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workbookProtection workbookPassword="80AB" lockStructure="1"/>
  <bookViews>
    <workbookView xWindow="240" yWindow="105" windowWidth="14805" windowHeight="8010" firstSheet="2" activeTab="4"/>
  </bookViews>
  <sheets>
    <sheet name="General" sheetId="4" r:id="rId1"/>
    <sheet name="Biomass properties" sheetId="10" r:id="rId2"/>
    <sheet name="Resources" sheetId="6" r:id="rId3"/>
    <sheet name="Supply chains" sheetId="7" r:id="rId4"/>
    <sheet name="Biomass processes" sheetId="8" r:id="rId5"/>
    <sheet name="Your processes" sheetId="11" r:id="rId6"/>
  </sheets>
  <calcPr calcId="152511"/>
</workbook>
</file>

<file path=xl/calcChain.xml><?xml version="1.0" encoding="utf-8"?>
<calcChain xmlns="http://schemas.openxmlformats.org/spreadsheetml/2006/main">
  <c r="J42" i="8" l="1"/>
  <c r="Q38" i="11"/>
  <c r="L38" i="11"/>
  <c r="F88" i="11" l="1"/>
  <c r="F92" i="11" s="1"/>
  <c r="G66" i="7"/>
  <c r="F91" i="11"/>
  <c r="H35" i="11" s="1"/>
  <c r="F90" i="11"/>
  <c r="L36" i="11" s="1"/>
  <c r="F89" i="11"/>
  <c r="H36" i="11" s="1"/>
  <c r="N154" i="6"/>
  <c r="N153" i="6"/>
  <c r="N152" i="6"/>
  <c r="N151" i="6"/>
  <c r="N150" i="6"/>
  <c r="N149" i="6"/>
  <c r="M149" i="6"/>
  <c r="M144" i="6"/>
  <c r="N142" i="7"/>
  <c r="O30" i="11"/>
  <c r="N171" i="6"/>
  <c r="I167" i="6"/>
  <c r="M60" i="7"/>
  <c r="N141" i="7"/>
  <c r="N140" i="7"/>
  <c r="N139" i="7"/>
  <c r="N138" i="7"/>
  <c r="I64" i="8"/>
  <c r="C176" i="6"/>
  <c r="H92" i="11" l="1"/>
  <c r="H34" i="11"/>
  <c r="F97" i="11"/>
  <c r="F96" i="11"/>
  <c r="F94" i="11"/>
  <c r="F95" i="11"/>
  <c r="X47" i="7"/>
  <c r="W47" i="7"/>
  <c r="V47" i="7"/>
  <c r="X46" i="7"/>
  <c r="W46" i="7"/>
  <c r="V46" i="7"/>
  <c r="X45" i="7"/>
  <c r="W45" i="7"/>
  <c r="V45" i="7"/>
  <c r="X44" i="7"/>
  <c r="W44" i="7"/>
  <c r="V44" i="7"/>
  <c r="X43" i="7"/>
  <c r="W43" i="7"/>
  <c r="V43" i="7"/>
  <c r="X42" i="7"/>
  <c r="W42" i="7"/>
  <c r="V42" i="7"/>
  <c r="X41" i="7"/>
  <c r="W41" i="7"/>
  <c r="V41" i="7"/>
  <c r="X40" i="7"/>
  <c r="W40" i="7"/>
  <c r="V40" i="7"/>
  <c r="X39" i="7"/>
  <c r="W39" i="7"/>
  <c r="V39" i="7"/>
  <c r="X38" i="7"/>
  <c r="W38" i="7"/>
  <c r="V38" i="7"/>
  <c r="H225" i="6" l="1"/>
  <c r="G225" i="6"/>
  <c r="F225" i="6"/>
  <c r="E225" i="6"/>
  <c r="D225" i="6"/>
  <c r="H224" i="6"/>
  <c r="G224" i="6"/>
  <c r="F224" i="6"/>
  <c r="E224" i="6"/>
  <c r="D224" i="6"/>
  <c r="H223" i="6"/>
  <c r="G223" i="6"/>
  <c r="F223" i="6"/>
  <c r="E223" i="6"/>
  <c r="D223" i="6"/>
  <c r="H222" i="6"/>
  <c r="G222" i="6"/>
  <c r="F222" i="6"/>
  <c r="E222" i="6"/>
  <c r="D222" i="6"/>
  <c r="H221" i="6"/>
  <c r="G221" i="6"/>
  <c r="F221" i="6"/>
  <c r="E221" i="6"/>
  <c r="D221" i="6"/>
  <c r="H220" i="6"/>
  <c r="G220" i="6"/>
  <c r="F220" i="6"/>
  <c r="E220" i="6"/>
  <c r="D220" i="6"/>
  <c r="H219" i="6"/>
  <c r="G219" i="6"/>
  <c r="F219" i="6"/>
  <c r="E219" i="6"/>
  <c r="D219" i="6"/>
  <c r="H218" i="6"/>
  <c r="G218" i="6"/>
  <c r="F218" i="6"/>
  <c r="E218" i="6"/>
  <c r="D218" i="6"/>
  <c r="H217" i="6"/>
  <c r="G217" i="6"/>
  <c r="F217" i="6"/>
  <c r="E217" i="6"/>
  <c r="D217" i="6"/>
  <c r="H216" i="6"/>
  <c r="G216" i="6"/>
  <c r="F216" i="6"/>
  <c r="E216" i="6"/>
  <c r="D216" i="6"/>
  <c r="H215" i="6"/>
  <c r="G215" i="6"/>
  <c r="F215" i="6"/>
  <c r="E215" i="6"/>
  <c r="D215" i="6"/>
  <c r="H214" i="6"/>
  <c r="G214" i="6"/>
  <c r="F214" i="6"/>
  <c r="E214" i="6"/>
  <c r="D214" i="6"/>
  <c r="H213" i="6"/>
  <c r="G213" i="6"/>
  <c r="F213" i="6"/>
  <c r="E213" i="6"/>
  <c r="D213" i="6"/>
  <c r="H212" i="6"/>
  <c r="G212" i="6"/>
  <c r="F212" i="6"/>
  <c r="E212" i="6"/>
  <c r="D212" i="6"/>
  <c r="H211" i="6"/>
  <c r="G211" i="6"/>
  <c r="F211" i="6"/>
  <c r="E211" i="6"/>
  <c r="D211" i="6"/>
  <c r="H210" i="6"/>
  <c r="G210" i="6"/>
  <c r="F210" i="6"/>
  <c r="E210" i="6"/>
  <c r="D210" i="6"/>
  <c r="H209" i="6"/>
  <c r="G209" i="6"/>
  <c r="F209" i="6"/>
  <c r="E209" i="6"/>
  <c r="D209" i="6"/>
  <c r="H208" i="6"/>
  <c r="G208" i="6"/>
  <c r="F208" i="6"/>
  <c r="E208" i="6"/>
  <c r="D208" i="6"/>
  <c r="H207" i="6"/>
  <c r="G207" i="6"/>
  <c r="F207" i="6"/>
  <c r="E207" i="6"/>
  <c r="D207" i="6"/>
  <c r="H206" i="6"/>
  <c r="G206" i="6"/>
  <c r="F206" i="6"/>
  <c r="E206" i="6"/>
  <c r="D206" i="6"/>
  <c r="H205" i="6"/>
  <c r="G205" i="6"/>
  <c r="F205" i="6"/>
  <c r="E205" i="6"/>
  <c r="D205" i="6"/>
  <c r="H204" i="6"/>
  <c r="G204" i="6"/>
  <c r="F204" i="6"/>
  <c r="E204" i="6"/>
  <c r="D204" i="6"/>
  <c r="B205" i="6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H178" i="6"/>
  <c r="G178" i="6"/>
  <c r="F178" i="6"/>
  <c r="E178" i="6"/>
  <c r="D178" i="6"/>
  <c r="B2086" i="11"/>
  <c r="A2086" i="11"/>
  <c r="U2086" i="11" s="1"/>
  <c r="U2085" i="11"/>
  <c r="E2085" i="11"/>
  <c r="D2085" i="11"/>
  <c r="C2085" i="11"/>
  <c r="B2085" i="11"/>
  <c r="B2081" i="11"/>
  <c r="D2081" i="11" s="1"/>
  <c r="B2080" i="11"/>
  <c r="D2080" i="11" s="1"/>
  <c r="B2079" i="11"/>
  <c r="D2079" i="11" s="1"/>
  <c r="B2078" i="11"/>
  <c r="D2078" i="11" s="1"/>
  <c r="B2077" i="11"/>
  <c r="D2077" i="11" s="1"/>
  <c r="B2076" i="11"/>
  <c r="D2076" i="11" s="1"/>
  <c r="B2075" i="11"/>
  <c r="D2075" i="11" s="1"/>
  <c r="B2074" i="11"/>
  <c r="D2074" i="11" s="1"/>
  <c r="B2073" i="11"/>
  <c r="D2073" i="11" s="1"/>
  <c r="D2068" i="11"/>
  <c r="D2067" i="11"/>
  <c r="D2066" i="11"/>
  <c r="D2065" i="11"/>
  <c r="D2064" i="11"/>
  <c r="D2063" i="11"/>
  <c r="D2062" i="11"/>
  <c r="D2061" i="11"/>
  <c r="D2060" i="11"/>
  <c r="D2059" i="11"/>
  <c r="D2058" i="11"/>
  <c r="D2057" i="11"/>
  <c r="D2056" i="11"/>
  <c r="D2055" i="11"/>
  <c r="D2054" i="11"/>
  <c r="D2053" i="11"/>
  <c r="C2049" i="11"/>
  <c r="B2049" i="11"/>
  <c r="B2048" i="11"/>
  <c r="C2048" i="11" s="1"/>
  <c r="J2046" i="11"/>
  <c r="N2039" i="11"/>
  <c r="D2035" i="11"/>
  <c r="F2035" i="11" s="1"/>
  <c r="D2033" i="11"/>
  <c r="F2033" i="11" s="1"/>
  <c r="H2033" i="11" s="1"/>
  <c r="D2037" i="11"/>
  <c r="F2037" i="11" s="1"/>
  <c r="H2037" i="11" s="1"/>
  <c r="D2036" i="11"/>
  <c r="F2036" i="11" s="1"/>
  <c r="H2036" i="11" s="1"/>
  <c r="D2034" i="11"/>
  <c r="M153" i="6"/>
  <c r="C2086" i="11" l="1"/>
  <c r="A2087" i="11"/>
  <c r="B2047" i="11"/>
  <c r="G226" i="6"/>
  <c r="O26" i="6" s="1"/>
  <c r="F226" i="6"/>
  <c r="O25" i="6" s="1"/>
  <c r="E226" i="6"/>
  <c r="O24" i="6" s="1"/>
  <c r="D226" i="6"/>
  <c r="O23" i="6" s="1"/>
  <c r="H226" i="6"/>
  <c r="O27" i="6" s="1"/>
  <c r="I2039" i="11"/>
  <c r="D2047" i="11"/>
  <c r="D2087" i="11"/>
  <c r="B2087" i="11"/>
  <c r="C2087" i="11"/>
  <c r="A2088" i="11"/>
  <c r="D2039" i="11"/>
  <c r="K2047" i="11" s="1"/>
  <c r="H2035" i="11"/>
  <c r="U2087" i="11"/>
  <c r="E2087" i="11"/>
  <c r="D2086" i="11"/>
  <c r="E2086" i="11"/>
  <c r="D82" i="7"/>
  <c r="D81" i="7"/>
  <c r="D80" i="7"/>
  <c r="D79" i="7"/>
  <c r="D78" i="7"/>
  <c r="A135" i="7"/>
  <c r="A136" i="7" s="1"/>
  <c r="B84" i="11" s="1"/>
  <c r="L34" i="11" s="1"/>
  <c r="M52" i="7"/>
  <c r="M51" i="7"/>
  <c r="M50" i="7"/>
  <c r="M49" i="7"/>
  <c r="M48" i="7"/>
  <c r="E52" i="7"/>
  <c r="E51" i="7"/>
  <c r="E50" i="7"/>
  <c r="E49" i="7"/>
  <c r="E48" i="7"/>
  <c r="H259" i="6"/>
  <c r="G259" i="6"/>
  <c r="F259" i="6"/>
  <c r="E259" i="6"/>
  <c r="D259" i="6"/>
  <c r="H258" i="6"/>
  <c r="G258" i="6"/>
  <c r="F258" i="6"/>
  <c r="E258" i="6"/>
  <c r="D258" i="6"/>
  <c r="H257" i="6"/>
  <c r="G257" i="6"/>
  <c r="F257" i="6"/>
  <c r="E257" i="6"/>
  <c r="D257" i="6"/>
  <c r="H256" i="6"/>
  <c r="G256" i="6"/>
  <c r="F256" i="6"/>
  <c r="E256" i="6"/>
  <c r="D256" i="6"/>
  <c r="H255" i="6"/>
  <c r="G255" i="6"/>
  <c r="F255" i="6"/>
  <c r="E255" i="6"/>
  <c r="D255" i="6"/>
  <c r="H254" i="6"/>
  <c r="G254" i="6"/>
  <c r="F254" i="6"/>
  <c r="E254" i="6"/>
  <c r="D254" i="6"/>
  <c r="H253" i="6"/>
  <c r="G253" i="6"/>
  <c r="F253" i="6"/>
  <c r="E253" i="6"/>
  <c r="D253" i="6"/>
  <c r="H252" i="6"/>
  <c r="G252" i="6"/>
  <c r="F252" i="6"/>
  <c r="E252" i="6"/>
  <c r="D252" i="6"/>
  <c r="H251" i="6"/>
  <c r="G251" i="6"/>
  <c r="F251" i="6"/>
  <c r="E251" i="6"/>
  <c r="D251" i="6"/>
  <c r="H250" i="6"/>
  <c r="G250" i="6"/>
  <c r="F250" i="6"/>
  <c r="E250" i="6"/>
  <c r="D250" i="6"/>
  <c r="H249" i="6"/>
  <c r="G249" i="6"/>
  <c r="F249" i="6"/>
  <c r="E249" i="6"/>
  <c r="D249" i="6"/>
  <c r="H248" i="6"/>
  <c r="G248" i="6"/>
  <c r="F248" i="6"/>
  <c r="E248" i="6"/>
  <c r="D248" i="6"/>
  <c r="H247" i="6"/>
  <c r="G247" i="6"/>
  <c r="F247" i="6"/>
  <c r="E247" i="6"/>
  <c r="D247" i="6"/>
  <c r="H246" i="6"/>
  <c r="G246" i="6"/>
  <c r="F246" i="6"/>
  <c r="E246" i="6"/>
  <c r="D246" i="6"/>
  <c r="H245" i="6"/>
  <c r="G245" i="6"/>
  <c r="F245" i="6"/>
  <c r="E245" i="6"/>
  <c r="D245" i="6"/>
  <c r="H244" i="6"/>
  <c r="G244" i="6"/>
  <c r="F244" i="6"/>
  <c r="E244" i="6"/>
  <c r="D244" i="6"/>
  <c r="H243" i="6"/>
  <c r="G243" i="6"/>
  <c r="F243" i="6"/>
  <c r="E243" i="6"/>
  <c r="D243" i="6"/>
  <c r="H242" i="6"/>
  <c r="G242" i="6"/>
  <c r="F242" i="6"/>
  <c r="E242" i="6"/>
  <c r="D242" i="6"/>
  <c r="H241" i="6"/>
  <c r="G241" i="6"/>
  <c r="F241" i="6"/>
  <c r="E241" i="6"/>
  <c r="D241" i="6"/>
  <c r="H240" i="6"/>
  <c r="G240" i="6"/>
  <c r="F240" i="6"/>
  <c r="E240" i="6"/>
  <c r="D240" i="6"/>
  <c r="H239" i="6"/>
  <c r="G239" i="6"/>
  <c r="F239" i="6"/>
  <c r="E239" i="6"/>
  <c r="D239" i="6"/>
  <c r="B239" i="6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H238" i="6"/>
  <c r="G238" i="6"/>
  <c r="F238" i="6"/>
  <c r="E238" i="6"/>
  <c r="D238" i="6"/>
  <c r="H37" i="11" l="1"/>
  <c r="D37" i="11"/>
  <c r="O34" i="11"/>
  <c r="E260" i="6"/>
  <c r="I39" i="7" s="1"/>
  <c r="D2040" i="11"/>
  <c r="I2040" i="11"/>
  <c r="C2088" i="11"/>
  <c r="A2089" i="11"/>
  <c r="B2088" i="11"/>
  <c r="U2088" i="11"/>
  <c r="E2088" i="11"/>
  <c r="D2088" i="11"/>
  <c r="K2050" i="11"/>
  <c r="L2071" i="11"/>
  <c r="G67" i="7"/>
  <c r="H67" i="7"/>
  <c r="I67" i="7"/>
  <c r="D67" i="7"/>
  <c r="J67" i="7"/>
  <c r="F80" i="7"/>
  <c r="J81" i="7"/>
  <c r="F81" i="7"/>
  <c r="J82" i="7"/>
  <c r="J78" i="7"/>
  <c r="F78" i="7"/>
  <c r="J79" i="7"/>
  <c r="F82" i="7"/>
  <c r="F79" i="7"/>
  <c r="J80" i="7"/>
  <c r="F260" i="6"/>
  <c r="I40" i="7" s="1"/>
  <c r="G260" i="6"/>
  <c r="I41" i="7" s="1"/>
  <c r="H260" i="6"/>
  <c r="I42" i="7" s="1"/>
  <c r="D260" i="6"/>
  <c r="I38" i="7" s="1"/>
  <c r="E42" i="7"/>
  <c r="E41" i="7"/>
  <c r="E40" i="7"/>
  <c r="E39" i="7"/>
  <c r="E38" i="7"/>
  <c r="M146" i="6"/>
  <c r="F85" i="11" l="1"/>
  <c r="A2090" i="11"/>
  <c r="B2089" i="11"/>
  <c r="U2089" i="11"/>
  <c r="E2089" i="11"/>
  <c r="D2089" i="11"/>
  <c r="C2089" i="11"/>
  <c r="I2041" i="11"/>
  <c r="E2053" i="11" s="1"/>
  <c r="K2048" i="11"/>
  <c r="M2050" i="11" s="1"/>
  <c r="L2072" i="11"/>
  <c r="K2049" i="11"/>
  <c r="L2073" i="11"/>
  <c r="F172" i="6"/>
  <c r="N170" i="6" s="1"/>
  <c r="K13" i="11" s="1"/>
  <c r="I171" i="6"/>
  <c r="I170" i="6"/>
  <c r="I169" i="6"/>
  <c r="I168" i="6"/>
  <c r="J171" i="6"/>
  <c r="G52" i="7" s="1"/>
  <c r="J170" i="6"/>
  <c r="G51" i="7" s="1"/>
  <c r="J169" i="6"/>
  <c r="G50" i="7" s="1"/>
  <c r="J168" i="6"/>
  <c r="G49" i="7" s="1"/>
  <c r="Y49" i="7" s="1"/>
  <c r="J167" i="6"/>
  <c r="G48" i="7" s="1"/>
  <c r="F13" i="11" s="1"/>
  <c r="L153" i="6"/>
  <c r="M152" i="6"/>
  <c r="L152" i="6"/>
  <c r="M151" i="6"/>
  <c r="L151" i="6"/>
  <c r="M150" i="6"/>
  <c r="L150" i="6"/>
  <c r="L149" i="6"/>
  <c r="K145" i="6"/>
  <c r="M145" i="6" s="1"/>
  <c r="L144" i="6"/>
  <c r="L145" i="6"/>
  <c r="M2086" i="11" l="1"/>
  <c r="Q48" i="7"/>
  <c r="R48" i="7" s="1"/>
  <c r="Y48" i="7"/>
  <c r="Q50" i="7"/>
  <c r="R50" i="7" s="1"/>
  <c r="Y50" i="7"/>
  <c r="Q51" i="7"/>
  <c r="R51" i="7" s="1"/>
  <c r="Y51" i="7"/>
  <c r="Q52" i="7"/>
  <c r="R52" i="7" s="1"/>
  <c r="Y52" i="7"/>
  <c r="E2054" i="11"/>
  <c r="F2054" i="11" s="1"/>
  <c r="G2054" i="11" s="1"/>
  <c r="H2054" i="11" s="1"/>
  <c r="M2088" i="11"/>
  <c r="L65" i="7"/>
  <c r="M66" i="7"/>
  <c r="G65" i="7"/>
  <c r="M154" i="6"/>
  <c r="K84" i="7" s="1"/>
  <c r="L154" i="6"/>
  <c r="K85" i="7" s="1"/>
  <c r="P13" i="11"/>
  <c r="D77" i="11" s="1"/>
  <c r="Q49" i="7"/>
  <c r="R49" i="7" s="1"/>
  <c r="M2089" i="11"/>
  <c r="E2062" i="11"/>
  <c r="E2056" i="11"/>
  <c r="F2056" i="11" s="1"/>
  <c r="G2056" i="11" s="1"/>
  <c r="H2056" i="11" s="1"/>
  <c r="G2085" i="11"/>
  <c r="N2049" i="11"/>
  <c r="M2049" i="11"/>
  <c r="E2059" i="11"/>
  <c r="G2089" i="11"/>
  <c r="M2085" i="11"/>
  <c r="G2086" i="11"/>
  <c r="E2063" i="11"/>
  <c r="F2063" i="11" s="1"/>
  <c r="G2063" i="11" s="1"/>
  <c r="H2063" i="11" s="1"/>
  <c r="L2070" i="11"/>
  <c r="V2089" i="11" s="1"/>
  <c r="G2088" i="11"/>
  <c r="B2044" i="11"/>
  <c r="C2044" i="11" s="1"/>
  <c r="F2059" i="11"/>
  <c r="G2059" i="11" s="1"/>
  <c r="H2059" i="11" s="1"/>
  <c r="E2055" i="11"/>
  <c r="F2055" i="11" s="1"/>
  <c r="G2055" i="11" s="1"/>
  <c r="H2055" i="11" s="1"/>
  <c r="E2060" i="11"/>
  <c r="F2060" i="11" s="1"/>
  <c r="G2060" i="11" s="1"/>
  <c r="H2060" i="11" s="1"/>
  <c r="E2057" i="11"/>
  <c r="F2057" i="11" s="1"/>
  <c r="G2057" i="11" s="1"/>
  <c r="H2057" i="11" s="1"/>
  <c r="E2058" i="11"/>
  <c r="F2058" i="11" s="1"/>
  <c r="G2058" i="11" s="1"/>
  <c r="H2058" i="11" s="1"/>
  <c r="E2064" i="11"/>
  <c r="F2064" i="11" s="1"/>
  <c r="G2064" i="11" s="1"/>
  <c r="H2064" i="11" s="1"/>
  <c r="P2047" i="11"/>
  <c r="P2049" i="11" s="1"/>
  <c r="P2048" i="11"/>
  <c r="G2087" i="11"/>
  <c r="J2044" i="11"/>
  <c r="K2044" i="11" s="1"/>
  <c r="N2044" i="11"/>
  <c r="O2044" i="11" s="1"/>
  <c r="F2053" i="11"/>
  <c r="G2053" i="11" s="1"/>
  <c r="H2053" i="11" s="1"/>
  <c r="N2048" i="11"/>
  <c r="M2048" i="11"/>
  <c r="N2047" i="11"/>
  <c r="K2051" i="11"/>
  <c r="M2047" i="11"/>
  <c r="U2090" i="11"/>
  <c r="E2090" i="11"/>
  <c r="C2090" i="11"/>
  <c r="D2090" i="11"/>
  <c r="A2091" i="11"/>
  <c r="B2090" i="11"/>
  <c r="M2087" i="11"/>
  <c r="F2062" i="11"/>
  <c r="G2062" i="11" s="1"/>
  <c r="H2062" i="11" s="1"/>
  <c r="F2044" i="11"/>
  <c r="G2044" i="11" s="1"/>
  <c r="E2061" i="11"/>
  <c r="F2061" i="11" s="1"/>
  <c r="G2061" i="11" s="1"/>
  <c r="H2061" i="11" s="1"/>
  <c r="N168" i="6"/>
  <c r="N169" i="6" s="1"/>
  <c r="AF406" i="6"/>
  <c r="AI406" i="6" s="1"/>
  <c r="AF405" i="6"/>
  <c r="AI405" i="6" s="1"/>
  <c r="AF404" i="6"/>
  <c r="AH404" i="6" s="1"/>
  <c r="AF403" i="6"/>
  <c r="AG403" i="6" s="1"/>
  <c r="AF402" i="6"/>
  <c r="AI402" i="6" s="1"/>
  <c r="AF401" i="6"/>
  <c r="AI401" i="6" s="1"/>
  <c r="AF400" i="6"/>
  <c r="AF399" i="6"/>
  <c r="AG399" i="6" s="1"/>
  <c r="AF398" i="6"/>
  <c r="AG398" i="6" s="1"/>
  <c r="AF397" i="6"/>
  <c r="AI397" i="6" s="1"/>
  <c r="AF396" i="6"/>
  <c r="AF395" i="6"/>
  <c r="AI395" i="6" s="1"/>
  <c r="AF394" i="6"/>
  <c r="AI394" i="6" s="1"/>
  <c r="AF393" i="6"/>
  <c r="AI393" i="6" s="1"/>
  <c r="AF392" i="6"/>
  <c r="AH392" i="6" s="1"/>
  <c r="AI399" i="6"/>
  <c r="AH396" i="6"/>
  <c r="AG395" i="6"/>
  <c r="AG391" i="6"/>
  <c r="AF391" i="6"/>
  <c r="AF378" i="6"/>
  <c r="AH378" i="6" s="1"/>
  <c r="AF377" i="6"/>
  <c r="AI377" i="6" s="1"/>
  <c r="AF376" i="6"/>
  <c r="AI376" i="6" s="1"/>
  <c r="AF375" i="6"/>
  <c r="AI375" i="6" s="1"/>
  <c r="AF374" i="6"/>
  <c r="AI374" i="6" s="1"/>
  <c r="AF373" i="6"/>
  <c r="AI373" i="6" s="1"/>
  <c r="AF372" i="6"/>
  <c r="AI372" i="6" s="1"/>
  <c r="AF371" i="6"/>
  <c r="AI371" i="6" s="1"/>
  <c r="AF370" i="6"/>
  <c r="AI370" i="6" s="1"/>
  <c r="AF369" i="6"/>
  <c r="AI369" i="6" s="1"/>
  <c r="AF368" i="6"/>
  <c r="AI368" i="6" s="1"/>
  <c r="AF367" i="6"/>
  <c r="AH367" i="6" s="1"/>
  <c r="AF366" i="6"/>
  <c r="AI366" i="6" s="1"/>
  <c r="AF365" i="6"/>
  <c r="AI365" i="6" s="1"/>
  <c r="AF364" i="6"/>
  <c r="AI364" i="6" s="1"/>
  <c r="AG363" i="6"/>
  <c r="AF363" i="6"/>
  <c r="AF349" i="6"/>
  <c r="AG349" i="6" s="1"/>
  <c r="AF348" i="6"/>
  <c r="AH348" i="6" s="1"/>
  <c r="AF347" i="6"/>
  <c r="AI347" i="6" s="1"/>
  <c r="AF346" i="6"/>
  <c r="AI346" i="6" s="1"/>
  <c r="AF345" i="6"/>
  <c r="AG345" i="6" s="1"/>
  <c r="AF344" i="6"/>
  <c r="AG344" i="6" s="1"/>
  <c r="AF343" i="6"/>
  <c r="AI343" i="6" s="1"/>
  <c r="AF342" i="6"/>
  <c r="AI342" i="6" s="1"/>
  <c r="AF341" i="6"/>
  <c r="AG341" i="6" s="1"/>
  <c r="AF340" i="6"/>
  <c r="AI340" i="6" s="1"/>
  <c r="AF339" i="6"/>
  <c r="AI339" i="6" s="1"/>
  <c r="AF338" i="6"/>
  <c r="AI338" i="6" s="1"/>
  <c r="AF337" i="6"/>
  <c r="AG337" i="6" s="1"/>
  <c r="AF336" i="6"/>
  <c r="AI336" i="6" s="1"/>
  <c r="AF335" i="6"/>
  <c r="AG335" i="6" s="1"/>
  <c r="AH347" i="6"/>
  <c r="AG347" i="6"/>
  <c r="AH335" i="6"/>
  <c r="AG334" i="6"/>
  <c r="AF334" i="6"/>
  <c r="AF325" i="6"/>
  <c r="AG325" i="6" s="1"/>
  <c r="AF324" i="6"/>
  <c r="AI324" i="6" s="1"/>
  <c r="AF323" i="6"/>
  <c r="AI323" i="6" s="1"/>
  <c r="AF322" i="6"/>
  <c r="AH322" i="6" s="1"/>
  <c r="AF321" i="6"/>
  <c r="AG321" i="6" s="1"/>
  <c r="AF320" i="6"/>
  <c r="AI320" i="6" s="1"/>
  <c r="AF319" i="6"/>
  <c r="AI319" i="6" s="1"/>
  <c r="AF318" i="6"/>
  <c r="AH318" i="6" s="1"/>
  <c r="AF317" i="6"/>
  <c r="AG317" i="6" s="1"/>
  <c r="AF316" i="6"/>
  <c r="AI316" i="6" s="1"/>
  <c r="AF315" i="6"/>
  <c r="AH315" i="6" s="1"/>
  <c r="AF314" i="6"/>
  <c r="AI314" i="6" s="1"/>
  <c r="AF313" i="6"/>
  <c r="AH313" i="6" s="1"/>
  <c r="AF312" i="6"/>
  <c r="AH312" i="6" s="1"/>
  <c r="AF311" i="6"/>
  <c r="AI311" i="6" s="1"/>
  <c r="AH325" i="6"/>
  <c r="AH321" i="6"/>
  <c r="AG310" i="6"/>
  <c r="AF310" i="6"/>
  <c r="AG287" i="6"/>
  <c r="AF302" i="6"/>
  <c r="AF301" i="6"/>
  <c r="AF300" i="6"/>
  <c r="AF299" i="6"/>
  <c r="AL299" i="6" s="1"/>
  <c r="AF298" i="6"/>
  <c r="AF297" i="6"/>
  <c r="AF296" i="6"/>
  <c r="AF295" i="6"/>
  <c r="AL295" i="6" s="1"/>
  <c r="AF294" i="6"/>
  <c r="AF293" i="6"/>
  <c r="AF292" i="6"/>
  <c r="AF291" i="6"/>
  <c r="AL291" i="6" s="1"/>
  <c r="AF290" i="6"/>
  <c r="AF289" i="6"/>
  <c r="AF288" i="6"/>
  <c r="AH288" i="6" s="1"/>
  <c r="AF287" i="6"/>
  <c r="C390" i="6"/>
  <c r="S405" i="6" s="1"/>
  <c r="C362" i="6"/>
  <c r="C333" i="6"/>
  <c r="C309" i="6"/>
  <c r="C286" i="6"/>
  <c r="G390" i="6"/>
  <c r="G362" i="6"/>
  <c r="G333" i="6"/>
  <c r="G309" i="6"/>
  <c r="G286" i="6"/>
  <c r="E390" i="6"/>
  <c r="E362" i="6"/>
  <c r="E333" i="6"/>
  <c r="E309" i="6"/>
  <c r="E286" i="6"/>
  <c r="C85" i="11" l="1"/>
  <c r="C86" i="11" s="1"/>
  <c r="O28" i="11"/>
  <c r="J78" i="11"/>
  <c r="J81" i="11"/>
  <c r="J79" i="11"/>
  <c r="J82" i="11"/>
  <c r="J80" i="11"/>
  <c r="AH316" i="6"/>
  <c r="AH317" i="6"/>
  <c r="AI293" i="6"/>
  <c r="AL293" i="6"/>
  <c r="AI301" i="6"/>
  <c r="AL301" i="6"/>
  <c r="AG290" i="6"/>
  <c r="AL290" i="6"/>
  <c r="AG294" i="6"/>
  <c r="AL294" i="6"/>
  <c r="AG298" i="6"/>
  <c r="AL298" i="6"/>
  <c r="AG302" i="6"/>
  <c r="AL302" i="6"/>
  <c r="AI289" i="6"/>
  <c r="AL289" i="6"/>
  <c r="AI297" i="6"/>
  <c r="AL297" i="6"/>
  <c r="AH292" i="6"/>
  <c r="AL292" i="6"/>
  <c r="AH296" i="6"/>
  <c r="AL296" i="6"/>
  <c r="AH300" i="6"/>
  <c r="AL300" i="6"/>
  <c r="AH339" i="6"/>
  <c r="R66" i="7"/>
  <c r="D2091" i="11"/>
  <c r="A2092" i="11"/>
  <c r="C2091" i="11"/>
  <c r="B2091" i="11"/>
  <c r="U2091" i="11"/>
  <c r="E2091" i="11"/>
  <c r="M2051" i="11"/>
  <c r="N2085" i="11"/>
  <c r="O2085" i="11" s="1"/>
  <c r="P2085" i="11" s="1"/>
  <c r="N2087" i="11"/>
  <c r="O2087" i="11" s="1"/>
  <c r="P2087" i="11" s="1"/>
  <c r="N2086" i="11"/>
  <c r="O2086" i="11" s="1"/>
  <c r="P2086" i="11" s="1"/>
  <c r="Q2086" i="11" s="1"/>
  <c r="N2088" i="11"/>
  <c r="O2088" i="11" s="1"/>
  <c r="P2088" i="11" s="1"/>
  <c r="N2089" i="11"/>
  <c r="O2089" i="11" s="1"/>
  <c r="P2089" i="11" s="1"/>
  <c r="P2050" i="11"/>
  <c r="V2088" i="11"/>
  <c r="G2090" i="11"/>
  <c r="H2090" i="11" s="1"/>
  <c r="I2090" i="11" s="1"/>
  <c r="J2090" i="11" s="1"/>
  <c r="V2090" i="11"/>
  <c r="M2090" i="11"/>
  <c r="N2090" i="11"/>
  <c r="O2090" i="11" s="1"/>
  <c r="P2090" i="11" s="1"/>
  <c r="H2086" i="11"/>
  <c r="I2086" i="11" s="1"/>
  <c r="J2086" i="11" s="1"/>
  <c r="H2085" i="11"/>
  <c r="I2085" i="11" s="1"/>
  <c r="J2085" i="11" s="1"/>
  <c r="H2087" i="11"/>
  <c r="I2087" i="11" s="1"/>
  <c r="J2087" i="11" s="1"/>
  <c r="H2088" i="11"/>
  <c r="I2088" i="11" s="1"/>
  <c r="J2088" i="11" s="1"/>
  <c r="H2089" i="11"/>
  <c r="I2089" i="11" s="1"/>
  <c r="J2089" i="11" s="1"/>
  <c r="K2089" i="11" s="1"/>
  <c r="V2086" i="11"/>
  <c r="V2085" i="11"/>
  <c r="V2087" i="11"/>
  <c r="N2051" i="11"/>
  <c r="AI341" i="6"/>
  <c r="AG289" i="6"/>
  <c r="AI290" i="6"/>
  <c r="AG324" i="6"/>
  <c r="AG297" i="6"/>
  <c r="AI298" i="6"/>
  <c r="AH399" i="6"/>
  <c r="S368" i="6"/>
  <c r="X368" i="6" s="1"/>
  <c r="AJ368" i="6" s="1"/>
  <c r="AI312" i="6"/>
  <c r="AG293" i="6"/>
  <c r="AG301" i="6"/>
  <c r="AH294" i="6"/>
  <c r="AG320" i="6"/>
  <c r="AI337" i="6"/>
  <c r="AH302" i="6"/>
  <c r="AI294" i="6"/>
  <c r="AI302" i="6"/>
  <c r="AH320" i="6"/>
  <c r="AH301" i="6"/>
  <c r="AH289" i="6"/>
  <c r="AH297" i="6"/>
  <c r="AH323" i="6"/>
  <c r="AH293" i="6"/>
  <c r="AH290" i="6"/>
  <c r="AH298" i="6"/>
  <c r="AI291" i="6"/>
  <c r="AI299" i="6"/>
  <c r="AG296" i="6"/>
  <c r="AH344" i="6"/>
  <c r="AI288" i="6"/>
  <c r="AH291" i="6"/>
  <c r="AI292" i="6"/>
  <c r="AH295" i="6"/>
  <c r="AI296" i="6"/>
  <c r="AH299" i="6"/>
  <c r="AI300" i="6"/>
  <c r="AH324" i="6"/>
  <c r="AH337" i="6"/>
  <c r="AH341" i="6"/>
  <c r="AG397" i="6"/>
  <c r="AI295" i="6"/>
  <c r="AG288" i="6"/>
  <c r="AG292" i="6"/>
  <c r="AG300" i="6"/>
  <c r="AI348" i="6"/>
  <c r="AH405" i="6"/>
  <c r="AG291" i="6"/>
  <c r="AG295" i="6"/>
  <c r="AG299" i="6"/>
  <c r="AG340" i="6"/>
  <c r="AI345" i="6"/>
  <c r="AH349" i="6"/>
  <c r="AG401" i="6"/>
  <c r="AH406" i="6"/>
  <c r="S404" i="6"/>
  <c r="X404" i="6" s="1"/>
  <c r="AJ404" i="6" s="1"/>
  <c r="AH314" i="6"/>
  <c r="AI315" i="6"/>
  <c r="AH319" i="6"/>
  <c r="AG336" i="6"/>
  <c r="AH340" i="6"/>
  <c r="AG343" i="6"/>
  <c r="AI344" i="6"/>
  <c r="AH336" i="6"/>
  <c r="AG339" i="6"/>
  <c r="AH343" i="6"/>
  <c r="AH345" i="6"/>
  <c r="AG348" i="6"/>
  <c r="AI349" i="6"/>
  <c r="AI321" i="6"/>
  <c r="AI325" i="6"/>
  <c r="AI318" i="6"/>
  <c r="AI322" i="6"/>
  <c r="AI313" i="6"/>
  <c r="AG319" i="6"/>
  <c r="AG323" i="6"/>
  <c r="AI317" i="6"/>
  <c r="AG402" i="6"/>
  <c r="AH398" i="6"/>
  <c r="AI398" i="6"/>
  <c r="AH394" i="6"/>
  <c r="AH395" i="6"/>
  <c r="AH402" i="6"/>
  <c r="AH403" i="6"/>
  <c r="AI403" i="6"/>
  <c r="AG392" i="6"/>
  <c r="AG400" i="6"/>
  <c r="AG404" i="6"/>
  <c r="AG393" i="6"/>
  <c r="AH400" i="6"/>
  <c r="AG405" i="6"/>
  <c r="AI392" i="6"/>
  <c r="AH393" i="6"/>
  <c r="AG394" i="6"/>
  <c r="AI396" i="6"/>
  <c r="AH397" i="6"/>
  <c r="AI400" i="6"/>
  <c r="AH401" i="6"/>
  <c r="AI404" i="6"/>
  <c r="AG406" i="6"/>
  <c r="AG396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H364" i="6"/>
  <c r="AH365" i="6"/>
  <c r="AH366" i="6"/>
  <c r="AH368" i="6"/>
  <c r="AH369" i="6"/>
  <c r="AH370" i="6"/>
  <c r="AH371" i="6"/>
  <c r="AH372" i="6"/>
  <c r="AH373" i="6"/>
  <c r="AH374" i="6"/>
  <c r="AH375" i="6"/>
  <c r="AH376" i="6"/>
  <c r="AH377" i="6"/>
  <c r="AI367" i="6"/>
  <c r="AI378" i="6"/>
  <c r="AG338" i="6"/>
  <c r="AH338" i="6"/>
  <c r="AH342" i="6"/>
  <c r="AH346" i="6"/>
  <c r="AG342" i="6"/>
  <c r="AG346" i="6"/>
  <c r="AI335" i="6"/>
  <c r="AG318" i="6"/>
  <c r="AG322" i="6"/>
  <c r="AH311" i="6"/>
  <c r="AG311" i="6"/>
  <c r="AG312" i="6"/>
  <c r="AG313" i="6"/>
  <c r="AG314" i="6"/>
  <c r="AG315" i="6"/>
  <c r="AG316" i="6"/>
  <c r="L390" i="6"/>
  <c r="L362" i="6"/>
  <c r="L333" i="6"/>
  <c r="L309" i="6"/>
  <c r="L286" i="6"/>
  <c r="Z406" i="6"/>
  <c r="S406" i="6"/>
  <c r="Q406" i="6"/>
  <c r="I406" i="6"/>
  <c r="Z405" i="6"/>
  <c r="X405" i="6"/>
  <c r="AJ405" i="6" s="1"/>
  <c r="Z404" i="6"/>
  <c r="Z403" i="6"/>
  <c r="S403" i="6"/>
  <c r="X403" i="6" s="1"/>
  <c r="AJ403" i="6" s="1"/>
  <c r="Q403" i="6"/>
  <c r="I403" i="6"/>
  <c r="Z402" i="6"/>
  <c r="S402" i="6"/>
  <c r="X402" i="6" s="1"/>
  <c r="AJ402" i="6" s="1"/>
  <c r="Q402" i="6"/>
  <c r="I402" i="6"/>
  <c r="Z401" i="6"/>
  <c r="S401" i="6"/>
  <c r="X401" i="6" s="1"/>
  <c r="AJ401" i="6" s="1"/>
  <c r="Q401" i="6"/>
  <c r="I401" i="6"/>
  <c r="Z400" i="6"/>
  <c r="M400" i="6"/>
  <c r="L400" i="6"/>
  <c r="F400" i="6"/>
  <c r="E400" i="6"/>
  <c r="D400" i="6"/>
  <c r="C400" i="6"/>
  <c r="Z399" i="6"/>
  <c r="AL407" i="6" s="1"/>
  <c r="E47" i="7" s="1"/>
  <c r="S399" i="6"/>
  <c r="X399" i="6" s="1"/>
  <c r="AJ399" i="6" s="1"/>
  <c r="Q399" i="6"/>
  <c r="I399" i="6"/>
  <c r="Z398" i="6"/>
  <c r="S398" i="6"/>
  <c r="X398" i="6" s="1"/>
  <c r="AJ398" i="6" s="1"/>
  <c r="Q398" i="6"/>
  <c r="I398" i="6"/>
  <c r="Z397" i="6"/>
  <c r="S397" i="6"/>
  <c r="X397" i="6" s="1"/>
  <c r="AJ397" i="6" s="1"/>
  <c r="Q397" i="6"/>
  <c r="I397" i="6"/>
  <c r="Z396" i="6"/>
  <c r="S396" i="6"/>
  <c r="X396" i="6" s="1"/>
  <c r="AJ396" i="6" s="1"/>
  <c r="Q396" i="6"/>
  <c r="I396" i="6"/>
  <c r="Z395" i="6"/>
  <c r="M395" i="6"/>
  <c r="L395" i="6"/>
  <c r="C395" i="6"/>
  <c r="I395" i="6" s="1"/>
  <c r="Z394" i="6"/>
  <c r="S394" i="6"/>
  <c r="X394" i="6" s="1"/>
  <c r="AJ394" i="6" s="1"/>
  <c r="Q394" i="6"/>
  <c r="I394" i="6"/>
  <c r="Z393" i="6"/>
  <c r="S393" i="6"/>
  <c r="X393" i="6" s="1"/>
  <c r="AJ393" i="6" s="1"/>
  <c r="Q393" i="6"/>
  <c r="I393" i="6"/>
  <c r="Z392" i="6"/>
  <c r="S392" i="6"/>
  <c r="X392" i="6" s="1"/>
  <c r="AJ392" i="6" s="1"/>
  <c r="Q392" i="6"/>
  <c r="I392" i="6"/>
  <c r="Z378" i="6"/>
  <c r="S378" i="6"/>
  <c r="Q378" i="6"/>
  <c r="I378" i="6"/>
  <c r="Z377" i="6"/>
  <c r="AL379" i="6" s="1"/>
  <c r="E46" i="7" s="1"/>
  <c r="S377" i="6"/>
  <c r="X377" i="6" s="1"/>
  <c r="AJ377" i="6" s="1"/>
  <c r="Z376" i="6"/>
  <c r="S376" i="6"/>
  <c r="X376" i="6" s="1"/>
  <c r="AJ376" i="6" s="1"/>
  <c r="Z375" i="6"/>
  <c r="S375" i="6"/>
  <c r="X375" i="6" s="1"/>
  <c r="AJ375" i="6" s="1"/>
  <c r="Q375" i="6"/>
  <c r="I375" i="6"/>
  <c r="Z374" i="6"/>
  <c r="S374" i="6"/>
  <c r="X374" i="6" s="1"/>
  <c r="AJ374" i="6" s="1"/>
  <c r="Q374" i="6"/>
  <c r="I374" i="6"/>
  <c r="Z373" i="6"/>
  <c r="S373" i="6"/>
  <c r="X373" i="6" s="1"/>
  <c r="AJ373" i="6" s="1"/>
  <c r="Q373" i="6"/>
  <c r="I373" i="6"/>
  <c r="Z372" i="6"/>
  <c r="M372" i="6"/>
  <c r="L372" i="6"/>
  <c r="F372" i="6"/>
  <c r="E372" i="6"/>
  <c r="D372" i="6"/>
  <c r="C372" i="6"/>
  <c r="Z371" i="6"/>
  <c r="S371" i="6"/>
  <c r="X371" i="6" s="1"/>
  <c r="AJ371" i="6" s="1"/>
  <c r="Q371" i="6"/>
  <c r="I371" i="6"/>
  <c r="Z370" i="6"/>
  <c r="S370" i="6"/>
  <c r="X370" i="6" s="1"/>
  <c r="AJ370" i="6" s="1"/>
  <c r="Q370" i="6"/>
  <c r="I370" i="6"/>
  <c r="Z369" i="6"/>
  <c r="S369" i="6"/>
  <c r="X369" i="6" s="1"/>
  <c r="AJ369" i="6" s="1"/>
  <c r="Q369" i="6"/>
  <c r="I369" i="6"/>
  <c r="Z368" i="6"/>
  <c r="Q368" i="6"/>
  <c r="I368" i="6"/>
  <c r="Z367" i="6"/>
  <c r="M367" i="6"/>
  <c r="L367" i="6"/>
  <c r="C367" i="6"/>
  <c r="I367" i="6" s="1"/>
  <c r="Z366" i="6"/>
  <c r="S366" i="6"/>
  <c r="X366" i="6" s="1"/>
  <c r="AJ366" i="6" s="1"/>
  <c r="Q366" i="6"/>
  <c r="I366" i="6"/>
  <c r="Z365" i="6"/>
  <c r="S365" i="6"/>
  <c r="X365" i="6" s="1"/>
  <c r="AJ365" i="6" s="1"/>
  <c r="Q365" i="6"/>
  <c r="I365" i="6"/>
  <c r="Z364" i="6"/>
  <c r="S364" i="6"/>
  <c r="X364" i="6" s="1"/>
  <c r="AJ364" i="6" s="1"/>
  <c r="Q364" i="6"/>
  <c r="I364" i="6"/>
  <c r="Z349" i="6"/>
  <c r="S349" i="6"/>
  <c r="Q349" i="6"/>
  <c r="I349" i="6"/>
  <c r="Z348" i="6"/>
  <c r="S348" i="6"/>
  <c r="X348" i="6" s="1"/>
  <c r="AJ348" i="6" s="1"/>
  <c r="Z347" i="6"/>
  <c r="S347" i="6"/>
  <c r="X347" i="6" s="1"/>
  <c r="AJ347" i="6" s="1"/>
  <c r="Z346" i="6"/>
  <c r="S346" i="6"/>
  <c r="X346" i="6" s="1"/>
  <c r="AJ346" i="6" s="1"/>
  <c r="Q346" i="6"/>
  <c r="I346" i="6"/>
  <c r="Z345" i="6"/>
  <c r="S345" i="6"/>
  <c r="X345" i="6" s="1"/>
  <c r="AJ345" i="6" s="1"/>
  <c r="Q345" i="6"/>
  <c r="I345" i="6"/>
  <c r="Z344" i="6"/>
  <c r="S344" i="6"/>
  <c r="X344" i="6" s="1"/>
  <c r="AJ344" i="6" s="1"/>
  <c r="Q344" i="6"/>
  <c r="I344" i="6"/>
  <c r="Z343" i="6"/>
  <c r="M343" i="6"/>
  <c r="L343" i="6"/>
  <c r="F343" i="6"/>
  <c r="E343" i="6"/>
  <c r="D343" i="6"/>
  <c r="C343" i="6"/>
  <c r="Z342" i="6"/>
  <c r="S342" i="6"/>
  <c r="X342" i="6" s="1"/>
  <c r="AJ342" i="6" s="1"/>
  <c r="Q342" i="6"/>
  <c r="I342" i="6"/>
  <c r="Z341" i="6"/>
  <c r="AL350" i="6" s="1"/>
  <c r="E45" i="7" s="1"/>
  <c r="S341" i="6"/>
  <c r="X341" i="6" s="1"/>
  <c r="AJ341" i="6" s="1"/>
  <c r="Q341" i="6"/>
  <c r="I341" i="6"/>
  <c r="Z340" i="6"/>
  <c r="S340" i="6"/>
  <c r="X340" i="6" s="1"/>
  <c r="AJ340" i="6" s="1"/>
  <c r="Q340" i="6"/>
  <c r="I340" i="6"/>
  <c r="Z339" i="6"/>
  <c r="S339" i="6"/>
  <c r="X339" i="6" s="1"/>
  <c r="AJ339" i="6" s="1"/>
  <c r="Q339" i="6"/>
  <c r="I339" i="6"/>
  <c r="Z338" i="6"/>
  <c r="M338" i="6"/>
  <c r="L338" i="6"/>
  <c r="C338" i="6"/>
  <c r="I338" i="6" s="1"/>
  <c r="Z337" i="6"/>
  <c r="S337" i="6"/>
  <c r="X337" i="6" s="1"/>
  <c r="AJ337" i="6" s="1"/>
  <c r="Q337" i="6"/>
  <c r="I337" i="6"/>
  <c r="Z336" i="6"/>
  <c r="S336" i="6"/>
  <c r="X336" i="6" s="1"/>
  <c r="AJ336" i="6" s="1"/>
  <c r="Q336" i="6"/>
  <c r="I336" i="6"/>
  <c r="Z335" i="6"/>
  <c r="S335" i="6"/>
  <c r="X335" i="6" s="1"/>
  <c r="AJ335" i="6" s="1"/>
  <c r="Q335" i="6"/>
  <c r="I335" i="6"/>
  <c r="Z325" i="6"/>
  <c r="S325" i="6"/>
  <c r="Q325" i="6"/>
  <c r="I325" i="6"/>
  <c r="Z324" i="6"/>
  <c r="AL326" i="6" s="1"/>
  <c r="E44" i="7" s="1"/>
  <c r="S324" i="6"/>
  <c r="X324" i="6" s="1"/>
  <c r="AJ324" i="6" s="1"/>
  <c r="Z323" i="6"/>
  <c r="S323" i="6"/>
  <c r="X323" i="6" s="1"/>
  <c r="AJ323" i="6" s="1"/>
  <c r="Z322" i="6"/>
  <c r="S322" i="6"/>
  <c r="X322" i="6" s="1"/>
  <c r="AJ322" i="6" s="1"/>
  <c r="Q322" i="6"/>
  <c r="I322" i="6"/>
  <c r="Z321" i="6"/>
  <c r="S321" i="6"/>
  <c r="X321" i="6" s="1"/>
  <c r="AJ321" i="6" s="1"/>
  <c r="Q321" i="6"/>
  <c r="I321" i="6"/>
  <c r="Z320" i="6"/>
  <c r="S320" i="6"/>
  <c r="X320" i="6" s="1"/>
  <c r="AJ320" i="6" s="1"/>
  <c r="Q320" i="6"/>
  <c r="I320" i="6"/>
  <c r="Z319" i="6"/>
  <c r="M319" i="6"/>
  <c r="L319" i="6"/>
  <c r="F319" i="6"/>
  <c r="E319" i="6"/>
  <c r="D319" i="6"/>
  <c r="C319" i="6"/>
  <c r="Z318" i="6"/>
  <c r="S318" i="6"/>
  <c r="X318" i="6" s="1"/>
  <c r="AJ318" i="6" s="1"/>
  <c r="Q318" i="6"/>
  <c r="I318" i="6"/>
  <c r="Z317" i="6"/>
  <c r="S317" i="6"/>
  <c r="X317" i="6" s="1"/>
  <c r="AJ317" i="6" s="1"/>
  <c r="Q317" i="6"/>
  <c r="I317" i="6"/>
  <c r="Z316" i="6"/>
  <c r="S316" i="6"/>
  <c r="X316" i="6" s="1"/>
  <c r="AJ316" i="6" s="1"/>
  <c r="Q316" i="6"/>
  <c r="I316" i="6"/>
  <c r="Z315" i="6"/>
  <c r="S315" i="6"/>
  <c r="X315" i="6" s="1"/>
  <c r="AJ315" i="6" s="1"/>
  <c r="Q315" i="6"/>
  <c r="I315" i="6"/>
  <c r="Z314" i="6"/>
  <c r="M314" i="6"/>
  <c r="L314" i="6"/>
  <c r="C314" i="6"/>
  <c r="I314" i="6" s="1"/>
  <c r="Z313" i="6"/>
  <c r="S313" i="6"/>
  <c r="X313" i="6" s="1"/>
  <c r="AJ313" i="6" s="1"/>
  <c r="Q313" i="6"/>
  <c r="I313" i="6"/>
  <c r="Z312" i="6"/>
  <c r="S312" i="6"/>
  <c r="X312" i="6" s="1"/>
  <c r="AJ312" i="6" s="1"/>
  <c r="Q312" i="6"/>
  <c r="I312" i="6"/>
  <c r="Z311" i="6"/>
  <c r="S311" i="6"/>
  <c r="X311" i="6" s="1"/>
  <c r="AJ311" i="6" s="1"/>
  <c r="Q311" i="6"/>
  <c r="I311" i="6"/>
  <c r="B88" i="11" l="1"/>
  <c r="C88" i="11" s="1"/>
  <c r="G85" i="11"/>
  <c r="F77" i="11"/>
  <c r="E29" i="11" s="1"/>
  <c r="K2088" i="11"/>
  <c r="K2085" i="11"/>
  <c r="Q2085" i="11"/>
  <c r="Q2089" i="11"/>
  <c r="W2086" i="11"/>
  <c r="X2086" i="11" s="1"/>
  <c r="Y2086" i="11" s="1"/>
  <c r="W2085" i="11"/>
  <c r="X2085" i="11" s="1"/>
  <c r="Y2085" i="11" s="1"/>
  <c r="W2087" i="11"/>
  <c r="X2087" i="11" s="1"/>
  <c r="Y2087" i="11" s="1"/>
  <c r="W2088" i="11"/>
  <c r="X2088" i="11" s="1"/>
  <c r="Y2088" i="11" s="1"/>
  <c r="W2089" i="11"/>
  <c r="X2089" i="11" s="1"/>
  <c r="Y2089" i="11" s="1"/>
  <c r="W2090" i="11"/>
  <c r="X2090" i="11" s="1"/>
  <c r="Y2090" i="11" s="1"/>
  <c r="G2091" i="11"/>
  <c r="H2091" i="11" s="1"/>
  <c r="I2091" i="11" s="1"/>
  <c r="J2091" i="11" s="1"/>
  <c r="V2091" i="11"/>
  <c r="W2091" i="11" s="1"/>
  <c r="X2091" i="11" s="1"/>
  <c r="Y2091" i="11" s="1"/>
  <c r="M2091" i="11"/>
  <c r="N2091" i="11" s="1"/>
  <c r="O2091" i="11" s="1"/>
  <c r="P2091" i="11" s="1"/>
  <c r="Q2090" i="11" s="1"/>
  <c r="S2091" i="11"/>
  <c r="S2087" i="11"/>
  <c r="S2085" i="11"/>
  <c r="S2090" i="11"/>
  <c r="S2086" i="11"/>
  <c r="S2089" i="11"/>
  <c r="S2088" i="11"/>
  <c r="S2092" i="11"/>
  <c r="K2087" i="11"/>
  <c r="Q2088" i="11"/>
  <c r="C2092" i="11"/>
  <c r="A2093" i="11"/>
  <c r="B2092" i="11"/>
  <c r="U2092" i="11"/>
  <c r="E2092" i="11"/>
  <c r="D2092" i="11"/>
  <c r="K2086" i="11"/>
  <c r="Q2087" i="11"/>
  <c r="AH303" i="6"/>
  <c r="AI303" i="6"/>
  <c r="AG379" i="6"/>
  <c r="I46" i="7" s="1"/>
  <c r="Z46" i="7" s="1"/>
  <c r="AG303" i="6"/>
  <c r="I43" i="7" s="1"/>
  <c r="Z43" i="7" s="1"/>
  <c r="AI379" i="6"/>
  <c r="AH407" i="6"/>
  <c r="AH326" i="6"/>
  <c r="AH350" i="6"/>
  <c r="AH379" i="6"/>
  <c r="AG407" i="6"/>
  <c r="I47" i="7" s="1"/>
  <c r="Z47" i="7" s="1"/>
  <c r="AI326" i="6"/>
  <c r="AG326" i="6"/>
  <c r="I44" i="7" s="1"/>
  <c r="Z44" i="7" s="1"/>
  <c r="AI407" i="6"/>
  <c r="AG350" i="6"/>
  <c r="I45" i="7" s="1"/>
  <c r="Z45" i="7" s="1"/>
  <c r="AI350" i="6"/>
  <c r="Q395" i="6"/>
  <c r="X395" i="6" s="1"/>
  <c r="AJ395" i="6" s="1"/>
  <c r="Q400" i="6"/>
  <c r="Q367" i="6"/>
  <c r="X367" i="6" s="1"/>
  <c r="AJ367" i="6" s="1"/>
  <c r="Q372" i="6"/>
  <c r="Q343" i="6"/>
  <c r="I372" i="6"/>
  <c r="Q338" i="6"/>
  <c r="X338" i="6" s="1"/>
  <c r="AJ338" i="6" s="1"/>
  <c r="Q314" i="6"/>
  <c r="X314" i="6" s="1"/>
  <c r="AJ314" i="6" s="1"/>
  <c r="I400" i="6"/>
  <c r="I343" i="6"/>
  <c r="I319" i="6"/>
  <c r="Q319" i="6"/>
  <c r="T406" i="6"/>
  <c r="X406" i="6" s="1"/>
  <c r="AJ406" i="6" s="1"/>
  <c r="T378" i="6"/>
  <c r="X378" i="6" s="1"/>
  <c r="AJ378" i="6" s="1"/>
  <c r="T349" i="6"/>
  <c r="X349" i="6" s="1"/>
  <c r="AJ349" i="6" s="1"/>
  <c r="T325" i="6"/>
  <c r="X325" i="6" s="1"/>
  <c r="AJ325" i="6" s="1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AL303" i="6" s="1"/>
  <c r="E43" i="7" s="1"/>
  <c r="S300" i="6"/>
  <c r="S301" i="6"/>
  <c r="I85" i="11" l="1"/>
  <c r="N34" i="11" s="1"/>
  <c r="K2090" i="11"/>
  <c r="G2092" i="11"/>
  <c r="H2092" i="11" s="1"/>
  <c r="I2092" i="11" s="1"/>
  <c r="J2092" i="11" s="1"/>
  <c r="M2092" i="11"/>
  <c r="N2092" i="11" s="1"/>
  <c r="O2092" i="11" s="1"/>
  <c r="P2092" i="11" s="1"/>
  <c r="Q2091" i="11" s="1"/>
  <c r="V2092" i="11"/>
  <c r="W2092" i="11" s="1"/>
  <c r="X2092" i="11" s="1"/>
  <c r="Y2092" i="11" s="1"/>
  <c r="A2094" i="11"/>
  <c r="B2093" i="11"/>
  <c r="U2093" i="11"/>
  <c r="E2093" i="11"/>
  <c r="D2093" i="11"/>
  <c r="C2093" i="11"/>
  <c r="S2093" i="11"/>
  <c r="X400" i="6"/>
  <c r="AJ400" i="6" s="1"/>
  <c r="AJ407" i="6" s="1"/>
  <c r="K96" i="6" s="1"/>
  <c r="P96" i="6" s="1"/>
  <c r="G47" i="7" s="1"/>
  <c r="X372" i="6"/>
  <c r="AJ372" i="6" s="1"/>
  <c r="AJ379" i="6" s="1"/>
  <c r="X343" i="6"/>
  <c r="AJ343" i="6" s="1"/>
  <c r="AJ350" i="6" s="1"/>
  <c r="X319" i="6"/>
  <c r="AJ319" i="6" s="1"/>
  <c r="X300" i="6"/>
  <c r="AJ300" i="6" s="1"/>
  <c r="X301" i="6"/>
  <c r="AJ301" i="6" s="1"/>
  <c r="Y47" i="7" l="1"/>
  <c r="AA47" i="7"/>
  <c r="G2093" i="11"/>
  <c r="H2093" i="11" s="1"/>
  <c r="I2093" i="11" s="1"/>
  <c r="J2093" i="11" s="1"/>
  <c r="V2093" i="11"/>
  <c r="W2093" i="11" s="1"/>
  <c r="X2093" i="11" s="1"/>
  <c r="Y2093" i="11" s="1"/>
  <c r="M2093" i="11"/>
  <c r="N2093" i="11" s="1"/>
  <c r="O2093" i="11" s="1"/>
  <c r="P2093" i="11" s="1"/>
  <c r="Q2092" i="11" s="1"/>
  <c r="U2094" i="11"/>
  <c r="E2094" i="11"/>
  <c r="D2094" i="11"/>
  <c r="C2094" i="11"/>
  <c r="B2094" i="11"/>
  <c r="A2095" i="11"/>
  <c r="S2094" i="11"/>
  <c r="K2091" i="11"/>
  <c r="Q47" i="7"/>
  <c r="P47" i="7"/>
  <c r="K95" i="6"/>
  <c r="P95" i="6" s="1"/>
  <c r="G46" i="7" s="1"/>
  <c r="AJ326" i="6"/>
  <c r="K93" i="6" s="1"/>
  <c r="P93" i="6" s="1"/>
  <c r="G44" i="7" s="1"/>
  <c r="K94" i="6"/>
  <c r="P94" i="6" s="1"/>
  <c r="G45" i="7" s="1"/>
  <c r="S293" i="6"/>
  <c r="X293" i="6" s="1"/>
  <c r="AJ293" i="6" s="1"/>
  <c r="Q293" i="6"/>
  <c r="I293" i="6"/>
  <c r="S299" i="6"/>
  <c r="Q299" i="6"/>
  <c r="I299" i="6"/>
  <c r="S297" i="6"/>
  <c r="X297" i="6" s="1"/>
  <c r="AJ297" i="6" s="1"/>
  <c r="Q297" i="6"/>
  <c r="I297" i="6"/>
  <c r="M296" i="6"/>
  <c r="L296" i="6"/>
  <c r="M291" i="6"/>
  <c r="L291" i="6"/>
  <c r="S294" i="6"/>
  <c r="S292" i="6"/>
  <c r="S289" i="6"/>
  <c r="Y45" i="7" l="1"/>
  <c r="AA45" i="7"/>
  <c r="Y46" i="7"/>
  <c r="AA46" i="7"/>
  <c r="AA44" i="7"/>
  <c r="Y44" i="7"/>
  <c r="D2095" i="11"/>
  <c r="A2096" i="11"/>
  <c r="B2095" i="11"/>
  <c r="C2095" i="11"/>
  <c r="E2095" i="11"/>
  <c r="U2095" i="11"/>
  <c r="S2095" i="11"/>
  <c r="K2092" i="11"/>
  <c r="G2094" i="11"/>
  <c r="H2094" i="11" s="1"/>
  <c r="I2094" i="11" s="1"/>
  <c r="J2094" i="11" s="1"/>
  <c r="K2093" i="11" s="1"/>
  <c r="V2094" i="11"/>
  <c r="W2094" i="11" s="1"/>
  <c r="X2094" i="11" s="1"/>
  <c r="Y2094" i="11" s="1"/>
  <c r="M2094" i="11"/>
  <c r="N2094" i="11" s="1"/>
  <c r="O2094" i="11" s="1"/>
  <c r="P2094" i="11" s="1"/>
  <c r="R47" i="7"/>
  <c r="P44" i="7"/>
  <c r="Q44" i="7"/>
  <c r="P45" i="7"/>
  <c r="Q45" i="7"/>
  <c r="Q46" i="7"/>
  <c r="P46" i="7"/>
  <c r="X299" i="6"/>
  <c r="AJ299" i="6" s="1"/>
  <c r="X294" i="6"/>
  <c r="AJ294" i="6" s="1"/>
  <c r="Q294" i="6"/>
  <c r="I294" i="6"/>
  <c r="S295" i="6"/>
  <c r="X295" i="6" s="1"/>
  <c r="AJ295" i="6" s="1"/>
  <c r="Q295" i="6"/>
  <c r="I295" i="6"/>
  <c r="S302" i="6"/>
  <c r="T302" i="6" s="1"/>
  <c r="S298" i="6"/>
  <c r="X298" i="6" s="1"/>
  <c r="AJ298" i="6" s="1"/>
  <c r="Q298" i="6"/>
  <c r="I298" i="6"/>
  <c r="S290" i="6"/>
  <c r="X290" i="6" s="1"/>
  <c r="AJ290" i="6" s="1"/>
  <c r="S288" i="6"/>
  <c r="X288" i="6" s="1"/>
  <c r="AJ288" i="6" s="1"/>
  <c r="X292" i="6"/>
  <c r="AJ292" i="6" s="1"/>
  <c r="X289" i="6"/>
  <c r="AJ289" i="6" s="1"/>
  <c r="Q302" i="6"/>
  <c r="I302" i="6"/>
  <c r="Q288" i="6"/>
  <c r="I288" i="6"/>
  <c r="Q290" i="6"/>
  <c r="I290" i="6"/>
  <c r="Q292" i="6"/>
  <c r="I292" i="6"/>
  <c r="I289" i="6"/>
  <c r="Q289" i="6"/>
  <c r="C291" i="6"/>
  <c r="I291" i="6" s="1"/>
  <c r="F296" i="6"/>
  <c r="E296" i="6"/>
  <c r="D296" i="6"/>
  <c r="C296" i="6"/>
  <c r="R46" i="7" l="1"/>
  <c r="C2096" i="11"/>
  <c r="U2096" i="11"/>
  <c r="A2097" i="11"/>
  <c r="B2096" i="11"/>
  <c r="E2096" i="11"/>
  <c r="D2096" i="11"/>
  <c r="S2096" i="11"/>
  <c r="Q2093" i="11"/>
  <c r="G2095" i="11"/>
  <c r="H2095" i="11" s="1"/>
  <c r="I2095" i="11" s="1"/>
  <c r="J2095" i="11" s="1"/>
  <c r="K2094" i="11" s="1"/>
  <c r="V2095" i="11"/>
  <c r="W2095" i="11" s="1"/>
  <c r="X2095" i="11" s="1"/>
  <c r="Y2095" i="11" s="1"/>
  <c r="M2095" i="11"/>
  <c r="N2095" i="11" s="1"/>
  <c r="O2095" i="11" s="1"/>
  <c r="P2095" i="11" s="1"/>
  <c r="R44" i="7"/>
  <c r="R45" i="7"/>
  <c r="X302" i="6"/>
  <c r="AJ302" i="6" s="1"/>
  <c r="Q296" i="6"/>
  <c r="Q291" i="6"/>
  <c r="X291" i="6" s="1"/>
  <c r="AJ291" i="6" s="1"/>
  <c r="I296" i="6"/>
  <c r="AT181" i="6"/>
  <c r="AS181" i="6"/>
  <c r="AR181" i="6"/>
  <c r="AQ181" i="6"/>
  <c r="AO181" i="6"/>
  <c r="AN181" i="6"/>
  <c r="AM181" i="6"/>
  <c r="AL181" i="6"/>
  <c r="AJ181" i="6"/>
  <c r="AI181" i="6"/>
  <c r="AH181" i="6"/>
  <c r="AG181" i="6"/>
  <c r="AD181" i="6"/>
  <c r="AE181" i="6"/>
  <c r="AC181" i="6"/>
  <c r="AB181" i="6"/>
  <c r="Z181" i="6"/>
  <c r="Y181" i="6"/>
  <c r="X181" i="6"/>
  <c r="W181" i="6"/>
  <c r="J182" i="6"/>
  <c r="Q2094" i="11" l="1"/>
  <c r="A2098" i="11"/>
  <c r="B2097" i="11"/>
  <c r="U2097" i="11"/>
  <c r="E2097" i="11"/>
  <c r="D2097" i="11"/>
  <c r="C2097" i="11"/>
  <c r="S2097" i="11"/>
  <c r="G2096" i="11"/>
  <c r="H2096" i="11" s="1"/>
  <c r="I2096" i="11" s="1"/>
  <c r="J2096" i="11" s="1"/>
  <c r="M2096" i="11"/>
  <c r="N2096" i="11" s="1"/>
  <c r="O2096" i="11" s="1"/>
  <c r="P2096" i="11" s="1"/>
  <c r="V2096" i="11"/>
  <c r="W2096" i="11" s="1"/>
  <c r="X2096" i="11" s="1"/>
  <c r="Y2096" i="11" s="1"/>
  <c r="AR182" i="6"/>
  <c r="U182" i="6"/>
  <c r="T182" i="6"/>
  <c r="S182" i="6"/>
  <c r="R182" i="6"/>
  <c r="Q182" i="6"/>
  <c r="X296" i="6"/>
  <c r="AJ296" i="6" s="1"/>
  <c r="AJ303" i="6" s="1"/>
  <c r="K92" i="6" s="1"/>
  <c r="P92" i="6" s="1"/>
  <c r="G43" i="7" s="1"/>
  <c r="F12" i="11" s="1"/>
  <c r="AE182" i="6"/>
  <c r="W182" i="6"/>
  <c r="X182" i="6"/>
  <c r="Z182" i="6"/>
  <c r="AO182" i="6"/>
  <c r="AJ182" i="6"/>
  <c r="AB182" i="6"/>
  <c r="AT182" i="6"/>
  <c r="AC182" i="6"/>
  <c r="AH182" i="6"/>
  <c r="AM182" i="6"/>
  <c r="Y182" i="6"/>
  <c r="AD182" i="6"/>
  <c r="AI182" i="6"/>
  <c r="AN182" i="6"/>
  <c r="AS182" i="6"/>
  <c r="J183" i="6"/>
  <c r="AG182" i="6"/>
  <c r="AL182" i="6"/>
  <c r="AQ182" i="6"/>
  <c r="K27" i="6"/>
  <c r="M27" i="6" s="1"/>
  <c r="G42" i="7" s="1"/>
  <c r="Y42" i="7" s="1"/>
  <c r="K26" i="6"/>
  <c r="M26" i="6" s="1"/>
  <c r="G41" i="7" s="1"/>
  <c r="Y41" i="7" s="1"/>
  <c r="H201" i="6"/>
  <c r="G201" i="6"/>
  <c r="F201" i="6"/>
  <c r="D200" i="6"/>
  <c r="B181" i="6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AE43" i="7" l="1"/>
  <c r="AA43" i="7"/>
  <c r="Y43" i="7"/>
  <c r="P43" i="7"/>
  <c r="Q43" i="7"/>
  <c r="K2095" i="11"/>
  <c r="U2098" i="11"/>
  <c r="E2098" i="11"/>
  <c r="D2098" i="11"/>
  <c r="C2098" i="11"/>
  <c r="B2098" i="11"/>
  <c r="A2099" i="11"/>
  <c r="S2098" i="11"/>
  <c r="G2097" i="11"/>
  <c r="H2097" i="11" s="1"/>
  <c r="I2097" i="11" s="1"/>
  <c r="J2097" i="11" s="1"/>
  <c r="M2097" i="11"/>
  <c r="V2097" i="11"/>
  <c r="W2097" i="11" s="1"/>
  <c r="X2097" i="11" s="1"/>
  <c r="Y2097" i="11" s="1"/>
  <c r="Q2095" i="11"/>
  <c r="P41" i="7"/>
  <c r="Q41" i="7"/>
  <c r="P42" i="7"/>
  <c r="Q42" i="7"/>
  <c r="R183" i="6"/>
  <c r="T183" i="6"/>
  <c r="U183" i="6"/>
  <c r="S183" i="6"/>
  <c r="J184" i="6"/>
  <c r="AT183" i="6"/>
  <c r="AO183" i="6"/>
  <c r="AJ183" i="6"/>
  <c r="AE183" i="6"/>
  <c r="Z183" i="6"/>
  <c r="AS183" i="6"/>
  <c r="AN183" i="6"/>
  <c r="AI183" i="6"/>
  <c r="AD183" i="6"/>
  <c r="Y183" i="6"/>
  <c r="AR183" i="6"/>
  <c r="AM183" i="6"/>
  <c r="AH183" i="6"/>
  <c r="AC183" i="6"/>
  <c r="X183" i="6"/>
  <c r="AQ183" i="6"/>
  <c r="AL183" i="6"/>
  <c r="AG183" i="6"/>
  <c r="AB183" i="6"/>
  <c r="W183" i="6"/>
  <c r="E201" i="6"/>
  <c r="D191" i="6"/>
  <c r="F180" i="6"/>
  <c r="F182" i="6"/>
  <c r="F184" i="6"/>
  <c r="F186" i="6"/>
  <c r="F188" i="6"/>
  <c r="F190" i="6"/>
  <c r="F192" i="6"/>
  <c r="F194" i="6"/>
  <c r="F196" i="6"/>
  <c r="F198" i="6"/>
  <c r="F200" i="6"/>
  <c r="H181" i="6"/>
  <c r="D193" i="6"/>
  <c r="G180" i="6"/>
  <c r="G182" i="6"/>
  <c r="G184" i="6"/>
  <c r="G186" i="6"/>
  <c r="G188" i="6"/>
  <c r="G190" i="6"/>
  <c r="G192" i="6"/>
  <c r="G194" i="6"/>
  <c r="G196" i="6"/>
  <c r="G198" i="6"/>
  <c r="G200" i="6"/>
  <c r="D190" i="6"/>
  <c r="H186" i="6"/>
  <c r="H200" i="6"/>
  <c r="D184" i="6"/>
  <c r="D194" i="6"/>
  <c r="H184" i="6"/>
  <c r="D186" i="6"/>
  <c r="H180" i="6"/>
  <c r="H190" i="6"/>
  <c r="H182" i="6"/>
  <c r="H188" i="6"/>
  <c r="H192" i="6"/>
  <c r="H194" i="6"/>
  <c r="H196" i="6"/>
  <c r="H198" i="6"/>
  <c r="D181" i="6"/>
  <c r="D198" i="6"/>
  <c r="E195" i="6"/>
  <c r="D182" i="6"/>
  <c r="D199" i="6"/>
  <c r="F181" i="6"/>
  <c r="F183" i="6"/>
  <c r="F185" i="6"/>
  <c r="F187" i="6"/>
  <c r="F189" i="6"/>
  <c r="F191" i="6"/>
  <c r="F193" i="6"/>
  <c r="F195" i="6"/>
  <c r="F197" i="6"/>
  <c r="F199" i="6"/>
  <c r="D185" i="6"/>
  <c r="D201" i="6"/>
  <c r="G181" i="6"/>
  <c r="G183" i="6"/>
  <c r="G185" i="6"/>
  <c r="G187" i="6"/>
  <c r="G189" i="6"/>
  <c r="G191" i="6"/>
  <c r="G193" i="6"/>
  <c r="G195" i="6"/>
  <c r="G197" i="6"/>
  <c r="G199" i="6"/>
  <c r="H183" i="6"/>
  <c r="H185" i="6"/>
  <c r="H187" i="6"/>
  <c r="H189" i="6"/>
  <c r="H191" i="6"/>
  <c r="H193" i="6"/>
  <c r="H195" i="6"/>
  <c r="H197" i="6"/>
  <c r="H199" i="6"/>
  <c r="D188" i="6"/>
  <c r="D196" i="6"/>
  <c r="D187" i="6"/>
  <c r="D195" i="6"/>
  <c r="D180" i="6"/>
  <c r="D189" i="6"/>
  <c r="D197" i="6"/>
  <c r="D183" i="6"/>
  <c r="D192" i="6"/>
  <c r="H52" i="8"/>
  <c r="K12" i="11" l="1"/>
  <c r="P12" i="11" s="1"/>
  <c r="L62" i="11" s="1"/>
  <c r="AD43" i="7"/>
  <c r="AC43" i="7"/>
  <c r="R43" i="7"/>
  <c r="D2099" i="11"/>
  <c r="B2099" i="11"/>
  <c r="C2099" i="11"/>
  <c r="A2100" i="11"/>
  <c r="E2099" i="11"/>
  <c r="U2099" i="11"/>
  <c r="S2099" i="11"/>
  <c r="N2097" i="11"/>
  <c r="O2097" i="11" s="1"/>
  <c r="P2097" i="11" s="1"/>
  <c r="G2098" i="11"/>
  <c r="H2098" i="11" s="1"/>
  <c r="I2098" i="11" s="1"/>
  <c r="J2098" i="11" s="1"/>
  <c r="V2098" i="11"/>
  <c r="M2098" i="11"/>
  <c r="N2098" i="11" s="1"/>
  <c r="O2098" i="11" s="1"/>
  <c r="P2098" i="11" s="1"/>
  <c r="K2096" i="11"/>
  <c r="R42" i="7"/>
  <c r="R41" i="7"/>
  <c r="U184" i="6"/>
  <c r="T184" i="6"/>
  <c r="R184" i="6"/>
  <c r="S184" i="6"/>
  <c r="Q184" i="6"/>
  <c r="AR184" i="6"/>
  <c r="AM184" i="6"/>
  <c r="AQ184" i="6"/>
  <c r="AL184" i="6"/>
  <c r="AG184" i="6"/>
  <c r="AB184" i="6"/>
  <c r="AE184" i="6"/>
  <c r="Z184" i="6"/>
  <c r="J185" i="6"/>
  <c r="AT184" i="6"/>
  <c r="AJ184" i="6"/>
  <c r="AO184" i="6"/>
  <c r="AS184" i="6"/>
  <c r="AN184" i="6"/>
  <c r="AI184" i="6"/>
  <c r="AD184" i="6"/>
  <c r="Y184" i="6"/>
  <c r="AH184" i="6"/>
  <c r="AC184" i="6"/>
  <c r="X184" i="6"/>
  <c r="W184" i="6"/>
  <c r="E185" i="6"/>
  <c r="E183" i="6"/>
  <c r="E197" i="6"/>
  <c r="E199" i="6"/>
  <c r="E181" i="6"/>
  <c r="E192" i="6"/>
  <c r="E193" i="6"/>
  <c r="E198" i="6"/>
  <c r="E191" i="6"/>
  <c r="E196" i="6"/>
  <c r="E190" i="6"/>
  <c r="E189" i="6"/>
  <c r="E200" i="6"/>
  <c r="E188" i="6"/>
  <c r="E182" i="6"/>
  <c r="E187" i="6"/>
  <c r="E180" i="6"/>
  <c r="E194" i="6"/>
  <c r="E186" i="6"/>
  <c r="E184" i="6"/>
  <c r="G202" i="6"/>
  <c r="F202" i="6"/>
  <c r="D202" i="6"/>
  <c r="F23" i="6" s="1"/>
  <c r="K23" i="6" s="1"/>
  <c r="M23" i="6" s="1"/>
  <c r="G38" i="7" s="1"/>
  <c r="H202" i="6"/>
  <c r="AC44" i="7" l="1"/>
  <c r="F20" i="11" s="1"/>
  <c r="D2038" i="11" s="1"/>
  <c r="Y38" i="7"/>
  <c r="AE44" i="7"/>
  <c r="N20" i="11" s="1"/>
  <c r="AD44" i="7"/>
  <c r="K20" i="11" s="1"/>
  <c r="W2098" i="11"/>
  <c r="X2098" i="11" s="1"/>
  <c r="Y2098" i="11" s="1"/>
  <c r="Q2097" i="11"/>
  <c r="Q2096" i="11"/>
  <c r="C2100" i="11"/>
  <c r="E2100" i="11"/>
  <c r="A2101" i="11"/>
  <c r="B2100" i="11"/>
  <c r="U2100" i="11"/>
  <c r="D2100" i="11"/>
  <c r="S2100" i="11"/>
  <c r="G2099" i="11"/>
  <c r="H2099" i="11" s="1"/>
  <c r="I2099" i="11" s="1"/>
  <c r="J2099" i="11" s="1"/>
  <c r="K2098" i="11" s="1"/>
  <c r="V2099" i="11"/>
  <c r="W2099" i="11" s="1"/>
  <c r="X2099" i="11" s="1"/>
  <c r="Y2099" i="11" s="1"/>
  <c r="M2099" i="11"/>
  <c r="K2097" i="11"/>
  <c r="Q38" i="7"/>
  <c r="P38" i="7"/>
  <c r="R185" i="6"/>
  <c r="Q185" i="6"/>
  <c r="S185" i="6"/>
  <c r="U185" i="6"/>
  <c r="T185" i="6"/>
  <c r="J186" i="6"/>
  <c r="AT185" i="6"/>
  <c r="AO185" i="6"/>
  <c r="AJ185" i="6"/>
  <c r="AE185" i="6"/>
  <c r="Z185" i="6"/>
  <c r="AS185" i="6"/>
  <c r="AN185" i="6"/>
  <c r="AI185" i="6"/>
  <c r="AD185" i="6"/>
  <c r="Y185" i="6"/>
  <c r="AR185" i="6"/>
  <c r="AM185" i="6"/>
  <c r="AH185" i="6"/>
  <c r="AC185" i="6"/>
  <c r="X185" i="6"/>
  <c r="AQ185" i="6"/>
  <c r="AL185" i="6"/>
  <c r="AG185" i="6"/>
  <c r="AB185" i="6"/>
  <c r="W185" i="6"/>
  <c r="F27" i="6"/>
  <c r="F26" i="6"/>
  <c r="F25" i="6"/>
  <c r="K25" i="6" s="1"/>
  <c r="M25" i="6" s="1"/>
  <c r="G40" i="7" s="1"/>
  <c r="Y40" i="7" s="1"/>
  <c r="E202" i="6"/>
  <c r="F24" i="6" s="1"/>
  <c r="K24" i="6" s="1"/>
  <c r="M24" i="6" s="1"/>
  <c r="G39" i="7" s="1"/>
  <c r="Y39" i="7" s="1"/>
  <c r="F27" i="8"/>
  <c r="F26" i="8"/>
  <c r="F25" i="8"/>
  <c r="F23" i="8"/>
  <c r="F11" i="11" l="1"/>
  <c r="K11" i="11"/>
  <c r="AC38" i="7"/>
  <c r="AD38" i="7"/>
  <c r="AE38" i="7"/>
  <c r="A2102" i="11"/>
  <c r="B2101" i="11"/>
  <c r="U2101" i="11"/>
  <c r="E2101" i="11"/>
  <c r="D2101" i="11"/>
  <c r="C2101" i="11"/>
  <c r="S2101" i="11"/>
  <c r="N2099" i="11"/>
  <c r="O2099" i="11" s="1"/>
  <c r="P2099" i="11" s="1"/>
  <c r="G2100" i="11"/>
  <c r="V2100" i="11"/>
  <c r="W2100" i="11" s="1"/>
  <c r="X2100" i="11" s="1"/>
  <c r="Y2100" i="11" s="1"/>
  <c r="M2100" i="11"/>
  <c r="N2100" i="11" s="1"/>
  <c r="O2100" i="11" s="1"/>
  <c r="P2100" i="11" s="1"/>
  <c r="R38" i="7"/>
  <c r="Q40" i="7"/>
  <c r="P40" i="7"/>
  <c r="Q39" i="7"/>
  <c r="P39" i="7"/>
  <c r="U186" i="6"/>
  <c r="T186" i="6"/>
  <c r="Q186" i="6"/>
  <c r="S186" i="6"/>
  <c r="R186" i="6"/>
  <c r="J187" i="6"/>
  <c r="AR186" i="6"/>
  <c r="AM186" i="6"/>
  <c r="AH186" i="6"/>
  <c r="AC186" i="6"/>
  <c r="X186" i="6"/>
  <c r="Z186" i="6"/>
  <c r="AQ186" i="6"/>
  <c r="AL186" i="6"/>
  <c r="AG186" i="6"/>
  <c r="AB186" i="6"/>
  <c r="AE186" i="6"/>
  <c r="AJ186" i="6"/>
  <c r="AT186" i="6"/>
  <c r="AO186" i="6"/>
  <c r="AS186" i="6"/>
  <c r="AN186" i="6"/>
  <c r="AI186" i="6"/>
  <c r="AD186" i="6"/>
  <c r="Y186" i="6"/>
  <c r="W186" i="6"/>
  <c r="C2091" i="10"/>
  <c r="C2090" i="10"/>
  <c r="C2089" i="10"/>
  <c r="C2088" i="10"/>
  <c r="C2087" i="10"/>
  <c r="C2086" i="10"/>
  <c r="C2085" i="10"/>
  <c r="C2084" i="10"/>
  <c r="C2083" i="10"/>
  <c r="C2082" i="10"/>
  <c r="C2081" i="10"/>
  <c r="C2080" i="10"/>
  <c r="C2079" i="10"/>
  <c r="C2078" i="10"/>
  <c r="C2077" i="10"/>
  <c r="C2076" i="10"/>
  <c r="C2075" i="10"/>
  <c r="C2074" i="10"/>
  <c r="C2073" i="10"/>
  <c r="C2072" i="10"/>
  <c r="C2071" i="10"/>
  <c r="C2070" i="10"/>
  <c r="C2069" i="10"/>
  <c r="C2068" i="10"/>
  <c r="C2067" i="10"/>
  <c r="C2066" i="10"/>
  <c r="C2065" i="10"/>
  <c r="C2064" i="10"/>
  <c r="C2063" i="10"/>
  <c r="C2062" i="10"/>
  <c r="C2061" i="10"/>
  <c r="C2060" i="10"/>
  <c r="C2059" i="10"/>
  <c r="C2058" i="10"/>
  <c r="C2057" i="10"/>
  <c r="C2056" i="10"/>
  <c r="C2055" i="10"/>
  <c r="E2054" i="10"/>
  <c r="C2054" i="10"/>
  <c r="E2053" i="10"/>
  <c r="C2053" i="10"/>
  <c r="C2052" i="10"/>
  <c r="A2048" i="10"/>
  <c r="K2054" i="10" s="1"/>
  <c r="AE39" i="7" l="1"/>
  <c r="AC39" i="7"/>
  <c r="P11" i="11"/>
  <c r="AD39" i="7"/>
  <c r="G2101" i="11"/>
  <c r="V2101" i="11"/>
  <c r="W2101" i="11" s="1"/>
  <c r="X2101" i="11" s="1"/>
  <c r="Y2101" i="11" s="1"/>
  <c r="M2101" i="11"/>
  <c r="N2101" i="11" s="1"/>
  <c r="O2101" i="11" s="1"/>
  <c r="P2101" i="11" s="1"/>
  <c r="U2102" i="11"/>
  <c r="E2102" i="11"/>
  <c r="D2102" i="11"/>
  <c r="C2102" i="11"/>
  <c r="B2102" i="11"/>
  <c r="A2103" i="11"/>
  <c r="S2102" i="11"/>
  <c r="Q2099" i="11"/>
  <c r="Q2098" i="11"/>
  <c r="H2100" i="11"/>
  <c r="I2100" i="11" s="1"/>
  <c r="J2100" i="11" s="1"/>
  <c r="R39" i="7"/>
  <c r="R40" i="7"/>
  <c r="R187" i="6"/>
  <c r="T187" i="6"/>
  <c r="Q187" i="6"/>
  <c r="U187" i="6"/>
  <c r="S187" i="6"/>
  <c r="J188" i="6"/>
  <c r="AT187" i="6"/>
  <c r="AO187" i="6"/>
  <c r="AJ187" i="6"/>
  <c r="AE187" i="6"/>
  <c r="Z187" i="6"/>
  <c r="AS187" i="6"/>
  <c r="AN187" i="6"/>
  <c r="AI187" i="6"/>
  <c r="AD187" i="6"/>
  <c r="Y187" i="6"/>
  <c r="AR187" i="6"/>
  <c r="AM187" i="6"/>
  <c r="AH187" i="6"/>
  <c r="AC187" i="6"/>
  <c r="X187" i="6"/>
  <c r="AQ187" i="6"/>
  <c r="AL187" i="6"/>
  <c r="AG187" i="6"/>
  <c r="AB187" i="6"/>
  <c r="W187" i="6"/>
  <c r="H2053" i="10"/>
  <c r="L2053" i="10" s="1"/>
  <c r="D2052" i="10"/>
  <c r="I2055" i="10" s="1"/>
  <c r="H56" i="11" l="1"/>
  <c r="G61" i="11"/>
  <c r="L61" i="11" s="1"/>
  <c r="G62" i="11"/>
  <c r="F56" i="11"/>
  <c r="O25" i="11" s="1"/>
  <c r="K2099" i="11"/>
  <c r="G2102" i="11"/>
  <c r="H2102" i="11" s="1"/>
  <c r="I2102" i="11" s="1"/>
  <c r="J2102" i="11" s="1"/>
  <c r="V2102" i="11"/>
  <c r="W2102" i="11" s="1"/>
  <c r="X2102" i="11" s="1"/>
  <c r="Y2102" i="11" s="1"/>
  <c r="M2102" i="11"/>
  <c r="N2102" i="11" s="1"/>
  <c r="O2102" i="11" s="1"/>
  <c r="P2102" i="11" s="1"/>
  <c r="Q2101" i="11" s="1"/>
  <c r="H2101" i="11"/>
  <c r="I2101" i="11" s="1"/>
  <c r="J2101" i="11" s="1"/>
  <c r="D2103" i="11"/>
  <c r="A2104" i="11"/>
  <c r="C2103" i="11"/>
  <c r="B2103" i="11"/>
  <c r="E2103" i="11"/>
  <c r="U2103" i="11"/>
  <c r="S2103" i="11"/>
  <c r="Q2100" i="11"/>
  <c r="H60" i="10"/>
  <c r="L26" i="8" s="1"/>
  <c r="U188" i="6"/>
  <c r="Q188" i="6"/>
  <c r="T188" i="6"/>
  <c r="S188" i="6"/>
  <c r="AR188" i="6"/>
  <c r="AM188" i="6"/>
  <c r="AQ188" i="6"/>
  <c r="AL188" i="6"/>
  <c r="AG188" i="6"/>
  <c r="AB188" i="6"/>
  <c r="AO188" i="6"/>
  <c r="AE188" i="6"/>
  <c r="AT188" i="6"/>
  <c r="AJ188" i="6"/>
  <c r="Z188" i="6"/>
  <c r="AS188" i="6"/>
  <c r="AN188" i="6"/>
  <c r="AI188" i="6"/>
  <c r="AD188" i="6"/>
  <c r="Y188" i="6"/>
  <c r="AH188" i="6"/>
  <c r="AC188" i="6"/>
  <c r="X188" i="6"/>
  <c r="J189" i="6"/>
  <c r="W188" i="6"/>
  <c r="F24" i="8"/>
  <c r="I25" i="11" l="1"/>
  <c r="K56" i="11"/>
  <c r="D24" i="11" s="1"/>
  <c r="J25" i="11"/>
  <c r="D25" i="11"/>
  <c r="N25" i="11"/>
  <c r="L27" i="8"/>
  <c r="O37" i="8" s="1"/>
  <c r="K2101" i="11"/>
  <c r="G2103" i="11"/>
  <c r="H2103" i="11" s="1"/>
  <c r="I2103" i="11" s="1"/>
  <c r="J2103" i="11" s="1"/>
  <c r="M2103" i="11"/>
  <c r="N2103" i="11" s="1"/>
  <c r="O2103" i="11" s="1"/>
  <c r="P2103" i="11" s="1"/>
  <c r="V2103" i="11"/>
  <c r="W2103" i="11" s="1"/>
  <c r="X2103" i="11" s="1"/>
  <c r="Y2103" i="11" s="1"/>
  <c r="C2104" i="11"/>
  <c r="U2104" i="11"/>
  <c r="A2105" i="11"/>
  <c r="B2104" i="11"/>
  <c r="E2104" i="11"/>
  <c r="D2104" i="11"/>
  <c r="S2104" i="11"/>
  <c r="Q2102" i="11"/>
  <c r="K2100" i="11"/>
  <c r="R189" i="6"/>
  <c r="Q189" i="6"/>
  <c r="U189" i="6"/>
  <c r="S189" i="6"/>
  <c r="T189" i="6"/>
  <c r="AT189" i="6"/>
  <c r="AO189" i="6"/>
  <c r="AJ189" i="6"/>
  <c r="AE189" i="6"/>
  <c r="Z189" i="6"/>
  <c r="AS189" i="6"/>
  <c r="AN189" i="6"/>
  <c r="AI189" i="6"/>
  <c r="AD189" i="6"/>
  <c r="Y189" i="6"/>
  <c r="AR189" i="6"/>
  <c r="AM189" i="6"/>
  <c r="AH189" i="6"/>
  <c r="AC189" i="6"/>
  <c r="X189" i="6"/>
  <c r="AQ189" i="6"/>
  <c r="AL189" i="6"/>
  <c r="AG189" i="6"/>
  <c r="AB189" i="6"/>
  <c r="W189" i="6"/>
  <c r="J190" i="6"/>
  <c r="F28" i="8"/>
  <c r="P42" i="8"/>
  <c r="D44" i="8"/>
  <c r="O43" i="8"/>
  <c r="I43" i="8"/>
  <c r="A2106" i="11" l="1"/>
  <c r="B2105" i="11"/>
  <c r="D2105" i="11"/>
  <c r="U2105" i="11"/>
  <c r="E2105" i="11"/>
  <c r="C2105" i="11"/>
  <c r="S2105" i="11"/>
  <c r="G2104" i="11"/>
  <c r="H2104" i="11" s="1"/>
  <c r="I2104" i="11" s="1"/>
  <c r="J2104" i="11" s="1"/>
  <c r="V2104" i="11"/>
  <c r="W2104" i="11" s="1"/>
  <c r="X2104" i="11" s="1"/>
  <c r="Y2104" i="11" s="1"/>
  <c r="M2104" i="11"/>
  <c r="N2104" i="11" s="1"/>
  <c r="O2104" i="11" s="1"/>
  <c r="P2104" i="11" s="1"/>
  <c r="K2102" i="11"/>
  <c r="I53" i="8"/>
  <c r="U190" i="6"/>
  <c r="Q190" i="6"/>
  <c r="T190" i="6"/>
  <c r="R190" i="6"/>
  <c r="S190" i="6"/>
  <c r="AR190" i="6"/>
  <c r="AM190" i="6"/>
  <c r="AQ190" i="6"/>
  <c r="AL190" i="6"/>
  <c r="AG190" i="6"/>
  <c r="AB190" i="6"/>
  <c r="AE190" i="6"/>
  <c r="Z190" i="6"/>
  <c r="AJ190" i="6"/>
  <c r="AO190" i="6"/>
  <c r="AT190" i="6"/>
  <c r="AS190" i="6"/>
  <c r="AN190" i="6"/>
  <c r="AI190" i="6"/>
  <c r="AD190" i="6"/>
  <c r="Y190" i="6"/>
  <c r="AH190" i="6"/>
  <c r="AC190" i="6"/>
  <c r="X190" i="6"/>
  <c r="W190" i="6"/>
  <c r="J191" i="6"/>
  <c r="H57" i="8"/>
  <c r="H54" i="8"/>
  <c r="K57" i="8"/>
  <c r="K58" i="8"/>
  <c r="H58" i="8"/>
  <c r="M30" i="8" l="1"/>
  <c r="G38" i="8" s="1"/>
  <c r="K2103" i="11"/>
  <c r="U2106" i="11"/>
  <c r="E2106" i="11"/>
  <c r="D2106" i="11"/>
  <c r="C2106" i="11"/>
  <c r="A2107" i="11"/>
  <c r="B2106" i="11"/>
  <c r="S2106" i="11"/>
  <c r="G2105" i="11"/>
  <c r="H2105" i="11" s="1"/>
  <c r="I2105" i="11" s="1"/>
  <c r="J2105" i="11" s="1"/>
  <c r="V2105" i="11"/>
  <c r="W2105" i="11" s="1"/>
  <c r="X2105" i="11" s="1"/>
  <c r="Y2105" i="11" s="1"/>
  <c r="M2105" i="11"/>
  <c r="N2105" i="11" s="1"/>
  <c r="O2105" i="11" s="1"/>
  <c r="P2105" i="11" s="1"/>
  <c r="Q2104" i="11" s="1"/>
  <c r="Q2103" i="11"/>
  <c r="R191" i="6"/>
  <c r="U191" i="6"/>
  <c r="T191" i="6"/>
  <c r="S191" i="6"/>
  <c r="Q191" i="6"/>
  <c r="AT191" i="6"/>
  <c r="AO191" i="6"/>
  <c r="AJ191" i="6"/>
  <c r="AE191" i="6"/>
  <c r="Z191" i="6"/>
  <c r="J192" i="6"/>
  <c r="AS191" i="6"/>
  <c r="AN191" i="6"/>
  <c r="AI191" i="6"/>
  <c r="AD191" i="6"/>
  <c r="Y191" i="6"/>
  <c r="AR191" i="6"/>
  <c r="AM191" i="6"/>
  <c r="AH191" i="6"/>
  <c r="AC191" i="6"/>
  <c r="X191" i="6"/>
  <c r="AQ191" i="6"/>
  <c r="AL191" i="6"/>
  <c r="AG191" i="6"/>
  <c r="AB191" i="6"/>
  <c r="W191" i="6"/>
  <c r="M37" i="8" l="1"/>
  <c r="D2107" i="11"/>
  <c r="B2107" i="11"/>
  <c r="C2107" i="11"/>
  <c r="A2108" i="11"/>
  <c r="U2107" i="11"/>
  <c r="E2107" i="11"/>
  <c r="S2107" i="11"/>
  <c r="G2106" i="11"/>
  <c r="H2106" i="11" s="1"/>
  <c r="I2106" i="11" s="1"/>
  <c r="J2106" i="11" s="1"/>
  <c r="M2106" i="11"/>
  <c r="N2106" i="11" s="1"/>
  <c r="O2106" i="11" s="1"/>
  <c r="P2106" i="11" s="1"/>
  <c r="V2106" i="11"/>
  <c r="W2106" i="11" s="1"/>
  <c r="X2106" i="11" s="1"/>
  <c r="Y2106" i="11" s="1"/>
  <c r="K2104" i="11"/>
  <c r="Q192" i="6"/>
  <c r="U192" i="6"/>
  <c r="U194" i="6" s="1"/>
  <c r="L57" i="6" s="1"/>
  <c r="R192" i="6"/>
  <c r="T192" i="6"/>
  <c r="T194" i="6" s="1"/>
  <c r="L56" i="6" s="1"/>
  <c r="S192" i="6"/>
  <c r="S194" i="6" s="1"/>
  <c r="L55" i="6" s="1"/>
  <c r="AR192" i="6"/>
  <c r="AR194" i="6" s="1"/>
  <c r="AH192" i="6"/>
  <c r="AH194" i="6" s="1"/>
  <c r="AC192" i="6"/>
  <c r="AC194" i="6" s="1"/>
  <c r="X192" i="6"/>
  <c r="X194" i="6" s="1"/>
  <c r="AE192" i="6"/>
  <c r="AE194" i="6" s="1"/>
  <c r="H54" i="6" s="1"/>
  <c r="AQ192" i="6"/>
  <c r="AQ194" i="6" s="1"/>
  <c r="AL192" i="6"/>
  <c r="AL194" i="6" s="1"/>
  <c r="AG192" i="6"/>
  <c r="AG194" i="6" s="1"/>
  <c r="AB192" i="6"/>
  <c r="AB194" i="6" s="1"/>
  <c r="AT192" i="6"/>
  <c r="AT194" i="6" s="1"/>
  <c r="H57" i="6" s="1"/>
  <c r="Z192" i="6"/>
  <c r="Z194" i="6" s="1"/>
  <c r="AJ192" i="6"/>
  <c r="AJ194" i="6" s="1"/>
  <c r="H55" i="6" s="1"/>
  <c r="AO192" i="6"/>
  <c r="AO194" i="6" s="1"/>
  <c r="H56" i="6" s="1"/>
  <c r="AS192" i="6"/>
  <c r="AS194" i="6" s="1"/>
  <c r="M57" i="6" s="1"/>
  <c r="AN192" i="6"/>
  <c r="AN194" i="6" s="1"/>
  <c r="M56" i="6" s="1"/>
  <c r="AI192" i="6"/>
  <c r="AI194" i="6" s="1"/>
  <c r="M55" i="6" s="1"/>
  <c r="AD192" i="6"/>
  <c r="AD194" i="6" s="1"/>
  <c r="M54" i="6" s="1"/>
  <c r="Y192" i="6"/>
  <c r="Y194" i="6" s="1"/>
  <c r="M53" i="6" s="1"/>
  <c r="AM192" i="6"/>
  <c r="AM194" i="6" s="1"/>
  <c r="W192" i="6"/>
  <c r="W194" i="6" s="1"/>
  <c r="O55" i="8"/>
  <c r="N54" i="8"/>
  <c r="K141" i="7" l="1"/>
  <c r="M82" i="7" s="1"/>
  <c r="F141" i="7"/>
  <c r="I82" i="7" s="1"/>
  <c r="F139" i="7"/>
  <c r="I80" i="7" s="1"/>
  <c r="K139" i="7"/>
  <c r="M80" i="7" s="1"/>
  <c r="K140" i="7"/>
  <c r="M81" i="7" s="1"/>
  <c r="F140" i="7"/>
  <c r="I81" i="7" s="1"/>
  <c r="Q2105" i="11"/>
  <c r="C2108" i="11"/>
  <c r="E2108" i="11"/>
  <c r="A2109" i="11"/>
  <c r="B2108" i="11"/>
  <c r="U2108" i="11"/>
  <c r="D2108" i="11"/>
  <c r="S2108" i="11"/>
  <c r="G2107" i="11"/>
  <c r="H2107" i="11" s="1"/>
  <c r="I2107" i="11" s="1"/>
  <c r="J2107" i="11" s="1"/>
  <c r="V2107" i="11"/>
  <c r="M2107" i="11"/>
  <c r="N2107" i="11" s="1"/>
  <c r="O2107" i="11" s="1"/>
  <c r="P2107" i="11" s="1"/>
  <c r="K2105" i="11"/>
  <c r="J54" i="6"/>
  <c r="H53" i="6"/>
  <c r="J53" i="6" s="1"/>
  <c r="J57" i="6"/>
  <c r="B141" i="7" s="1"/>
  <c r="E82" i="7" s="1"/>
  <c r="J56" i="6"/>
  <c r="B140" i="7" s="1"/>
  <c r="E81" i="7" s="1"/>
  <c r="J55" i="6"/>
  <c r="B139" i="7" s="1"/>
  <c r="E80" i="7" s="1"/>
  <c r="Q183" i="6" l="1"/>
  <c r="Q194" i="6" s="1"/>
  <c r="L53" i="6" s="1"/>
  <c r="B137" i="7"/>
  <c r="R188" i="6"/>
  <c r="R194" i="6" s="1"/>
  <c r="L54" i="6" s="1"/>
  <c r="B138" i="7"/>
  <c r="E79" i="7" s="1"/>
  <c r="W2107" i="11"/>
  <c r="X2107" i="11" s="1"/>
  <c r="Y2107" i="11" s="1"/>
  <c r="A2110" i="11"/>
  <c r="B2109" i="11"/>
  <c r="U2109" i="11"/>
  <c r="E2109" i="11"/>
  <c r="D2109" i="11"/>
  <c r="C2109" i="11"/>
  <c r="S2109" i="11"/>
  <c r="K2106" i="11"/>
  <c r="G2108" i="11"/>
  <c r="H2108" i="11" s="1"/>
  <c r="I2108" i="11" s="1"/>
  <c r="J2108" i="11" s="1"/>
  <c r="K2107" i="11" s="1"/>
  <c r="V2108" i="11"/>
  <c r="W2108" i="11" s="1"/>
  <c r="X2108" i="11" s="1"/>
  <c r="Y2108" i="11" s="1"/>
  <c r="M2108" i="11"/>
  <c r="N2108" i="11" s="1"/>
  <c r="O2108" i="11" s="1"/>
  <c r="P2108" i="11" s="1"/>
  <c r="Q2106" i="11"/>
  <c r="K138" i="7" l="1"/>
  <c r="M79" i="7" s="1"/>
  <c r="F138" i="7"/>
  <c r="I79" i="7" s="1"/>
  <c r="E78" i="7"/>
  <c r="G143" i="7"/>
  <c r="K137" i="7"/>
  <c r="F137" i="7"/>
  <c r="I78" i="7" s="1"/>
  <c r="Q2107" i="11"/>
  <c r="G2109" i="11"/>
  <c r="H2109" i="11" s="1"/>
  <c r="I2109" i="11" s="1"/>
  <c r="J2109" i="11" s="1"/>
  <c r="K2108" i="11" s="1"/>
  <c r="V2109" i="11"/>
  <c r="W2109" i="11" s="1"/>
  <c r="X2109" i="11" s="1"/>
  <c r="Y2109" i="11" s="1"/>
  <c r="M2109" i="11"/>
  <c r="N2109" i="11" s="1"/>
  <c r="O2109" i="11" s="1"/>
  <c r="P2109" i="11" s="1"/>
  <c r="U2110" i="11"/>
  <c r="E2110" i="11"/>
  <c r="C2110" i="11"/>
  <c r="D2110" i="11"/>
  <c r="B2110" i="11"/>
  <c r="A2111" i="11"/>
  <c r="S2110" i="11"/>
  <c r="E143" i="7" l="1"/>
  <c r="M78" i="7"/>
  <c r="C87" i="11" s="1"/>
  <c r="G37" i="11" s="1"/>
  <c r="G2110" i="11"/>
  <c r="H2110" i="11" s="1"/>
  <c r="I2110" i="11" s="1"/>
  <c r="J2110" i="11" s="1"/>
  <c r="K2109" i="11" s="1"/>
  <c r="V2110" i="11"/>
  <c r="W2110" i="11" s="1"/>
  <c r="X2110" i="11" s="1"/>
  <c r="Y2110" i="11" s="1"/>
  <c r="M2110" i="11"/>
  <c r="N2110" i="11" s="1"/>
  <c r="O2110" i="11" s="1"/>
  <c r="P2110" i="11" s="1"/>
  <c r="Q2109" i="11" s="1"/>
  <c r="D2111" i="11"/>
  <c r="A2112" i="11"/>
  <c r="C2111" i="11"/>
  <c r="B2111" i="11"/>
  <c r="E2111" i="11"/>
  <c r="U2111" i="11"/>
  <c r="S2111" i="11"/>
  <c r="Q2108" i="11"/>
  <c r="G2111" i="11" l="1"/>
  <c r="H2111" i="11" s="1"/>
  <c r="I2111" i="11" s="1"/>
  <c r="J2111" i="11" s="1"/>
  <c r="M2111" i="11"/>
  <c r="N2111" i="11" s="1"/>
  <c r="O2111" i="11" s="1"/>
  <c r="P2111" i="11" s="1"/>
  <c r="V2111" i="11"/>
  <c r="W2111" i="11" s="1"/>
  <c r="X2111" i="11" s="1"/>
  <c r="Y2111" i="11" s="1"/>
  <c r="C2112" i="11"/>
  <c r="A2113" i="11"/>
  <c r="B2112" i="11"/>
  <c r="U2112" i="11"/>
  <c r="E2112" i="11"/>
  <c r="D2112" i="11"/>
  <c r="S2112" i="11"/>
  <c r="K2110" i="11"/>
  <c r="Q2110" i="11" l="1"/>
  <c r="G2112" i="11"/>
  <c r="H2112" i="11" s="1"/>
  <c r="I2112" i="11" s="1"/>
  <c r="J2112" i="11" s="1"/>
  <c r="M2112" i="11"/>
  <c r="N2112" i="11" s="1"/>
  <c r="O2112" i="11" s="1"/>
  <c r="P2112" i="11" s="1"/>
  <c r="V2112" i="11"/>
  <c r="W2112" i="11" s="1"/>
  <c r="X2112" i="11" s="1"/>
  <c r="Y2112" i="11" s="1"/>
  <c r="A2114" i="11"/>
  <c r="B2113" i="11"/>
  <c r="D2113" i="11"/>
  <c r="U2113" i="11"/>
  <c r="E2113" i="11"/>
  <c r="C2113" i="11"/>
  <c r="S2113" i="11"/>
  <c r="K2111" i="11" l="1"/>
  <c r="U2114" i="11"/>
  <c r="E2114" i="11"/>
  <c r="D2114" i="11"/>
  <c r="C2114" i="11"/>
  <c r="B2114" i="11"/>
  <c r="A2115" i="11"/>
  <c r="S2114" i="11"/>
  <c r="G2113" i="11"/>
  <c r="H2113" i="11" s="1"/>
  <c r="I2113" i="11" s="1"/>
  <c r="J2113" i="11" s="1"/>
  <c r="M2113" i="11"/>
  <c r="N2113" i="11" s="1"/>
  <c r="O2113" i="11" s="1"/>
  <c r="P2113" i="11" s="1"/>
  <c r="V2113" i="11"/>
  <c r="W2113" i="11" s="1"/>
  <c r="X2113" i="11" s="1"/>
  <c r="Y2113" i="11" s="1"/>
  <c r="Q2111" i="11"/>
  <c r="G2114" i="11" l="1"/>
  <c r="M2114" i="11"/>
  <c r="N2114" i="11" s="1"/>
  <c r="O2114" i="11" s="1"/>
  <c r="P2114" i="11" s="1"/>
  <c r="V2114" i="11"/>
  <c r="W2114" i="11" s="1"/>
  <c r="X2114" i="11" s="1"/>
  <c r="Y2114" i="11" s="1"/>
  <c r="D2115" i="11"/>
  <c r="B2115" i="11"/>
  <c r="C2115" i="11"/>
  <c r="A2116" i="11"/>
  <c r="E2115" i="11"/>
  <c r="U2115" i="11"/>
  <c r="S2115" i="11"/>
  <c r="Q2112" i="11"/>
  <c r="H2114" i="11"/>
  <c r="I2114" i="11" s="1"/>
  <c r="J2114" i="11" s="1"/>
  <c r="K2113" i="11" s="1"/>
  <c r="K2112" i="11"/>
  <c r="Q2113" i="11" l="1"/>
  <c r="C2116" i="11"/>
  <c r="U2116" i="11"/>
  <c r="E2116" i="11"/>
  <c r="A2117" i="11"/>
  <c r="B2116" i="11"/>
  <c r="D2116" i="11"/>
  <c r="S2116" i="11"/>
  <c r="G2115" i="11"/>
  <c r="H2115" i="11" s="1"/>
  <c r="I2115" i="11" s="1"/>
  <c r="J2115" i="11" s="1"/>
  <c r="K2114" i="11" s="1"/>
  <c r="V2115" i="11"/>
  <c r="W2115" i="11" s="1"/>
  <c r="X2115" i="11" s="1"/>
  <c r="Y2115" i="11" s="1"/>
  <c r="M2115" i="11"/>
  <c r="N2115" i="11" s="1"/>
  <c r="O2115" i="11" s="1"/>
  <c r="P2115" i="11" s="1"/>
  <c r="G2116" i="11" l="1"/>
  <c r="M2116" i="11"/>
  <c r="N2116" i="11" s="1"/>
  <c r="O2116" i="11" s="1"/>
  <c r="P2116" i="11" s="1"/>
  <c r="V2116" i="11"/>
  <c r="W2116" i="11" s="1"/>
  <c r="X2116" i="11" s="1"/>
  <c r="Y2116" i="11" s="1"/>
  <c r="A2118" i="11"/>
  <c r="B2117" i="11"/>
  <c r="U2117" i="11"/>
  <c r="E2117" i="11"/>
  <c r="D2117" i="11"/>
  <c r="C2117" i="11"/>
  <c r="S2117" i="11"/>
  <c r="H2116" i="11"/>
  <c r="I2116" i="11" s="1"/>
  <c r="J2116" i="11" s="1"/>
  <c r="Q2114" i="11"/>
  <c r="Q2115" i="11" l="1"/>
  <c r="G2117" i="11"/>
  <c r="H2117" i="11" s="1"/>
  <c r="I2117" i="11" s="1"/>
  <c r="J2117" i="11" s="1"/>
  <c r="M2117" i="11"/>
  <c r="N2117" i="11" s="1"/>
  <c r="O2117" i="11" s="1"/>
  <c r="P2117" i="11" s="1"/>
  <c r="V2117" i="11"/>
  <c r="W2117" i="11" s="1"/>
  <c r="X2117" i="11" s="1"/>
  <c r="Y2117" i="11" s="1"/>
  <c r="K2115" i="11"/>
  <c r="U2118" i="11"/>
  <c r="E2118" i="11"/>
  <c r="C2118" i="11"/>
  <c r="D2118" i="11"/>
  <c r="A2119" i="11"/>
  <c r="B2118" i="11"/>
  <c r="S2118" i="11"/>
  <c r="D2119" i="11" l="1"/>
  <c r="A2120" i="11"/>
  <c r="C2119" i="11"/>
  <c r="B2119" i="11"/>
  <c r="E2119" i="11"/>
  <c r="U2119" i="11"/>
  <c r="S2119" i="11"/>
  <c r="K2116" i="11"/>
  <c r="G2118" i="11"/>
  <c r="H2118" i="11" s="1"/>
  <c r="I2118" i="11" s="1"/>
  <c r="J2118" i="11" s="1"/>
  <c r="M2118" i="11"/>
  <c r="N2118" i="11" s="1"/>
  <c r="O2118" i="11" s="1"/>
  <c r="P2118" i="11" s="1"/>
  <c r="Q2117" i="11" s="1"/>
  <c r="V2118" i="11"/>
  <c r="W2118" i="11" s="1"/>
  <c r="X2118" i="11" s="1"/>
  <c r="Y2118" i="11" s="1"/>
  <c r="Q2116" i="11"/>
  <c r="G2119" i="11" l="1"/>
  <c r="M2119" i="11"/>
  <c r="V2119" i="11"/>
  <c r="W2119" i="11" s="1"/>
  <c r="X2119" i="11" s="1"/>
  <c r="Y2119" i="11" s="1"/>
  <c r="C2120" i="11"/>
  <c r="A2121" i="11"/>
  <c r="B2120" i="11"/>
  <c r="U2120" i="11"/>
  <c r="E2120" i="11"/>
  <c r="D2120" i="11"/>
  <c r="S2120" i="11"/>
  <c r="H2119" i="11"/>
  <c r="I2119" i="11" s="1"/>
  <c r="J2119" i="11" s="1"/>
  <c r="N2119" i="11"/>
  <c r="O2119" i="11" s="1"/>
  <c r="P2119" i="11" s="1"/>
  <c r="K2117" i="11"/>
  <c r="G2120" i="11" l="1"/>
  <c r="H2120" i="11" s="1"/>
  <c r="I2120" i="11" s="1"/>
  <c r="J2120" i="11" s="1"/>
  <c r="V2120" i="11"/>
  <c r="W2120" i="11" s="1"/>
  <c r="X2120" i="11" s="1"/>
  <c r="Y2120" i="11" s="1"/>
  <c r="M2120" i="11"/>
  <c r="N2120" i="11" s="1"/>
  <c r="O2120" i="11" s="1"/>
  <c r="P2120" i="11" s="1"/>
  <c r="A2122" i="11"/>
  <c r="B2121" i="11"/>
  <c r="U2121" i="11"/>
  <c r="E2121" i="11"/>
  <c r="D2121" i="11"/>
  <c r="C2121" i="11"/>
  <c r="S2121" i="11"/>
  <c r="K2118" i="11"/>
  <c r="Q2118" i="11"/>
  <c r="U2122" i="11" l="1"/>
  <c r="E2122" i="11"/>
  <c r="C2122" i="11"/>
  <c r="D2122" i="11"/>
  <c r="A2123" i="11"/>
  <c r="B2122" i="11"/>
  <c r="S2122" i="11"/>
  <c r="H2121" i="11"/>
  <c r="I2121" i="11" s="1"/>
  <c r="J2121" i="11" s="1"/>
  <c r="K2120" i="11" s="1"/>
  <c r="G2121" i="11"/>
  <c r="V2121" i="11"/>
  <c r="W2121" i="11" s="1"/>
  <c r="X2121" i="11" s="1"/>
  <c r="Y2121" i="11" s="1"/>
  <c r="M2121" i="11"/>
  <c r="N2121" i="11" s="1"/>
  <c r="O2121" i="11" s="1"/>
  <c r="P2121" i="11" s="1"/>
  <c r="Q2120" i="11" s="1"/>
  <c r="K2119" i="11"/>
  <c r="Q2119" i="11"/>
  <c r="D2123" i="11" l="1"/>
  <c r="B2123" i="11"/>
  <c r="C2123" i="11"/>
  <c r="A2124" i="11"/>
  <c r="U2123" i="11"/>
  <c r="E2123" i="11"/>
  <c r="S2123" i="11"/>
  <c r="W2122" i="11"/>
  <c r="X2122" i="11" s="1"/>
  <c r="Y2122" i="11" s="1"/>
  <c r="G2122" i="11"/>
  <c r="H2122" i="11" s="1"/>
  <c r="I2122" i="11" s="1"/>
  <c r="J2122" i="11" s="1"/>
  <c r="V2122" i="11"/>
  <c r="M2122" i="11"/>
  <c r="N2122" i="11" s="1"/>
  <c r="O2122" i="11" s="1"/>
  <c r="P2122" i="11" s="1"/>
  <c r="Q2121" i="11" l="1"/>
  <c r="C2124" i="11"/>
  <c r="E2124" i="11"/>
  <c r="A2125" i="11"/>
  <c r="B2124" i="11"/>
  <c r="U2124" i="11"/>
  <c r="D2124" i="11"/>
  <c r="S2124" i="11"/>
  <c r="G2123" i="11"/>
  <c r="V2123" i="11"/>
  <c r="W2123" i="11" s="1"/>
  <c r="X2123" i="11" s="1"/>
  <c r="Y2123" i="11" s="1"/>
  <c r="M2123" i="11"/>
  <c r="N2123" i="11" s="1"/>
  <c r="O2123" i="11" s="1"/>
  <c r="P2123" i="11" s="1"/>
  <c r="K2121" i="11"/>
  <c r="H2123" i="11"/>
  <c r="I2123" i="11" s="1"/>
  <c r="J2123" i="11" s="1"/>
  <c r="K2122" i="11" l="1"/>
  <c r="G2124" i="11"/>
  <c r="H2124" i="11" s="1"/>
  <c r="I2124" i="11" s="1"/>
  <c r="J2124" i="11" s="1"/>
  <c r="K2123" i="11" s="1"/>
  <c r="M2124" i="11"/>
  <c r="N2124" i="11" s="1"/>
  <c r="O2124" i="11" s="1"/>
  <c r="P2124" i="11" s="1"/>
  <c r="V2124" i="11"/>
  <c r="W2124" i="11" s="1"/>
  <c r="X2124" i="11" s="1"/>
  <c r="Y2124" i="11" s="1"/>
  <c r="A2126" i="11"/>
  <c r="B2125" i="11"/>
  <c r="D2125" i="11"/>
  <c r="U2125" i="11"/>
  <c r="E2125" i="11"/>
  <c r="C2125" i="11"/>
  <c r="S2125" i="11"/>
  <c r="Q2122" i="11"/>
  <c r="Q2123" i="11" l="1"/>
  <c r="G2125" i="11"/>
  <c r="H2125" i="11" s="1"/>
  <c r="I2125" i="11" s="1"/>
  <c r="J2125" i="11" s="1"/>
  <c r="K2124" i="11" s="1"/>
  <c r="V2125" i="11"/>
  <c r="W2125" i="11" s="1"/>
  <c r="X2125" i="11" s="1"/>
  <c r="Y2125" i="11" s="1"/>
  <c r="M2125" i="11"/>
  <c r="N2125" i="11" s="1"/>
  <c r="O2125" i="11" s="1"/>
  <c r="P2125" i="11" s="1"/>
  <c r="U2126" i="11"/>
  <c r="E2126" i="11"/>
  <c r="D2126" i="11"/>
  <c r="C2126" i="11"/>
  <c r="B2126" i="11"/>
  <c r="A2127" i="11"/>
  <c r="S2126" i="11"/>
  <c r="G2126" i="11" l="1"/>
  <c r="H2126" i="11" s="1"/>
  <c r="I2126" i="11" s="1"/>
  <c r="J2126" i="11" s="1"/>
  <c r="V2126" i="11"/>
  <c r="W2126" i="11" s="1"/>
  <c r="X2126" i="11" s="1"/>
  <c r="Y2126" i="11" s="1"/>
  <c r="M2126" i="11"/>
  <c r="N2126" i="11" s="1"/>
  <c r="O2126" i="11" s="1"/>
  <c r="P2126" i="11" s="1"/>
  <c r="Q2125" i="11" s="1"/>
  <c r="D2127" i="11"/>
  <c r="B2127" i="11"/>
  <c r="C2127" i="11"/>
  <c r="A2128" i="11"/>
  <c r="U2127" i="11"/>
  <c r="E2127" i="11"/>
  <c r="S2127" i="11"/>
  <c r="Q2124" i="11"/>
  <c r="K2125" i="11" l="1"/>
  <c r="C2128" i="11"/>
  <c r="U2128" i="11"/>
  <c r="E2128" i="11"/>
  <c r="A2129" i="11"/>
  <c r="B2128" i="11"/>
  <c r="D2128" i="11"/>
  <c r="S2128" i="11"/>
  <c r="G2127" i="11"/>
  <c r="H2127" i="11" s="1"/>
  <c r="I2127" i="11" s="1"/>
  <c r="J2127" i="11" s="1"/>
  <c r="V2127" i="11"/>
  <c r="W2127" i="11" s="1"/>
  <c r="X2127" i="11" s="1"/>
  <c r="Y2127" i="11" s="1"/>
  <c r="M2127" i="11"/>
  <c r="N2127" i="11" l="1"/>
  <c r="O2127" i="11" s="1"/>
  <c r="P2127" i="11" s="1"/>
  <c r="A2130" i="11"/>
  <c r="B2129" i="11"/>
  <c r="U2129" i="11"/>
  <c r="E2129" i="11"/>
  <c r="D2129" i="11"/>
  <c r="C2129" i="11"/>
  <c r="S2129" i="11"/>
  <c r="G2128" i="11"/>
  <c r="H2128" i="11" s="1"/>
  <c r="I2128" i="11" s="1"/>
  <c r="J2128" i="11" s="1"/>
  <c r="M2128" i="11"/>
  <c r="N2128" i="11" s="1"/>
  <c r="O2128" i="11" s="1"/>
  <c r="P2128" i="11" s="1"/>
  <c r="V2128" i="11"/>
  <c r="W2128" i="11" s="1"/>
  <c r="X2128" i="11" s="1"/>
  <c r="Y2128" i="11" s="1"/>
  <c r="K2126" i="11"/>
  <c r="K2127" i="11" l="1"/>
  <c r="G2129" i="11"/>
  <c r="V2129" i="11"/>
  <c r="M2129" i="11"/>
  <c r="N2129" i="11" s="1"/>
  <c r="O2129" i="11" s="1"/>
  <c r="P2129" i="11" s="1"/>
  <c r="Q2127" i="11"/>
  <c r="Q2126" i="11"/>
  <c r="U2130" i="11"/>
  <c r="E2130" i="11"/>
  <c r="D2130" i="11"/>
  <c r="C2130" i="11"/>
  <c r="A2131" i="11"/>
  <c r="B2130" i="11"/>
  <c r="S2130" i="11"/>
  <c r="W2129" i="11"/>
  <c r="X2129" i="11" s="1"/>
  <c r="Y2129" i="11" s="1"/>
  <c r="G2130" i="11" l="1"/>
  <c r="H2130" i="11" s="1"/>
  <c r="I2130" i="11" s="1"/>
  <c r="J2130" i="11" s="1"/>
  <c r="M2130" i="11"/>
  <c r="N2130" i="11" s="1"/>
  <c r="O2130" i="11" s="1"/>
  <c r="P2130" i="11" s="1"/>
  <c r="V2130" i="11"/>
  <c r="W2130" i="11" s="1"/>
  <c r="X2130" i="11" s="1"/>
  <c r="Y2130" i="11" s="1"/>
  <c r="D2131" i="11"/>
  <c r="B2131" i="11"/>
  <c r="C2131" i="11"/>
  <c r="A2132" i="11"/>
  <c r="E2131" i="11"/>
  <c r="U2131" i="11"/>
  <c r="S2131" i="11"/>
  <c r="H2129" i="11"/>
  <c r="I2129" i="11" s="1"/>
  <c r="J2129" i="11" s="1"/>
  <c r="Q2128" i="11"/>
  <c r="K2129" i="11" l="1"/>
  <c r="K2128" i="11"/>
  <c r="C2132" i="11"/>
  <c r="U2132" i="11"/>
  <c r="E2132" i="11"/>
  <c r="A2133" i="11"/>
  <c r="B2132" i="11"/>
  <c r="D2132" i="11"/>
  <c r="S2132" i="11"/>
  <c r="G2131" i="11"/>
  <c r="H2131" i="11" s="1"/>
  <c r="I2131" i="11" s="1"/>
  <c r="J2131" i="11" s="1"/>
  <c r="M2131" i="11"/>
  <c r="N2131" i="11" s="1"/>
  <c r="O2131" i="11" s="1"/>
  <c r="P2131" i="11" s="1"/>
  <c r="V2131" i="11"/>
  <c r="W2131" i="11" s="1"/>
  <c r="X2131" i="11" s="1"/>
  <c r="Y2131" i="11" s="1"/>
  <c r="Q2129" i="11"/>
  <c r="Q2130" i="11" l="1"/>
  <c r="G2132" i="11"/>
  <c r="V2132" i="11"/>
  <c r="W2132" i="11" s="1"/>
  <c r="X2132" i="11" s="1"/>
  <c r="Y2132" i="11" s="1"/>
  <c r="M2132" i="11"/>
  <c r="N2132" i="11" s="1"/>
  <c r="O2132" i="11" s="1"/>
  <c r="P2132" i="11" s="1"/>
  <c r="Q2131" i="11" s="1"/>
  <c r="A2134" i="11"/>
  <c r="B2133" i="11"/>
  <c r="U2133" i="11"/>
  <c r="E2133" i="11"/>
  <c r="D2133" i="11"/>
  <c r="C2133" i="11"/>
  <c r="S2133" i="11"/>
  <c r="H2132" i="11"/>
  <c r="I2132" i="11" s="1"/>
  <c r="J2132" i="11" s="1"/>
  <c r="K2130" i="11"/>
  <c r="G2133" i="11" l="1"/>
  <c r="H2133" i="11" s="1"/>
  <c r="I2133" i="11" s="1"/>
  <c r="J2133" i="11" s="1"/>
  <c r="M2133" i="11"/>
  <c r="N2133" i="11" s="1"/>
  <c r="O2133" i="11" s="1"/>
  <c r="P2133" i="11" s="1"/>
  <c r="V2133" i="11"/>
  <c r="U2134" i="11"/>
  <c r="E2134" i="11"/>
  <c r="C2134" i="11"/>
  <c r="D2134" i="11"/>
  <c r="A2135" i="11"/>
  <c r="B2134" i="11"/>
  <c r="S2134" i="11"/>
  <c r="K2131" i="11"/>
  <c r="W2133" i="11" l="1"/>
  <c r="X2133" i="11" s="1"/>
  <c r="Y2133" i="11" s="1"/>
  <c r="D2135" i="11"/>
  <c r="A2136" i="11"/>
  <c r="C2135" i="11"/>
  <c r="B2135" i="11"/>
  <c r="E2135" i="11"/>
  <c r="U2135" i="11"/>
  <c r="S2135" i="11"/>
  <c r="Q2132" i="11"/>
  <c r="G2134" i="11"/>
  <c r="H2134" i="11" s="1"/>
  <c r="I2134" i="11" s="1"/>
  <c r="J2134" i="11" s="1"/>
  <c r="K2133" i="11" s="1"/>
  <c r="M2134" i="11"/>
  <c r="N2134" i="11" s="1"/>
  <c r="O2134" i="11" s="1"/>
  <c r="P2134" i="11" s="1"/>
  <c r="Q2133" i="11" s="1"/>
  <c r="V2134" i="11"/>
  <c r="W2134" i="11" s="1"/>
  <c r="X2134" i="11" s="1"/>
  <c r="Y2134" i="11" s="1"/>
  <c r="K2132" i="11"/>
  <c r="G2135" i="11" l="1"/>
  <c r="H2135" i="11" s="1"/>
  <c r="I2135" i="11" s="1"/>
  <c r="J2135" i="11" s="1"/>
  <c r="V2135" i="11"/>
  <c r="W2135" i="11" s="1"/>
  <c r="X2135" i="11" s="1"/>
  <c r="Y2135" i="11" s="1"/>
  <c r="M2135" i="11"/>
  <c r="N2135" i="11" s="1"/>
  <c r="O2135" i="11" s="1"/>
  <c r="P2135" i="11" s="1"/>
  <c r="Q2134" i="11" s="1"/>
  <c r="C2136" i="11"/>
  <c r="A2137" i="11"/>
  <c r="B2136" i="11"/>
  <c r="U2136" i="11"/>
  <c r="E2136" i="11"/>
  <c r="D2136" i="11"/>
  <c r="S2136" i="11"/>
  <c r="G2136" i="11" l="1"/>
  <c r="H2136" i="11" s="1"/>
  <c r="I2136" i="11" s="1"/>
  <c r="J2136" i="11" s="1"/>
  <c r="K2135" i="11" s="1"/>
  <c r="V2136" i="11"/>
  <c r="W2136" i="11" s="1"/>
  <c r="X2136" i="11" s="1"/>
  <c r="Y2136" i="11" s="1"/>
  <c r="M2136" i="11"/>
  <c r="N2136" i="11" s="1"/>
  <c r="O2136" i="11" s="1"/>
  <c r="P2136" i="11" s="1"/>
  <c r="A2138" i="11"/>
  <c r="B2137" i="11"/>
  <c r="D2137" i="11"/>
  <c r="U2137" i="11"/>
  <c r="E2137" i="11"/>
  <c r="C2137" i="11"/>
  <c r="S2137" i="11"/>
  <c r="K2134" i="11"/>
  <c r="G2137" i="11" l="1"/>
  <c r="H2137" i="11" s="1"/>
  <c r="I2137" i="11" s="1"/>
  <c r="J2137" i="11" s="1"/>
  <c r="V2137" i="11"/>
  <c r="W2137" i="11" s="1"/>
  <c r="X2137" i="11" s="1"/>
  <c r="Y2137" i="11" s="1"/>
  <c r="M2137" i="11"/>
  <c r="N2137" i="11" s="1"/>
  <c r="O2137" i="11" s="1"/>
  <c r="P2137" i="11" s="1"/>
  <c r="Q2135" i="11"/>
  <c r="U2138" i="11"/>
  <c r="E2138" i="11"/>
  <c r="C2138" i="11"/>
  <c r="D2138" i="11"/>
  <c r="A2139" i="11"/>
  <c r="B2138" i="11"/>
  <c r="S2138" i="11"/>
  <c r="G2138" i="11" l="1"/>
  <c r="V2138" i="11"/>
  <c r="W2138" i="11" s="1"/>
  <c r="X2138" i="11" s="1"/>
  <c r="Y2138" i="11" s="1"/>
  <c r="M2138" i="11"/>
  <c r="N2138" i="11" s="1"/>
  <c r="O2138" i="11" s="1"/>
  <c r="P2138" i="11" s="1"/>
  <c r="D2139" i="11"/>
  <c r="B2139" i="11"/>
  <c r="C2139" i="11"/>
  <c r="A2140" i="11"/>
  <c r="U2139" i="11"/>
  <c r="E2139" i="11"/>
  <c r="S2139" i="11"/>
  <c r="K2136" i="11"/>
  <c r="H2138" i="11"/>
  <c r="I2138" i="11" s="1"/>
  <c r="J2138" i="11" s="1"/>
  <c r="Q2136" i="11"/>
  <c r="C2140" i="11" l="1"/>
  <c r="E2140" i="11"/>
  <c r="A2141" i="11"/>
  <c r="B2140" i="11"/>
  <c r="U2140" i="11"/>
  <c r="D2140" i="11"/>
  <c r="S2140" i="11"/>
  <c r="G2139" i="11"/>
  <c r="H2139" i="11" s="1"/>
  <c r="I2139" i="11" s="1"/>
  <c r="J2139" i="11" s="1"/>
  <c r="K2138" i="11" s="1"/>
  <c r="V2139" i="11"/>
  <c r="M2139" i="11"/>
  <c r="N2139" i="11" s="1"/>
  <c r="O2139" i="11" s="1"/>
  <c r="P2139" i="11" s="1"/>
  <c r="Q2138" i="11" s="1"/>
  <c r="K2137" i="11"/>
  <c r="Q2137" i="11"/>
  <c r="G2140" i="11" l="1"/>
  <c r="H2140" i="11" s="1"/>
  <c r="I2140" i="11" s="1"/>
  <c r="J2140" i="11" s="1"/>
  <c r="V2140" i="11"/>
  <c r="W2140" i="11" s="1"/>
  <c r="X2140" i="11" s="1"/>
  <c r="Y2140" i="11" s="1"/>
  <c r="M2140" i="11"/>
  <c r="N2140" i="11" s="1"/>
  <c r="O2140" i="11" s="1"/>
  <c r="P2140" i="11" s="1"/>
  <c r="Q2139" i="11" s="1"/>
  <c r="W2139" i="11"/>
  <c r="X2139" i="11" s="1"/>
  <c r="Y2139" i="11" s="1"/>
  <c r="A2142" i="11"/>
  <c r="B2141" i="11"/>
  <c r="D2141" i="11"/>
  <c r="U2141" i="11"/>
  <c r="E2141" i="11"/>
  <c r="C2141" i="11"/>
  <c r="S2141" i="11"/>
  <c r="K2139" i="11" l="1"/>
  <c r="G2141" i="11"/>
  <c r="H2141" i="11" s="1"/>
  <c r="I2141" i="11" s="1"/>
  <c r="J2141" i="11" s="1"/>
  <c r="V2141" i="11"/>
  <c r="W2141" i="11" s="1"/>
  <c r="X2141" i="11" s="1"/>
  <c r="Y2141" i="11" s="1"/>
  <c r="M2141" i="11"/>
  <c r="N2141" i="11" s="1"/>
  <c r="O2141" i="11" s="1"/>
  <c r="P2141" i="11" s="1"/>
  <c r="Q2140" i="11" s="1"/>
  <c r="U2142" i="11"/>
  <c r="E2142" i="11"/>
  <c r="D2142" i="11"/>
  <c r="C2142" i="11"/>
  <c r="B2142" i="11"/>
  <c r="A2143" i="11"/>
  <c r="S2142" i="11"/>
  <c r="D2143" i="11" l="1"/>
  <c r="B2143" i="11"/>
  <c r="C2143" i="11"/>
  <c r="A2144" i="11"/>
  <c r="E2143" i="11"/>
  <c r="U2143" i="11"/>
  <c r="S2143" i="11"/>
  <c r="G2142" i="11"/>
  <c r="H2142" i="11" s="1"/>
  <c r="I2142" i="11" s="1"/>
  <c r="J2142" i="11" s="1"/>
  <c r="K2141" i="11" s="1"/>
  <c r="V2142" i="11"/>
  <c r="W2142" i="11" s="1"/>
  <c r="X2142" i="11" s="1"/>
  <c r="Y2142" i="11" s="1"/>
  <c r="M2142" i="11"/>
  <c r="N2142" i="11" s="1"/>
  <c r="O2142" i="11" s="1"/>
  <c r="P2142" i="11" s="1"/>
  <c r="Q2141" i="11" s="1"/>
  <c r="K2140" i="11"/>
  <c r="C2144" i="11" l="1"/>
  <c r="U2144" i="11"/>
  <c r="E2144" i="11"/>
  <c r="A2145" i="11"/>
  <c r="B2144" i="11"/>
  <c r="D2144" i="11"/>
  <c r="S2144" i="11"/>
  <c r="G2143" i="11"/>
  <c r="H2143" i="11" s="1"/>
  <c r="I2143" i="11" s="1"/>
  <c r="J2143" i="11" s="1"/>
  <c r="K2142" i="11" s="1"/>
  <c r="V2143" i="11"/>
  <c r="M2143" i="11"/>
  <c r="N2143" i="11"/>
  <c r="O2143" i="11" s="1"/>
  <c r="P2143" i="11" s="1"/>
  <c r="Q2142" i="11" s="1"/>
  <c r="G2144" i="11" l="1"/>
  <c r="H2144" i="11" s="1"/>
  <c r="I2144" i="11" s="1"/>
  <c r="J2144" i="11" s="1"/>
  <c r="M2144" i="11"/>
  <c r="N2144" i="11" s="1"/>
  <c r="O2144" i="11" s="1"/>
  <c r="P2144" i="11" s="1"/>
  <c r="Q2143" i="11" s="1"/>
  <c r="V2144" i="11"/>
  <c r="W2144" i="11" s="1"/>
  <c r="X2144" i="11" s="1"/>
  <c r="Y2144" i="11" s="1"/>
  <c r="A2146" i="11"/>
  <c r="B2145" i="11"/>
  <c r="U2145" i="11"/>
  <c r="E2145" i="11"/>
  <c r="D2145" i="11"/>
  <c r="C2145" i="11"/>
  <c r="S2145" i="11"/>
  <c r="W2143" i="11"/>
  <c r="X2143" i="11" s="1"/>
  <c r="Y2143" i="11" s="1"/>
  <c r="K2143" i="11" l="1"/>
  <c r="G2145" i="11"/>
  <c r="H2145" i="11" s="1"/>
  <c r="I2145" i="11" s="1"/>
  <c r="J2145" i="11" s="1"/>
  <c r="M2145" i="11"/>
  <c r="N2145" i="11" s="1"/>
  <c r="O2145" i="11" s="1"/>
  <c r="P2145" i="11" s="1"/>
  <c r="V2145" i="11"/>
  <c r="W2145" i="11" s="1"/>
  <c r="X2145" i="11" s="1"/>
  <c r="Y2145" i="11" s="1"/>
  <c r="U2146" i="11"/>
  <c r="E2146" i="11"/>
  <c r="C2146" i="11"/>
  <c r="D2146" i="11"/>
  <c r="A2147" i="11"/>
  <c r="B2146" i="11"/>
  <c r="S2146" i="11"/>
  <c r="G2146" i="11" l="1"/>
  <c r="H2146" i="11" s="1"/>
  <c r="I2146" i="11" s="1"/>
  <c r="J2146" i="11" s="1"/>
  <c r="V2146" i="11"/>
  <c r="W2146" i="11" s="1"/>
  <c r="X2146" i="11" s="1"/>
  <c r="Y2146" i="11" s="1"/>
  <c r="M2146" i="11"/>
  <c r="N2146" i="11" s="1"/>
  <c r="O2146" i="11" s="1"/>
  <c r="P2146" i="11" s="1"/>
  <c r="Q2144" i="11"/>
  <c r="K2145" i="11"/>
  <c r="D2147" i="11"/>
  <c r="A2148" i="11"/>
  <c r="C2147" i="11"/>
  <c r="B2147" i="11"/>
  <c r="E2147" i="11"/>
  <c r="U2147" i="11"/>
  <c r="S2147" i="11"/>
  <c r="K2144" i="11"/>
  <c r="Q2145" i="11" l="1"/>
  <c r="G2147" i="11"/>
  <c r="H2147" i="11" s="1"/>
  <c r="I2147" i="11" s="1"/>
  <c r="J2147" i="11" s="1"/>
  <c r="K2146" i="11" s="1"/>
  <c r="V2147" i="11"/>
  <c r="W2147" i="11" s="1"/>
  <c r="X2147" i="11" s="1"/>
  <c r="Y2147" i="11" s="1"/>
  <c r="M2147" i="11"/>
  <c r="N2147" i="11" s="1"/>
  <c r="O2147" i="11" s="1"/>
  <c r="P2147" i="11" s="1"/>
  <c r="C2148" i="11"/>
  <c r="U2148" i="11"/>
  <c r="A2149" i="11"/>
  <c r="B2148" i="11"/>
  <c r="E2148" i="11"/>
  <c r="D2148" i="11"/>
  <c r="S2148" i="11"/>
  <c r="A2150" i="11" l="1"/>
  <c r="B2149" i="11"/>
  <c r="U2149" i="11"/>
  <c r="E2149" i="11"/>
  <c r="D2149" i="11"/>
  <c r="C2149" i="11"/>
  <c r="S2149" i="11"/>
  <c r="G2148" i="11"/>
  <c r="H2148" i="11" s="1"/>
  <c r="I2148" i="11" s="1"/>
  <c r="J2148" i="11" s="1"/>
  <c r="K2147" i="11" s="1"/>
  <c r="M2148" i="11"/>
  <c r="N2148" i="11" s="1"/>
  <c r="O2148" i="11" s="1"/>
  <c r="P2148" i="11" s="1"/>
  <c r="Q2147" i="11" s="1"/>
  <c r="V2148" i="11"/>
  <c r="W2148" i="11" s="1"/>
  <c r="X2148" i="11" s="1"/>
  <c r="Y2148" i="11" s="1"/>
  <c r="Q2146" i="11"/>
  <c r="G2149" i="11" l="1"/>
  <c r="H2149" i="11" s="1"/>
  <c r="I2149" i="11" s="1"/>
  <c r="J2149" i="11" s="1"/>
  <c r="K2148" i="11" s="1"/>
  <c r="M2149" i="11"/>
  <c r="N2149" i="11" s="1"/>
  <c r="O2149" i="11" s="1"/>
  <c r="P2149" i="11" s="1"/>
  <c r="V2149" i="11"/>
  <c r="W2149" i="11" s="1"/>
  <c r="X2149" i="11" s="1"/>
  <c r="Y2149" i="11" s="1"/>
  <c r="U2150" i="11"/>
  <c r="E2150" i="11"/>
  <c r="D2150" i="11"/>
  <c r="C2150" i="11"/>
  <c r="A2151" i="11"/>
  <c r="B2150" i="11"/>
  <c r="S2150" i="11"/>
  <c r="Q2148" i="11" l="1"/>
  <c r="G2150" i="11"/>
  <c r="H2150" i="11" s="1"/>
  <c r="I2150" i="11" s="1"/>
  <c r="J2150" i="11" s="1"/>
  <c r="V2150" i="11"/>
  <c r="W2150" i="11" s="1"/>
  <c r="X2150" i="11" s="1"/>
  <c r="Y2150" i="11" s="1"/>
  <c r="M2150" i="11"/>
  <c r="N2150" i="11" s="1"/>
  <c r="O2150" i="11" s="1"/>
  <c r="P2150" i="11" s="1"/>
  <c r="D2151" i="11"/>
  <c r="A2152" i="11"/>
  <c r="C2151" i="11"/>
  <c r="B2151" i="11"/>
  <c r="E2151" i="11"/>
  <c r="U2151" i="11"/>
  <c r="S2151" i="11"/>
  <c r="K2149" i="11" l="1"/>
  <c r="G2151" i="11"/>
  <c r="H2151" i="11" s="1"/>
  <c r="I2151" i="11" s="1"/>
  <c r="J2151" i="11" s="1"/>
  <c r="M2151" i="11"/>
  <c r="N2151" i="11" s="1"/>
  <c r="O2151" i="11" s="1"/>
  <c r="P2151" i="11" s="1"/>
  <c r="Q2150" i="11" s="1"/>
  <c r="V2151" i="11"/>
  <c r="W2151" i="11" s="1"/>
  <c r="X2151" i="11" s="1"/>
  <c r="Y2151" i="11" s="1"/>
  <c r="C2152" i="11"/>
  <c r="A2153" i="11"/>
  <c r="B2152" i="11"/>
  <c r="U2152" i="11"/>
  <c r="E2152" i="11"/>
  <c r="D2152" i="11"/>
  <c r="S2152" i="11"/>
  <c r="Q2149" i="11"/>
  <c r="A2154" i="11" l="1"/>
  <c r="B2153" i="11"/>
  <c r="U2153" i="11"/>
  <c r="E2153" i="11"/>
  <c r="D2153" i="11"/>
  <c r="C2153" i="11"/>
  <c r="S2153" i="11"/>
  <c r="K2151" i="11"/>
  <c r="G2152" i="11"/>
  <c r="H2152" i="11" s="1"/>
  <c r="I2152" i="11" s="1"/>
  <c r="J2152" i="11" s="1"/>
  <c r="V2152" i="11"/>
  <c r="W2152" i="11" s="1"/>
  <c r="X2152" i="11" s="1"/>
  <c r="Y2152" i="11" s="1"/>
  <c r="M2152" i="11"/>
  <c r="N2152" i="11" s="1"/>
  <c r="O2152" i="11" s="1"/>
  <c r="P2152" i="11" s="1"/>
  <c r="Q2151" i="11" s="1"/>
  <c r="K2150" i="11"/>
  <c r="G2153" i="11" l="1"/>
  <c r="H2153" i="11" s="1"/>
  <c r="I2153" i="11" s="1"/>
  <c r="J2153" i="11" s="1"/>
  <c r="M2153" i="11"/>
  <c r="V2153" i="11"/>
  <c r="K2152" i="11"/>
  <c r="N2153" i="11"/>
  <c r="O2153" i="11" s="1"/>
  <c r="P2153" i="11" s="1"/>
  <c r="U2154" i="11"/>
  <c r="E2154" i="11"/>
  <c r="C2154" i="11"/>
  <c r="D2154" i="11"/>
  <c r="A2155" i="11"/>
  <c r="B2154" i="11"/>
  <c r="S2154" i="11"/>
  <c r="G2154" i="11" l="1"/>
  <c r="H2154" i="11" s="1"/>
  <c r="I2154" i="11" s="1"/>
  <c r="J2154" i="11" s="1"/>
  <c r="K2153" i="11" s="1"/>
  <c r="M2154" i="11"/>
  <c r="N2154" i="11" s="1"/>
  <c r="O2154" i="11" s="1"/>
  <c r="P2154" i="11" s="1"/>
  <c r="V2154" i="11"/>
  <c r="W2154" i="11" s="1"/>
  <c r="X2154" i="11" s="1"/>
  <c r="Y2154" i="11" s="1"/>
  <c r="D2155" i="11"/>
  <c r="B2155" i="11"/>
  <c r="C2155" i="11"/>
  <c r="A2156" i="11"/>
  <c r="U2155" i="11"/>
  <c r="E2155" i="11"/>
  <c r="S2155" i="11"/>
  <c r="W2153" i="11"/>
  <c r="X2153" i="11" s="1"/>
  <c r="Y2153" i="11" s="1"/>
  <c r="Q2152" i="11"/>
  <c r="Q2153" i="11" l="1"/>
  <c r="C2156" i="11"/>
  <c r="U2156" i="11"/>
  <c r="E2156" i="11"/>
  <c r="A2157" i="11"/>
  <c r="B2156" i="11"/>
  <c r="D2156" i="11"/>
  <c r="S2156" i="11"/>
  <c r="G2155" i="11"/>
  <c r="M2155" i="11"/>
  <c r="V2155" i="11"/>
  <c r="W2155" i="11" s="1"/>
  <c r="X2155" i="11" s="1"/>
  <c r="Y2155" i="11" s="1"/>
  <c r="N2155" i="11" l="1"/>
  <c r="O2155" i="11" s="1"/>
  <c r="P2155" i="11" s="1"/>
  <c r="G2156" i="11"/>
  <c r="H2156" i="11" s="1"/>
  <c r="I2156" i="11" s="1"/>
  <c r="J2156" i="11" s="1"/>
  <c r="V2156" i="11"/>
  <c r="M2156" i="11"/>
  <c r="N2156" i="11" s="1"/>
  <c r="O2156" i="11" s="1"/>
  <c r="P2156" i="11" s="1"/>
  <c r="W2156" i="11"/>
  <c r="X2156" i="11" s="1"/>
  <c r="Y2156" i="11" s="1"/>
  <c r="H2155" i="11"/>
  <c r="I2155" i="11" s="1"/>
  <c r="J2155" i="11" s="1"/>
  <c r="A2158" i="11"/>
  <c r="B2157" i="11"/>
  <c r="D2157" i="11"/>
  <c r="U2157" i="11"/>
  <c r="E2157" i="11"/>
  <c r="C2157" i="11"/>
  <c r="S2157" i="11"/>
  <c r="Q2155" i="11" l="1"/>
  <c r="Q2154" i="11"/>
  <c r="G2157" i="11"/>
  <c r="H2157" i="11" s="1"/>
  <c r="I2157" i="11" s="1"/>
  <c r="J2157" i="11" s="1"/>
  <c r="K2156" i="11" s="1"/>
  <c r="V2157" i="11"/>
  <c r="W2157" i="11" s="1"/>
  <c r="X2157" i="11" s="1"/>
  <c r="Y2157" i="11" s="1"/>
  <c r="M2157" i="11"/>
  <c r="N2157" i="11" s="1"/>
  <c r="O2157" i="11" s="1"/>
  <c r="P2157" i="11" s="1"/>
  <c r="K2155" i="11"/>
  <c r="K2154" i="11"/>
  <c r="U2158" i="11"/>
  <c r="E2158" i="11"/>
  <c r="D2158" i="11"/>
  <c r="C2158" i="11"/>
  <c r="B2158" i="11"/>
  <c r="A2159" i="11"/>
  <c r="S2158" i="11"/>
  <c r="G2158" i="11" l="1"/>
  <c r="H2158" i="11" s="1"/>
  <c r="I2158" i="11" s="1"/>
  <c r="J2158" i="11" s="1"/>
  <c r="M2158" i="11"/>
  <c r="V2158" i="11"/>
  <c r="W2158" i="11" s="1"/>
  <c r="X2158" i="11" s="1"/>
  <c r="Y2158" i="11" s="1"/>
  <c r="D2159" i="11"/>
  <c r="B2159" i="11"/>
  <c r="C2159" i="11"/>
  <c r="A2160" i="11"/>
  <c r="E2159" i="11"/>
  <c r="U2159" i="11"/>
  <c r="S2159" i="11"/>
  <c r="N2158" i="11"/>
  <c r="O2158" i="11" s="1"/>
  <c r="P2158" i="11" s="1"/>
  <c r="Q2156" i="11"/>
  <c r="C2160" i="11" l="1"/>
  <c r="E2160" i="11"/>
  <c r="A2161" i="11"/>
  <c r="B2160" i="11"/>
  <c r="U2160" i="11"/>
  <c r="D2160" i="11"/>
  <c r="S2160" i="11"/>
  <c r="G2159" i="11"/>
  <c r="H2159" i="11" s="1"/>
  <c r="I2159" i="11" s="1"/>
  <c r="J2159" i="11" s="1"/>
  <c r="V2159" i="11"/>
  <c r="W2159" i="11" s="1"/>
  <c r="X2159" i="11" s="1"/>
  <c r="Y2159" i="11" s="1"/>
  <c r="M2159" i="11"/>
  <c r="N2159" i="11" s="1"/>
  <c r="O2159" i="11" s="1"/>
  <c r="P2159" i="11" s="1"/>
  <c r="K2157" i="11"/>
  <c r="Q2157" i="11"/>
  <c r="Q2158" i="11" l="1"/>
  <c r="K2158" i="11"/>
  <c r="G2160" i="11"/>
  <c r="M2160" i="11"/>
  <c r="N2160" i="11" s="1"/>
  <c r="O2160" i="11" s="1"/>
  <c r="P2160" i="11" s="1"/>
  <c r="V2160" i="11"/>
  <c r="W2160" i="11" s="1"/>
  <c r="X2160" i="11" s="1"/>
  <c r="Y2160" i="11" s="1"/>
  <c r="H2160" i="11"/>
  <c r="I2160" i="11" s="1"/>
  <c r="J2160" i="11" s="1"/>
  <c r="K2159" i="11" s="1"/>
  <c r="A2162" i="11"/>
  <c r="B2161" i="11"/>
  <c r="U2161" i="11"/>
  <c r="E2161" i="11"/>
  <c r="D2161" i="11"/>
  <c r="C2161" i="11"/>
  <c r="S2161" i="11"/>
  <c r="Q2159" i="11" l="1"/>
  <c r="G2161" i="11"/>
  <c r="H2161" i="11" s="1"/>
  <c r="I2161" i="11" s="1"/>
  <c r="J2161" i="11" s="1"/>
  <c r="K2160" i="11" s="1"/>
  <c r="V2161" i="11"/>
  <c r="W2161" i="11" s="1"/>
  <c r="X2161" i="11" s="1"/>
  <c r="Y2161" i="11" s="1"/>
  <c r="M2161" i="11"/>
  <c r="N2161" i="11" s="1"/>
  <c r="O2161" i="11" s="1"/>
  <c r="P2161" i="11" s="1"/>
  <c r="U2162" i="11"/>
  <c r="E2162" i="11"/>
  <c r="C2162" i="11"/>
  <c r="D2162" i="11"/>
  <c r="A2163" i="11"/>
  <c r="B2162" i="11"/>
  <c r="S2162" i="11"/>
  <c r="D2163" i="11" l="1"/>
  <c r="A2164" i="11"/>
  <c r="C2163" i="11"/>
  <c r="B2163" i="11"/>
  <c r="E2163" i="11"/>
  <c r="U2163" i="11"/>
  <c r="S2163" i="11"/>
  <c r="H2162" i="11"/>
  <c r="I2162" i="11" s="1"/>
  <c r="J2162" i="11" s="1"/>
  <c r="K2161" i="11" s="1"/>
  <c r="G2162" i="11"/>
  <c r="M2162" i="11"/>
  <c r="N2162" i="11" s="1"/>
  <c r="O2162" i="11" s="1"/>
  <c r="P2162" i="11" s="1"/>
  <c r="Q2161" i="11" s="1"/>
  <c r="V2162" i="11"/>
  <c r="W2162" i="11" s="1"/>
  <c r="X2162" i="11" s="1"/>
  <c r="Y2162" i="11" s="1"/>
  <c r="Q2160" i="11"/>
  <c r="G2163" i="11" l="1"/>
  <c r="H2163" i="11" s="1"/>
  <c r="I2163" i="11" s="1"/>
  <c r="J2163" i="11" s="1"/>
  <c r="V2163" i="11"/>
  <c r="W2163" i="11" s="1"/>
  <c r="X2163" i="11" s="1"/>
  <c r="Y2163" i="11" s="1"/>
  <c r="M2163" i="11"/>
  <c r="C2164" i="11"/>
  <c r="U2164" i="11"/>
  <c r="A2165" i="11"/>
  <c r="B2164" i="11"/>
  <c r="E2164" i="11"/>
  <c r="D2164" i="11"/>
  <c r="S2164" i="11"/>
  <c r="N2163" i="11"/>
  <c r="O2163" i="11" s="1"/>
  <c r="P2163" i="11" s="1"/>
  <c r="G2164" i="11" l="1"/>
  <c r="H2164" i="11" s="1"/>
  <c r="I2164" i="11" s="1"/>
  <c r="J2164" i="11" s="1"/>
  <c r="K2163" i="11" s="1"/>
  <c r="V2164" i="11"/>
  <c r="W2164" i="11" s="1"/>
  <c r="X2164" i="11" s="1"/>
  <c r="Y2164" i="11" s="1"/>
  <c r="M2164" i="11"/>
  <c r="N2164" i="11" s="1"/>
  <c r="O2164" i="11" s="1"/>
  <c r="P2164" i="11" s="1"/>
  <c r="Q2163" i="11" s="1"/>
  <c r="A2166" i="11"/>
  <c r="B2165" i="11"/>
  <c r="U2165" i="11"/>
  <c r="E2165" i="11"/>
  <c r="D2165" i="11"/>
  <c r="C2165" i="11"/>
  <c r="S2165" i="11"/>
  <c r="Q2162" i="11"/>
  <c r="K2162" i="11"/>
  <c r="G2165" i="11" l="1"/>
  <c r="H2165" i="11" s="1"/>
  <c r="I2165" i="11" s="1"/>
  <c r="J2165" i="11" s="1"/>
  <c r="K2164" i="11" s="1"/>
  <c r="V2165" i="11"/>
  <c r="W2165" i="11" s="1"/>
  <c r="X2165" i="11" s="1"/>
  <c r="Y2165" i="11" s="1"/>
  <c r="M2165" i="11"/>
  <c r="N2165" i="11" s="1"/>
  <c r="O2165" i="11" s="1"/>
  <c r="P2165" i="11" s="1"/>
  <c r="U2166" i="11"/>
  <c r="E2166" i="11"/>
  <c r="C2166" i="11"/>
  <c r="D2166" i="11"/>
  <c r="B2166" i="11"/>
  <c r="A2167" i="11"/>
  <c r="S2166" i="11"/>
  <c r="Q2164" i="11" l="1"/>
  <c r="D2167" i="11"/>
  <c r="A2168" i="11"/>
  <c r="C2167" i="11"/>
  <c r="B2167" i="11"/>
  <c r="E2167" i="11"/>
  <c r="U2167" i="11"/>
  <c r="S2167" i="11"/>
  <c r="G2166" i="11"/>
  <c r="H2166" i="11" s="1"/>
  <c r="I2166" i="11" s="1"/>
  <c r="J2166" i="11" s="1"/>
  <c r="V2166" i="11"/>
  <c r="W2166" i="11" s="1"/>
  <c r="X2166" i="11" s="1"/>
  <c r="Y2166" i="11" s="1"/>
  <c r="M2166" i="11"/>
  <c r="N2166" i="11" s="1"/>
  <c r="O2166" i="11" s="1"/>
  <c r="P2166" i="11" s="1"/>
  <c r="G2167" i="11" l="1"/>
  <c r="V2167" i="11"/>
  <c r="M2167" i="11"/>
  <c r="N2167" i="11" s="1"/>
  <c r="O2167" i="11" s="1"/>
  <c r="P2167" i="11" s="1"/>
  <c r="C2168" i="11"/>
  <c r="A2169" i="11"/>
  <c r="B2168" i="11"/>
  <c r="U2168" i="11"/>
  <c r="E2168" i="11"/>
  <c r="D2168" i="11"/>
  <c r="S2168" i="11"/>
  <c r="K2165" i="11"/>
  <c r="W2167" i="11"/>
  <c r="X2167" i="11" s="1"/>
  <c r="Y2167" i="11" s="1"/>
  <c r="H2167" i="11"/>
  <c r="I2167" i="11" s="1"/>
  <c r="J2167" i="11" s="1"/>
  <c r="Q2165" i="11"/>
  <c r="Q2166" i="11" l="1"/>
  <c r="G2168" i="11"/>
  <c r="H2168" i="11" s="1"/>
  <c r="I2168" i="11" s="1"/>
  <c r="J2168" i="11" s="1"/>
  <c r="V2168" i="11"/>
  <c r="W2168" i="11" s="1"/>
  <c r="X2168" i="11" s="1"/>
  <c r="Y2168" i="11" s="1"/>
  <c r="M2168" i="11"/>
  <c r="N2168" i="11" s="1"/>
  <c r="O2168" i="11" s="1"/>
  <c r="P2168" i="11" s="1"/>
  <c r="K2166" i="11"/>
  <c r="A2170" i="11"/>
  <c r="B2169" i="11"/>
  <c r="D2169" i="11"/>
  <c r="U2169" i="11"/>
  <c r="E2169" i="11"/>
  <c r="C2169" i="11"/>
  <c r="S2169" i="11"/>
  <c r="U2170" i="11" l="1"/>
  <c r="E2170" i="11"/>
  <c r="D2170" i="11"/>
  <c r="C2170" i="11"/>
  <c r="A2171" i="11"/>
  <c r="B2170" i="11"/>
  <c r="S2170" i="11"/>
  <c r="K2167" i="11"/>
  <c r="G2169" i="11"/>
  <c r="H2169" i="11" s="1"/>
  <c r="I2169" i="11" s="1"/>
  <c r="J2169" i="11" s="1"/>
  <c r="M2169" i="11"/>
  <c r="N2169" i="11" s="1"/>
  <c r="O2169" i="11" s="1"/>
  <c r="P2169" i="11" s="1"/>
  <c r="Q2168" i="11" s="1"/>
  <c r="V2169" i="11"/>
  <c r="W2169" i="11" s="1"/>
  <c r="X2169" i="11" s="1"/>
  <c r="Y2169" i="11" s="1"/>
  <c r="Q2167" i="11"/>
  <c r="K2168" i="11" l="1"/>
  <c r="G2170" i="11"/>
  <c r="V2170" i="11"/>
  <c r="W2170" i="11" s="1"/>
  <c r="X2170" i="11" s="1"/>
  <c r="Y2170" i="11" s="1"/>
  <c r="M2170" i="11"/>
  <c r="N2170" i="11" s="1"/>
  <c r="O2170" i="11" s="1"/>
  <c r="P2170" i="11" s="1"/>
  <c r="D2171" i="11"/>
  <c r="B2171" i="11"/>
  <c r="C2171" i="11"/>
  <c r="A2172" i="11"/>
  <c r="U2171" i="11"/>
  <c r="E2171" i="11"/>
  <c r="S2171" i="11"/>
  <c r="H2170" i="11"/>
  <c r="I2170" i="11" s="1"/>
  <c r="J2170" i="11" s="1"/>
  <c r="C2172" i="11" l="1"/>
  <c r="E2172" i="11"/>
  <c r="A2173" i="11"/>
  <c r="B2172" i="11"/>
  <c r="U2172" i="11"/>
  <c r="D2172" i="11"/>
  <c r="S2172" i="11"/>
  <c r="G2171" i="11"/>
  <c r="H2171" i="11" s="1"/>
  <c r="I2171" i="11" s="1"/>
  <c r="J2171" i="11" s="1"/>
  <c r="V2171" i="11"/>
  <c r="W2171" i="11" s="1"/>
  <c r="X2171" i="11" s="1"/>
  <c r="Y2171" i="11" s="1"/>
  <c r="M2171" i="11"/>
  <c r="N2171" i="11" s="1"/>
  <c r="O2171" i="11" s="1"/>
  <c r="P2171" i="11" s="1"/>
  <c r="Q2170" i="11" s="1"/>
  <c r="Q2169" i="11"/>
  <c r="K2169" i="11"/>
  <c r="K2170" i="11" l="1"/>
  <c r="G2172" i="11"/>
  <c r="H2172" i="11" s="1"/>
  <c r="I2172" i="11" s="1"/>
  <c r="J2172" i="11" s="1"/>
  <c r="V2172" i="11"/>
  <c r="M2172" i="11"/>
  <c r="N2172" i="11" s="1"/>
  <c r="O2172" i="11" s="1"/>
  <c r="P2172" i="11" s="1"/>
  <c r="Q2171" i="11" s="1"/>
  <c r="A2174" i="11"/>
  <c r="B2173" i="11"/>
  <c r="D2173" i="11"/>
  <c r="U2173" i="11"/>
  <c r="E2173" i="11"/>
  <c r="C2173" i="11"/>
  <c r="S2173" i="11"/>
  <c r="K2171" i="11" l="1"/>
  <c r="U2174" i="11"/>
  <c r="E2174" i="11"/>
  <c r="D2174" i="11"/>
  <c r="C2174" i="11"/>
  <c r="B2174" i="11"/>
  <c r="A2175" i="11"/>
  <c r="S2174" i="11"/>
  <c r="W2172" i="11"/>
  <c r="X2172" i="11" s="1"/>
  <c r="Y2172" i="11" s="1"/>
  <c r="G2173" i="11"/>
  <c r="V2173" i="11"/>
  <c r="W2173" i="11" s="1"/>
  <c r="X2173" i="11" s="1"/>
  <c r="Y2173" i="11" s="1"/>
  <c r="M2173" i="11"/>
  <c r="N2173" i="11" s="1"/>
  <c r="O2173" i="11" s="1"/>
  <c r="P2173" i="11" s="1"/>
  <c r="Q2172" i="11" s="1"/>
  <c r="H2173" i="11" l="1"/>
  <c r="I2173" i="11" s="1"/>
  <c r="J2173" i="11" s="1"/>
  <c r="D2175" i="11"/>
  <c r="A2176" i="11"/>
  <c r="B2175" i="11"/>
  <c r="C2175" i="11"/>
  <c r="E2175" i="11"/>
  <c r="U2175" i="11"/>
  <c r="S2175" i="11"/>
  <c r="G2174" i="11"/>
  <c r="H2174" i="11" s="1"/>
  <c r="I2174" i="11" s="1"/>
  <c r="J2174" i="11" s="1"/>
  <c r="V2174" i="11"/>
  <c r="W2174" i="11" s="1"/>
  <c r="X2174" i="11" s="1"/>
  <c r="Y2174" i="11" s="1"/>
  <c r="M2174" i="11"/>
  <c r="N2174" i="11" s="1"/>
  <c r="O2174" i="11" s="1"/>
  <c r="P2174" i="11" s="1"/>
  <c r="G2175" i="11" l="1"/>
  <c r="M2175" i="11"/>
  <c r="N2175" i="11" s="1"/>
  <c r="O2175" i="11" s="1"/>
  <c r="P2175" i="11" s="1"/>
  <c r="V2175" i="11"/>
  <c r="W2175" i="11" s="1"/>
  <c r="X2175" i="11" s="1"/>
  <c r="Y2175" i="11" s="1"/>
  <c r="Q2173" i="11"/>
  <c r="C2176" i="11"/>
  <c r="A2177" i="11"/>
  <c r="B2176" i="11"/>
  <c r="U2176" i="11"/>
  <c r="E2176" i="11"/>
  <c r="D2176" i="11"/>
  <c r="S2176" i="11"/>
  <c r="K2173" i="11"/>
  <c r="K2172" i="11"/>
  <c r="H2175" i="11"/>
  <c r="I2175" i="11" s="1"/>
  <c r="J2175" i="11" s="1"/>
  <c r="Q2174" i="11" l="1"/>
  <c r="A2178" i="11"/>
  <c r="B2177" i="11"/>
  <c r="D2177" i="11"/>
  <c r="U2177" i="11"/>
  <c r="E2177" i="11"/>
  <c r="C2177" i="11"/>
  <c r="S2177" i="11"/>
  <c r="G2176" i="11"/>
  <c r="H2176" i="11" s="1"/>
  <c r="I2176" i="11" s="1"/>
  <c r="J2176" i="11" s="1"/>
  <c r="K2175" i="11" s="1"/>
  <c r="M2176" i="11"/>
  <c r="N2176" i="11" s="1"/>
  <c r="O2176" i="11" s="1"/>
  <c r="P2176" i="11" s="1"/>
  <c r="V2176" i="11"/>
  <c r="W2176" i="11" s="1"/>
  <c r="X2176" i="11" s="1"/>
  <c r="Y2176" i="11" s="1"/>
  <c r="K2174" i="11"/>
  <c r="Q2175" i="11" l="1"/>
  <c r="U2178" i="11"/>
  <c r="E2178" i="11"/>
  <c r="D2178" i="11"/>
  <c r="C2178" i="11"/>
  <c r="A2179" i="11"/>
  <c r="B2178" i="11"/>
  <c r="S2178" i="11"/>
  <c r="G2177" i="11"/>
  <c r="H2177" i="11" s="1"/>
  <c r="I2177" i="11" s="1"/>
  <c r="J2177" i="11" s="1"/>
  <c r="M2177" i="11"/>
  <c r="N2177" i="11" s="1"/>
  <c r="O2177" i="11" s="1"/>
  <c r="P2177" i="11" s="1"/>
  <c r="V2177" i="11"/>
  <c r="W2177" i="11" s="1"/>
  <c r="X2177" i="11" s="1"/>
  <c r="Y2177" i="11" s="1"/>
  <c r="Q2176" i="11" l="1"/>
  <c r="G2178" i="11"/>
  <c r="H2178" i="11" s="1"/>
  <c r="I2178" i="11" s="1"/>
  <c r="J2178" i="11" s="1"/>
  <c r="M2178" i="11"/>
  <c r="V2178" i="11"/>
  <c r="W2178" i="11" s="1"/>
  <c r="X2178" i="11" s="1"/>
  <c r="Y2178" i="11" s="1"/>
  <c r="K2176" i="11"/>
  <c r="D2179" i="11"/>
  <c r="B2179" i="11"/>
  <c r="C2179" i="11"/>
  <c r="A2180" i="11"/>
  <c r="E2179" i="11"/>
  <c r="U2179" i="11"/>
  <c r="N2178" i="11"/>
  <c r="O2178" i="11" s="1"/>
  <c r="P2178" i="11" s="1"/>
  <c r="K2177" i="11" l="1"/>
  <c r="G2179" i="11"/>
  <c r="H2179" i="11" s="1"/>
  <c r="I2179" i="11" s="1"/>
  <c r="J2179" i="11" s="1"/>
  <c r="V2179" i="11"/>
  <c r="W2179" i="11" s="1"/>
  <c r="X2179" i="11" s="1"/>
  <c r="Y2179" i="11" s="1"/>
  <c r="M2179" i="11"/>
  <c r="N2179" i="11" s="1"/>
  <c r="O2179" i="11" s="1"/>
  <c r="C2180" i="11"/>
  <c r="E2180" i="11"/>
  <c r="A2181" i="11"/>
  <c r="B2180" i="11"/>
  <c r="U2180" i="11"/>
  <c r="D2180" i="11"/>
  <c r="S2180" i="11"/>
  <c r="Q2177" i="11"/>
  <c r="P2179" i="11" l="1"/>
  <c r="S2179" i="11"/>
  <c r="G2180" i="11"/>
  <c r="H2180" i="11" s="1"/>
  <c r="I2180" i="11" s="1"/>
  <c r="J2180" i="11" s="1"/>
  <c r="M2180" i="11"/>
  <c r="N2180" i="11" s="1"/>
  <c r="O2180" i="11" s="1"/>
  <c r="P2180" i="11" s="1"/>
  <c r="V2180" i="11"/>
  <c r="W2180" i="11" s="1"/>
  <c r="X2180" i="11" s="1"/>
  <c r="Y2180" i="11" s="1"/>
  <c r="D2181" i="11"/>
  <c r="C2181" i="11"/>
  <c r="B2181" i="11"/>
  <c r="A2182" i="11"/>
  <c r="U2181" i="11"/>
  <c r="E2181" i="11"/>
  <c r="S2181" i="11"/>
  <c r="K2178" i="11"/>
  <c r="Q2179" i="11" l="1"/>
  <c r="Q2178" i="11"/>
  <c r="G2181" i="11"/>
  <c r="H2181" i="11" s="1"/>
  <c r="I2181" i="11" s="1"/>
  <c r="J2181" i="11" s="1"/>
  <c r="M2181" i="11"/>
  <c r="N2181" i="11" s="1"/>
  <c r="O2181" i="11" s="1"/>
  <c r="P2181" i="11" s="1"/>
  <c r="Q2180" i="11" s="1"/>
  <c r="V2181" i="11"/>
  <c r="W2181" i="11" s="1"/>
  <c r="X2181" i="11" s="1"/>
  <c r="Y2181" i="11" s="1"/>
  <c r="C2182" i="11"/>
  <c r="A2183" i="11"/>
  <c r="B2182" i="11"/>
  <c r="E2182" i="11"/>
  <c r="U2182" i="11"/>
  <c r="D2182" i="11"/>
  <c r="S2182" i="11"/>
  <c r="K2179" i="11"/>
  <c r="G2182" i="11" l="1"/>
  <c r="H2182" i="11" s="1"/>
  <c r="I2182" i="11" s="1"/>
  <c r="J2182" i="11" s="1"/>
  <c r="M2182" i="11"/>
  <c r="N2182" i="11" s="1"/>
  <c r="O2182" i="11" s="1"/>
  <c r="P2182" i="11" s="1"/>
  <c r="V2182" i="11"/>
  <c r="W2182" i="11" s="1"/>
  <c r="X2182" i="11" s="1"/>
  <c r="Y2182" i="11" s="1"/>
  <c r="A2184" i="11"/>
  <c r="B2183" i="11"/>
  <c r="U2183" i="11"/>
  <c r="E2183" i="11"/>
  <c r="D2183" i="11"/>
  <c r="C2183" i="11"/>
  <c r="S2183" i="11"/>
  <c r="K2180" i="11"/>
  <c r="G2183" i="11" l="1"/>
  <c r="H2183" i="11" s="1"/>
  <c r="I2183" i="11" s="1"/>
  <c r="J2183" i="11" s="1"/>
  <c r="K2182" i="11" s="1"/>
  <c r="V2183" i="11"/>
  <c r="W2183" i="11" s="1"/>
  <c r="X2183" i="11" s="1"/>
  <c r="Y2183" i="11" s="1"/>
  <c r="M2183" i="11"/>
  <c r="U2184" i="11"/>
  <c r="E2184" i="11"/>
  <c r="D2184" i="11"/>
  <c r="C2184" i="11"/>
  <c r="B2184" i="11"/>
  <c r="A2185" i="11"/>
  <c r="S2184" i="11"/>
  <c r="K2181" i="11"/>
  <c r="Q2181" i="11"/>
  <c r="G2184" i="11" l="1"/>
  <c r="H2184" i="11" s="1"/>
  <c r="I2184" i="11" s="1"/>
  <c r="J2184" i="11" s="1"/>
  <c r="K2183" i="11" s="1"/>
  <c r="V2184" i="11"/>
  <c r="W2184" i="11" s="1"/>
  <c r="X2184" i="11" s="1"/>
  <c r="Y2184" i="11" s="1"/>
  <c r="M2184" i="11"/>
  <c r="N2184" i="11" s="1"/>
  <c r="O2184" i="11" s="1"/>
  <c r="P2184" i="11" s="1"/>
  <c r="N2183" i="11"/>
  <c r="O2183" i="11" s="1"/>
  <c r="P2183" i="11" s="1"/>
  <c r="D2185" i="11"/>
  <c r="C2185" i="11"/>
  <c r="A2186" i="11"/>
  <c r="B2185" i="11"/>
  <c r="E2185" i="11"/>
  <c r="U2185" i="11"/>
  <c r="S2185" i="11"/>
  <c r="C2186" i="11" l="1"/>
  <c r="A2187" i="11"/>
  <c r="B2186" i="11"/>
  <c r="U2186" i="11"/>
  <c r="E2186" i="11"/>
  <c r="D2186" i="11"/>
  <c r="S2186" i="11"/>
  <c r="G2185" i="11"/>
  <c r="H2185" i="11" s="1"/>
  <c r="I2185" i="11" s="1"/>
  <c r="J2185" i="11" s="1"/>
  <c r="M2185" i="11"/>
  <c r="N2185" i="11" s="1"/>
  <c r="O2185" i="11" s="1"/>
  <c r="P2185" i="11" s="1"/>
  <c r="V2185" i="11"/>
  <c r="W2185" i="11"/>
  <c r="X2185" i="11" s="1"/>
  <c r="Y2185" i="11" s="1"/>
  <c r="Q2183" i="11"/>
  <c r="Q2182" i="11"/>
  <c r="G2186" i="11" l="1"/>
  <c r="H2186" i="11" s="1"/>
  <c r="I2186" i="11" s="1"/>
  <c r="J2186" i="11" s="1"/>
  <c r="V2186" i="11"/>
  <c r="W2186" i="11" s="1"/>
  <c r="X2186" i="11" s="1"/>
  <c r="Y2186" i="11" s="1"/>
  <c r="M2186" i="11"/>
  <c r="N2186" i="11" s="1"/>
  <c r="O2186" i="11" s="1"/>
  <c r="P2186" i="11" s="1"/>
  <c r="K2184" i="11"/>
  <c r="A2188" i="11"/>
  <c r="B2187" i="11"/>
  <c r="U2187" i="11"/>
  <c r="E2187" i="11"/>
  <c r="D2187" i="11"/>
  <c r="C2187" i="11"/>
  <c r="S2187" i="11"/>
  <c r="Q2184" i="11"/>
  <c r="Q2185" i="11" l="1"/>
  <c r="G2187" i="11"/>
  <c r="H2187" i="11" s="1"/>
  <c r="I2187" i="11" s="1"/>
  <c r="J2187" i="11" s="1"/>
  <c r="V2187" i="11"/>
  <c r="W2187" i="11" s="1"/>
  <c r="X2187" i="11" s="1"/>
  <c r="Y2187" i="11" s="1"/>
  <c r="M2187" i="11"/>
  <c r="N2187" i="11" s="1"/>
  <c r="O2187" i="11" s="1"/>
  <c r="P2187" i="11" s="1"/>
  <c r="U2188" i="11"/>
  <c r="E2188" i="11"/>
  <c r="D2188" i="11"/>
  <c r="A2189" i="11"/>
  <c r="C2188" i="11"/>
  <c r="B2188" i="11"/>
  <c r="S2188" i="11"/>
  <c r="K2185" i="11"/>
  <c r="Q2186" i="11" l="1"/>
  <c r="G2188" i="11"/>
  <c r="H2188" i="11" s="1"/>
  <c r="I2188" i="11" s="1"/>
  <c r="J2188" i="11" s="1"/>
  <c r="V2188" i="11"/>
  <c r="W2188" i="11" s="1"/>
  <c r="X2188" i="11" s="1"/>
  <c r="Y2188" i="11" s="1"/>
  <c r="M2188" i="11"/>
  <c r="N2188" i="11" s="1"/>
  <c r="O2188" i="11" s="1"/>
  <c r="P2188" i="11" s="1"/>
  <c r="K2186" i="11"/>
  <c r="D2189" i="11"/>
  <c r="C2189" i="11"/>
  <c r="B2189" i="11"/>
  <c r="A2190" i="11"/>
  <c r="U2189" i="11"/>
  <c r="E2189" i="11"/>
  <c r="S2189" i="11"/>
  <c r="C2190" i="11" l="1"/>
  <c r="A2191" i="11"/>
  <c r="B2190" i="11"/>
  <c r="E2190" i="11"/>
  <c r="D2190" i="11"/>
  <c r="U2190" i="11"/>
  <c r="S2190" i="11"/>
  <c r="K2187" i="11"/>
  <c r="G2189" i="11"/>
  <c r="H2189" i="11" s="1"/>
  <c r="I2189" i="11" s="1"/>
  <c r="J2189" i="11" s="1"/>
  <c r="M2189" i="11"/>
  <c r="N2189" i="11" s="1"/>
  <c r="O2189" i="11" s="1"/>
  <c r="P2189" i="11" s="1"/>
  <c r="V2189" i="11"/>
  <c r="W2189" i="11" s="1"/>
  <c r="X2189" i="11" s="1"/>
  <c r="Y2189" i="11" s="1"/>
  <c r="Q2187" i="11"/>
  <c r="G2190" i="11" l="1"/>
  <c r="H2190" i="11" s="1"/>
  <c r="I2190" i="11" s="1"/>
  <c r="J2190" i="11" s="1"/>
  <c r="M2190" i="11"/>
  <c r="N2190" i="11" s="1"/>
  <c r="O2190" i="11" s="1"/>
  <c r="P2190" i="11" s="1"/>
  <c r="V2190" i="11"/>
  <c r="W2190" i="11" s="1"/>
  <c r="X2190" i="11" s="1"/>
  <c r="Y2190" i="11" s="1"/>
  <c r="K2189" i="11"/>
  <c r="Q2188" i="11"/>
  <c r="A2192" i="11"/>
  <c r="B2191" i="11"/>
  <c r="U2191" i="11"/>
  <c r="E2191" i="11"/>
  <c r="D2191" i="11"/>
  <c r="C2191" i="11"/>
  <c r="S2191" i="11"/>
  <c r="K2188" i="11"/>
  <c r="U2192" i="11" l="1"/>
  <c r="E2192" i="11"/>
  <c r="D2192" i="11"/>
  <c r="C2192" i="11"/>
  <c r="B2192" i="11"/>
  <c r="A2193" i="11"/>
  <c r="S2192" i="11"/>
  <c r="G2191" i="11"/>
  <c r="H2191" i="11" s="1"/>
  <c r="I2191" i="11" s="1"/>
  <c r="J2191" i="11" s="1"/>
  <c r="K2190" i="11" s="1"/>
  <c r="M2191" i="11"/>
  <c r="N2191" i="11" s="1"/>
  <c r="O2191" i="11" s="1"/>
  <c r="P2191" i="11" s="1"/>
  <c r="Q2190" i="11" s="1"/>
  <c r="V2191" i="11"/>
  <c r="W2191" i="11" s="1"/>
  <c r="X2191" i="11" s="1"/>
  <c r="Y2191" i="11" s="1"/>
  <c r="Q2189" i="11"/>
  <c r="G2192" i="11" l="1"/>
  <c r="M2192" i="11"/>
  <c r="V2192" i="11"/>
  <c r="N2192" i="11"/>
  <c r="O2192" i="11" s="1"/>
  <c r="P2192" i="11" s="1"/>
  <c r="D2193" i="11"/>
  <c r="C2193" i="11"/>
  <c r="A2194" i="11"/>
  <c r="E2193" i="11"/>
  <c r="B2193" i="11"/>
  <c r="U2193" i="11"/>
  <c r="S2193" i="11"/>
  <c r="W2192" i="11"/>
  <c r="X2192" i="11" s="1"/>
  <c r="Y2192" i="11" s="1"/>
  <c r="H2192" i="11"/>
  <c r="I2192" i="11" s="1"/>
  <c r="J2192" i="11" s="1"/>
  <c r="C2194" i="11" l="1"/>
  <c r="A2195" i="11"/>
  <c r="B2194" i="11"/>
  <c r="U2194" i="11"/>
  <c r="E2194" i="11"/>
  <c r="D2194" i="11"/>
  <c r="S2194" i="11"/>
  <c r="K2191" i="11"/>
  <c r="G2193" i="11"/>
  <c r="H2193" i="11" s="1"/>
  <c r="I2193" i="11" s="1"/>
  <c r="J2193" i="11" s="1"/>
  <c r="K2192" i="11" s="1"/>
  <c r="M2193" i="11"/>
  <c r="N2193" i="11" s="1"/>
  <c r="O2193" i="11" s="1"/>
  <c r="P2193" i="11" s="1"/>
  <c r="V2193" i="11"/>
  <c r="W2193" i="11" s="1"/>
  <c r="X2193" i="11" s="1"/>
  <c r="Y2193" i="11" s="1"/>
  <c r="Q2191" i="11"/>
  <c r="G2194" i="11" l="1"/>
  <c r="M2194" i="11"/>
  <c r="N2194" i="11" s="1"/>
  <c r="O2194" i="11" s="1"/>
  <c r="P2194" i="11" s="1"/>
  <c r="V2194" i="11"/>
  <c r="W2194" i="11" s="1"/>
  <c r="X2194" i="11" s="1"/>
  <c r="Y2194" i="11" s="1"/>
  <c r="A2196" i="11"/>
  <c r="B2195" i="11"/>
  <c r="U2195" i="11"/>
  <c r="E2195" i="11"/>
  <c r="D2195" i="11"/>
  <c r="C2195" i="11"/>
  <c r="S2195" i="11"/>
  <c r="Q2192" i="11"/>
  <c r="H2194" i="11"/>
  <c r="I2194" i="11" s="1"/>
  <c r="J2194" i="11" s="1"/>
  <c r="U2196" i="11" l="1"/>
  <c r="E2196" i="11"/>
  <c r="D2196" i="11"/>
  <c r="C2196" i="11"/>
  <c r="A2197" i="11"/>
  <c r="B2196" i="11"/>
  <c r="S2196" i="11"/>
  <c r="G2195" i="11"/>
  <c r="H2195" i="11" s="1"/>
  <c r="I2195" i="11" s="1"/>
  <c r="J2195" i="11" s="1"/>
  <c r="M2195" i="11"/>
  <c r="N2195" i="11" s="1"/>
  <c r="O2195" i="11" s="1"/>
  <c r="P2195" i="11" s="1"/>
  <c r="V2195" i="11"/>
  <c r="W2195" i="11" s="1"/>
  <c r="X2195" i="11" s="1"/>
  <c r="Y2195" i="11" s="1"/>
  <c r="K2193" i="11"/>
  <c r="Q2193" i="11"/>
  <c r="Q2194" i="11" l="1"/>
  <c r="D2197" i="11"/>
  <c r="C2197" i="11"/>
  <c r="B2197" i="11"/>
  <c r="U2197" i="11"/>
  <c r="A2198" i="11"/>
  <c r="E2197" i="11"/>
  <c r="S2197" i="11"/>
  <c r="G2196" i="11"/>
  <c r="V2196" i="11"/>
  <c r="M2196" i="11"/>
  <c r="H2196" i="11"/>
  <c r="I2196" i="11" s="1"/>
  <c r="J2196" i="11" s="1"/>
  <c r="K2194" i="11"/>
  <c r="W2196" i="11"/>
  <c r="X2196" i="11" s="1"/>
  <c r="Y2196" i="11" s="1"/>
  <c r="G2197" i="11" l="1"/>
  <c r="H2197" i="11" s="1"/>
  <c r="I2197" i="11" s="1"/>
  <c r="J2197" i="11" s="1"/>
  <c r="K2196" i="11" s="1"/>
  <c r="V2197" i="11"/>
  <c r="W2197" i="11" s="1"/>
  <c r="X2197" i="11" s="1"/>
  <c r="Y2197" i="11" s="1"/>
  <c r="M2197" i="11"/>
  <c r="N2197" i="11" s="1"/>
  <c r="O2197" i="11" s="1"/>
  <c r="P2197" i="11" s="1"/>
  <c r="N2196" i="11"/>
  <c r="O2196" i="11" s="1"/>
  <c r="P2196" i="11" s="1"/>
  <c r="C2198" i="11"/>
  <c r="A2199" i="11"/>
  <c r="B2198" i="11"/>
  <c r="E2198" i="11"/>
  <c r="D2198" i="11"/>
  <c r="U2198" i="11"/>
  <c r="S2198" i="11"/>
  <c r="K2195" i="11"/>
  <c r="Q2196" i="11" l="1"/>
  <c r="Q2195" i="11"/>
  <c r="G2198" i="11"/>
  <c r="H2198" i="11" s="1"/>
  <c r="I2198" i="11" s="1"/>
  <c r="J2198" i="11" s="1"/>
  <c r="K2197" i="11" s="1"/>
  <c r="V2198" i="11"/>
  <c r="W2198" i="11" s="1"/>
  <c r="X2198" i="11" s="1"/>
  <c r="Y2198" i="11" s="1"/>
  <c r="M2198" i="11"/>
  <c r="N2198" i="11" s="1"/>
  <c r="O2198" i="11" s="1"/>
  <c r="P2198" i="11" s="1"/>
  <c r="A2200" i="11"/>
  <c r="B2199" i="11"/>
  <c r="U2199" i="11"/>
  <c r="E2199" i="11"/>
  <c r="D2199" i="11"/>
  <c r="C2199" i="11"/>
  <c r="S2199" i="11"/>
  <c r="U2200" i="11" l="1"/>
  <c r="E2200" i="11"/>
  <c r="D2200" i="11"/>
  <c r="C2200" i="11"/>
  <c r="B2200" i="11"/>
  <c r="A2201" i="11"/>
  <c r="S2200" i="11"/>
  <c r="K2198" i="11"/>
  <c r="G2199" i="11"/>
  <c r="H2199" i="11" s="1"/>
  <c r="I2199" i="11" s="1"/>
  <c r="J2199" i="11" s="1"/>
  <c r="V2199" i="11"/>
  <c r="W2199" i="11" s="1"/>
  <c r="X2199" i="11" s="1"/>
  <c r="Y2199" i="11" s="1"/>
  <c r="M2199" i="11"/>
  <c r="N2199" i="11" s="1"/>
  <c r="O2199" i="11" s="1"/>
  <c r="P2199" i="11" s="1"/>
  <c r="Q2197" i="11"/>
  <c r="G2200" i="11" l="1"/>
  <c r="M2200" i="11"/>
  <c r="N2200" i="11" s="1"/>
  <c r="O2200" i="11" s="1"/>
  <c r="P2200" i="11" s="1"/>
  <c r="V2200" i="11"/>
  <c r="W2200" i="11" s="1"/>
  <c r="X2200" i="11" s="1"/>
  <c r="Y2200" i="11" s="1"/>
  <c r="Q2198" i="11"/>
  <c r="H2200" i="11"/>
  <c r="I2200" i="11" s="1"/>
  <c r="J2200" i="11" s="1"/>
  <c r="K2199" i="11" s="1"/>
  <c r="D2201" i="11"/>
  <c r="C2201" i="11"/>
  <c r="A2202" i="11"/>
  <c r="E2201" i="11"/>
  <c r="B2201" i="11"/>
  <c r="U2201" i="11"/>
  <c r="S2201" i="11"/>
  <c r="Q2199" i="11" l="1"/>
  <c r="G2201" i="11"/>
  <c r="H2201" i="11" s="1"/>
  <c r="I2201" i="11" s="1"/>
  <c r="J2201" i="11" s="1"/>
  <c r="K2200" i="11" s="1"/>
  <c r="M2201" i="11"/>
  <c r="V2201" i="11"/>
  <c r="W2201" i="11" s="1"/>
  <c r="X2201" i="11" s="1"/>
  <c r="Y2201" i="11" s="1"/>
  <c r="C2202" i="11"/>
  <c r="A2203" i="11"/>
  <c r="B2202" i="11"/>
  <c r="U2202" i="11"/>
  <c r="E2202" i="11"/>
  <c r="D2202" i="11"/>
  <c r="S2202" i="11"/>
  <c r="N2201" i="11"/>
  <c r="O2201" i="11" s="1"/>
  <c r="P2201" i="11" s="1"/>
  <c r="G2202" i="11" l="1"/>
  <c r="H2202" i="11" s="1"/>
  <c r="I2202" i="11" s="1"/>
  <c r="J2202" i="11" s="1"/>
  <c r="V2202" i="11"/>
  <c r="W2202" i="11" s="1"/>
  <c r="X2202" i="11" s="1"/>
  <c r="Y2202" i="11" s="1"/>
  <c r="M2202" i="11"/>
  <c r="N2202" i="11" s="1"/>
  <c r="O2202" i="11" s="1"/>
  <c r="P2202" i="11" s="1"/>
  <c r="A2204" i="11"/>
  <c r="B2203" i="11"/>
  <c r="U2203" i="11"/>
  <c r="E2203" i="11"/>
  <c r="D2203" i="11"/>
  <c r="C2203" i="11"/>
  <c r="S2203" i="11"/>
  <c r="Q2200" i="11"/>
  <c r="G2203" i="11" l="1"/>
  <c r="H2203" i="11" s="1"/>
  <c r="I2203" i="11" s="1"/>
  <c r="J2203" i="11" s="1"/>
  <c r="V2203" i="11"/>
  <c r="W2203" i="11" s="1"/>
  <c r="X2203" i="11" s="1"/>
  <c r="Y2203" i="11" s="1"/>
  <c r="M2203" i="11"/>
  <c r="N2203" i="11" s="1"/>
  <c r="O2203" i="11" s="1"/>
  <c r="P2203" i="11" s="1"/>
  <c r="Q2202" i="11" s="1"/>
  <c r="U2204" i="11"/>
  <c r="E2204" i="11"/>
  <c r="D2204" i="11"/>
  <c r="C2204" i="11"/>
  <c r="A2205" i="11"/>
  <c r="B2204" i="11"/>
  <c r="S2204" i="11"/>
  <c r="Q2201" i="11"/>
  <c r="K2201" i="11"/>
  <c r="G2204" i="11" l="1"/>
  <c r="H2204" i="11" s="1"/>
  <c r="I2204" i="11" s="1"/>
  <c r="J2204" i="11" s="1"/>
  <c r="K2203" i="11" s="1"/>
  <c r="V2204" i="11"/>
  <c r="W2204" i="11" s="1"/>
  <c r="X2204" i="11" s="1"/>
  <c r="Y2204" i="11" s="1"/>
  <c r="M2204" i="11"/>
  <c r="N2204" i="11" s="1"/>
  <c r="O2204" i="11" s="1"/>
  <c r="P2204" i="11" s="1"/>
  <c r="Q2203" i="11" s="1"/>
  <c r="D2205" i="11"/>
  <c r="C2205" i="11"/>
  <c r="B2205" i="11"/>
  <c r="U2205" i="11"/>
  <c r="A2206" i="11"/>
  <c r="E2205" i="11"/>
  <c r="S2205" i="11"/>
  <c r="K2202" i="11"/>
  <c r="C2206" i="11" l="1"/>
  <c r="A2207" i="11"/>
  <c r="B2206" i="11"/>
  <c r="E2206" i="11"/>
  <c r="D2206" i="11"/>
  <c r="U2206" i="11"/>
  <c r="S2206" i="11"/>
  <c r="G2205" i="11"/>
  <c r="H2205" i="11" s="1"/>
  <c r="I2205" i="11" s="1"/>
  <c r="J2205" i="11" s="1"/>
  <c r="V2205" i="11"/>
  <c r="W2205" i="11" s="1"/>
  <c r="X2205" i="11" s="1"/>
  <c r="Y2205" i="11" s="1"/>
  <c r="M2205" i="11"/>
  <c r="N2205" i="11"/>
  <c r="O2205" i="11" s="1"/>
  <c r="P2205" i="11" s="1"/>
  <c r="K2204" i="11" l="1"/>
  <c r="A2208" i="11"/>
  <c r="B2207" i="11"/>
  <c r="U2207" i="11"/>
  <c r="E2207" i="11"/>
  <c r="D2207" i="11"/>
  <c r="C2207" i="11"/>
  <c r="S2207" i="11"/>
  <c r="Q2204" i="11"/>
  <c r="G2206" i="11"/>
  <c r="H2206" i="11" s="1"/>
  <c r="I2206" i="11" s="1"/>
  <c r="J2206" i="11" s="1"/>
  <c r="M2206" i="11"/>
  <c r="N2206" i="11" s="1"/>
  <c r="O2206" i="11" s="1"/>
  <c r="P2206" i="11" s="1"/>
  <c r="V2206" i="11"/>
  <c r="W2206" i="11" s="1"/>
  <c r="X2206" i="11" s="1"/>
  <c r="Y2206" i="11" s="1"/>
  <c r="U2208" i="11" l="1"/>
  <c r="E2208" i="11"/>
  <c r="D2208" i="11"/>
  <c r="C2208" i="11"/>
  <c r="B2208" i="11"/>
  <c r="A2209" i="11"/>
  <c r="S2208" i="11"/>
  <c r="G2207" i="11"/>
  <c r="H2207" i="11" s="1"/>
  <c r="I2207" i="11" s="1"/>
  <c r="J2207" i="11" s="1"/>
  <c r="V2207" i="11"/>
  <c r="W2207" i="11" s="1"/>
  <c r="X2207" i="11" s="1"/>
  <c r="Y2207" i="11" s="1"/>
  <c r="M2207" i="11"/>
  <c r="Q2205" i="11"/>
  <c r="K2205" i="11"/>
  <c r="K2206" i="11" l="1"/>
  <c r="D2209" i="11"/>
  <c r="C2209" i="11"/>
  <c r="A2210" i="11"/>
  <c r="B2209" i="11"/>
  <c r="E2209" i="11"/>
  <c r="U2209" i="11"/>
  <c r="S2209" i="11"/>
  <c r="N2207" i="11"/>
  <c r="O2207" i="11" s="1"/>
  <c r="P2207" i="11" s="1"/>
  <c r="G2208" i="11"/>
  <c r="H2208" i="11" s="1"/>
  <c r="I2208" i="11" s="1"/>
  <c r="J2208" i="11" s="1"/>
  <c r="V2208" i="11"/>
  <c r="W2208" i="11" s="1"/>
  <c r="X2208" i="11" s="1"/>
  <c r="Y2208" i="11" s="1"/>
  <c r="M2208" i="11"/>
  <c r="N2208" i="11" l="1"/>
  <c r="O2208" i="11" s="1"/>
  <c r="P2208" i="11" s="1"/>
  <c r="Q2207" i="11" s="1"/>
  <c r="G2209" i="11"/>
  <c r="H2209" i="11" s="1"/>
  <c r="I2209" i="11" s="1"/>
  <c r="J2209" i="11" s="1"/>
  <c r="V2209" i="11"/>
  <c r="W2209" i="11" s="1"/>
  <c r="X2209" i="11" s="1"/>
  <c r="Y2209" i="11" s="1"/>
  <c r="M2209" i="11"/>
  <c r="N2209" i="11" s="1"/>
  <c r="O2209" i="11" s="1"/>
  <c r="P2209" i="11" s="1"/>
  <c r="Q2206" i="11"/>
  <c r="C2210" i="11"/>
  <c r="A2211" i="11"/>
  <c r="B2210" i="11"/>
  <c r="U2210" i="11"/>
  <c r="E2210" i="11"/>
  <c r="D2210" i="11"/>
  <c r="S2210" i="11"/>
  <c r="K2207" i="11"/>
  <c r="G2210" i="11" l="1"/>
  <c r="H2210" i="11" s="1"/>
  <c r="I2210" i="11" s="1"/>
  <c r="J2210" i="11" s="1"/>
  <c r="V2210" i="11"/>
  <c r="W2210" i="11" s="1"/>
  <c r="X2210" i="11" s="1"/>
  <c r="Y2210" i="11" s="1"/>
  <c r="M2210" i="11"/>
  <c r="N2210" i="11" s="1"/>
  <c r="O2210" i="11" s="1"/>
  <c r="P2210" i="11" s="1"/>
  <c r="Q2208" i="11"/>
  <c r="A2212" i="11"/>
  <c r="B2211" i="11"/>
  <c r="U2211" i="11"/>
  <c r="E2211" i="11"/>
  <c r="D2211" i="11"/>
  <c r="C2211" i="11"/>
  <c r="S2211" i="11"/>
  <c r="K2208" i="11"/>
  <c r="K2209" i="11" l="1"/>
  <c r="U2212" i="11"/>
  <c r="E2212" i="11"/>
  <c r="D2212" i="11"/>
  <c r="A2213" i="11"/>
  <c r="C2212" i="11"/>
  <c r="B2212" i="11"/>
  <c r="S2212" i="11"/>
  <c r="G2211" i="11"/>
  <c r="H2211" i="11" s="1"/>
  <c r="I2211" i="11" s="1"/>
  <c r="J2211" i="11" s="1"/>
  <c r="V2211" i="11"/>
  <c r="W2211" i="11" s="1"/>
  <c r="X2211" i="11" s="1"/>
  <c r="Y2211" i="11" s="1"/>
  <c r="M2211" i="11"/>
  <c r="N2211" i="11" s="1"/>
  <c r="O2211" i="11" s="1"/>
  <c r="P2211" i="11" s="1"/>
  <c r="Q2209" i="11"/>
  <c r="G2212" i="11" l="1"/>
  <c r="H2212" i="11" s="1"/>
  <c r="I2212" i="11" s="1"/>
  <c r="J2212" i="11" s="1"/>
  <c r="M2212" i="11"/>
  <c r="N2212" i="11" s="1"/>
  <c r="O2212" i="11" s="1"/>
  <c r="P2212" i="11" s="1"/>
  <c r="V2212" i="11"/>
  <c r="W2212" i="11" s="1"/>
  <c r="X2212" i="11" s="1"/>
  <c r="Y2212" i="11" s="1"/>
  <c r="Q2210" i="11"/>
  <c r="D2213" i="11"/>
  <c r="C2213" i="11"/>
  <c r="B2213" i="11"/>
  <c r="A2214" i="11"/>
  <c r="U2213" i="11"/>
  <c r="E2213" i="11"/>
  <c r="S2213" i="11"/>
  <c r="K2210" i="11"/>
  <c r="G2213" i="11" l="1"/>
  <c r="V2213" i="11"/>
  <c r="W2213" i="11" s="1"/>
  <c r="X2213" i="11" s="1"/>
  <c r="Y2213" i="11" s="1"/>
  <c r="M2213" i="11"/>
  <c r="N2213" i="11" s="1"/>
  <c r="O2213" i="11" s="1"/>
  <c r="P2213" i="11" s="1"/>
  <c r="Q2212" i="11" s="1"/>
  <c r="K2211" i="11"/>
  <c r="C2214" i="11"/>
  <c r="A2215" i="11"/>
  <c r="B2214" i="11"/>
  <c r="E2214" i="11"/>
  <c r="U2214" i="11"/>
  <c r="D2214" i="11"/>
  <c r="S2214" i="11"/>
  <c r="Q2211" i="11"/>
  <c r="A2216" i="11" l="1"/>
  <c r="B2215" i="11"/>
  <c r="U2215" i="11"/>
  <c r="E2215" i="11"/>
  <c r="D2215" i="11"/>
  <c r="C2215" i="11"/>
  <c r="S2215" i="11"/>
  <c r="H2213" i="11"/>
  <c r="I2213" i="11" s="1"/>
  <c r="J2213" i="11" s="1"/>
  <c r="G2214" i="11"/>
  <c r="H2214" i="11" s="1"/>
  <c r="I2214" i="11" s="1"/>
  <c r="J2214" i="11" s="1"/>
  <c r="M2214" i="11"/>
  <c r="N2214" i="11" s="1"/>
  <c r="O2214" i="11" s="1"/>
  <c r="P2214" i="11" s="1"/>
  <c r="Q2213" i="11" s="1"/>
  <c r="V2214" i="11"/>
  <c r="W2214" i="11" s="1"/>
  <c r="X2214" i="11" s="1"/>
  <c r="Y2214" i="11" s="1"/>
  <c r="G2215" i="11" l="1"/>
  <c r="H2215" i="11" s="1"/>
  <c r="I2215" i="11" s="1"/>
  <c r="J2215" i="11" s="1"/>
  <c r="M2215" i="11"/>
  <c r="N2215" i="11" s="1"/>
  <c r="O2215" i="11" s="1"/>
  <c r="P2215" i="11" s="1"/>
  <c r="V2215" i="11"/>
  <c r="W2215" i="11"/>
  <c r="X2215" i="11" s="1"/>
  <c r="Y2215" i="11" s="1"/>
  <c r="K2213" i="11"/>
  <c r="K2212" i="11"/>
  <c r="U2216" i="11"/>
  <c r="E2216" i="11"/>
  <c r="D2216" i="11"/>
  <c r="C2216" i="11"/>
  <c r="B2216" i="11"/>
  <c r="A2217" i="11"/>
  <c r="S2216" i="11"/>
  <c r="Q2214" i="11" l="1"/>
  <c r="G2216" i="11"/>
  <c r="H2216" i="11" s="1"/>
  <c r="I2216" i="11" s="1"/>
  <c r="J2216" i="11" s="1"/>
  <c r="V2216" i="11"/>
  <c r="W2216" i="11" s="1"/>
  <c r="X2216" i="11" s="1"/>
  <c r="Y2216" i="11" s="1"/>
  <c r="M2216" i="11"/>
  <c r="N2216" i="11" s="1"/>
  <c r="O2216" i="11" s="1"/>
  <c r="P2216" i="11" s="1"/>
  <c r="D2217" i="11"/>
  <c r="C2217" i="11"/>
  <c r="A2218" i="11"/>
  <c r="E2217" i="11"/>
  <c r="B2217" i="11"/>
  <c r="U2217" i="11"/>
  <c r="S2217" i="11"/>
  <c r="K2214" i="11"/>
  <c r="G2217" i="11" l="1"/>
  <c r="H2217" i="11" s="1"/>
  <c r="I2217" i="11" s="1"/>
  <c r="J2217" i="11" s="1"/>
  <c r="V2217" i="11"/>
  <c r="W2217" i="11" s="1"/>
  <c r="X2217" i="11" s="1"/>
  <c r="Y2217" i="11" s="1"/>
  <c r="M2217" i="11"/>
  <c r="N2217" i="11" s="1"/>
  <c r="O2217" i="11" s="1"/>
  <c r="P2217" i="11" s="1"/>
  <c r="K2215" i="11"/>
  <c r="C2218" i="11"/>
  <c r="A2219" i="11"/>
  <c r="B2218" i="11"/>
  <c r="U2218" i="11"/>
  <c r="E2218" i="11"/>
  <c r="D2218" i="11"/>
  <c r="S2218" i="11"/>
  <c r="Q2215" i="11"/>
  <c r="K2216" i="11" l="1"/>
  <c r="G2218" i="11"/>
  <c r="V2218" i="11"/>
  <c r="W2218" i="11" s="1"/>
  <c r="X2218" i="11" s="1"/>
  <c r="Y2218" i="11" s="1"/>
  <c r="M2218" i="11"/>
  <c r="N2218" i="11" s="1"/>
  <c r="O2218" i="11" s="1"/>
  <c r="P2218" i="11" s="1"/>
  <c r="Q2217" i="11" s="1"/>
  <c r="A2220" i="11"/>
  <c r="B2219" i="11"/>
  <c r="U2219" i="11"/>
  <c r="E2219" i="11"/>
  <c r="D2219" i="11"/>
  <c r="C2219" i="11"/>
  <c r="S2219" i="11"/>
  <c r="Q2216" i="11"/>
  <c r="H2218" i="11" l="1"/>
  <c r="I2218" i="11" s="1"/>
  <c r="J2218" i="11" s="1"/>
  <c r="U2220" i="11"/>
  <c r="E2220" i="11"/>
  <c r="D2220" i="11"/>
  <c r="C2220" i="11"/>
  <c r="A2221" i="11"/>
  <c r="B2220" i="11"/>
  <c r="S2220" i="11"/>
  <c r="G2219" i="11"/>
  <c r="H2219" i="11" s="1"/>
  <c r="I2219" i="11" s="1"/>
  <c r="J2219" i="11" s="1"/>
  <c r="V2219" i="11"/>
  <c r="W2219" i="11" s="1"/>
  <c r="X2219" i="11" s="1"/>
  <c r="Y2219" i="11" s="1"/>
  <c r="M2219" i="11"/>
  <c r="N2219" i="11" s="1"/>
  <c r="O2219" i="11" s="1"/>
  <c r="P2219" i="11" s="1"/>
  <c r="Q2218" i="11" s="1"/>
  <c r="G2220" i="11" l="1"/>
  <c r="H2220" i="11" s="1"/>
  <c r="I2220" i="11" s="1"/>
  <c r="J2220" i="11" s="1"/>
  <c r="M2220" i="11"/>
  <c r="V2220" i="11"/>
  <c r="W2220" i="11" s="1"/>
  <c r="X2220" i="11" s="1"/>
  <c r="Y2220" i="11" s="1"/>
  <c r="K2218" i="11"/>
  <c r="K2217" i="11"/>
  <c r="D2221" i="11"/>
  <c r="C2221" i="11"/>
  <c r="B2221" i="11"/>
  <c r="U2221" i="11"/>
  <c r="A2222" i="11"/>
  <c r="E2221" i="11"/>
  <c r="S2221" i="11"/>
  <c r="N2220" i="11"/>
  <c r="O2220" i="11" s="1"/>
  <c r="P2220" i="11" s="1"/>
  <c r="C2222" i="11" l="1"/>
  <c r="A2223" i="11"/>
  <c r="B2222" i="11"/>
  <c r="E2222" i="11"/>
  <c r="U2222" i="11"/>
  <c r="D2222" i="11"/>
  <c r="S2222" i="11"/>
  <c r="Q2219" i="11"/>
  <c r="G2221" i="11"/>
  <c r="H2221" i="11" s="1"/>
  <c r="I2221" i="11" s="1"/>
  <c r="J2221" i="11" s="1"/>
  <c r="K2220" i="11" s="1"/>
  <c r="M2221" i="11"/>
  <c r="N2221" i="11" s="1"/>
  <c r="O2221" i="11" s="1"/>
  <c r="P2221" i="11" s="1"/>
  <c r="V2221" i="11"/>
  <c r="W2221" i="11" s="1"/>
  <c r="X2221" i="11" s="1"/>
  <c r="Y2221" i="11" s="1"/>
  <c r="K2219" i="11"/>
  <c r="Q2220" i="11" l="1"/>
  <c r="A2224" i="11"/>
  <c r="B2223" i="11"/>
  <c r="U2223" i="11"/>
  <c r="E2223" i="11"/>
  <c r="D2223" i="11"/>
  <c r="C2223" i="11"/>
  <c r="S2223" i="11"/>
  <c r="G2222" i="11"/>
  <c r="H2222" i="11" s="1"/>
  <c r="I2222" i="11" s="1"/>
  <c r="J2222" i="11" s="1"/>
  <c r="M2222" i="11"/>
  <c r="N2222" i="11" s="1"/>
  <c r="O2222" i="11" s="1"/>
  <c r="P2222" i="11" s="1"/>
  <c r="V2222" i="11"/>
  <c r="W2222" i="11" s="1"/>
  <c r="X2222" i="11" s="1"/>
  <c r="Y2222" i="11" s="1"/>
  <c r="U2224" i="11" l="1"/>
  <c r="E2224" i="11"/>
  <c r="D2224" i="11"/>
  <c r="C2224" i="11"/>
  <c r="B2224" i="11"/>
  <c r="A2225" i="11"/>
  <c r="S2224" i="11"/>
  <c r="G2223" i="11"/>
  <c r="H2223" i="11" s="1"/>
  <c r="I2223" i="11" s="1"/>
  <c r="J2223" i="11" s="1"/>
  <c r="M2223" i="11"/>
  <c r="V2223" i="11"/>
  <c r="W2223" i="11" s="1"/>
  <c r="X2223" i="11" s="1"/>
  <c r="Y2223" i="11" s="1"/>
  <c r="K2221" i="11"/>
  <c r="Q2221" i="11"/>
  <c r="K2222" i="11" l="1"/>
  <c r="D2225" i="11"/>
  <c r="C2225" i="11"/>
  <c r="A2226" i="11"/>
  <c r="E2225" i="11"/>
  <c r="B2225" i="11"/>
  <c r="U2225" i="11"/>
  <c r="S2225" i="11"/>
  <c r="N2223" i="11"/>
  <c r="O2223" i="11" s="1"/>
  <c r="P2223" i="11" s="1"/>
  <c r="G2224" i="11"/>
  <c r="H2224" i="11" s="1"/>
  <c r="I2224" i="11" s="1"/>
  <c r="J2224" i="11" s="1"/>
  <c r="V2224" i="11"/>
  <c r="W2224" i="11" s="1"/>
  <c r="X2224" i="11" s="1"/>
  <c r="Y2224" i="11" s="1"/>
  <c r="M2224" i="11"/>
  <c r="N2224" i="11" s="1"/>
  <c r="O2224" i="11" s="1"/>
  <c r="P2224" i="11" s="1"/>
  <c r="G2225" i="11" l="1"/>
  <c r="M2225" i="11"/>
  <c r="N2225" i="11" s="1"/>
  <c r="O2225" i="11" s="1"/>
  <c r="P2225" i="11" s="1"/>
  <c r="Q2224" i="11" s="1"/>
  <c r="V2225" i="11"/>
  <c r="W2225" i="11" s="1"/>
  <c r="X2225" i="11" s="1"/>
  <c r="Y2225" i="11" s="1"/>
  <c r="H2225" i="11"/>
  <c r="I2225" i="11" s="1"/>
  <c r="J2225" i="11" s="1"/>
  <c r="K2224" i="11" s="1"/>
  <c r="Q2223" i="11"/>
  <c r="Q2222" i="11"/>
  <c r="C2226" i="11"/>
  <c r="A2227" i="11"/>
  <c r="B2226" i="11"/>
  <c r="U2226" i="11"/>
  <c r="E2226" i="11"/>
  <c r="D2226" i="11"/>
  <c r="S2226" i="11"/>
  <c r="K2223" i="11"/>
  <c r="G2226" i="11" l="1"/>
  <c r="H2226" i="11" s="1"/>
  <c r="I2226" i="11" s="1"/>
  <c r="J2226" i="11" s="1"/>
  <c r="K2225" i="11" s="1"/>
  <c r="M2226" i="11"/>
  <c r="N2226" i="11" s="1"/>
  <c r="O2226" i="11" s="1"/>
  <c r="P2226" i="11" s="1"/>
  <c r="V2226" i="11"/>
  <c r="W2226" i="11" s="1"/>
  <c r="X2226" i="11" s="1"/>
  <c r="Y2226" i="11" s="1"/>
  <c r="A2228" i="11"/>
  <c r="B2227" i="11"/>
  <c r="U2227" i="11"/>
  <c r="E2227" i="11"/>
  <c r="D2227" i="11"/>
  <c r="C2227" i="11"/>
  <c r="S2227" i="11"/>
  <c r="Q2225" i="11" l="1"/>
  <c r="G2227" i="11"/>
  <c r="H2227" i="11" s="1"/>
  <c r="I2227" i="11" s="1"/>
  <c r="J2227" i="11" s="1"/>
  <c r="V2227" i="11"/>
  <c r="W2227" i="11" s="1"/>
  <c r="X2227" i="11" s="1"/>
  <c r="Y2227" i="11" s="1"/>
  <c r="M2227" i="11"/>
  <c r="N2227" i="11" s="1"/>
  <c r="O2227" i="11" s="1"/>
  <c r="P2227" i="11" s="1"/>
  <c r="U2228" i="11"/>
  <c r="E2228" i="11"/>
  <c r="D2228" i="11"/>
  <c r="C2228" i="11"/>
  <c r="A2229" i="11"/>
  <c r="B2228" i="11"/>
  <c r="S2228" i="11"/>
  <c r="G2228" i="11" l="1"/>
  <c r="H2228" i="11" s="1"/>
  <c r="I2228" i="11" s="1"/>
  <c r="J2228" i="11" s="1"/>
  <c r="K2227" i="11" s="1"/>
  <c r="M2228" i="11"/>
  <c r="N2228" i="11" s="1"/>
  <c r="O2228" i="11" s="1"/>
  <c r="P2228" i="11" s="1"/>
  <c r="V2228" i="11"/>
  <c r="W2228" i="11" s="1"/>
  <c r="X2228" i="11" s="1"/>
  <c r="Y2228" i="11" s="1"/>
  <c r="D2229" i="11"/>
  <c r="C2229" i="11"/>
  <c r="B2229" i="11"/>
  <c r="U2229" i="11"/>
  <c r="A2230" i="11"/>
  <c r="E2229" i="11"/>
  <c r="S2229" i="11"/>
  <c r="K2226" i="11"/>
  <c r="Q2226" i="11"/>
  <c r="Q2227" i="11" l="1"/>
  <c r="C2230" i="11"/>
  <c r="A2231" i="11"/>
  <c r="B2230" i="11"/>
  <c r="E2230" i="11"/>
  <c r="U2230" i="11"/>
  <c r="D2230" i="11"/>
  <c r="S2230" i="11"/>
  <c r="G2229" i="11"/>
  <c r="H2229" i="11" s="1"/>
  <c r="I2229" i="11" s="1"/>
  <c r="J2229" i="11" s="1"/>
  <c r="K2228" i="11" s="1"/>
  <c r="V2229" i="11"/>
  <c r="W2229" i="11" s="1"/>
  <c r="X2229" i="11" s="1"/>
  <c r="Y2229" i="11" s="1"/>
  <c r="M2229" i="11"/>
  <c r="N2229" i="11" s="1"/>
  <c r="O2229" i="11" s="1"/>
  <c r="P2229" i="11" s="1"/>
  <c r="A2232" i="11" l="1"/>
  <c r="B2231" i="11"/>
  <c r="U2231" i="11"/>
  <c r="E2231" i="11"/>
  <c r="D2231" i="11"/>
  <c r="C2231" i="11"/>
  <c r="S2231" i="11"/>
  <c r="G2230" i="11"/>
  <c r="H2230" i="11" s="1"/>
  <c r="I2230" i="11" s="1"/>
  <c r="J2230" i="11" s="1"/>
  <c r="V2230" i="11"/>
  <c r="M2230" i="11"/>
  <c r="N2230" i="11" s="1"/>
  <c r="O2230" i="11" s="1"/>
  <c r="P2230" i="11" s="1"/>
  <c r="Q2229" i="11" s="1"/>
  <c r="W2230" i="11"/>
  <c r="X2230" i="11" s="1"/>
  <c r="Y2230" i="11" s="1"/>
  <c r="Q2228" i="11"/>
  <c r="K2229" i="11" l="1"/>
  <c r="G2231" i="11"/>
  <c r="H2231" i="11" s="1"/>
  <c r="I2231" i="11" s="1"/>
  <c r="J2231" i="11" s="1"/>
  <c r="K2230" i="11" s="1"/>
  <c r="V2231" i="11"/>
  <c r="W2231" i="11" s="1"/>
  <c r="X2231" i="11" s="1"/>
  <c r="Y2231" i="11" s="1"/>
  <c r="M2231" i="11"/>
  <c r="N2231" i="11"/>
  <c r="O2231" i="11" s="1"/>
  <c r="P2231" i="11" s="1"/>
  <c r="Q2230" i="11" s="1"/>
  <c r="U2232" i="11"/>
  <c r="E2232" i="11"/>
  <c r="D2232" i="11"/>
  <c r="C2232" i="11"/>
  <c r="B2232" i="11"/>
  <c r="A2233" i="11"/>
  <c r="S2232" i="11"/>
  <c r="G2232" i="11" l="1"/>
  <c r="H2232" i="11" s="1"/>
  <c r="I2232" i="11" s="1"/>
  <c r="J2232" i="11" s="1"/>
  <c r="K2231" i="11" s="1"/>
  <c r="M2232" i="11"/>
  <c r="N2232" i="11" s="1"/>
  <c r="O2232" i="11" s="1"/>
  <c r="P2232" i="11" s="1"/>
  <c r="Q2231" i="11" s="1"/>
  <c r="V2232" i="11"/>
  <c r="W2232" i="11" s="1"/>
  <c r="X2232" i="11" s="1"/>
  <c r="Y2232" i="11" s="1"/>
  <c r="D2233" i="11"/>
  <c r="C2233" i="11"/>
  <c r="A2234" i="11"/>
  <c r="B2233" i="11"/>
  <c r="E2233" i="11"/>
  <c r="U2233" i="11"/>
  <c r="S2233" i="11"/>
  <c r="G2233" i="11" l="1"/>
  <c r="H2233" i="11" s="1"/>
  <c r="I2233" i="11" s="1"/>
  <c r="J2233" i="11" s="1"/>
  <c r="K2232" i="11" s="1"/>
  <c r="M2233" i="11"/>
  <c r="N2233" i="11" s="1"/>
  <c r="O2233" i="11" s="1"/>
  <c r="P2233" i="11" s="1"/>
  <c r="V2233" i="11"/>
  <c r="W2233" i="11" s="1"/>
  <c r="X2233" i="11" s="1"/>
  <c r="Y2233" i="11" s="1"/>
  <c r="C2234" i="11"/>
  <c r="A2235" i="11"/>
  <c r="B2234" i="11"/>
  <c r="U2234" i="11"/>
  <c r="E2234" i="11"/>
  <c r="D2234" i="11"/>
  <c r="S2234" i="11"/>
  <c r="A2236" i="11" l="1"/>
  <c r="B2235" i="11"/>
  <c r="U2235" i="11"/>
  <c r="E2235" i="11"/>
  <c r="D2235" i="11"/>
  <c r="C2235" i="11"/>
  <c r="S2235" i="11"/>
  <c r="G2234" i="11"/>
  <c r="H2234" i="11" s="1"/>
  <c r="I2234" i="11" s="1"/>
  <c r="J2234" i="11" s="1"/>
  <c r="V2234" i="11"/>
  <c r="W2234" i="11" s="1"/>
  <c r="X2234" i="11" s="1"/>
  <c r="Y2234" i="11" s="1"/>
  <c r="M2234" i="11"/>
  <c r="N2234" i="11" s="1"/>
  <c r="O2234" i="11" s="1"/>
  <c r="P2234" i="11" s="1"/>
  <c r="Q2232" i="11"/>
  <c r="K2233" i="11" l="1"/>
  <c r="G2235" i="11"/>
  <c r="H2235" i="11" s="1"/>
  <c r="I2235" i="11" s="1"/>
  <c r="J2235" i="11" s="1"/>
  <c r="V2235" i="11"/>
  <c r="M2235" i="11"/>
  <c r="N2235" i="11" s="1"/>
  <c r="O2235" i="11" s="1"/>
  <c r="P2235" i="11" s="1"/>
  <c r="U2236" i="11"/>
  <c r="E2236" i="11"/>
  <c r="D2236" i="11"/>
  <c r="A2237" i="11"/>
  <c r="C2236" i="11"/>
  <c r="B2236" i="11"/>
  <c r="S2236" i="11"/>
  <c r="W2235" i="11"/>
  <c r="X2235" i="11" s="1"/>
  <c r="Y2235" i="11" s="1"/>
  <c r="Q2233" i="11"/>
  <c r="G2236" i="11" l="1"/>
  <c r="H2236" i="11" s="1"/>
  <c r="I2236" i="11" s="1"/>
  <c r="J2236" i="11" s="1"/>
  <c r="K2235" i="11" s="1"/>
  <c r="M2236" i="11"/>
  <c r="N2236" i="11" s="1"/>
  <c r="O2236" i="11" s="1"/>
  <c r="P2236" i="11" s="1"/>
  <c r="V2236" i="11"/>
  <c r="W2236" i="11" s="1"/>
  <c r="X2236" i="11" s="1"/>
  <c r="Y2236" i="11" s="1"/>
  <c r="Q2234" i="11"/>
  <c r="D2237" i="11"/>
  <c r="C2237" i="11"/>
  <c r="B2237" i="11"/>
  <c r="U2237" i="11"/>
  <c r="A2238" i="11"/>
  <c r="E2237" i="11"/>
  <c r="S2237" i="11"/>
  <c r="K2234" i="11"/>
  <c r="Q2235" i="11" l="1"/>
  <c r="G2237" i="11"/>
  <c r="H2237" i="11" s="1"/>
  <c r="I2237" i="11" s="1"/>
  <c r="J2237" i="11" s="1"/>
  <c r="V2237" i="11"/>
  <c r="W2237" i="11" s="1"/>
  <c r="X2237" i="11" s="1"/>
  <c r="Y2237" i="11" s="1"/>
  <c r="M2237" i="11"/>
  <c r="N2237" i="11" s="1"/>
  <c r="O2237" i="11" s="1"/>
  <c r="P2237" i="11" s="1"/>
  <c r="C2238" i="11"/>
  <c r="A2239" i="11"/>
  <c r="B2238" i="11"/>
  <c r="E2238" i="11"/>
  <c r="D2238" i="11"/>
  <c r="U2238" i="11"/>
  <c r="S2238" i="11"/>
  <c r="G2238" i="11" l="1"/>
  <c r="H2238" i="11" s="1"/>
  <c r="I2238" i="11" s="1"/>
  <c r="J2238" i="11" s="1"/>
  <c r="K2237" i="11" s="1"/>
  <c r="M2238" i="11"/>
  <c r="N2238" i="11" s="1"/>
  <c r="O2238" i="11" s="1"/>
  <c r="P2238" i="11" s="1"/>
  <c r="V2238" i="11"/>
  <c r="W2238" i="11" s="1"/>
  <c r="X2238" i="11" s="1"/>
  <c r="Y2238" i="11" s="1"/>
  <c r="A2240" i="11"/>
  <c r="B2239" i="11"/>
  <c r="U2239" i="11"/>
  <c r="E2239" i="11"/>
  <c r="D2239" i="11"/>
  <c r="C2239" i="11"/>
  <c r="S2239" i="11"/>
  <c r="K2236" i="11"/>
  <c r="Q2236" i="11"/>
  <c r="Q2237" i="11" l="1"/>
  <c r="G2239" i="11"/>
  <c r="H2239" i="11" s="1"/>
  <c r="I2239" i="11" s="1"/>
  <c r="J2239" i="11" s="1"/>
  <c r="K2238" i="11" s="1"/>
  <c r="M2239" i="11"/>
  <c r="N2239" i="11" s="1"/>
  <c r="O2239" i="11" s="1"/>
  <c r="P2239" i="11" s="1"/>
  <c r="V2239" i="11"/>
  <c r="W2239" i="11" s="1"/>
  <c r="X2239" i="11" s="1"/>
  <c r="Y2239" i="11" s="1"/>
  <c r="U2240" i="11"/>
  <c r="E2240" i="11"/>
  <c r="D2240" i="11"/>
  <c r="C2240" i="11"/>
  <c r="B2240" i="11"/>
  <c r="A2241" i="11"/>
  <c r="S2240" i="11"/>
  <c r="G2240" i="11" l="1"/>
  <c r="H2240" i="11" s="1"/>
  <c r="I2240" i="11" s="1"/>
  <c r="J2240" i="11" s="1"/>
  <c r="K2239" i="11" s="1"/>
  <c r="V2240" i="11"/>
  <c r="W2240" i="11" s="1"/>
  <c r="X2240" i="11" s="1"/>
  <c r="Y2240" i="11" s="1"/>
  <c r="M2240" i="11"/>
  <c r="N2240" i="11" s="1"/>
  <c r="O2240" i="11" s="1"/>
  <c r="P2240" i="11" s="1"/>
  <c r="Q2239" i="11" s="1"/>
  <c r="D2241" i="11"/>
  <c r="C2241" i="11"/>
  <c r="A2242" i="11"/>
  <c r="B2241" i="11"/>
  <c r="E2241" i="11"/>
  <c r="U2241" i="11"/>
  <c r="S2241" i="11"/>
  <c r="Q2238" i="11"/>
  <c r="C2242" i="11" l="1"/>
  <c r="A2243" i="11"/>
  <c r="B2242" i="11"/>
  <c r="U2242" i="11"/>
  <c r="E2242" i="11"/>
  <c r="D2242" i="11"/>
  <c r="S2242" i="11"/>
  <c r="G2241" i="11"/>
  <c r="H2241" i="11" s="1"/>
  <c r="I2241" i="11" s="1"/>
  <c r="J2241" i="11" s="1"/>
  <c r="V2241" i="11"/>
  <c r="W2241" i="11" s="1"/>
  <c r="X2241" i="11" s="1"/>
  <c r="Y2241" i="11" s="1"/>
  <c r="M2241" i="11"/>
  <c r="N2241" i="11" s="1"/>
  <c r="O2241" i="11" s="1"/>
  <c r="P2241" i="11" s="1"/>
  <c r="Q2240" i="11" s="1"/>
  <c r="A2244" i="11" l="1"/>
  <c r="B2243" i="11"/>
  <c r="U2243" i="11"/>
  <c r="E2243" i="11"/>
  <c r="D2243" i="11"/>
  <c r="C2243" i="11"/>
  <c r="S2243" i="11"/>
  <c r="K2240" i="11"/>
  <c r="G2242" i="11"/>
  <c r="H2242" i="11" s="1"/>
  <c r="I2242" i="11" s="1"/>
  <c r="J2242" i="11" s="1"/>
  <c r="V2242" i="11"/>
  <c r="M2242" i="11"/>
  <c r="N2242" i="11" s="1"/>
  <c r="O2242" i="11" s="1"/>
  <c r="P2242" i="11" s="1"/>
  <c r="Q2241" i="11" s="1"/>
  <c r="W2242" i="11"/>
  <c r="X2242" i="11" s="1"/>
  <c r="Y2242" i="11" s="1"/>
  <c r="U2244" i="11" l="1"/>
  <c r="E2244" i="11"/>
  <c r="D2244" i="11"/>
  <c r="C2244" i="11"/>
  <c r="A2245" i="11"/>
  <c r="B2244" i="11"/>
  <c r="S2244" i="11"/>
  <c r="G2243" i="11"/>
  <c r="H2243" i="11" s="1"/>
  <c r="I2243" i="11" s="1"/>
  <c r="J2243" i="11" s="1"/>
  <c r="V2243" i="11"/>
  <c r="W2243" i="11" s="1"/>
  <c r="X2243" i="11" s="1"/>
  <c r="Y2243" i="11" s="1"/>
  <c r="M2243" i="11"/>
  <c r="N2243" i="11" s="1"/>
  <c r="O2243" i="11" s="1"/>
  <c r="P2243" i="11" s="1"/>
  <c r="K2241" i="11"/>
  <c r="K2242" i="11" l="1"/>
  <c r="Q2242" i="11"/>
  <c r="G2244" i="11"/>
  <c r="H2244" i="11" s="1"/>
  <c r="I2244" i="11" s="1"/>
  <c r="J2244" i="11" s="1"/>
  <c r="V2244" i="11"/>
  <c r="W2244" i="11" s="1"/>
  <c r="X2244" i="11" s="1"/>
  <c r="Y2244" i="11" s="1"/>
  <c r="M2244" i="11"/>
  <c r="N2244" i="11" s="1"/>
  <c r="O2244" i="11" s="1"/>
  <c r="P2244" i="11" s="1"/>
  <c r="D2245" i="11"/>
  <c r="C2245" i="11"/>
  <c r="B2245" i="11"/>
  <c r="A2246" i="11"/>
  <c r="U2245" i="11"/>
  <c r="E2245" i="11"/>
  <c r="S2245" i="11"/>
  <c r="Q2243" i="11" l="1"/>
  <c r="C2246" i="11"/>
  <c r="A2247" i="11"/>
  <c r="B2246" i="11"/>
  <c r="E2246" i="11"/>
  <c r="U2246" i="11"/>
  <c r="D2246" i="11"/>
  <c r="S2246" i="11"/>
  <c r="G2245" i="11"/>
  <c r="H2245" i="11" s="1"/>
  <c r="I2245" i="11" s="1"/>
  <c r="J2245" i="11" s="1"/>
  <c r="K2244" i="11" s="1"/>
  <c r="M2245" i="11"/>
  <c r="N2245" i="11" s="1"/>
  <c r="O2245" i="11" s="1"/>
  <c r="P2245" i="11" s="1"/>
  <c r="V2245" i="11"/>
  <c r="W2245" i="11" s="1"/>
  <c r="X2245" i="11" s="1"/>
  <c r="Y2245" i="11" s="1"/>
  <c r="K2243" i="11"/>
  <c r="G2246" i="11" l="1"/>
  <c r="M2246" i="11"/>
  <c r="N2246" i="11" s="1"/>
  <c r="O2246" i="11" s="1"/>
  <c r="P2246" i="11" s="1"/>
  <c r="V2246" i="11"/>
  <c r="W2246" i="11" s="1"/>
  <c r="X2246" i="11" s="1"/>
  <c r="Y2246" i="11" s="1"/>
  <c r="A2248" i="11"/>
  <c r="B2247" i="11"/>
  <c r="U2247" i="11"/>
  <c r="E2247" i="11"/>
  <c r="D2247" i="11"/>
  <c r="C2247" i="11"/>
  <c r="S2247" i="11"/>
  <c r="H2246" i="11"/>
  <c r="I2246" i="11" s="1"/>
  <c r="J2246" i="11" s="1"/>
  <c r="K2245" i="11" s="1"/>
  <c r="Q2244" i="11"/>
  <c r="Q2245" i="11" l="1"/>
  <c r="U2248" i="11"/>
  <c r="E2248" i="11"/>
  <c r="D2248" i="11"/>
  <c r="C2248" i="11"/>
  <c r="B2248" i="11"/>
  <c r="A2249" i="11"/>
  <c r="S2248" i="11"/>
  <c r="G2247" i="11"/>
  <c r="H2247" i="11" s="1"/>
  <c r="I2247" i="11" s="1"/>
  <c r="J2247" i="11" s="1"/>
  <c r="V2247" i="11"/>
  <c r="W2247" i="11" s="1"/>
  <c r="X2247" i="11" s="1"/>
  <c r="Y2247" i="11" s="1"/>
  <c r="M2247" i="11"/>
  <c r="N2247" i="11" s="1"/>
  <c r="O2247" i="11" s="1"/>
  <c r="P2247" i="11" s="1"/>
  <c r="K2246" i="11" l="1"/>
  <c r="G2248" i="11"/>
  <c r="H2248" i="11" s="1"/>
  <c r="I2248" i="11" s="1"/>
  <c r="J2248" i="11" s="1"/>
  <c r="V2248" i="11"/>
  <c r="W2248" i="11" s="1"/>
  <c r="X2248" i="11" s="1"/>
  <c r="Y2248" i="11" s="1"/>
  <c r="M2248" i="11"/>
  <c r="D2249" i="11"/>
  <c r="C2249" i="11"/>
  <c r="A2250" i="11"/>
  <c r="B2249" i="11"/>
  <c r="E2249" i="11"/>
  <c r="U2249" i="11"/>
  <c r="S2249" i="11"/>
  <c r="N2248" i="11"/>
  <c r="O2248" i="11" s="1"/>
  <c r="P2248" i="11" s="1"/>
  <c r="Q2246" i="11"/>
  <c r="K2247" i="11" l="1"/>
  <c r="H2249" i="11"/>
  <c r="I2249" i="11" s="1"/>
  <c r="J2249" i="11" s="1"/>
  <c r="C2250" i="11"/>
  <c r="A2251" i="11"/>
  <c r="B2250" i="11"/>
  <c r="U2250" i="11"/>
  <c r="E2250" i="11"/>
  <c r="D2250" i="11"/>
  <c r="S2250" i="11"/>
  <c r="Q2247" i="11"/>
  <c r="G2249" i="11"/>
  <c r="M2249" i="11"/>
  <c r="N2249" i="11" s="1"/>
  <c r="O2249" i="11" s="1"/>
  <c r="P2249" i="11" s="1"/>
  <c r="Q2248" i="11" s="1"/>
  <c r="V2249" i="11"/>
  <c r="W2249" i="11" s="1"/>
  <c r="X2249" i="11" s="1"/>
  <c r="Y2249" i="11" s="1"/>
  <c r="A2252" i="11" l="1"/>
  <c r="B2251" i="11"/>
  <c r="U2251" i="11"/>
  <c r="E2251" i="11"/>
  <c r="D2251" i="11"/>
  <c r="C2251" i="11"/>
  <c r="S2251" i="11"/>
  <c r="G2250" i="11"/>
  <c r="H2250" i="11" s="1"/>
  <c r="I2250" i="11" s="1"/>
  <c r="J2250" i="11" s="1"/>
  <c r="V2250" i="11"/>
  <c r="M2250" i="11"/>
  <c r="N2250" i="11" s="1"/>
  <c r="O2250" i="11" s="1"/>
  <c r="P2250" i="11" s="1"/>
  <c r="K2248" i="11"/>
  <c r="Q2249" i="11" l="1"/>
  <c r="K2249" i="11"/>
  <c r="G2251" i="11"/>
  <c r="H2251" i="11" s="1"/>
  <c r="I2251" i="11" s="1"/>
  <c r="J2251" i="11" s="1"/>
  <c r="K2250" i="11" s="1"/>
  <c r="V2251" i="11"/>
  <c r="W2251" i="11" s="1"/>
  <c r="X2251" i="11" s="1"/>
  <c r="Y2251" i="11" s="1"/>
  <c r="M2251" i="11"/>
  <c r="N2251" i="11" s="1"/>
  <c r="O2251" i="11" s="1"/>
  <c r="P2251" i="11" s="1"/>
  <c r="W2250" i="11"/>
  <c r="X2250" i="11" s="1"/>
  <c r="Y2250" i="11" s="1"/>
  <c r="U2252" i="11"/>
  <c r="E2252" i="11"/>
  <c r="D2252" i="11"/>
  <c r="C2252" i="11"/>
  <c r="A2253" i="11"/>
  <c r="B2252" i="11"/>
  <c r="S2252" i="11"/>
  <c r="G2252" i="11" l="1"/>
  <c r="H2252" i="11" s="1"/>
  <c r="I2252" i="11" s="1"/>
  <c r="J2252" i="11" s="1"/>
  <c r="V2252" i="11"/>
  <c r="W2252" i="11" s="1"/>
  <c r="X2252" i="11" s="1"/>
  <c r="Y2252" i="11" s="1"/>
  <c r="M2252" i="11"/>
  <c r="N2252" i="11" s="1"/>
  <c r="O2252" i="11" s="1"/>
  <c r="P2252" i="11" s="1"/>
  <c r="Q2251" i="11" s="1"/>
  <c r="D2253" i="11"/>
  <c r="C2253" i="11"/>
  <c r="B2253" i="11"/>
  <c r="U2253" i="11"/>
  <c r="A2254" i="11"/>
  <c r="E2253" i="11"/>
  <c r="S2253" i="11"/>
  <c r="K2251" i="11"/>
  <c r="Q2250" i="11"/>
  <c r="C2254" i="11" l="1"/>
  <c r="A2255" i="11"/>
  <c r="B2254" i="11"/>
  <c r="E2254" i="11"/>
  <c r="D2254" i="11"/>
  <c r="U2254" i="11"/>
  <c r="S2254" i="11"/>
  <c r="G2253" i="11"/>
  <c r="H2253" i="11" s="1"/>
  <c r="I2253" i="11" s="1"/>
  <c r="J2253" i="11" s="1"/>
  <c r="K2252" i="11" s="1"/>
  <c r="M2253" i="11"/>
  <c r="N2253" i="11" s="1"/>
  <c r="O2253" i="11" s="1"/>
  <c r="P2253" i="11" s="1"/>
  <c r="Q2252" i="11" s="1"/>
  <c r="V2253" i="11"/>
  <c r="W2253" i="11" s="1"/>
  <c r="X2253" i="11" s="1"/>
  <c r="Y2253" i="11" s="1"/>
  <c r="A2256" i="11" l="1"/>
  <c r="B2255" i="11"/>
  <c r="U2255" i="11"/>
  <c r="E2255" i="11"/>
  <c r="D2255" i="11"/>
  <c r="C2255" i="11"/>
  <c r="S2255" i="11"/>
  <c r="G2254" i="11"/>
  <c r="H2254" i="11" s="1"/>
  <c r="I2254" i="11" s="1"/>
  <c r="J2254" i="11" s="1"/>
  <c r="K2253" i="11" s="1"/>
  <c r="M2254" i="11"/>
  <c r="N2254" i="11" s="1"/>
  <c r="O2254" i="11" s="1"/>
  <c r="P2254" i="11" s="1"/>
  <c r="V2254" i="11"/>
  <c r="W2254" i="11" s="1"/>
  <c r="X2254" i="11" s="1"/>
  <c r="Y2254" i="11" s="1"/>
  <c r="G2255" i="11" l="1"/>
  <c r="H2255" i="11" s="1"/>
  <c r="I2255" i="11" s="1"/>
  <c r="J2255" i="11" s="1"/>
  <c r="M2255" i="11"/>
  <c r="N2255" i="11" s="1"/>
  <c r="O2255" i="11" s="1"/>
  <c r="P2255" i="11" s="1"/>
  <c r="V2255" i="11"/>
  <c r="W2255" i="11" s="1"/>
  <c r="X2255" i="11" s="1"/>
  <c r="Y2255" i="11" s="1"/>
  <c r="U2256" i="11"/>
  <c r="E2256" i="11"/>
  <c r="D2256" i="11"/>
  <c r="C2256" i="11"/>
  <c r="B2256" i="11"/>
  <c r="A2257" i="11"/>
  <c r="S2256" i="11"/>
  <c r="Q2253" i="11"/>
  <c r="Q2254" i="11" l="1"/>
  <c r="K2254" i="11"/>
  <c r="D2257" i="11"/>
  <c r="C2257" i="11"/>
  <c r="A2258" i="11"/>
  <c r="B2257" i="11"/>
  <c r="E2257" i="11"/>
  <c r="U2257" i="11"/>
  <c r="S2257" i="11"/>
  <c r="G2256" i="11"/>
  <c r="H2256" i="11" s="1"/>
  <c r="I2256" i="11" s="1"/>
  <c r="J2256" i="11" s="1"/>
  <c r="K2255" i="11" s="1"/>
  <c r="V2256" i="11"/>
  <c r="W2256" i="11" s="1"/>
  <c r="X2256" i="11" s="1"/>
  <c r="Y2256" i="11" s="1"/>
  <c r="M2256" i="11"/>
  <c r="N2256" i="11" s="1"/>
  <c r="O2256" i="11" s="1"/>
  <c r="P2256" i="11" s="1"/>
  <c r="C2258" i="11" l="1"/>
  <c r="A2259" i="11"/>
  <c r="B2258" i="11"/>
  <c r="U2258" i="11"/>
  <c r="E2258" i="11"/>
  <c r="D2258" i="11"/>
  <c r="S2258" i="11"/>
  <c r="K2256" i="11"/>
  <c r="G2257" i="11"/>
  <c r="H2257" i="11" s="1"/>
  <c r="I2257" i="11" s="1"/>
  <c r="J2257" i="11" s="1"/>
  <c r="V2257" i="11"/>
  <c r="W2257" i="11" s="1"/>
  <c r="X2257" i="11" s="1"/>
  <c r="Y2257" i="11" s="1"/>
  <c r="M2257" i="11"/>
  <c r="Q2255" i="11"/>
  <c r="G2258" i="11" l="1"/>
  <c r="H2258" i="11" s="1"/>
  <c r="I2258" i="11" s="1"/>
  <c r="J2258" i="11" s="1"/>
  <c r="K2257" i="11" s="1"/>
  <c r="M2258" i="11"/>
  <c r="N2258" i="11" s="1"/>
  <c r="O2258" i="11" s="1"/>
  <c r="P2258" i="11" s="1"/>
  <c r="V2258" i="11"/>
  <c r="W2258" i="11" s="1"/>
  <c r="X2258" i="11" s="1"/>
  <c r="Y2258" i="11" s="1"/>
  <c r="N2257" i="11"/>
  <c r="O2257" i="11" s="1"/>
  <c r="P2257" i="11" s="1"/>
  <c r="A2260" i="11"/>
  <c r="B2259" i="11"/>
  <c r="U2259" i="11"/>
  <c r="E2259" i="11"/>
  <c r="D2259" i="11"/>
  <c r="C2259" i="11"/>
  <c r="S2259" i="11"/>
  <c r="U2260" i="11" l="1"/>
  <c r="E2260" i="11"/>
  <c r="D2260" i="11"/>
  <c r="A2261" i="11"/>
  <c r="C2260" i="11"/>
  <c r="B2260" i="11"/>
  <c r="S2260" i="11"/>
  <c r="Q2257" i="11"/>
  <c r="Q2256" i="11"/>
  <c r="G2259" i="11"/>
  <c r="H2259" i="11" s="1"/>
  <c r="I2259" i="11" s="1"/>
  <c r="J2259" i="11" s="1"/>
  <c r="K2258" i="11" s="1"/>
  <c r="M2259" i="11"/>
  <c r="N2259" i="11" s="1"/>
  <c r="O2259" i="11" s="1"/>
  <c r="P2259" i="11" s="1"/>
  <c r="V2259" i="11"/>
  <c r="W2259" i="11" s="1"/>
  <c r="X2259" i="11" s="1"/>
  <c r="Y2259" i="11" s="1"/>
  <c r="G2260" i="11" l="1"/>
  <c r="H2260" i="11" s="1"/>
  <c r="I2260" i="11" s="1"/>
  <c r="J2260" i="11" s="1"/>
  <c r="V2260" i="11"/>
  <c r="W2260" i="11" s="1"/>
  <c r="X2260" i="11" s="1"/>
  <c r="Y2260" i="11" s="1"/>
  <c r="M2260" i="11"/>
  <c r="N2260" i="11" s="1"/>
  <c r="O2260" i="11" s="1"/>
  <c r="P2260" i="11" s="1"/>
  <c r="Q2259" i="11" s="1"/>
  <c r="D2261" i="11"/>
  <c r="C2261" i="11"/>
  <c r="B2261" i="11"/>
  <c r="U2261" i="11"/>
  <c r="A2262" i="11"/>
  <c r="E2261" i="11"/>
  <c r="S2261" i="11"/>
  <c r="Q2258" i="11"/>
  <c r="K2259" i="11" l="1"/>
  <c r="G2261" i="11"/>
  <c r="H2261" i="11" s="1"/>
  <c r="I2261" i="11" s="1"/>
  <c r="J2261" i="11" s="1"/>
  <c r="V2261" i="11"/>
  <c r="W2261" i="11" s="1"/>
  <c r="X2261" i="11" s="1"/>
  <c r="Y2261" i="11" s="1"/>
  <c r="M2261" i="11"/>
  <c r="N2261" i="11"/>
  <c r="O2261" i="11" s="1"/>
  <c r="P2261" i="11" s="1"/>
  <c r="C2262" i="11"/>
  <c r="A2263" i="11"/>
  <c r="B2262" i="11"/>
  <c r="E2262" i="11"/>
  <c r="D2262" i="11"/>
  <c r="U2262" i="11"/>
  <c r="S2262" i="11"/>
  <c r="G2262" i="11" l="1"/>
  <c r="V2262" i="11"/>
  <c r="W2262" i="11" s="1"/>
  <c r="X2262" i="11" s="1"/>
  <c r="Y2262" i="11" s="1"/>
  <c r="M2262" i="11"/>
  <c r="N2262" i="11" s="1"/>
  <c r="O2262" i="11" s="1"/>
  <c r="P2262" i="11" s="1"/>
  <c r="Q2261" i="11" s="1"/>
  <c r="H2262" i="11"/>
  <c r="I2262" i="11" s="1"/>
  <c r="J2262" i="11" s="1"/>
  <c r="K2261" i="11" s="1"/>
  <c r="A2264" i="11"/>
  <c r="B2263" i="11"/>
  <c r="U2263" i="11"/>
  <c r="E2263" i="11"/>
  <c r="D2263" i="11"/>
  <c r="C2263" i="11"/>
  <c r="S2263" i="11"/>
  <c r="Q2260" i="11"/>
  <c r="K2260" i="11"/>
  <c r="U2264" i="11" l="1"/>
  <c r="E2264" i="11"/>
  <c r="D2264" i="11"/>
  <c r="C2264" i="11"/>
  <c r="B2264" i="11"/>
  <c r="A2265" i="11"/>
  <c r="S2264" i="11"/>
  <c r="G2263" i="11"/>
  <c r="H2263" i="11" s="1"/>
  <c r="I2263" i="11" s="1"/>
  <c r="J2263" i="11" s="1"/>
  <c r="K2262" i="11" s="1"/>
  <c r="M2263" i="11"/>
  <c r="N2263" i="11" s="1"/>
  <c r="O2263" i="11" s="1"/>
  <c r="P2263" i="11" s="1"/>
  <c r="Q2262" i="11" s="1"/>
  <c r="V2263" i="11"/>
  <c r="W2263" i="11" s="1"/>
  <c r="X2263" i="11" s="1"/>
  <c r="Y2263" i="11" s="1"/>
  <c r="G2264" i="11" l="1"/>
  <c r="H2264" i="11" s="1"/>
  <c r="I2264" i="11" s="1"/>
  <c r="J2264" i="11" s="1"/>
  <c r="K2263" i="11" s="1"/>
  <c r="M2264" i="11"/>
  <c r="N2264" i="11" s="1"/>
  <c r="O2264" i="11" s="1"/>
  <c r="P2264" i="11" s="1"/>
  <c r="V2264" i="11"/>
  <c r="D2265" i="11"/>
  <c r="C2265" i="11"/>
  <c r="A2266" i="11"/>
  <c r="E2265" i="11"/>
  <c r="B2265" i="11"/>
  <c r="U2265" i="11"/>
  <c r="S2265" i="11"/>
  <c r="W2264" i="11"/>
  <c r="X2264" i="11" s="1"/>
  <c r="Y2264" i="11" s="1"/>
  <c r="Q2263" i="11" l="1"/>
  <c r="C2266" i="11"/>
  <c r="A2267" i="11"/>
  <c r="B2266" i="11"/>
  <c r="U2266" i="11"/>
  <c r="E2266" i="11"/>
  <c r="D2266" i="11"/>
  <c r="S2266" i="11"/>
  <c r="G2265" i="11"/>
  <c r="V2265" i="11"/>
  <c r="W2265" i="11" s="1"/>
  <c r="X2265" i="11" s="1"/>
  <c r="Y2265" i="11" s="1"/>
  <c r="M2265" i="11"/>
  <c r="N2265" i="11" s="1"/>
  <c r="O2265" i="11" s="1"/>
  <c r="P2265" i="11" s="1"/>
  <c r="H2265" i="11"/>
  <c r="I2265" i="11" s="1"/>
  <c r="J2265" i="11" s="1"/>
  <c r="G2266" i="11" l="1"/>
  <c r="H2266" i="11" s="1"/>
  <c r="I2266" i="11" s="1"/>
  <c r="J2266" i="11" s="1"/>
  <c r="V2266" i="11"/>
  <c r="W2266" i="11" s="1"/>
  <c r="X2266" i="11" s="1"/>
  <c r="Y2266" i="11" s="1"/>
  <c r="M2266" i="11"/>
  <c r="N2266" i="11" s="1"/>
  <c r="O2266" i="11" s="1"/>
  <c r="P2266" i="11" s="1"/>
  <c r="Q2265" i="11" s="1"/>
  <c r="A2268" i="11"/>
  <c r="B2267" i="11"/>
  <c r="U2267" i="11"/>
  <c r="E2267" i="11"/>
  <c r="D2267" i="11"/>
  <c r="C2267" i="11"/>
  <c r="S2267" i="11"/>
  <c r="K2264" i="11"/>
  <c r="Q2264" i="11"/>
  <c r="K2265" i="11" l="1"/>
  <c r="U2268" i="11"/>
  <c r="E2268" i="11"/>
  <c r="D2268" i="11"/>
  <c r="A2269" i="11"/>
  <c r="C2268" i="11"/>
  <c r="B2268" i="11"/>
  <c r="S2268" i="11"/>
  <c r="G2267" i="11"/>
  <c r="V2267" i="11"/>
  <c r="W2267" i="11" s="1"/>
  <c r="X2267" i="11" s="1"/>
  <c r="Y2267" i="11" s="1"/>
  <c r="M2267" i="11"/>
  <c r="N2267" i="11" s="1"/>
  <c r="O2267" i="11" s="1"/>
  <c r="P2267" i="11" s="1"/>
  <c r="Q2266" i="11" s="1"/>
  <c r="H2267" i="11" l="1"/>
  <c r="I2267" i="11" s="1"/>
  <c r="J2267" i="11" s="1"/>
  <c r="G2268" i="11"/>
  <c r="H2268" i="11" s="1"/>
  <c r="I2268" i="11" s="1"/>
  <c r="J2268" i="11" s="1"/>
  <c r="M2268" i="11"/>
  <c r="N2268" i="11" s="1"/>
  <c r="O2268" i="11" s="1"/>
  <c r="P2268" i="11" s="1"/>
  <c r="Q2267" i="11" s="1"/>
  <c r="V2268" i="11"/>
  <c r="W2268" i="11" s="1"/>
  <c r="X2268" i="11" s="1"/>
  <c r="Y2268" i="11" s="1"/>
  <c r="D2269" i="11"/>
  <c r="C2269" i="11"/>
  <c r="B2269" i="11"/>
  <c r="A2270" i="11"/>
  <c r="U2269" i="11"/>
  <c r="E2269" i="11"/>
  <c r="S2269" i="11"/>
  <c r="K2267" i="11" l="1"/>
  <c r="K2266" i="11"/>
  <c r="C2270" i="11"/>
  <c r="A2271" i="11"/>
  <c r="B2270" i="11"/>
  <c r="E2270" i="11"/>
  <c r="U2270" i="11"/>
  <c r="D2270" i="11"/>
  <c r="S2270" i="11"/>
  <c r="G2269" i="11"/>
  <c r="H2269" i="11" s="1"/>
  <c r="I2269" i="11" s="1"/>
  <c r="J2269" i="11" s="1"/>
  <c r="V2269" i="11"/>
  <c r="W2269" i="11" s="1"/>
  <c r="X2269" i="11" s="1"/>
  <c r="Y2269" i="11" s="1"/>
  <c r="M2269" i="11"/>
  <c r="N2269" i="11" s="1"/>
  <c r="O2269" i="11" s="1"/>
  <c r="P2269" i="11" s="1"/>
  <c r="A2272" i="11" l="1"/>
  <c r="B2271" i="11"/>
  <c r="U2271" i="11"/>
  <c r="E2271" i="11"/>
  <c r="D2271" i="11"/>
  <c r="C2271" i="11"/>
  <c r="S2271" i="11"/>
  <c r="G2270" i="11"/>
  <c r="M2270" i="11"/>
  <c r="N2270" i="11" s="1"/>
  <c r="O2270" i="11" s="1"/>
  <c r="P2270" i="11" s="1"/>
  <c r="Q2269" i="11" s="1"/>
  <c r="V2270" i="11"/>
  <c r="W2270" i="11"/>
  <c r="X2270" i="11" s="1"/>
  <c r="Y2270" i="11" s="1"/>
  <c r="Q2268" i="11"/>
  <c r="H2270" i="11"/>
  <c r="I2270" i="11" s="1"/>
  <c r="J2270" i="11" s="1"/>
  <c r="K2269" i="11" s="1"/>
  <c r="K2268" i="11"/>
  <c r="G2271" i="11" l="1"/>
  <c r="H2271" i="11" s="1"/>
  <c r="I2271" i="11" s="1"/>
  <c r="J2271" i="11" s="1"/>
  <c r="M2271" i="11"/>
  <c r="N2271" i="11" s="1"/>
  <c r="O2271" i="11" s="1"/>
  <c r="P2271" i="11" s="1"/>
  <c r="V2271" i="11"/>
  <c r="W2271" i="11" s="1"/>
  <c r="X2271" i="11" s="1"/>
  <c r="Y2271" i="11" s="1"/>
  <c r="U2272" i="11"/>
  <c r="E2272" i="11"/>
  <c r="D2272" i="11"/>
  <c r="C2272" i="11"/>
  <c r="B2272" i="11"/>
  <c r="A2273" i="11"/>
  <c r="S2272" i="11"/>
  <c r="G2272" i="11" l="1"/>
  <c r="H2272" i="11" s="1"/>
  <c r="I2272" i="11" s="1"/>
  <c r="J2272" i="11" s="1"/>
  <c r="M2272" i="11"/>
  <c r="N2272" i="11" s="1"/>
  <c r="O2272" i="11" s="1"/>
  <c r="P2272" i="11" s="1"/>
  <c r="Q2271" i="11" s="1"/>
  <c r="V2272" i="11"/>
  <c r="W2272" i="11" s="1"/>
  <c r="X2272" i="11" s="1"/>
  <c r="Y2272" i="11" s="1"/>
  <c r="D2273" i="11"/>
  <c r="C2273" i="11"/>
  <c r="A2274" i="11"/>
  <c r="E2273" i="11"/>
  <c r="B2273" i="11"/>
  <c r="U2273" i="11"/>
  <c r="S2273" i="11"/>
  <c r="Q2270" i="11"/>
  <c r="K2270" i="11"/>
  <c r="K2271" i="11" l="1"/>
  <c r="C2274" i="11"/>
  <c r="A2275" i="11"/>
  <c r="B2274" i="11"/>
  <c r="U2274" i="11"/>
  <c r="E2274" i="11"/>
  <c r="D2274" i="11"/>
  <c r="S2274" i="11"/>
  <c r="G2273" i="11"/>
  <c r="M2273" i="11"/>
  <c r="N2273" i="11" s="1"/>
  <c r="O2273" i="11" s="1"/>
  <c r="P2273" i="11" s="1"/>
  <c r="V2273" i="11"/>
  <c r="W2273" i="11" s="1"/>
  <c r="X2273" i="11" s="1"/>
  <c r="Y2273" i="11" s="1"/>
  <c r="G2274" i="11" l="1"/>
  <c r="H2274" i="11" s="1"/>
  <c r="I2274" i="11" s="1"/>
  <c r="J2274" i="11" s="1"/>
  <c r="V2274" i="11"/>
  <c r="W2274" i="11" s="1"/>
  <c r="X2274" i="11" s="1"/>
  <c r="Y2274" i="11" s="1"/>
  <c r="M2274" i="11"/>
  <c r="N2274" i="11" s="1"/>
  <c r="O2274" i="11" s="1"/>
  <c r="P2274" i="11" s="1"/>
  <c r="A2276" i="11"/>
  <c r="B2275" i="11"/>
  <c r="U2275" i="11"/>
  <c r="E2275" i="11"/>
  <c r="D2275" i="11"/>
  <c r="C2275" i="11"/>
  <c r="S2275" i="11"/>
  <c r="H2273" i="11"/>
  <c r="I2273" i="11" s="1"/>
  <c r="J2273" i="11" s="1"/>
  <c r="Q2272" i="11"/>
  <c r="Q2273" i="11" l="1"/>
  <c r="U2276" i="11"/>
  <c r="E2276" i="11"/>
  <c r="D2276" i="11"/>
  <c r="C2276" i="11"/>
  <c r="A2277" i="11"/>
  <c r="B2276" i="11"/>
  <c r="S2276" i="11"/>
  <c r="K2273" i="11"/>
  <c r="K2272" i="11"/>
  <c r="G2275" i="11"/>
  <c r="H2275" i="11" s="1"/>
  <c r="I2275" i="11" s="1"/>
  <c r="J2275" i="11" s="1"/>
  <c r="K2274" i="11" s="1"/>
  <c r="V2275" i="11"/>
  <c r="W2275" i="11" s="1"/>
  <c r="X2275" i="11" s="1"/>
  <c r="Y2275" i="11" s="1"/>
  <c r="M2275" i="11"/>
  <c r="N2275" i="11" s="1"/>
  <c r="O2275" i="11" s="1"/>
  <c r="P2275" i="11" s="1"/>
  <c r="Q2274" i="11" l="1"/>
  <c r="G2276" i="11"/>
  <c r="H2276" i="11" s="1"/>
  <c r="I2276" i="11" s="1"/>
  <c r="J2276" i="11" s="1"/>
  <c r="K2275" i="11" s="1"/>
  <c r="V2276" i="11"/>
  <c r="M2276" i="11"/>
  <c r="N2276" i="11" s="1"/>
  <c r="O2276" i="11" s="1"/>
  <c r="P2276" i="11" s="1"/>
  <c r="D2277" i="11"/>
  <c r="C2277" i="11"/>
  <c r="B2277" i="11"/>
  <c r="U2277" i="11"/>
  <c r="A2278" i="11"/>
  <c r="E2277" i="11"/>
  <c r="S2277" i="11"/>
  <c r="W2276" i="11"/>
  <c r="X2276" i="11" s="1"/>
  <c r="Y2276" i="11" s="1"/>
  <c r="C2278" i="11" l="1"/>
  <c r="A2279" i="11"/>
  <c r="B2278" i="11"/>
  <c r="E2278" i="11"/>
  <c r="D2278" i="11"/>
  <c r="U2278" i="11"/>
  <c r="S2278" i="11"/>
  <c r="G2277" i="11"/>
  <c r="H2277" i="11" s="1"/>
  <c r="I2277" i="11" s="1"/>
  <c r="J2277" i="11" s="1"/>
  <c r="K2276" i="11" s="1"/>
  <c r="V2277" i="11"/>
  <c r="W2277" i="11" s="1"/>
  <c r="X2277" i="11" s="1"/>
  <c r="Y2277" i="11" s="1"/>
  <c r="M2277" i="11"/>
  <c r="N2277" i="11" s="1"/>
  <c r="O2277" i="11" s="1"/>
  <c r="P2277" i="11" s="1"/>
  <c r="Q2276" i="11" s="1"/>
  <c r="Q2275" i="11"/>
  <c r="A2280" i="11" l="1"/>
  <c r="B2279" i="11"/>
  <c r="U2279" i="11"/>
  <c r="E2279" i="11"/>
  <c r="D2279" i="11"/>
  <c r="C2279" i="11"/>
  <c r="S2279" i="11"/>
  <c r="G2278" i="11"/>
  <c r="H2278" i="11" s="1"/>
  <c r="I2278" i="11" s="1"/>
  <c r="J2278" i="11" s="1"/>
  <c r="K2277" i="11" s="1"/>
  <c r="M2278" i="11"/>
  <c r="N2278" i="11" s="1"/>
  <c r="O2278" i="11" s="1"/>
  <c r="P2278" i="11" s="1"/>
  <c r="V2278" i="11"/>
  <c r="W2278" i="11" s="1"/>
  <c r="X2278" i="11" s="1"/>
  <c r="Y2278" i="11" s="1"/>
  <c r="G2279" i="11" l="1"/>
  <c r="M2279" i="11"/>
  <c r="V2279" i="11"/>
  <c r="W2279" i="11" s="1"/>
  <c r="X2279" i="11" s="1"/>
  <c r="Y2279" i="11" s="1"/>
  <c r="U2280" i="11"/>
  <c r="E2280" i="11"/>
  <c r="D2280" i="11"/>
  <c r="C2280" i="11"/>
  <c r="B2280" i="11"/>
  <c r="A2281" i="11"/>
  <c r="S2280" i="11"/>
  <c r="N2279" i="11"/>
  <c r="O2279" i="11" s="1"/>
  <c r="P2279" i="11" s="1"/>
  <c r="Q2277" i="11"/>
  <c r="D2281" i="11" l="1"/>
  <c r="C2281" i="11"/>
  <c r="A2282" i="11"/>
  <c r="B2281" i="11"/>
  <c r="E2281" i="11"/>
  <c r="U2281" i="11"/>
  <c r="S2281" i="11"/>
  <c r="H2279" i="11"/>
  <c r="I2279" i="11" s="1"/>
  <c r="J2279" i="11" s="1"/>
  <c r="G2280" i="11"/>
  <c r="H2280" i="11" s="1"/>
  <c r="I2280" i="11" s="1"/>
  <c r="J2280" i="11" s="1"/>
  <c r="V2280" i="11"/>
  <c r="W2280" i="11" s="1"/>
  <c r="X2280" i="11" s="1"/>
  <c r="Y2280" i="11" s="1"/>
  <c r="M2280" i="11"/>
  <c r="N2280" i="11" s="1"/>
  <c r="O2280" i="11" s="1"/>
  <c r="P2280" i="11" s="1"/>
  <c r="Q2279" i="11" s="1"/>
  <c r="Q2278" i="11"/>
  <c r="K2279" i="11" l="1"/>
  <c r="K2278" i="11"/>
  <c r="G2281" i="11"/>
  <c r="H2281" i="11" s="1"/>
  <c r="I2281" i="11" s="1"/>
  <c r="J2281" i="11" s="1"/>
  <c r="M2281" i="11"/>
  <c r="N2281" i="11" s="1"/>
  <c r="O2281" i="11" s="1"/>
  <c r="P2281" i="11" s="1"/>
  <c r="Q2280" i="11" s="1"/>
  <c r="V2281" i="11"/>
  <c r="C2282" i="11"/>
  <c r="A2283" i="11"/>
  <c r="B2282" i="11"/>
  <c r="U2282" i="11"/>
  <c r="E2282" i="11"/>
  <c r="D2282" i="11"/>
  <c r="S2282" i="11"/>
  <c r="W2281" i="11"/>
  <c r="X2281" i="11" s="1"/>
  <c r="Y2281" i="11" s="1"/>
  <c r="A2284" i="11" l="1"/>
  <c r="B2283" i="11"/>
  <c r="U2283" i="11"/>
  <c r="E2283" i="11"/>
  <c r="D2283" i="11"/>
  <c r="C2283" i="11"/>
  <c r="S2283" i="11"/>
  <c r="G2282" i="11"/>
  <c r="H2282" i="11" s="1"/>
  <c r="I2282" i="11" s="1"/>
  <c r="J2282" i="11" s="1"/>
  <c r="V2282" i="11"/>
  <c r="W2282" i="11" s="1"/>
  <c r="X2282" i="11" s="1"/>
  <c r="Y2282" i="11" s="1"/>
  <c r="M2282" i="11"/>
  <c r="N2282" i="11" s="1"/>
  <c r="O2282" i="11" s="1"/>
  <c r="P2282" i="11" s="1"/>
  <c r="Q2281" i="11" s="1"/>
  <c r="K2280" i="11"/>
  <c r="U2284" i="11" l="1"/>
  <c r="E2284" i="11"/>
  <c r="D2284" i="11"/>
  <c r="A2285" i="11"/>
  <c r="C2284" i="11"/>
  <c r="B2284" i="11"/>
  <c r="S2284" i="11"/>
  <c r="K2281" i="11"/>
  <c r="G2283" i="11"/>
  <c r="H2283" i="11" s="1"/>
  <c r="I2283" i="11" s="1"/>
  <c r="J2283" i="11" s="1"/>
  <c r="V2283" i="11"/>
  <c r="W2283" i="11" s="1"/>
  <c r="X2283" i="11" s="1"/>
  <c r="Y2283" i="11" s="1"/>
  <c r="M2283" i="11"/>
  <c r="N2283" i="11" s="1"/>
  <c r="O2283" i="11" s="1"/>
  <c r="P2283" i="11" s="1"/>
  <c r="K2282" i="11" l="1"/>
  <c r="G2284" i="11"/>
  <c r="V2284" i="11"/>
  <c r="W2284" i="11" s="1"/>
  <c r="X2284" i="11" s="1"/>
  <c r="Y2284" i="11" s="1"/>
  <c r="M2284" i="11"/>
  <c r="N2284" i="11" s="1"/>
  <c r="O2284" i="11" s="1"/>
  <c r="P2284" i="11" s="1"/>
  <c r="Q2283" i="11" s="1"/>
  <c r="H2284" i="11"/>
  <c r="I2284" i="11" s="1"/>
  <c r="J2284" i="11" s="1"/>
  <c r="D2285" i="11"/>
  <c r="C2285" i="11"/>
  <c r="B2285" i="11"/>
  <c r="U2285" i="11"/>
  <c r="A2286" i="11"/>
  <c r="E2285" i="11"/>
  <c r="S2285" i="11"/>
  <c r="Q2282" i="11"/>
  <c r="C2286" i="11" l="1"/>
  <c r="A2287" i="11"/>
  <c r="B2286" i="11"/>
  <c r="E2286" i="11"/>
  <c r="D2286" i="11"/>
  <c r="U2286" i="11"/>
  <c r="S2286" i="11"/>
  <c r="G2285" i="11"/>
  <c r="H2285" i="11" s="1"/>
  <c r="I2285" i="11" s="1"/>
  <c r="J2285" i="11" s="1"/>
  <c r="K2284" i="11" s="1"/>
  <c r="M2285" i="11"/>
  <c r="N2285" i="11" s="1"/>
  <c r="O2285" i="11" s="1"/>
  <c r="P2285" i="11" s="1"/>
  <c r="Q2284" i="11" s="1"/>
  <c r="V2285" i="11"/>
  <c r="W2285" i="11" s="1"/>
  <c r="X2285" i="11" s="1"/>
  <c r="Y2285" i="11" s="1"/>
  <c r="K2283" i="11"/>
  <c r="A2288" i="11" l="1"/>
  <c r="B2287" i="11"/>
  <c r="U2287" i="11"/>
  <c r="E2287" i="11"/>
  <c r="D2287" i="11"/>
  <c r="C2287" i="11"/>
  <c r="S2287" i="11"/>
  <c r="G2286" i="11"/>
  <c r="H2286" i="11" s="1"/>
  <c r="I2286" i="11" s="1"/>
  <c r="J2286" i="11" s="1"/>
  <c r="M2286" i="11"/>
  <c r="N2286" i="11" s="1"/>
  <c r="O2286" i="11" s="1"/>
  <c r="P2286" i="11" s="1"/>
  <c r="V2286" i="11"/>
  <c r="U2288" i="11" l="1"/>
  <c r="E2288" i="11"/>
  <c r="D2288" i="11"/>
  <c r="C2288" i="11"/>
  <c r="B2288" i="11"/>
  <c r="A2289" i="11"/>
  <c r="S2288" i="11"/>
  <c r="W2286" i="11"/>
  <c r="X2286" i="11" s="1"/>
  <c r="Y2286" i="11" s="1"/>
  <c r="Q2285" i="11"/>
  <c r="G2287" i="11"/>
  <c r="H2287" i="11" s="1"/>
  <c r="I2287" i="11" s="1"/>
  <c r="J2287" i="11" s="1"/>
  <c r="V2287" i="11"/>
  <c r="W2287" i="11" s="1"/>
  <c r="X2287" i="11" s="1"/>
  <c r="Y2287" i="11" s="1"/>
  <c r="M2287" i="11"/>
  <c r="N2287" i="11" s="1"/>
  <c r="O2287" i="11" s="1"/>
  <c r="P2287" i="11" s="1"/>
  <c r="K2285" i="11"/>
  <c r="D2289" i="11" l="1"/>
  <c r="C2289" i="11"/>
  <c r="A2290" i="11"/>
  <c r="E2289" i="11"/>
  <c r="B2289" i="11"/>
  <c r="U2289" i="11"/>
  <c r="S2289" i="11"/>
  <c r="G2288" i="11"/>
  <c r="H2288" i="11" s="1"/>
  <c r="I2288" i="11" s="1"/>
  <c r="J2288" i="11" s="1"/>
  <c r="V2288" i="11"/>
  <c r="M2288" i="11"/>
  <c r="N2288" i="11" s="1"/>
  <c r="O2288" i="11" s="1"/>
  <c r="P2288" i="11" s="1"/>
  <c r="Q2287" i="11" s="1"/>
  <c r="Q2286" i="11"/>
  <c r="K2286" i="11"/>
  <c r="K2287" i="11" l="1"/>
  <c r="G2289" i="11"/>
  <c r="H2289" i="11" s="1"/>
  <c r="I2289" i="11" s="1"/>
  <c r="J2289" i="11" s="1"/>
  <c r="M2289" i="11"/>
  <c r="N2289" i="11" s="1"/>
  <c r="O2289" i="11" s="1"/>
  <c r="P2289" i="11" s="1"/>
  <c r="Q2288" i="11" s="1"/>
  <c r="V2289" i="11"/>
  <c r="W2289" i="11" s="1"/>
  <c r="X2289" i="11" s="1"/>
  <c r="Y2289" i="11" s="1"/>
  <c r="W2288" i="11"/>
  <c r="X2288" i="11" s="1"/>
  <c r="Y2288" i="11" s="1"/>
  <c r="C2290" i="11"/>
  <c r="A2291" i="11"/>
  <c r="B2290" i="11"/>
  <c r="U2290" i="11"/>
  <c r="E2290" i="11"/>
  <c r="D2290" i="11"/>
  <c r="S2290" i="11"/>
  <c r="G2290" i="11" l="1"/>
  <c r="M2290" i="11"/>
  <c r="N2290" i="11" s="1"/>
  <c r="O2290" i="11" s="1"/>
  <c r="P2290" i="11" s="1"/>
  <c r="V2290" i="11"/>
  <c r="W2290" i="11" s="1"/>
  <c r="X2290" i="11" s="1"/>
  <c r="Y2290" i="11" s="1"/>
  <c r="A2292" i="11"/>
  <c r="B2291" i="11"/>
  <c r="U2291" i="11"/>
  <c r="E2291" i="11"/>
  <c r="D2291" i="11"/>
  <c r="C2291" i="11"/>
  <c r="S2291" i="11"/>
  <c r="H2290" i="11"/>
  <c r="I2290" i="11" s="1"/>
  <c r="J2290" i="11" s="1"/>
  <c r="K2288" i="11"/>
  <c r="Q2289" i="11" l="1"/>
  <c r="K2289" i="11"/>
  <c r="G2291" i="11"/>
  <c r="H2291" i="11" s="1"/>
  <c r="I2291" i="11" s="1"/>
  <c r="J2291" i="11" s="1"/>
  <c r="V2291" i="11"/>
  <c r="W2291" i="11" s="1"/>
  <c r="X2291" i="11" s="1"/>
  <c r="Y2291" i="11" s="1"/>
  <c r="M2291" i="11"/>
  <c r="N2291" i="11" s="1"/>
  <c r="O2291" i="11" s="1"/>
  <c r="P2291" i="11" s="1"/>
  <c r="U2292" i="11"/>
  <c r="E2292" i="11"/>
  <c r="D2292" i="11"/>
  <c r="A2293" i="11"/>
  <c r="C2292" i="11"/>
  <c r="B2292" i="11"/>
  <c r="S2292" i="11"/>
  <c r="Q2290" i="11" l="1"/>
  <c r="D2293" i="11"/>
  <c r="C2293" i="11"/>
  <c r="B2293" i="11"/>
  <c r="U2293" i="11"/>
  <c r="A2294" i="11"/>
  <c r="E2293" i="11"/>
  <c r="S2293" i="11"/>
  <c r="G2292" i="11"/>
  <c r="H2292" i="11" s="1"/>
  <c r="I2292" i="11" s="1"/>
  <c r="J2292" i="11" s="1"/>
  <c r="V2292" i="11"/>
  <c r="W2292" i="11" s="1"/>
  <c r="X2292" i="11" s="1"/>
  <c r="Y2292" i="11" s="1"/>
  <c r="M2292" i="11"/>
  <c r="N2292" i="11" s="1"/>
  <c r="O2292" i="11" s="1"/>
  <c r="P2292" i="11" s="1"/>
  <c r="K2290" i="11"/>
  <c r="C2294" i="11" l="1"/>
  <c r="A2295" i="11"/>
  <c r="B2294" i="11"/>
  <c r="E2294" i="11"/>
  <c r="D2294" i="11"/>
  <c r="U2294" i="11"/>
  <c r="S2294" i="11"/>
  <c r="K2291" i="11"/>
  <c r="G2293" i="11"/>
  <c r="H2293" i="11" s="1"/>
  <c r="I2293" i="11" s="1"/>
  <c r="J2293" i="11" s="1"/>
  <c r="V2293" i="11"/>
  <c r="W2293" i="11" s="1"/>
  <c r="X2293" i="11" s="1"/>
  <c r="Y2293" i="11" s="1"/>
  <c r="M2293" i="11"/>
  <c r="N2293" i="11" s="1"/>
  <c r="O2293" i="11" s="1"/>
  <c r="P2293" i="11" s="1"/>
  <c r="Q2291" i="11"/>
  <c r="G2294" i="11" l="1"/>
  <c r="H2294" i="11" s="1"/>
  <c r="I2294" i="11" s="1"/>
  <c r="J2294" i="11" s="1"/>
  <c r="V2294" i="11"/>
  <c r="W2294" i="11" s="1"/>
  <c r="X2294" i="11" s="1"/>
  <c r="Y2294" i="11" s="1"/>
  <c r="M2294" i="11"/>
  <c r="N2294" i="11" s="1"/>
  <c r="O2294" i="11" s="1"/>
  <c r="P2294" i="11" s="1"/>
  <c r="K2292" i="11"/>
  <c r="A2296" i="11"/>
  <c r="B2295" i="11"/>
  <c r="U2295" i="11"/>
  <c r="E2295" i="11"/>
  <c r="D2295" i="11"/>
  <c r="C2295" i="11"/>
  <c r="S2295" i="11"/>
  <c r="Q2292" i="11"/>
  <c r="G2295" i="11" l="1"/>
  <c r="M2295" i="11"/>
  <c r="N2295" i="11" s="1"/>
  <c r="O2295" i="11" s="1"/>
  <c r="P2295" i="11" s="1"/>
  <c r="V2295" i="11"/>
  <c r="W2295" i="11" s="1"/>
  <c r="X2295" i="11" s="1"/>
  <c r="Y2295" i="11" s="1"/>
  <c r="H2295" i="11"/>
  <c r="I2295" i="11" s="1"/>
  <c r="J2295" i="11" s="1"/>
  <c r="U2296" i="11"/>
  <c r="E2296" i="11"/>
  <c r="D2296" i="11"/>
  <c r="C2296" i="11"/>
  <c r="B2296" i="11"/>
  <c r="A2297" i="11"/>
  <c r="S2296" i="11"/>
  <c r="Q2293" i="11"/>
  <c r="K2293" i="11"/>
  <c r="G2296" i="11" l="1"/>
  <c r="H2296" i="11" s="1"/>
  <c r="I2296" i="11" s="1"/>
  <c r="J2296" i="11" s="1"/>
  <c r="M2296" i="11"/>
  <c r="N2296" i="11" s="1"/>
  <c r="O2296" i="11" s="1"/>
  <c r="P2296" i="11" s="1"/>
  <c r="V2296" i="11"/>
  <c r="K2294" i="11"/>
  <c r="D2297" i="11"/>
  <c r="C2297" i="11"/>
  <c r="A2298" i="11"/>
  <c r="E2297" i="11"/>
  <c r="B2297" i="11"/>
  <c r="U2297" i="11"/>
  <c r="S2297" i="11"/>
  <c r="W2296" i="11"/>
  <c r="X2296" i="11" s="1"/>
  <c r="Y2296" i="11" s="1"/>
  <c r="Q2294" i="11"/>
  <c r="C2298" i="11" l="1"/>
  <c r="A2299" i="11"/>
  <c r="B2298" i="11"/>
  <c r="U2298" i="11"/>
  <c r="E2298" i="11"/>
  <c r="D2298" i="11"/>
  <c r="S2298" i="11"/>
  <c r="Q2295" i="11"/>
  <c r="G2297" i="11"/>
  <c r="M2297" i="11"/>
  <c r="N2297" i="11" s="1"/>
  <c r="O2297" i="11" s="1"/>
  <c r="P2297" i="11" s="1"/>
  <c r="V2297" i="11"/>
  <c r="W2297" i="11" s="1"/>
  <c r="X2297" i="11" s="1"/>
  <c r="Y2297" i="11" s="1"/>
  <c r="K2295" i="11"/>
  <c r="G2298" i="11" l="1"/>
  <c r="H2298" i="11" s="1"/>
  <c r="I2298" i="11" s="1"/>
  <c r="J2298" i="11" s="1"/>
  <c r="V2298" i="11"/>
  <c r="W2298" i="11" s="1"/>
  <c r="X2298" i="11" s="1"/>
  <c r="Y2298" i="11" s="1"/>
  <c r="M2298" i="11"/>
  <c r="N2298" i="11" s="1"/>
  <c r="O2298" i="11" s="1"/>
  <c r="P2298" i="11" s="1"/>
  <c r="Q2297" i="11" s="1"/>
  <c r="H2297" i="11"/>
  <c r="I2297" i="11" s="1"/>
  <c r="J2297" i="11" s="1"/>
  <c r="A2300" i="11"/>
  <c r="B2299" i="11"/>
  <c r="U2299" i="11"/>
  <c r="E2299" i="11"/>
  <c r="D2299" i="11"/>
  <c r="C2299" i="11"/>
  <c r="S2299" i="11"/>
  <c r="Q2296" i="11"/>
  <c r="G2299" i="11" l="1"/>
  <c r="H2299" i="11" s="1"/>
  <c r="I2299" i="11" s="1"/>
  <c r="J2299" i="11" s="1"/>
  <c r="V2299" i="11"/>
  <c r="W2299" i="11" s="1"/>
  <c r="X2299" i="11" s="1"/>
  <c r="Y2299" i="11" s="1"/>
  <c r="M2299" i="11"/>
  <c r="N2299" i="11" s="1"/>
  <c r="O2299" i="11" s="1"/>
  <c r="P2299" i="11" s="1"/>
  <c r="Q2298" i="11" s="1"/>
  <c r="U2300" i="11"/>
  <c r="E2300" i="11"/>
  <c r="D2300" i="11"/>
  <c r="C2300" i="11"/>
  <c r="A2301" i="11"/>
  <c r="B2300" i="11"/>
  <c r="S2300" i="11"/>
  <c r="K2297" i="11"/>
  <c r="K2296" i="11"/>
  <c r="G2300" i="11" l="1"/>
  <c r="H2300" i="11" s="1"/>
  <c r="I2300" i="11" s="1"/>
  <c r="J2300" i="11" s="1"/>
  <c r="V2300" i="11"/>
  <c r="W2300" i="11" s="1"/>
  <c r="X2300" i="11" s="1"/>
  <c r="Y2300" i="11" s="1"/>
  <c r="M2300" i="11"/>
  <c r="D2301" i="11"/>
  <c r="C2301" i="11"/>
  <c r="B2301" i="11"/>
  <c r="A2302" i="11"/>
  <c r="U2301" i="11"/>
  <c r="E2301" i="11"/>
  <c r="S2301" i="11"/>
  <c r="N2300" i="11"/>
  <c r="O2300" i="11" s="1"/>
  <c r="P2300" i="11" s="1"/>
  <c r="K2298" i="11"/>
  <c r="C2302" i="11" l="1"/>
  <c r="A2303" i="11"/>
  <c r="B2302" i="11"/>
  <c r="E2302" i="11"/>
  <c r="U2302" i="11"/>
  <c r="D2302" i="11"/>
  <c r="S2302" i="11"/>
  <c r="G2301" i="11"/>
  <c r="V2301" i="11"/>
  <c r="W2301" i="11" s="1"/>
  <c r="X2301" i="11" s="1"/>
  <c r="Y2301" i="11" s="1"/>
  <c r="M2301" i="11"/>
  <c r="N2301" i="11" s="1"/>
  <c r="O2301" i="11" s="1"/>
  <c r="P2301" i="11" s="1"/>
  <c r="K2299" i="11"/>
  <c r="H2301" i="11"/>
  <c r="I2301" i="11" s="1"/>
  <c r="J2301" i="11" s="1"/>
  <c r="Q2299" i="11"/>
  <c r="G2302" i="11" l="1"/>
  <c r="H2302" i="11" s="1"/>
  <c r="I2302" i="11" s="1"/>
  <c r="J2302" i="11" s="1"/>
  <c r="M2302" i="11"/>
  <c r="V2302" i="11"/>
  <c r="W2302" i="11" s="1"/>
  <c r="X2302" i="11" s="1"/>
  <c r="Y2302" i="11" s="1"/>
  <c r="N2302" i="11"/>
  <c r="O2302" i="11" s="1"/>
  <c r="P2302" i="11" s="1"/>
  <c r="A2304" i="11"/>
  <c r="B2303" i="11"/>
  <c r="U2303" i="11"/>
  <c r="E2303" i="11"/>
  <c r="D2303" i="11"/>
  <c r="C2303" i="11"/>
  <c r="S2303" i="11"/>
  <c r="Q2300" i="11"/>
  <c r="K2300" i="11"/>
  <c r="K2301" i="11" l="1"/>
  <c r="Q2301" i="11"/>
  <c r="G2303" i="11"/>
  <c r="H2303" i="11" s="1"/>
  <c r="I2303" i="11" s="1"/>
  <c r="J2303" i="11" s="1"/>
  <c r="M2303" i="11"/>
  <c r="N2303" i="11" s="1"/>
  <c r="O2303" i="11" s="1"/>
  <c r="P2303" i="11" s="1"/>
  <c r="V2303" i="11"/>
  <c r="W2303" i="11" s="1"/>
  <c r="X2303" i="11" s="1"/>
  <c r="Y2303" i="11" s="1"/>
  <c r="U2304" i="11"/>
  <c r="E2304" i="11"/>
  <c r="D2304" i="11"/>
  <c r="C2304" i="11"/>
  <c r="B2304" i="11"/>
  <c r="A2305" i="11"/>
  <c r="S2304" i="11"/>
  <c r="K2302" i="11" l="1"/>
  <c r="G2304" i="11"/>
  <c r="V2304" i="11"/>
  <c r="W2304" i="11" s="1"/>
  <c r="X2304" i="11" s="1"/>
  <c r="Y2304" i="11" s="1"/>
  <c r="M2304" i="11"/>
  <c r="N2304" i="11" s="1"/>
  <c r="O2304" i="11" s="1"/>
  <c r="P2304" i="11" s="1"/>
  <c r="Q2303" i="11" s="1"/>
  <c r="Q2302" i="11"/>
  <c r="D2305" i="11"/>
  <c r="C2305" i="11"/>
  <c r="A2306" i="11"/>
  <c r="E2305" i="11"/>
  <c r="B2305" i="11"/>
  <c r="U2305" i="11"/>
  <c r="S2305" i="11"/>
  <c r="H2304" i="11"/>
  <c r="I2304" i="11" s="1"/>
  <c r="J2304" i="11" s="1"/>
  <c r="G2305" i="11" l="1"/>
  <c r="H2305" i="11" s="1"/>
  <c r="I2305" i="11" s="1"/>
  <c r="J2305" i="11" s="1"/>
  <c r="V2305" i="11"/>
  <c r="W2305" i="11" s="1"/>
  <c r="X2305" i="11" s="1"/>
  <c r="Y2305" i="11" s="1"/>
  <c r="M2305" i="11"/>
  <c r="N2305" i="11" s="1"/>
  <c r="O2305" i="11" s="1"/>
  <c r="P2305" i="11" s="1"/>
  <c r="Q2304" i="11" s="1"/>
  <c r="C2306" i="11"/>
  <c r="A2307" i="11"/>
  <c r="B2306" i="11"/>
  <c r="U2306" i="11"/>
  <c r="E2306" i="11"/>
  <c r="D2306" i="11"/>
  <c r="S2306" i="11"/>
  <c r="K2303" i="11"/>
  <c r="G2306" i="11" l="1"/>
  <c r="H2306" i="11" s="1"/>
  <c r="I2306" i="11" s="1"/>
  <c r="J2306" i="11" s="1"/>
  <c r="K2305" i="11" s="1"/>
  <c r="V2306" i="11"/>
  <c r="W2306" i="11" s="1"/>
  <c r="X2306" i="11" s="1"/>
  <c r="Y2306" i="11" s="1"/>
  <c r="M2306" i="11"/>
  <c r="N2306" i="11" s="1"/>
  <c r="O2306" i="11" s="1"/>
  <c r="P2306" i="11" s="1"/>
  <c r="A2308" i="11"/>
  <c r="B2307" i="11"/>
  <c r="U2307" i="11"/>
  <c r="E2307" i="11"/>
  <c r="D2307" i="11"/>
  <c r="C2307" i="11"/>
  <c r="S2307" i="11"/>
  <c r="K2304" i="11"/>
  <c r="Q2305" i="11" l="1"/>
  <c r="G2307" i="11"/>
  <c r="H2307" i="11" s="1"/>
  <c r="I2307" i="11" s="1"/>
  <c r="J2307" i="11" s="1"/>
  <c r="K2306" i="11" s="1"/>
  <c r="M2307" i="11"/>
  <c r="N2307" i="11" s="1"/>
  <c r="O2307" i="11" s="1"/>
  <c r="P2307" i="11" s="1"/>
  <c r="V2307" i="11"/>
  <c r="W2307" i="11" s="1"/>
  <c r="X2307" i="11" s="1"/>
  <c r="Y2307" i="11" s="1"/>
  <c r="U2308" i="11"/>
  <c r="E2308" i="11"/>
  <c r="D2308" i="11"/>
  <c r="C2308" i="11"/>
  <c r="A2309" i="11"/>
  <c r="B2308" i="11"/>
  <c r="S2308" i="11"/>
  <c r="G2308" i="11" l="1"/>
  <c r="H2308" i="11" s="1"/>
  <c r="I2308" i="11" s="1"/>
  <c r="J2308" i="11" s="1"/>
  <c r="K2307" i="11" s="1"/>
  <c r="V2308" i="11"/>
  <c r="W2308" i="11" s="1"/>
  <c r="X2308" i="11" s="1"/>
  <c r="Y2308" i="11" s="1"/>
  <c r="M2308" i="11"/>
  <c r="N2308" i="11" s="1"/>
  <c r="O2308" i="11" s="1"/>
  <c r="P2308" i="11" s="1"/>
  <c r="D2309" i="11"/>
  <c r="C2309" i="11"/>
  <c r="B2309" i="11"/>
  <c r="U2309" i="11"/>
  <c r="A2310" i="11"/>
  <c r="E2309" i="11"/>
  <c r="S2309" i="11"/>
  <c r="Q2306" i="11"/>
  <c r="G2309" i="11" l="1"/>
  <c r="M2309" i="11"/>
  <c r="N2309" i="11" s="1"/>
  <c r="O2309" i="11" s="1"/>
  <c r="P2309" i="11" s="1"/>
  <c r="V2309" i="11"/>
  <c r="W2309" i="11" s="1"/>
  <c r="X2309" i="11" s="1"/>
  <c r="Y2309" i="11" s="1"/>
  <c r="C2310" i="11"/>
  <c r="A2311" i="11"/>
  <c r="B2310" i="11"/>
  <c r="E2310" i="11"/>
  <c r="D2310" i="11"/>
  <c r="U2310" i="11"/>
  <c r="S2310" i="11"/>
  <c r="H2309" i="11"/>
  <c r="I2309" i="11" s="1"/>
  <c r="J2309" i="11" s="1"/>
  <c r="Q2307" i="11"/>
  <c r="G2310" i="11" l="1"/>
  <c r="H2310" i="11" s="1"/>
  <c r="I2310" i="11" s="1"/>
  <c r="J2310" i="11" s="1"/>
  <c r="M2310" i="11"/>
  <c r="N2310" i="11" s="1"/>
  <c r="O2310" i="11" s="1"/>
  <c r="P2310" i="11" s="1"/>
  <c r="Q2309" i="11" s="1"/>
  <c r="V2310" i="11"/>
  <c r="W2310" i="11" s="1"/>
  <c r="X2310" i="11" s="1"/>
  <c r="Y2310" i="11" s="1"/>
  <c r="Q2308" i="11"/>
  <c r="A2312" i="11"/>
  <c r="B2311" i="11"/>
  <c r="U2311" i="11"/>
  <c r="E2311" i="11"/>
  <c r="D2311" i="11"/>
  <c r="C2311" i="11"/>
  <c r="S2311" i="11"/>
  <c r="K2308" i="11"/>
  <c r="G2311" i="11" l="1"/>
  <c r="H2311" i="11" s="1"/>
  <c r="I2311" i="11" s="1"/>
  <c r="J2311" i="11" s="1"/>
  <c r="M2311" i="11"/>
  <c r="N2311" i="11" s="1"/>
  <c r="O2311" i="11" s="1"/>
  <c r="P2311" i="11" s="1"/>
  <c r="Q2310" i="11" s="1"/>
  <c r="V2311" i="11"/>
  <c r="W2311" i="11" s="1"/>
  <c r="X2311" i="11" s="1"/>
  <c r="Y2311" i="11" s="1"/>
  <c r="U2312" i="11"/>
  <c r="E2312" i="11"/>
  <c r="D2312" i="11"/>
  <c r="C2312" i="11"/>
  <c r="B2312" i="11"/>
  <c r="A2313" i="11"/>
  <c r="S2312" i="11"/>
  <c r="K2309" i="11"/>
  <c r="K2310" i="11" l="1"/>
  <c r="G2312" i="11"/>
  <c r="H2312" i="11" s="1"/>
  <c r="I2312" i="11" s="1"/>
  <c r="J2312" i="11" s="1"/>
  <c r="V2312" i="11"/>
  <c r="W2312" i="11" s="1"/>
  <c r="X2312" i="11" s="1"/>
  <c r="Y2312" i="11" s="1"/>
  <c r="M2312" i="11"/>
  <c r="N2312" i="11" s="1"/>
  <c r="O2312" i="11" s="1"/>
  <c r="P2312" i="11" s="1"/>
  <c r="Q2311" i="11" s="1"/>
  <c r="D2313" i="11"/>
  <c r="C2313" i="11"/>
  <c r="A2314" i="11"/>
  <c r="E2313" i="11"/>
  <c r="B2313" i="11"/>
  <c r="U2313" i="11"/>
  <c r="S2313" i="11"/>
  <c r="G2313" i="11" l="1"/>
  <c r="H2313" i="11" s="1"/>
  <c r="I2313" i="11" s="1"/>
  <c r="J2313" i="11" s="1"/>
  <c r="M2313" i="11"/>
  <c r="N2313" i="11" s="1"/>
  <c r="O2313" i="11" s="1"/>
  <c r="P2313" i="11" s="1"/>
  <c r="V2313" i="11"/>
  <c r="W2313" i="11" s="1"/>
  <c r="X2313" i="11" s="1"/>
  <c r="Y2313" i="11" s="1"/>
  <c r="C2314" i="11"/>
  <c r="A2315" i="11"/>
  <c r="B2314" i="11"/>
  <c r="U2314" i="11"/>
  <c r="E2314" i="11"/>
  <c r="D2314" i="11"/>
  <c r="S2314" i="11"/>
  <c r="K2311" i="11"/>
  <c r="A2316" i="11" l="1"/>
  <c r="B2315" i="11"/>
  <c r="U2315" i="11"/>
  <c r="E2315" i="11"/>
  <c r="D2315" i="11"/>
  <c r="C2315" i="11"/>
  <c r="S2315" i="11"/>
  <c r="Q2312" i="11"/>
  <c r="G2314" i="11"/>
  <c r="H2314" i="11" s="1"/>
  <c r="I2314" i="11" s="1"/>
  <c r="J2314" i="11" s="1"/>
  <c r="V2314" i="11"/>
  <c r="W2314" i="11" s="1"/>
  <c r="X2314" i="11" s="1"/>
  <c r="Y2314" i="11" s="1"/>
  <c r="M2314" i="11"/>
  <c r="N2314" i="11" s="1"/>
  <c r="O2314" i="11" s="1"/>
  <c r="P2314" i="11" s="1"/>
  <c r="K2312" i="11"/>
  <c r="G2315" i="11" l="1"/>
  <c r="H2315" i="11" s="1"/>
  <c r="I2315" i="11" s="1"/>
  <c r="J2315" i="11" s="1"/>
  <c r="V2315" i="11"/>
  <c r="W2315" i="11" s="1"/>
  <c r="X2315" i="11" s="1"/>
  <c r="Y2315" i="11" s="1"/>
  <c r="M2315" i="11"/>
  <c r="N2315" i="11" s="1"/>
  <c r="O2315" i="11" s="1"/>
  <c r="P2315" i="11" s="1"/>
  <c r="Q2314" i="11" s="1"/>
  <c r="U2316" i="11"/>
  <c r="E2316" i="11"/>
  <c r="D2316" i="11"/>
  <c r="C2316" i="11"/>
  <c r="A2317" i="11"/>
  <c r="B2316" i="11"/>
  <c r="S2316" i="11"/>
  <c r="K2313" i="11"/>
  <c r="Q2313" i="11"/>
  <c r="D2317" i="11" l="1"/>
  <c r="C2317" i="11"/>
  <c r="B2317" i="11"/>
  <c r="A2318" i="11"/>
  <c r="U2317" i="11"/>
  <c r="E2317" i="11"/>
  <c r="S2317" i="11"/>
  <c r="G2316" i="11"/>
  <c r="H2316" i="11" s="1"/>
  <c r="I2316" i="11" s="1"/>
  <c r="J2316" i="11" s="1"/>
  <c r="K2315" i="11" s="1"/>
  <c r="M2316" i="11"/>
  <c r="V2316" i="11"/>
  <c r="W2316" i="11" s="1"/>
  <c r="X2316" i="11" s="1"/>
  <c r="Y2316" i="11" s="1"/>
  <c r="K2314" i="11"/>
  <c r="N2316" i="11" l="1"/>
  <c r="O2316" i="11" s="1"/>
  <c r="P2316" i="11" s="1"/>
  <c r="C2318" i="11"/>
  <c r="A2319" i="11"/>
  <c r="B2318" i="11"/>
  <c r="E2318" i="11"/>
  <c r="U2318" i="11"/>
  <c r="D2318" i="11"/>
  <c r="S2318" i="11"/>
  <c r="G2317" i="11"/>
  <c r="H2317" i="11" s="1"/>
  <c r="I2317" i="11" s="1"/>
  <c r="J2317" i="11" s="1"/>
  <c r="M2317" i="11"/>
  <c r="N2317" i="11" s="1"/>
  <c r="O2317" i="11" s="1"/>
  <c r="P2317" i="11" s="1"/>
  <c r="V2317" i="11"/>
  <c r="W2317" i="11" s="1"/>
  <c r="X2317" i="11" s="1"/>
  <c r="Y2317" i="11" s="1"/>
  <c r="K2316" i="11" l="1"/>
  <c r="Q2316" i="11"/>
  <c r="Q2315" i="11"/>
  <c r="G2318" i="11"/>
  <c r="H2318" i="11" s="1"/>
  <c r="I2318" i="11" s="1"/>
  <c r="J2318" i="11" s="1"/>
  <c r="M2318" i="11"/>
  <c r="V2318" i="11"/>
  <c r="A2320" i="11"/>
  <c r="B2319" i="11"/>
  <c r="U2319" i="11"/>
  <c r="E2319" i="11"/>
  <c r="D2319" i="11"/>
  <c r="C2319" i="11"/>
  <c r="S2319" i="11"/>
  <c r="W2318" i="11"/>
  <c r="X2318" i="11" s="1"/>
  <c r="Y2318" i="11" s="1"/>
  <c r="K2317" i="11" l="1"/>
  <c r="N2318" i="11"/>
  <c r="O2318" i="11" s="1"/>
  <c r="P2318" i="11" s="1"/>
  <c r="G2319" i="11"/>
  <c r="H2319" i="11" s="1"/>
  <c r="I2319" i="11" s="1"/>
  <c r="J2319" i="11" s="1"/>
  <c r="V2319" i="11"/>
  <c r="W2319" i="11" s="1"/>
  <c r="X2319" i="11" s="1"/>
  <c r="Y2319" i="11" s="1"/>
  <c r="M2319" i="11"/>
  <c r="U2320" i="11"/>
  <c r="E2320" i="11"/>
  <c r="D2320" i="11"/>
  <c r="C2320" i="11"/>
  <c r="B2320" i="11"/>
  <c r="A2321" i="11"/>
  <c r="S2320" i="11"/>
  <c r="N2319" i="11" l="1"/>
  <c r="O2319" i="11" s="1"/>
  <c r="P2319" i="11" s="1"/>
  <c r="G2320" i="11"/>
  <c r="H2320" i="11" s="1"/>
  <c r="I2320" i="11" s="1"/>
  <c r="J2320" i="11" s="1"/>
  <c r="V2320" i="11"/>
  <c r="W2320" i="11" s="1"/>
  <c r="X2320" i="11" s="1"/>
  <c r="Y2320" i="11" s="1"/>
  <c r="M2320" i="11"/>
  <c r="N2320" i="11" s="1"/>
  <c r="O2320" i="11" s="1"/>
  <c r="P2320" i="11" s="1"/>
  <c r="D2321" i="11"/>
  <c r="C2321" i="11"/>
  <c r="A2322" i="11"/>
  <c r="E2321" i="11"/>
  <c r="B2321" i="11"/>
  <c r="U2321" i="11"/>
  <c r="S2321" i="11"/>
  <c r="Q2317" i="11"/>
  <c r="K2318" i="11"/>
  <c r="Q2319" i="11" l="1"/>
  <c r="Q2318" i="11"/>
  <c r="G2321" i="11"/>
  <c r="V2321" i="11"/>
  <c r="W2321" i="11" s="1"/>
  <c r="X2321" i="11" s="1"/>
  <c r="Y2321" i="11" s="1"/>
  <c r="M2321" i="11"/>
  <c r="N2321" i="11" s="1"/>
  <c r="O2321" i="11" s="1"/>
  <c r="P2321" i="11" s="1"/>
  <c r="K2319" i="11"/>
  <c r="C2322" i="11"/>
  <c r="A2323" i="11"/>
  <c r="B2322" i="11"/>
  <c r="U2322" i="11"/>
  <c r="E2322" i="11"/>
  <c r="D2322" i="11"/>
  <c r="S2322" i="11"/>
  <c r="H2321" i="11"/>
  <c r="I2321" i="11" s="1"/>
  <c r="J2321" i="11" s="1"/>
  <c r="K2320" i="11" s="1"/>
  <c r="A2324" i="11" l="1"/>
  <c r="B2323" i="11"/>
  <c r="U2323" i="11"/>
  <c r="E2323" i="11"/>
  <c r="D2323" i="11"/>
  <c r="C2323" i="11"/>
  <c r="S2323" i="11"/>
  <c r="G2322" i="11"/>
  <c r="H2322" i="11" s="1"/>
  <c r="I2322" i="11" s="1"/>
  <c r="J2322" i="11" s="1"/>
  <c r="K2321" i="11" s="1"/>
  <c r="M2322" i="11"/>
  <c r="N2322" i="11" s="1"/>
  <c r="O2322" i="11" s="1"/>
  <c r="P2322" i="11" s="1"/>
  <c r="V2322" i="11"/>
  <c r="W2322" i="11" s="1"/>
  <c r="X2322" i="11" s="1"/>
  <c r="Y2322" i="11" s="1"/>
  <c r="Q2320" i="11"/>
  <c r="G2323" i="11" l="1"/>
  <c r="H2323" i="11" s="1"/>
  <c r="I2323" i="11" s="1"/>
  <c r="J2323" i="11" s="1"/>
  <c r="K2322" i="11" s="1"/>
  <c r="M2323" i="11"/>
  <c r="N2323" i="11" s="1"/>
  <c r="O2323" i="11" s="1"/>
  <c r="P2323" i="11" s="1"/>
  <c r="Q2322" i="11" s="1"/>
  <c r="V2323" i="11"/>
  <c r="U2324" i="11"/>
  <c r="E2324" i="11"/>
  <c r="D2324" i="11"/>
  <c r="C2324" i="11"/>
  <c r="A2325" i="11"/>
  <c r="B2324" i="11"/>
  <c r="S2324" i="11"/>
  <c r="W2323" i="11"/>
  <c r="X2323" i="11" s="1"/>
  <c r="Y2323" i="11" s="1"/>
  <c r="Q2321" i="11"/>
  <c r="D2325" i="11" l="1"/>
  <c r="C2325" i="11"/>
  <c r="B2325" i="11"/>
  <c r="U2325" i="11"/>
  <c r="A2326" i="11"/>
  <c r="E2325" i="11"/>
  <c r="S2325" i="11"/>
  <c r="G2324" i="11"/>
  <c r="H2324" i="11" s="1"/>
  <c r="I2324" i="11" s="1"/>
  <c r="J2324" i="11" s="1"/>
  <c r="K2323" i="11" s="1"/>
  <c r="M2324" i="11"/>
  <c r="N2324" i="11" s="1"/>
  <c r="O2324" i="11" s="1"/>
  <c r="P2324" i="11" s="1"/>
  <c r="Q2323" i="11" s="1"/>
  <c r="V2324" i="11"/>
  <c r="W2324" i="11" s="1"/>
  <c r="X2324" i="11" s="1"/>
  <c r="Y2324" i="11" s="1"/>
  <c r="G2325" i="11" l="1"/>
  <c r="H2325" i="11" s="1"/>
  <c r="I2325" i="11" s="1"/>
  <c r="J2325" i="11" s="1"/>
  <c r="K2324" i="11" s="1"/>
  <c r="V2325" i="11"/>
  <c r="W2325" i="11" s="1"/>
  <c r="X2325" i="11" s="1"/>
  <c r="Y2325" i="11" s="1"/>
  <c r="M2325" i="11"/>
  <c r="N2325" i="11" s="1"/>
  <c r="O2325" i="11" s="1"/>
  <c r="P2325" i="11" s="1"/>
  <c r="C2326" i="11"/>
  <c r="A2327" i="11"/>
  <c r="B2326" i="11"/>
  <c r="E2326" i="11"/>
  <c r="D2326" i="11"/>
  <c r="U2326" i="11"/>
  <c r="S2326" i="11"/>
  <c r="Q2324" i="11" l="1"/>
  <c r="A2328" i="11"/>
  <c r="B2327" i="11"/>
  <c r="U2327" i="11"/>
  <c r="E2327" i="11"/>
  <c r="D2327" i="11"/>
  <c r="C2327" i="11"/>
  <c r="S2327" i="11"/>
  <c r="G2326" i="11"/>
  <c r="H2326" i="11" s="1"/>
  <c r="I2326" i="11" s="1"/>
  <c r="J2326" i="11" s="1"/>
  <c r="K2325" i="11" s="1"/>
  <c r="V2326" i="11"/>
  <c r="W2326" i="11" s="1"/>
  <c r="X2326" i="11" s="1"/>
  <c r="Y2326" i="11" s="1"/>
  <c r="M2326" i="11"/>
  <c r="N2326" i="11" s="1"/>
  <c r="O2326" i="11" s="1"/>
  <c r="P2326" i="11" s="1"/>
  <c r="U2328" i="11" l="1"/>
  <c r="E2328" i="11"/>
  <c r="D2328" i="11"/>
  <c r="C2328" i="11"/>
  <c r="B2328" i="11"/>
  <c r="A2329" i="11"/>
  <c r="S2328" i="11"/>
  <c r="H2327" i="11"/>
  <c r="I2327" i="11" s="1"/>
  <c r="J2327" i="11" s="1"/>
  <c r="K2326" i="11" s="1"/>
  <c r="G2327" i="11"/>
  <c r="V2327" i="11"/>
  <c r="W2327" i="11" s="1"/>
  <c r="X2327" i="11" s="1"/>
  <c r="Y2327" i="11" s="1"/>
  <c r="M2327" i="11"/>
  <c r="N2327" i="11" s="1"/>
  <c r="O2327" i="11" s="1"/>
  <c r="P2327" i="11" s="1"/>
  <c r="Q2325" i="11"/>
  <c r="Q2326" i="11" l="1"/>
  <c r="D2329" i="11"/>
  <c r="C2329" i="11"/>
  <c r="A2330" i="11"/>
  <c r="E2329" i="11"/>
  <c r="B2329" i="11"/>
  <c r="U2329" i="11"/>
  <c r="S2329" i="11"/>
  <c r="G2328" i="11"/>
  <c r="H2328" i="11" s="1"/>
  <c r="I2328" i="11" s="1"/>
  <c r="J2328" i="11" s="1"/>
  <c r="M2328" i="11"/>
  <c r="N2328" i="11" s="1"/>
  <c r="O2328" i="11" s="1"/>
  <c r="P2328" i="11" s="1"/>
  <c r="V2328" i="11"/>
  <c r="W2328" i="11"/>
  <c r="X2328" i="11" s="1"/>
  <c r="Y2328" i="11" s="1"/>
  <c r="K2327" i="11" l="1"/>
  <c r="G2329" i="11"/>
  <c r="H2329" i="11" s="1"/>
  <c r="I2329" i="11" s="1"/>
  <c r="J2329" i="11" s="1"/>
  <c r="M2329" i="11"/>
  <c r="N2329" i="11" s="1"/>
  <c r="O2329" i="11" s="1"/>
  <c r="P2329" i="11" s="1"/>
  <c r="V2329" i="11"/>
  <c r="W2329" i="11" s="1"/>
  <c r="X2329" i="11" s="1"/>
  <c r="Y2329" i="11" s="1"/>
  <c r="C2330" i="11"/>
  <c r="A2331" i="11"/>
  <c r="B2330" i="11"/>
  <c r="U2330" i="11"/>
  <c r="E2330" i="11"/>
  <c r="D2330" i="11"/>
  <c r="S2330" i="11"/>
  <c r="Q2327" i="11"/>
  <c r="Q2328" i="11" l="1"/>
  <c r="G2330" i="11"/>
  <c r="H2330" i="11" s="1"/>
  <c r="I2330" i="11" s="1"/>
  <c r="J2330" i="11" s="1"/>
  <c r="K2329" i="11" s="1"/>
  <c r="V2330" i="11"/>
  <c r="W2330" i="11" s="1"/>
  <c r="X2330" i="11" s="1"/>
  <c r="Y2330" i="11" s="1"/>
  <c r="M2330" i="11"/>
  <c r="N2330" i="11" s="1"/>
  <c r="O2330" i="11" s="1"/>
  <c r="P2330" i="11" s="1"/>
  <c r="A2332" i="11"/>
  <c r="B2331" i="11"/>
  <c r="U2331" i="11"/>
  <c r="E2331" i="11"/>
  <c r="D2331" i="11"/>
  <c r="C2331" i="11"/>
  <c r="S2331" i="11"/>
  <c r="K2328" i="11"/>
  <c r="G2331" i="11" l="1"/>
  <c r="H2331" i="11" s="1"/>
  <c r="I2331" i="11" s="1"/>
  <c r="J2331" i="11" s="1"/>
  <c r="V2331" i="11"/>
  <c r="W2331" i="11" s="1"/>
  <c r="X2331" i="11" s="1"/>
  <c r="Y2331" i="11" s="1"/>
  <c r="M2331" i="11"/>
  <c r="N2331" i="11" s="1"/>
  <c r="O2331" i="11" s="1"/>
  <c r="P2331" i="11" s="1"/>
  <c r="U2332" i="11"/>
  <c r="E2332" i="11"/>
  <c r="D2332" i="11"/>
  <c r="C2332" i="11"/>
  <c r="A2333" i="11"/>
  <c r="B2332" i="11"/>
  <c r="S2332" i="11"/>
  <c r="Q2329" i="11"/>
  <c r="G2332" i="11" l="1"/>
  <c r="H2332" i="11" s="1"/>
  <c r="I2332" i="11" s="1"/>
  <c r="J2332" i="11" s="1"/>
  <c r="K2331" i="11" s="1"/>
  <c r="M2332" i="11"/>
  <c r="N2332" i="11" s="1"/>
  <c r="O2332" i="11" s="1"/>
  <c r="P2332" i="11" s="1"/>
  <c r="V2332" i="11"/>
  <c r="W2332" i="11" s="1"/>
  <c r="X2332" i="11" s="1"/>
  <c r="Y2332" i="11" s="1"/>
  <c r="D2333" i="11"/>
  <c r="C2333" i="11"/>
  <c r="B2333" i="11"/>
  <c r="A2334" i="11"/>
  <c r="U2333" i="11"/>
  <c r="E2333" i="11"/>
  <c r="S2333" i="11"/>
  <c r="K2330" i="11"/>
  <c r="Q2330" i="11"/>
  <c r="G2333" i="11" l="1"/>
  <c r="H2333" i="11" s="1"/>
  <c r="I2333" i="11" s="1"/>
  <c r="J2333" i="11" s="1"/>
  <c r="K2332" i="11" s="1"/>
  <c r="V2333" i="11"/>
  <c r="M2333" i="11"/>
  <c r="N2333" i="11" s="1"/>
  <c r="O2333" i="11" s="1"/>
  <c r="P2333" i="11" s="1"/>
  <c r="C2334" i="11"/>
  <c r="A2335" i="11"/>
  <c r="B2334" i="11"/>
  <c r="E2334" i="11"/>
  <c r="U2334" i="11"/>
  <c r="D2334" i="11"/>
  <c r="S2334" i="11"/>
  <c r="W2333" i="11"/>
  <c r="X2333" i="11" s="1"/>
  <c r="Y2333" i="11" s="1"/>
  <c r="Q2331" i="11"/>
  <c r="A2336" i="11" l="1"/>
  <c r="B2335" i="11"/>
  <c r="U2335" i="11"/>
  <c r="E2335" i="11"/>
  <c r="D2335" i="11"/>
  <c r="C2335" i="11"/>
  <c r="S2335" i="11"/>
  <c r="Q2332" i="11"/>
  <c r="G2334" i="11"/>
  <c r="H2334" i="11" s="1"/>
  <c r="I2334" i="11" s="1"/>
  <c r="J2334" i="11" s="1"/>
  <c r="M2334" i="11"/>
  <c r="N2334" i="11" s="1"/>
  <c r="O2334" i="11" s="1"/>
  <c r="P2334" i="11" s="1"/>
  <c r="V2334" i="11"/>
  <c r="W2334" i="11" s="1"/>
  <c r="X2334" i="11" s="1"/>
  <c r="Y2334" i="11" s="1"/>
  <c r="H2335" i="11" l="1"/>
  <c r="I2335" i="11" s="1"/>
  <c r="J2335" i="11" s="1"/>
  <c r="U2336" i="11"/>
  <c r="E2336" i="11"/>
  <c r="D2336" i="11"/>
  <c r="C2336" i="11"/>
  <c r="B2336" i="11"/>
  <c r="A2337" i="11"/>
  <c r="S2336" i="11"/>
  <c r="K2333" i="11"/>
  <c r="Q2333" i="11"/>
  <c r="G2335" i="11"/>
  <c r="M2335" i="11"/>
  <c r="N2335" i="11" s="1"/>
  <c r="O2335" i="11" s="1"/>
  <c r="P2335" i="11" s="1"/>
  <c r="V2335" i="11"/>
  <c r="W2335" i="11" s="1"/>
  <c r="X2335" i="11" s="1"/>
  <c r="Y2335" i="11" s="1"/>
  <c r="Q2334" i="11" l="1"/>
  <c r="D2337" i="11"/>
  <c r="C2337" i="11"/>
  <c r="A2338" i="11"/>
  <c r="B2337" i="11"/>
  <c r="E2337" i="11"/>
  <c r="U2337" i="11"/>
  <c r="S2337" i="11"/>
  <c r="N2336" i="11"/>
  <c r="O2336" i="11" s="1"/>
  <c r="P2336" i="11" s="1"/>
  <c r="K2334" i="11"/>
  <c r="G2336" i="11"/>
  <c r="H2336" i="11" s="1"/>
  <c r="I2336" i="11" s="1"/>
  <c r="J2336" i="11" s="1"/>
  <c r="M2336" i="11"/>
  <c r="V2336" i="11"/>
  <c r="W2336" i="11" s="1"/>
  <c r="X2336" i="11" s="1"/>
  <c r="Y2336" i="11" s="1"/>
  <c r="C2338" i="11" l="1"/>
  <c r="A2339" i="11"/>
  <c r="B2338" i="11"/>
  <c r="U2338" i="11"/>
  <c r="E2338" i="11"/>
  <c r="D2338" i="11"/>
  <c r="S2338" i="11"/>
  <c r="K2335" i="11"/>
  <c r="G2337" i="11"/>
  <c r="V2337" i="11"/>
  <c r="M2337" i="11"/>
  <c r="N2337" i="11" s="1"/>
  <c r="O2337" i="11" s="1"/>
  <c r="P2337" i="11" s="1"/>
  <c r="W2337" i="11"/>
  <c r="X2337" i="11" s="1"/>
  <c r="Y2337" i="11" s="1"/>
  <c r="Q2335" i="11"/>
  <c r="G2338" i="11" l="1"/>
  <c r="H2338" i="11" s="1"/>
  <c r="I2338" i="11" s="1"/>
  <c r="J2338" i="11" s="1"/>
  <c r="V2338" i="11"/>
  <c r="W2338" i="11" s="1"/>
  <c r="X2338" i="11" s="1"/>
  <c r="Y2338" i="11" s="1"/>
  <c r="M2338" i="11"/>
  <c r="N2338" i="11" s="1"/>
  <c r="O2338" i="11" s="1"/>
  <c r="P2338" i="11" s="1"/>
  <c r="Q2336" i="11"/>
  <c r="H2337" i="11"/>
  <c r="I2337" i="11" s="1"/>
  <c r="J2337" i="11" s="1"/>
  <c r="A2340" i="11"/>
  <c r="B2339" i="11"/>
  <c r="U2339" i="11"/>
  <c r="E2339" i="11"/>
  <c r="D2339" i="11"/>
  <c r="C2339" i="11"/>
  <c r="S2339" i="11"/>
  <c r="K2337" i="11" l="1"/>
  <c r="K2336" i="11"/>
  <c r="G2339" i="11"/>
  <c r="H2339" i="11" s="1"/>
  <c r="I2339" i="11" s="1"/>
  <c r="J2339" i="11" s="1"/>
  <c r="M2339" i="11"/>
  <c r="N2339" i="11" s="1"/>
  <c r="O2339" i="11" s="1"/>
  <c r="P2339" i="11" s="1"/>
  <c r="V2339" i="11"/>
  <c r="W2339" i="11" s="1"/>
  <c r="X2339" i="11" s="1"/>
  <c r="Y2339" i="11" s="1"/>
  <c r="U2340" i="11"/>
  <c r="E2340" i="11"/>
  <c r="D2340" i="11"/>
  <c r="A2341" i="11"/>
  <c r="C2340" i="11"/>
  <c r="B2340" i="11"/>
  <c r="S2340" i="11"/>
  <c r="Q2337" i="11"/>
  <c r="G2340" i="11" l="1"/>
  <c r="H2340" i="11" s="1"/>
  <c r="I2340" i="11" s="1"/>
  <c r="J2340" i="11" s="1"/>
  <c r="K2339" i="11" s="1"/>
  <c r="V2340" i="11"/>
  <c r="M2340" i="11"/>
  <c r="N2340" i="11" s="1"/>
  <c r="O2340" i="11" s="1"/>
  <c r="P2340" i="11" s="1"/>
  <c r="Q2339" i="11" s="1"/>
  <c r="Q2338" i="11"/>
  <c r="W2340" i="11"/>
  <c r="X2340" i="11" s="1"/>
  <c r="Y2340" i="11" s="1"/>
  <c r="D2341" i="11"/>
  <c r="C2341" i="11"/>
  <c r="B2341" i="11"/>
  <c r="U2341" i="11"/>
  <c r="A2342" i="11"/>
  <c r="E2341" i="11"/>
  <c r="S2341" i="11"/>
  <c r="K2338" i="11"/>
  <c r="G2341" i="11" l="1"/>
  <c r="H2341" i="11" s="1"/>
  <c r="I2341" i="11" s="1"/>
  <c r="J2341" i="11" s="1"/>
  <c r="K2340" i="11" s="1"/>
  <c r="V2341" i="11"/>
  <c r="W2341" i="11" s="1"/>
  <c r="X2341" i="11" s="1"/>
  <c r="Y2341" i="11" s="1"/>
  <c r="M2341" i="11"/>
  <c r="N2341" i="11" s="1"/>
  <c r="O2341" i="11" s="1"/>
  <c r="P2341" i="11" s="1"/>
  <c r="Q2340" i="11" s="1"/>
  <c r="C2342" i="11"/>
  <c r="A2343" i="11"/>
  <c r="B2342" i="11"/>
  <c r="E2342" i="11"/>
  <c r="D2342" i="11"/>
  <c r="U2342" i="11"/>
  <c r="S2342" i="11"/>
  <c r="A2344" i="11" l="1"/>
  <c r="B2343" i="11"/>
  <c r="U2343" i="11"/>
  <c r="E2343" i="11"/>
  <c r="D2343" i="11"/>
  <c r="C2343" i="11"/>
  <c r="S2343" i="11"/>
  <c r="G2342" i="11"/>
  <c r="H2342" i="11" s="1"/>
  <c r="I2342" i="11" s="1"/>
  <c r="J2342" i="11" s="1"/>
  <c r="M2342" i="11"/>
  <c r="N2342" i="11" s="1"/>
  <c r="O2342" i="11" s="1"/>
  <c r="P2342" i="11" s="1"/>
  <c r="V2342" i="11"/>
  <c r="W2342" i="11" s="1"/>
  <c r="X2342" i="11" s="1"/>
  <c r="Y2342" i="11" s="1"/>
  <c r="G2343" i="11" l="1"/>
  <c r="H2343" i="11" s="1"/>
  <c r="I2343" i="11" s="1"/>
  <c r="J2343" i="11" s="1"/>
  <c r="K2342" i="11" s="1"/>
  <c r="V2343" i="11"/>
  <c r="W2343" i="11" s="1"/>
  <c r="X2343" i="11" s="1"/>
  <c r="Y2343" i="11" s="1"/>
  <c r="M2343" i="11"/>
  <c r="N2343" i="11" s="1"/>
  <c r="O2343" i="11" s="1"/>
  <c r="P2343" i="11" s="1"/>
  <c r="U2344" i="11"/>
  <c r="E2344" i="11"/>
  <c r="D2344" i="11"/>
  <c r="C2344" i="11"/>
  <c r="B2344" i="11"/>
  <c r="A2345" i="11"/>
  <c r="S2344" i="11"/>
  <c r="K2341" i="11"/>
  <c r="Q2341" i="11"/>
  <c r="G2344" i="11" l="1"/>
  <c r="H2344" i="11" s="1"/>
  <c r="I2344" i="11" s="1"/>
  <c r="J2344" i="11" s="1"/>
  <c r="K2343" i="11" s="1"/>
  <c r="V2344" i="11"/>
  <c r="W2344" i="11" s="1"/>
  <c r="X2344" i="11" s="1"/>
  <c r="Y2344" i="11" s="1"/>
  <c r="M2344" i="11"/>
  <c r="N2344" i="11" s="1"/>
  <c r="O2344" i="11" s="1"/>
  <c r="P2344" i="11" s="1"/>
  <c r="Q2342" i="11"/>
  <c r="D2345" i="11"/>
  <c r="C2345" i="11"/>
  <c r="A2346" i="11"/>
  <c r="B2345" i="11"/>
  <c r="E2345" i="11"/>
  <c r="U2345" i="11"/>
  <c r="S2345" i="11"/>
  <c r="G2345" i="11" l="1"/>
  <c r="H2345" i="11" s="1"/>
  <c r="I2345" i="11" s="1"/>
  <c r="J2345" i="11" s="1"/>
  <c r="M2345" i="11"/>
  <c r="V2345" i="11"/>
  <c r="W2345" i="11" s="1"/>
  <c r="X2345" i="11" s="1"/>
  <c r="Y2345" i="11" s="1"/>
  <c r="C2346" i="11"/>
  <c r="A2347" i="11"/>
  <c r="B2346" i="11"/>
  <c r="U2346" i="11"/>
  <c r="E2346" i="11"/>
  <c r="D2346" i="11"/>
  <c r="S2346" i="11"/>
  <c r="N2345" i="11"/>
  <c r="O2345" i="11" s="1"/>
  <c r="P2345" i="11" s="1"/>
  <c r="K2344" i="11"/>
  <c r="Q2343" i="11"/>
  <c r="A2348" i="11" l="1"/>
  <c r="B2347" i="11"/>
  <c r="U2347" i="11"/>
  <c r="E2347" i="11"/>
  <c r="D2347" i="11"/>
  <c r="C2347" i="11"/>
  <c r="S2347" i="11"/>
  <c r="Q2344" i="11"/>
  <c r="G2346" i="11"/>
  <c r="H2346" i="11" s="1"/>
  <c r="I2346" i="11" s="1"/>
  <c r="J2346" i="11" s="1"/>
  <c r="K2345" i="11" s="1"/>
  <c r="V2346" i="11"/>
  <c r="W2346" i="11" s="1"/>
  <c r="X2346" i="11" s="1"/>
  <c r="Y2346" i="11" s="1"/>
  <c r="M2346" i="11"/>
  <c r="N2346" i="11" s="1"/>
  <c r="O2346" i="11" s="1"/>
  <c r="P2346" i="11" s="1"/>
  <c r="G2347" i="11" l="1"/>
  <c r="H2347" i="11" s="1"/>
  <c r="I2347" i="11" s="1"/>
  <c r="J2347" i="11" s="1"/>
  <c r="V2347" i="11"/>
  <c r="W2347" i="11" s="1"/>
  <c r="X2347" i="11" s="1"/>
  <c r="Y2347" i="11" s="1"/>
  <c r="M2347" i="11"/>
  <c r="N2347" i="11" s="1"/>
  <c r="O2347" i="11" s="1"/>
  <c r="P2347" i="11" s="1"/>
  <c r="U2348" i="11"/>
  <c r="E2348" i="11"/>
  <c r="D2348" i="11"/>
  <c r="A2349" i="11"/>
  <c r="C2348" i="11"/>
  <c r="B2348" i="11"/>
  <c r="S2348" i="11"/>
  <c r="K2346" i="11"/>
  <c r="Q2345" i="11"/>
  <c r="Q2346" i="11" l="1"/>
  <c r="D2349" i="11"/>
  <c r="C2349" i="11"/>
  <c r="B2349" i="11"/>
  <c r="A2350" i="11"/>
  <c r="U2349" i="11"/>
  <c r="E2349" i="11"/>
  <c r="S2349" i="11"/>
  <c r="G2348" i="11"/>
  <c r="H2348" i="11" s="1"/>
  <c r="I2348" i="11" s="1"/>
  <c r="J2348" i="11" s="1"/>
  <c r="V2348" i="11"/>
  <c r="W2348" i="11" s="1"/>
  <c r="X2348" i="11" s="1"/>
  <c r="Y2348" i="11" s="1"/>
  <c r="M2348" i="11"/>
  <c r="N2348" i="11" s="1"/>
  <c r="O2348" i="11" s="1"/>
  <c r="P2348" i="11" s="1"/>
  <c r="G2349" i="11" l="1"/>
  <c r="H2349" i="11" s="1"/>
  <c r="I2349" i="11" s="1"/>
  <c r="J2349" i="11" s="1"/>
  <c r="M2349" i="11"/>
  <c r="N2349" i="11" s="1"/>
  <c r="O2349" i="11" s="1"/>
  <c r="P2349" i="11" s="1"/>
  <c r="V2349" i="11"/>
  <c r="K2347" i="11"/>
  <c r="C2350" i="11"/>
  <c r="A2351" i="11"/>
  <c r="B2350" i="11"/>
  <c r="E2350" i="11"/>
  <c r="D2350" i="11"/>
  <c r="U2350" i="11"/>
  <c r="S2350" i="11"/>
  <c r="W2349" i="11"/>
  <c r="X2349" i="11" s="1"/>
  <c r="Y2349" i="11" s="1"/>
  <c r="Q2347" i="11"/>
  <c r="K2348" i="11" l="1"/>
  <c r="A2352" i="11"/>
  <c r="B2351" i="11"/>
  <c r="U2351" i="11"/>
  <c r="E2351" i="11"/>
  <c r="D2351" i="11"/>
  <c r="C2351" i="11"/>
  <c r="S2351" i="11"/>
  <c r="Q2348" i="11"/>
  <c r="G2350" i="11"/>
  <c r="M2350" i="11"/>
  <c r="N2350" i="11" s="1"/>
  <c r="O2350" i="11" s="1"/>
  <c r="P2350" i="11" s="1"/>
  <c r="Q2349" i="11" s="1"/>
  <c r="V2350" i="11"/>
  <c r="W2350" i="11" s="1"/>
  <c r="X2350" i="11" s="1"/>
  <c r="Y2350" i="11" s="1"/>
  <c r="H2350" i="11" l="1"/>
  <c r="I2350" i="11" s="1"/>
  <c r="J2350" i="11" s="1"/>
  <c r="U2352" i="11"/>
  <c r="E2352" i="11"/>
  <c r="D2352" i="11"/>
  <c r="C2352" i="11"/>
  <c r="B2352" i="11"/>
  <c r="A2353" i="11"/>
  <c r="S2352" i="11"/>
  <c r="W2351" i="11"/>
  <c r="X2351" i="11" s="1"/>
  <c r="Y2351" i="11" s="1"/>
  <c r="G2351" i="11"/>
  <c r="H2351" i="11" s="1"/>
  <c r="I2351" i="11" s="1"/>
  <c r="J2351" i="11" s="1"/>
  <c r="V2351" i="11"/>
  <c r="M2351" i="11"/>
  <c r="N2351" i="11" s="1"/>
  <c r="O2351" i="11" s="1"/>
  <c r="P2351" i="11" s="1"/>
  <c r="K2350" i="11" l="1"/>
  <c r="K2349" i="11"/>
  <c r="Q2350" i="11"/>
  <c r="G2352" i="11"/>
  <c r="H2352" i="11" s="1"/>
  <c r="I2352" i="11" s="1"/>
  <c r="J2352" i="11" s="1"/>
  <c r="V2352" i="11"/>
  <c r="W2352" i="11" s="1"/>
  <c r="X2352" i="11" s="1"/>
  <c r="Y2352" i="11" s="1"/>
  <c r="M2352" i="11"/>
  <c r="N2352" i="11" s="1"/>
  <c r="O2352" i="11" s="1"/>
  <c r="P2352" i="11" s="1"/>
  <c r="Q2351" i="11" s="1"/>
  <c r="D2353" i="11"/>
  <c r="C2353" i="11"/>
  <c r="A2354" i="11"/>
  <c r="E2353" i="11"/>
  <c r="B2353" i="11"/>
  <c r="U2353" i="11"/>
  <c r="S2353" i="11"/>
  <c r="C2354" i="11" l="1"/>
  <c r="A2355" i="11"/>
  <c r="B2354" i="11"/>
  <c r="U2354" i="11"/>
  <c r="E2354" i="11"/>
  <c r="D2354" i="11"/>
  <c r="S2354" i="11"/>
  <c r="K2351" i="11"/>
  <c r="G2353" i="11"/>
  <c r="H2353" i="11" s="1"/>
  <c r="I2353" i="11" s="1"/>
  <c r="J2353" i="11" s="1"/>
  <c r="V2353" i="11"/>
  <c r="W2353" i="11" s="1"/>
  <c r="X2353" i="11" s="1"/>
  <c r="Y2353" i="11" s="1"/>
  <c r="M2353" i="11"/>
  <c r="N2353" i="11" s="1"/>
  <c r="O2353" i="11" s="1"/>
  <c r="P2353" i="11" s="1"/>
  <c r="A2356" i="11" l="1"/>
  <c r="B2355" i="11"/>
  <c r="U2355" i="11"/>
  <c r="E2355" i="11"/>
  <c r="D2355" i="11"/>
  <c r="C2355" i="11"/>
  <c r="S2355" i="11"/>
  <c r="K2352" i="11"/>
  <c r="Q2352" i="11"/>
  <c r="G2354" i="11"/>
  <c r="H2354" i="11" s="1"/>
  <c r="I2354" i="11" s="1"/>
  <c r="J2354" i="11" s="1"/>
  <c r="M2354" i="11"/>
  <c r="N2354" i="11" s="1"/>
  <c r="O2354" i="11" s="1"/>
  <c r="P2354" i="11" s="1"/>
  <c r="V2354" i="11"/>
  <c r="W2354" i="11"/>
  <c r="X2354" i="11" s="1"/>
  <c r="Y2354" i="11" s="1"/>
  <c r="Q2353" i="11" l="1"/>
  <c r="K2353" i="11"/>
  <c r="U2356" i="11"/>
  <c r="E2356" i="11"/>
  <c r="D2356" i="11"/>
  <c r="C2356" i="11"/>
  <c r="A2357" i="11"/>
  <c r="B2356" i="11"/>
  <c r="S2356" i="11"/>
  <c r="G2355" i="11"/>
  <c r="H2355" i="11" s="1"/>
  <c r="I2355" i="11" s="1"/>
  <c r="J2355" i="11" s="1"/>
  <c r="V2355" i="11"/>
  <c r="W2355" i="11" s="1"/>
  <c r="X2355" i="11" s="1"/>
  <c r="Y2355" i="11" s="1"/>
  <c r="M2355" i="11"/>
  <c r="K2354" i="11" l="1"/>
  <c r="D2357" i="11"/>
  <c r="C2357" i="11"/>
  <c r="B2357" i="11"/>
  <c r="A2358" i="11"/>
  <c r="U2357" i="11"/>
  <c r="E2357" i="11"/>
  <c r="S2357" i="11"/>
  <c r="N2355" i="11"/>
  <c r="O2355" i="11" s="1"/>
  <c r="P2355" i="11" s="1"/>
  <c r="G2356" i="11"/>
  <c r="H2356" i="11" s="1"/>
  <c r="I2356" i="11" s="1"/>
  <c r="J2356" i="11" s="1"/>
  <c r="K2355" i="11" s="1"/>
  <c r="V2356" i="11"/>
  <c r="W2356" i="11" s="1"/>
  <c r="X2356" i="11" s="1"/>
  <c r="Y2356" i="11" s="1"/>
  <c r="M2356" i="11"/>
  <c r="N2356" i="11" s="1"/>
  <c r="O2356" i="11" s="1"/>
  <c r="P2356" i="11" s="1"/>
  <c r="Q2355" i="11" l="1"/>
  <c r="Q2354" i="11"/>
  <c r="C2358" i="11"/>
  <c r="A2359" i="11"/>
  <c r="B2358" i="11"/>
  <c r="E2358" i="11"/>
  <c r="D2358" i="11"/>
  <c r="U2358" i="11"/>
  <c r="S2358" i="11"/>
  <c r="G2357" i="11"/>
  <c r="H2357" i="11" s="1"/>
  <c r="I2357" i="11" s="1"/>
  <c r="J2357" i="11" s="1"/>
  <c r="V2357" i="11"/>
  <c r="W2357" i="11" s="1"/>
  <c r="X2357" i="11" s="1"/>
  <c r="Y2357" i="11" s="1"/>
  <c r="M2357" i="11"/>
  <c r="N2357" i="11" s="1"/>
  <c r="O2357" i="11" s="1"/>
  <c r="P2357" i="11" s="1"/>
  <c r="G2358" i="11" l="1"/>
  <c r="H2358" i="11" s="1"/>
  <c r="I2358" i="11" s="1"/>
  <c r="J2358" i="11" s="1"/>
  <c r="K2357" i="11" s="1"/>
  <c r="V2358" i="11"/>
  <c r="W2358" i="11" s="1"/>
  <c r="X2358" i="11" s="1"/>
  <c r="Y2358" i="11" s="1"/>
  <c r="M2358" i="11"/>
  <c r="A2360" i="11"/>
  <c r="B2359" i="11"/>
  <c r="U2359" i="11"/>
  <c r="E2359" i="11"/>
  <c r="D2359" i="11"/>
  <c r="C2359" i="11"/>
  <c r="S2359" i="11"/>
  <c r="K2356" i="11"/>
  <c r="Q2356" i="11"/>
  <c r="N2358" i="11" l="1"/>
  <c r="O2358" i="11" s="1"/>
  <c r="P2358" i="11" s="1"/>
  <c r="G2359" i="11"/>
  <c r="H2359" i="11" s="1"/>
  <c r="I2359" i="11" s="1"/>
  <c r="J2359" i="11" s="1"/>
  <c r="K2358" i="11" s="1"/>
  <c r="M2359" i="11"/>
  <c r="N2359" i="11" s="1"/>
  <c r="O2359" i="11" s="1"/>
  <c r="P2359" i="11" s="1"/>
  <c r="V2359" i="11"/>
  <c r="W2359" i="11" s="1"/>
  <c r="X2359" i="11" s="1"/>
  <c r="Y2359" i="11" s="1"/>
  <c r="U2360" i="11"/>
  <c r="E2360" i="11"/>
  <c r="D2360" i="11"/>
  <c r="C2360" i="11"/>
  <c r="B2360" i="11"/>
  <c r="A2361" i="11"/>
  <c r="S2360" i="11"/>
  <c r="Q2358" i="11" l="1"/>
  <c r="Q2357" i="11"/>
  <c r="G2360" i="11"/>
  <c r="H2360" i="11" s="1"/>
  <c r="I2360" i="11" s="1"/>
  <c r="J2360" i="11" s="1"/>
  <c r="M2360" i="11"/>
  <c r="N2360" i="11" s="1"/>
  <c r="O2360" i="11" s="1"/>
  <c r="P2360" i="11" s="1"/>
  <c r="V2360" i="11"/>
  <c r="W2360" i="11" s="1"/>
  <c r="X2360" i="11" s="1"/>
  <c r="Y2360" i="11" s="1"/>
  <c r="D2361" i="11"/>
  <c r="C2361" i="11"/>
  <c r="A2362" i="11"/>
  <c r="B2361" i="11"/>
  <c r="E2361" i="11"/>
  <c r="U2361" i="11"/>
  <c r="S2361" i="11"/>
  <c r="K2359" i="11" l="1"/>
  <c r="Q2359" i="11"/>
  <c r="G2361" i="11"/>
  <c r="H2361" i="11" s="1"/>
  <c r="I2361" i="11" s="1"/>
  <c r="J2361" i="11" s="1"/>
  <c r="V2361" i="11"/>
  <c r="W2361" i="11" s="1"/>
  <c r="X2361" i="11" s="1"/>
  <c r="Y2361" i="11" s="1"/>
  <c r="M2361" i="11"/>
  <c r="N2361" i="11" s="1"/>
  <c r="O2361" i="11" s="1"/>
  <c r="P2361" i="11" s="1"/>
  <c r="Q2360" i="11" s="1"/>
  <c r="C2362" i="11"/>
  <c r="A2363" i="11"/>
  <c r="B2362" i="11"/>
  <c r="U2362" i="11"/>
  <c r="E2362" i="11"/>
  <c r="D2362" i="11"/>
  <c r="S2362" i="11"/>
  <c r="A2364" i="11" l="1"/>
  <c r="B2363" i="11"/>
  <c r="U2363" i="11"/>
  <c r="E2363" i="11"/>
  <c r="D2363" i="11"/>
  <c r="C2363" i="11"/>
  <c r="S2363" i="11"/>
  <c r="G2362" i="11"/>
  <c r="H2362" i="11" s="1"/>
  <c r="I2362" i="11" s="1"/>
  <c r="J2362" i="11" s="1"/>
  <c r="V2362" i="11"/>
  <c r="W2362" i="11" s="1"/>
  <c r="X2362" i="11" s="1"/>
  <c r="Y2362" i="11" s="1"/>
  <c r="M2362" i="11"/>
  <c r="N2362" i="11" s="1"/>
  <c r="O2362" i="11" s="1"/>
  <c r="P2362" i="11" s="1"/>
  <c r="Q2361" i="11" s="1"/>
  <c r="K2360" i="11"/>
  <c r="G2363" i="11" l="1"/>
  <c r="V2363" i="11"/>
  <c r="W2363" i="11" s="1"/>
  <c r="X2363" i="11" s="1"/>
  <c r="Y2363" i="11" s="1"/>
  <c r="M2363" i="11"/>
  <c r="K2361" i="11"/>
  <c r="H2363" i="11"/>
  <c r="I2363" i="11" s="1"/>
  <c r="J2363" i="11" s="1"/>
  <c r="N2363" i="11"/>
  <c r="O2363" i="11" s="1"/>
  <c r="P2363" i="11" s="1"/>
  <c r="Q2362" i="11" s="1"/>
  <c r="U2364" i="11"/>
  <c r="E2364" i="11"/>
  <c r="D2364" i="11"/>
  <c r="A2365" i="11"/>
  <c r="C2364" i="11"/>
  <c r="B2364" i="11"/>
  <c r="S2364" i="11"/>
  <c r="D2365" i="11" l="1"/>
  <c r="C2365" i="11"/>
  <c r="B2365" i="11"/>
  <c r="A2366" i="11"/>
  <c r="U2365" i="11"/>
  <c r="E2365" i="11"/>
  <c r="S2365" i="11"/>
  <c r="G2364" i="11"/>
  <c r="H2364" i="11" s="1"/>
  <c r="I2364" i="11" s="1"/>
  <c r="J2364" i="11" s="1"/>
  <c r="V2364" i="11"/>
  <c r="W2364" i="11" s="1"/>
  <c r="X2364" i="11" s="1"/>
  <c r="Y2364" i="11" s="1"/>
  <c r="M2364" i="11"/>
  <c r="N2364" i="11" s="1"/>
  <c r="O2364" i="11" s="1"/>
  <c r="P2364" i="11" s="1"/>
  <c r="K2362" i="11"/>
  <c r="C2366" i="11" l="1"/>
  <c r="A2367" i="11"/>
  <c r="B2366" i="11"/>
  <c r="E2366" i="11"/>
  <c r="U2366" i="11"/>
  <c r="D2366" i="11"/>
  <c r="S2366" i="11"/>
  <c r="N2365" i="11"/>
  <c r="O2365" i="11" s="1"/>
  <c r="P2365" i="11" s="1"/>
  <c r="Q2363" i="11"/>
  <c r="G2365" i="11"/>
  <c r="V2365" i="11"/>
  <c r="W2365" i="11" s="1"/>
  <c r="X2365" i="11" s="1"/>
  <c r="Y2365" i="11" s="1"/>
  <c r="M2365" i="11"/>
  <c r="H2365" i="11"/>
  <c r="I2365" i="11" s="1"/>
  <c r="J2365" i="11" s="1"/>
  <c r="K2363" i="11"/>
  <c r="A2368" i="11" l="1"/>
  <c r="B2367" i="11"/>
  <c r="U2367" i="11"/>
  <c r="E2367" i="11"/>
  <c r="D2367" i="11"/>
  <c r="C2367" i="11"/>
  <c r="S2367" i="11"/>
  <c r="Q2364" i="11"/>
  <c r="K2364" i="11"/>
  <c r="G2366" i="11"/>
  <c r="H2366" i="11" s="1"/>
  <c r="I2366" i="11" s="1"/>
  <c r="J2366" i="11" s="1"/>
  <c r="M2366" i="11"/>
  <c r="N2366" i="11" s="1"/>
  <c r="O2366" i="11" s="1"/>
  <c r="P2366" i="11" s="1"/>
  <c r="Q2365" i="11" s="1"/>
  <c r="V2366" i="11"/>
  <c r="W2366" i="11"/>
  <c r="X2366" i="11" s="1"/>
  <c r="Y2366" i="11" s="1"/>
  <c r="K2365" i="11" l="1"/>
  <c r="U2368" i="11"/>
  <c r="E2368" i="11"/>
  <c r="D2368" i="11"/>
  <c r="C2368" i="11"/>
  <c r="B2368" i="11"/>
  <c r="A2369" i="11"/>
  <c r="S2368" i="11"/>
  <c r="G2367" i="11"/>
  <c r="V2367" i="11"/>
  <c r="W2367" i="11" s="1"/>
  <c r="X2367" i="11" s="1"/>
  <c r="Y2367" i="11" s="1"/>
  <c r="M2367" i="11"/>
  <c r="N2367" i="11" s="1"/>
  <c r="O2367" i="11" s="1"/>
  <c r="P2367" i="11" s="1"/>
  <c r="D2369" i="11" l="1"/>
  <c r="C2369" i="11"/>
  <c r="A2370" i="11"/>
  <c r="B2369" i="11"/>
  <c r="E2369" i="11"/>
  <c r="U2369" i="11"/>
  <c r="S2369" i="11"/>
  <c r="G2368" i="11"/>
  <c r="H2368" i="11" s="1"/>
  <c r="I2368" i="11" s="1"/>
  <c r="J2368" i="11" s="1"/>
  <c r="V2368" i="11"/>
  <c r="W2368" i="11" s="1"/>
  <c r="X2368" i="11" s="1"/>
  <c r="Y2368" i="11" s="1"/>
  <c r="M2368" i="11"/>
  <c r="N2368" i="11" s="1"/>
  <c r="O2368" i="11" s="1"/>
  <c r="P2368" i="11" s="1"/>
  <c r="Q2366" i="11"/>
  <c r="H2367" i="11"/>
  <c r="I2367" i="11" s="1"/>
  <c r="J2367" i="11" s="1"/>
  <c r="G2369" i="11" l="1"/>
  <c r="H2369" i="11" s="1"/>
  <c r="I2369" i="11" s="1"/>
  <c r="J2369" i="11" s="1"/>
  <c r="V2369" i="11"/>
  <c r="W2369" i="11" s="1"/>
  <c r="X2369" i="11" s="1"/>
  <c r="Y2369" i="11" s="1"/>
  <c r="M2369" i="11"/>
  <c r="N2369" i="11" s="1"/>
  <c r="O2369" i="11" s="1"/>
  <c r="P2369" i="11" s="1"/>
  <c r="Q2368" i="11" s="1"/>
  <c r="Q2367" i="11"/>
  <c r="C2370" i="11"/>
  <c r="A2371" i="11"/>
  <c r="B2370" i="11"/>
  <c r="U2370" i="11"/>
  <c r="E2370" i="11"/>
  <c r="D2370" i="11"/>
  <c r="S2370" i="11"/>
  <c r="K2367" i="11"/>
  <c r="K2366" i="11"/>
  <c r="A2372" i="11" l="1"/>
  <c r="B2371" i="11"/>
  <c r="U2371" i="11"/>
  <c r="E2371" i="11"/>
  <c r="D2371" i="11"/>
  <c r="C2371" i="11"/>
  <c r="S2371" i="11"/>
  <c r="G2370" i="11"/>
  <c r="H2370" i="11" s="1"/>
  <c r="I2370" i="11" s="1"/>
  <c r="J2370" i="11" s="1"/>
  <c r="K2369" i="11" s="1"/>
  <c r="V2370" i="11"/>
  <c r="W2370" i="11" s="1"/>
  <c r="X2370" i="11" s="1"/>
  <c r="Y2370" i="11" s="1"/>
  <c r="M2370" i="11"/>
  <c r="N2370" i="11" s="1"/>
  <c r="O2370" i="11" s="1"/>
  <c r="P2370" i="11" s="1"/>
  <c r="K2368" i="11"/>
  <c r="Q2369" i="11" l="1"/>
  <c r="G2371" i="11"/>
  <c r="M2371" i="11"/>
  <c r="N2371" i="11" s="1"/>
  <c r="O2371" i="11" s="1"/>
  <c r="P2371" i="11" s="1"/>
  <c r="V2371" i="11"/>
  <c r="W2371" i="11" s="1"/>
  <c r="X2371" i="11" s="1"/>
  <c r="Y2371" i="11" s="1"/>
  <c r="H2371" i="11"/>
  <c r="I2371" i="11" s="1"/>
  <c r="J2371" i="11" s="1"/>
  <c r="U2372" i="11"/>
  <c r="E2372" i="11"/>
  <c r="D2372" i="11"/>
  <c r="A2373" i="11"/>
  <c r="C2372" i="11"/>
  <c r="B2372" i="11"/>
  <c r="S2372" i="11"/>
  <c r="D2373" i="11" l="1"/>
  <c r="C2373" i="11"/>
  <c r="B2373" i="11"/>
  <c r="A2374" i="11"/>
  <c r="U2373" i="11"/>
  <c r="E2373" i="11"/>
  <c r="S2373" i="11"/>
  <c r="K2370" i="11"/>
  <c r="G2372" i="11"/>
  <c r="H2372" i="11" s="1"/>
  <c r="I2372" i="11" s="1"/>
  <c r="J2372" i="11" s="1"/>
  <c r="K2371" i="11" s="1"/>
  <c r="M2372" i="11"/>
  <c r="N2372" i="11" s="1"/>
  <c r="O2372" i="11" s="1"/>
  <c r="P2372" i="11" s="1"/>
  <c r="V2372" i="11"/>
  <c r="W2372" i="11" s="1"/>
  <c r="X2372" i="11" s="1"/>
  <c r="Y2372" i="11" s="1"/>
  <c r="Q2370" i="11"/>
  <c r="Q2371" i="11" l="1"/>
  <c r="G2373" i="11"/>
  <c r="M2373" i="11"/>
  <c r="N2373" i="11" s="1"/>
  <c r="O2373" i="11" s="1"/>
  <c r="P2373" i="11" s="1"/>
  <c r="V2373" i="11"/>
  <c r="H2373" i="11"/>
  <c r="I2373" i="11" s="1"/>
  <c r="J2373" i="11" s="1"/>
  <c r="K2372" i="11" s="1"/>
  <c r="C2374" i="11"/>
  <c r="A2375" i="11"/>
  <c r="B2374" i="11"/>
  <c r="E2374" i="11"/>
  <c r="D2374" i="11"/>
  <c r="U2374" i="11"/>
  <c r="S2374" i="11"/>
  <c r="W2373" i="11"/>
  <c r="X2373" i="11" s="1"/>
  <c r="Y2373" i="11" s="1"/>
  <c r="Q2372" i="11" l="1"/>
  <c r="A2376" i="11"/>
  <c r="B2375" i="11"/>
  <c r="U2375" i="11"/>
  <c r="E2375" i="11"/>
  <c r="D2375" i="11"/>
  <c r="C2375" i="11"/>
  <c r="S2375" i="11"/>
  <c r="N2374" i="11"/>
  <c r="O2374" i="11" s="1"/>
  <c r="P2374" i="11" s="1"/>
  <c r="G2374" i="11"/>
  <c r="H2374" i="11" s="1"/>
  <c r="I2374" i="11" s="1"/>
  <c r="J2374" i="11" s="1"/>
  <c r="K2373" i="11" s="1"/>
  <c r="M2374" i="11"/>
  <c r="V2374" i="11"/>
  <c r="W2374" i="11" s="1"/>
  <c r="X2374" i="11" s="1"/>
  <c r="Y2374" i="11" s="1"/>
  <c r="U2376" i="11" l="1"/>
  <c r="E2376" i="11"/>
  <c r="D2376" i="11"/>
  <c r="C2376" i="11"/>
  <c r="B2376" i="11"/>
  <c r="A2377" i="11"/>
  <c r="S2376" i="11"/>
  <c r="G2375" i="11"/>
  <c r="H2375" i="11" s="1"/>
  <c r="I2375" i="11" s="1"/>
  <c r="J2375" i="11" s="1"/>
  <c r="V2375" i="11"/>
  <c r="W2375" i="11" s="1"/>
  <c r="X2375" i="11" s="1"/>
  <c r="Y2375" i="11" s="1"/>
  <c r="M2375" i="11"/>
  <c r="N2375" i="11" s="1"/>
  <c r="O2375" i="11" s="1"/>
  <c r="P2375" i="11" s="1"/>
  <c r="Q2373" i="11"/>
  <c r="D2377" i="11" l="1"/>
  <c r="C2377" i="11"/>
  <c r="A2378" i="11"/>
  <c r="E2377" i="11"/>
  <c r="B2377" i="11"/>
  <c r="U2377" i="11"/>
  <c r="S2377" i="11"/>
  <c r="Q2374" i="11"/>
  <c r="G2376" i="11"/>
  <c r="H2376" i="11" s="1"/>
  <c r="I2376" i="11" s="1"/>
  <c r="J2376" i="11" s="1"/>
  <c r="V2376" i="11"/>
  <c r="W2376" i="11" s="1"/>
  <c r="X2376" i="11" s="1"/>
  <c r="Y2376" i="11" s="1"/>
  <c r="M2376" i="11"/>
  <c r="N2376" i="11"/>
  <c r="O2376" i="11" s="1"/>
  <c r="P2376" i="11" s="1"/>
  <c r="K2374" i="11"/>
  <c r="G2377" i="11" l="1"/>
  <c r="M2377" i="11"/>
  <c r="N2377" i="11" s="1"/>
  <c r="O2377" i="11" s="1"/>
  <c r="P2377" i="11" s="1"/>
  <c r="Q2376" i="11" s="1"/>
  <c r="V2377" i="11"/>
  <c r="W2377" i="11" s="1"/>
  <c r="X2377" i="11" s="1"/>
  <c r="Y2377" i="11" s="1"/>
  <c r="K2375" i="11"/>
  <c r="C2378" i="11"/>
  <c r="A2379" i="11"/>
  <c r="B2378" i="11"/>
  <c r="U2378" i="11"/>
  <c r="E2378" i="11"/>
  <c r="D2378" i="11"/>
  <c r="S2378" i="11"/>
  <c r="H2377" i="11"/>
  <c r="I2377" i="11" s="1"/>
  <c r="J2377" i="11" s="1"/>
  <c r="Q2375" i="11"/>
  <c r="A2380" i="11" l="1"/>
  <c r="B2379" i="11"/>
  <c r="U2379" i="11"/>
  <c r="E2379" i="11"/>
  <c r="D2379" i="11"/>
  <c r="C2379" i="11"/>
  <c r="S2379" i="11"/>
  <c r="G2378" i="11"/>
  <c r="H2378" i="11" s="1"/>
  <c r="I2378" i="11" s="1"/>
  <c r="J2378" i="11" s="1"/>
  <c r="V2378" i="11"/>
  <c r="W2378" i="11" s="1"/>
  <c r="X2378" i="11" s="1"/>
  <c r="Y2378" i="11" s="1"/>
  <c r="M2378" i="11"/>
  <c r="N2378" i="11" s="1"/>
  <c r="O2378" i="11" s="1"/>
  <c r="P2378" i="11" s="1"/>
  <c r="Q2377" i="11" s="1"/>
  <c r="K2376" i="11"/>
  <c r="K2377" i="11" l="1"/>
  <c r="G2379" i="11"/>
  <c r="H2379" i="11" s="1"/>
  <c r="I2379" i="11" s="1"/>
  <c r="J2379" i="11" s="1"/>
  <c r="V2379" i="11"/>
  <c r="W2379" i="11" s="1"/>
  <c r="X2379" i="11" s="1"/>
  <c r="Y2379" i="11" s="1"/>
  <c r="M2379" i="11"/>
  <c r="N2379" i="11"/>
  <c r="O2379" i="11" s="1"/>
  <c r="P2379" i="11" s="1"/>
  <c r="Q2378" i="11" s="1"/>
  <c r="U2380" i="11"/>
  <c r="E2380" i="11"/>
  <c r="D2380" i="11"/>
  <c r="A2381" i="11"/>
  <c r="C2380" i="11"/>
  <c r="B2380" i="11"/>
  <c r="S2380" i="11"/>
  <c r="G2380" i="11" l="1"/>
  <c r="V2380" i="11"/>
  <c r="W2380" i="11" s="1"/>
  <c r="X2380" i="11" s="1"/>
  <c r="Y2380" i="11" s="1"/>
  <c r="M2380" i="11"/>
  <c r="N2380" i="11" s="1"/>
  <c r="O2380" i="11" s="1"/>
  <c r="P2380" i="11" s="1"/>
  <c r="Q2379" i="11" s="1"/>
  <c r="D2381" i="11"/>
  <c r="C2381" i="11"/>
  <c r="B2381" i="11"/>
  <c r="A2382" i="11"/>
  <c r="U2381" i="11"/>
  <c r="E2381" i="11"/>
  <c r="S2381" i="11"/>
  <c r="H2380" i="11"/>
  <c r="I2380" i="11" s="1"/>
  <c r="J2380" i="11" s="1"/>
  <c r="K2378" i="11"/>
  <c r="C2382" i="11" l="1"/>
  <c r="A2383" i="11"/>
  <c r="B2382" i="11"/>
  <c r="E2382" i="11"/>
  <c r="U2382" i="11"/>
  <c r="D2382" i="11"/>
  <c r="S2382" i="11"/>
  <c r="G2381" i="11"/>
  <c r="H2381" i="11" s="1"/>
  <c r="I2381" i="11" s="1"/>
  <c r="J2381" i="11" s="1"/>
  <c r="M2381" i="11"/>
  <c r="N2381" i="11" s="1"/>
  <c r="O2381" i="11" s="1"/>
  <c r="P2381" i="11" s="1"/>
  <c r="Q2380" i="11" s="1"/>
  <c r="V2381" i="11"/>
  <c r="W2381" i="11" s="1"/>
  <c r="X2381" i="11" s="1"/>
  <c r="Y2381" i="11" s="1"/>
  <c r="K2379" i="11"/>
  <c r="G2382" i="11" l="1"/>
  <c r="H2382" i="11" s="1"/>
  <c r="I2382" i="11" s="1"/>
  <c r="J2382" i="11" s="1"/>
  <c r="M2382" i="11"/>
  <c r="V2382" i="11"/>
  <c r="W2382" i="11"/>
  <c r="X2382" i="11" s="1"/>
  <c r="Y2382" i="11" s="1"/>
  <c r="N2382" i="11"/>
  <c r="O2382" i="11" s="1"/>
  <c r="P2382" i="11" s="1"/>
  <c r="A2384" i="11"/>
  <c r="B2383" i="11"/>
  <c r="U2383" i="11"/>
  <c r="E2383" i="11"/>
  <c r="D2383" i="11"/>
  <c r="C2383" i="11"/>
  <c r="S2383" i="11"/>
  <c r="K2380" i="11"/>
  <c r="G2383" i="11" l="1"/>
  <c r="H2383" i="11" s="1"/>
  <c r="I2383" i="11" s="1"/>
  <c r="J2383" i="11" s="1"/>
  <c r="K2382" i="11" s="1"/>
  <c r="M2383" i="11"/>
  <c r="N2383" i="11" s="1"/>
  <c r="O2383" i="11" s="1"/>
  <c r="P2383" i="11" s="1"/>
  <c r="Q2382" i="11" s="1"/>
  <c r="V2383" i="11"/>
  <c r="W2383" i="11" s="1"/>
  <c r="X2383" i="11" s="1"/>
  <c r="Y2383" i="11" s="1"/>
  <c r="U2384" i="11"/>
  <c r="E2384" i="11"/>
  <c r="D2384" i="11"/>
  <c r="C2384" i="11"/>
  <c r="B2384" i="11"/>
  <c r="A2385" i="11"/>
  <c r="S2384" i="11"/>
  <c r="Q2381" i="11"/>
  <c r="K2381" i="11"/>
  <c r="G2384" i="11" l="1"/>
  <c r="V2384" i="11"/>
  <c r="M2384" i="11"/>
  <c r="N2384" i="11" s="1"/>
  <c r="O2384" i="11" s="1"/>
  <c r="P2384" i="11" s="1"/>
  <c r="H2384" i="11"/>
  <c r="I2384" i="11" s="1"/>
  <c r="J2384" i="11" s="1"/>
  <c r="D2385" i="11"/>
  <c r="C2385" i="11"/>
  <c r="A2386" i="11"/>
  <c r="B2385" i="11"/>
  <c r="E2385" i="11"/>
  <c r="U2385" i="11"/>
  <c r="S2385" i="11"/>
  <c r="W2384" i="11"/>
  <c r="X2384" i="11" s="1"/>
  <c r="Y2384" i="11" s="1"/>
  <c r="G2385" i="11" l="1"/>
  <c r="H2385" i="11" s="1"/>
  <c r="I2385" i="11" s="1"/>
  <c r="J2385" i="11" s="1"/>
  <c r="K2384" i="11" s="1"/>
  <c r="M2385" i="11"/>
  <c r="N2385" i="11" s="1"/>
  <c r="O2385" i="11" s="1"/>
  <c r="P2385" i="11" s="1"/>
  <c r="Q2384" i="11" s="1"/>
  <c r="V2385" i="11"/>
  <c r="W2385" i="11" s="1"/>
  <c r="X2385" i="11" s="1"/>
  <c r="Y2385" i="11" s="1"/>
  <c r="C2386" i="11"/>
  <c r="A2387" i="11"/>
  <c r="B2386" i="11"/>
  <c r="U2386" i="11"/>
  <c r="E2386" i="11"/>
  <c r="D2386" i="11"/>
  <c r="S2386" i="11"/>
  <c r="Q2383" i="11"/>
  <c r="K2383" i="11"/>
  <c r="A2388" i="11" l="1"/>
  <c r="B2387" i="11"/>
  <c r="U2387" i="11"/>
  <c r="E2387" i="11"/>
  <c r="D2387" i="11"/>
  <c r="C2387" i="11"/>
  <c r="S2387" i="11"/>
  <c r="G2386" i="11"/>
  <c r="H2386" i="11" s="1"/>
  <c r="I2386" i="11" s="1"/>
  <c r="J2386" i="11" s="1"/>
  <c r="K2385" i="11" s="1"/>
  <c r="M2386" i="11"/>
  <c r="N2386" i="11" s="1"/>
  <c r="O2386" i="11" s="1"/>
  <c r="P2386" i="11" s="1"/>
  <c r="Q2385" i="11" s="1"/>
  <c r="V2386" i="11"/>
  <c r="W2386" i="11" s="1"/>
  <c r="X2386" i="11" s="1"/>
  <c r="Y2386" i="11" s="1"/>
  <c r="G2387" i="11" l="1"/>
  <c r="H2387" i="11" s="1"/>
  <c r="I2387" i="11" s="1"/>
  <c r="J2387" i="11" s="1"/>
  <c r="M2387" i="11"/>
  <c r="N2387" i="11" s="1"/>
  <c r="O2387" i="11" s="1"/>
  <c r="P2387" i="11" s="1"/>
  <c r="Q2386" i="11" s="1"/>
  <c r="V2387" i="11"/>
  <c r="W2387" i="11" s="1"/>
  <c r="X2387" i="11" s="1"/>
  <c r="Y2387" i="11" s="1"/>
  <c r="U2388" i="11"/>
  <c r="E2388" i="11"/>
  <c r="D2388" i="11"/>
  <c r="A2389" i="11"/>
  <c r="C2388" i="11"/>
  <c r="B2388" i="11"/>
  <c r="S2388" i="11"/>
  <c r="K2386" i="11"/>
  <c r="D2389" i="11" l="1"/>
  <c r="C2389" i="11"/>
  <c r="B2389" i="11"/>
  <c r="U2389" i="11"/>
  <c r="A2390" i="11"/>
  <c r="E2389" i="11"/>
  <c r="S2389" i="11"/>
  <c r="G2388" i="11"/>
  <c r="H2388" i="11" s="1"/>
  <c r="I2388" i="11" s="1"/>
  <c r="J2388" i="11" s="1"/>
  <c r="V2388" i="11"/>
  <c r="W2388" i="11" s="1"/>
  <c r="X2388" i="11" s="1"/>
  <c r="Y2388" i="11" s="1"/>
  <c r="M2388" i="11"/>
  <c r="N2388" i="11" s="1"/>
  <c r="O2388" i="11" s="1"/>
  <c r="P2388" i="11" s="1"/>
  <c r="Q2387" i="11" s="1"/>
  <c r="C2390" i="11" l="1"/>
  <c r="A2391" i="11"/>
  <c r="B2390" i="11"/>
  <c r="E2390" i="11"/>
  <c r="D2390" i="11"/>
  <c r="U2390" i="11"/>
  <c r="S2390" i="11"/>
  <c r="H2389" i="11"/>
  <c r="I2389" i="11" s="1"/>
  <c r="J2389" i="11" s="1"/>
  <c r="K2387" i="11"/>
  <c r="G2389" i="11"/>
  <c r="V2389" i="11"/>
  <c r="W2389" i="11" s="1"/>
  <c r="X2389" i="11" s="1"/>
  <c r="Y2389" i="11" s="1"/>
  <c r="M2389" i="11"/>
  <c r="N2389" i="11" s="1"/>
  <c r="O2389" i="11" s="1"/>
  <c r="P2389" i="11" s="1"/>
  <c r="Q2388" i="11" l="1"/>
  <c r="W2390" i="11"/>
  <c r="X2390" i="11" s="1"/>
  <c r="Y2390" i="11" s="1"/>
  <c r="G2390" i="11"/>
  <c r="H2390" i="11" s="1"/>
  <c r="I2390" i="11" s="1"/>
  <c r="J2390" i="11" s="1"/>
  <c r="K2389" i="11" s="1"/>
  <c r="V2390" i="11"/>
  <c r="M2390" i="11"/>
  <c r="N2390" i="11" s="1"/>
  <c r="O2390" i="11" s="1"/>
  <c r="P2390" i="11" s="1"/>
  <c r="A2392" i="11"/>
  <c r="B2391" i="11"/>
  <c r="U2391" i="11"/>
  <c r="E2391" i="11"/>
  <c r="D2391" i="11"/>
  <c r="C2391" i="11"/>
  <c r="S2391" i="11"/>
  <c r="K2388" i="11"/>
  <c r="U2392" i="11" l="1"/>
  <c r="E2392" i="11"/>
  <c r="D2392" i="11"/>
  <c r="C2392" i="11"/>
  <c r="B2392" i="11"/>
  <c r="A2393" i="11"/>
  <c r="S2392" i="11"/>
  <c r="G2391" i="11"/>
  <c r="H2391" i="11" s="1"/>
  <c r="I2391" i="11" s="1"/>
  <c r="J2391" i="11" s="1"/>
  <c r="K2390" i="11" s="1"/>
  <c r="V2391" i="11"/>
  <c r="W2391" i="11" s="1"/>
  <c r="X2391" i="11" s="1"/>
  <c r="Y2391" i="11" s="1"/>
  <c r="M2391" i="11"/>
  <c r="N2391" i="11" s="1"/>
  <c r="O2391" i="11" s="1"/>
  <c r="P2391" i="11" s="1"/>
  <c r="Q2389" i="11"/>
  <c r="D2393" i="11" l="1"/>
  <c r="C2393" i="11"/>
  <c r="A2394" i="11"/>
  <c r="B2393" i="11"/>
  <c r="E2393" i="11"/>
  <c r="U2393" i="11"/>
  <c r="S2393" i="11"/>
  <c r="G2392" i="11"/>
  <c r="H2392" i="11" s="1"/>
  <c r="I2392" i="11" s="1"/>
  <c r="J2392" i="11" s="1"/>
  <c r="M2392" i="11"/>
  <c r="N2392" i="11" s="1"/>
  <c r="O2392" i="11" s="1"/>
  <c r="P2392" i="11" s="1"/>
  <c r="Q2391" i="11" s="1"/>
  <c r="V2392" i="11"/>
  <c r="W2392" i="11" s="1"/>
  <c r="X2392" i="11" s="1"/>
  <c r="Y2392" i="11" s="1"/>
  <c r="Q2390" i="11"/>
  <c r="G2393" i="11" l="1"/>
  <c r="H2393" i="11" s="1"/>
  <c r="I2393" i="11" s="1"/>
  <c r="J2393" i="11" s="1"/>
  <c r="M2393" i="11"/>
  <c r="N2393" i="11" s="1"/>
  <c r="O2393" i="11" s="1"/>
  <c r="P2393" i="11" s="1"/>
  <c r="Q2392" i="11" s="1"/>
  <c r="V2393" i="11"/>
  <c r="W2393" i="11" s="1"/>
  <c r="X2393" i="11" s="1"/>
  <c r="Y2393" i="11" s="1"/>
  <c r="C2394" i="11"/>
  <c r="A2395" i="11"/>
  <c r="B2394" i="11"/>
  <c r="U2394" i="11"/>
  <c r="E2394" i="11"/>
  <c r="D2394" i="11"/>
  <c r="S2394" i="11"/>
  <c r="K2391" i="11"/>
  <c r="A2396" i="11" l="1"/>
  <c r="B2395" i="11"/>
  <c r="U2395" i="11"/>
  <c r="E2395" i="11"/>
  <c r="D2395" i="11"/>
  <c r="C2395" i="11"/>
  <c r="S2395" i="11"/>
  <c r="G2394" i="11"/>
  <c r="H2394" i="11" s="1"/>
  <c r="I2394" i="11" s="1"/>
  <c r="J2394" i="11" s="1"/>
  <c r="V2394" i="11"/>
  <c r="W2394" i="11" s="1"/>
  <c r="X2394" i="11" s="1"/>
  <c r="Y2394" i="11" s="1"/>
  <c r="M2394" i="11"/>
  <c r="N2394" i="11" s="1"/>
  <c r="O2394" i="11" s="1"/>
  <c r="P2394" i="11" s="1"/>
  <c r="K2392" i="11"/>
  <c r="G2395" i="11" l="1"/>
  <c r="H2395" i="11" s="1"/>
  <c r="I2395" i="11" s="1"/>
  <c r="J2395" i="11" s="1"/>
  <c r="K2394" i="11" s="1"/>
  <c r="V2395" i="11"/>
  <c r="W2395" i="11" s="1"/>
  <c r="X2395" i="11" s="1"/>
  <c r="Y2395" i="11" s="1"/>
  <c r="M2395" i="11"/>
  <c r="N2395" i="11" s="1"/>
  <c r="O2395" i="11" s="1"/>
  <c r="P2395" i="11" s="1"/>
  <c r="Q2394" i="11" s="1"/>
  <c r="U2396" i="11"/>
  <c r="E2396" i="11"/>
  <c r="D2396" i="11"/>
  <c r="C2396" i="11"/>
  <c r="A2397" i="11"/>
  <c r="B2396" i="11"/>
  <c r="S2396" i="11"/>
  <c r="Q2393" i="11"/>
  <c r="K2393" i="11"/>
  <c r="G2396" i="11" l="1"/>
  <c r="H2396" i="11" s="1"/>
  <c r="I2396" i="11" s="1"/>
  <c r="J2396" i="11" s="1"/>
  <c r="K2395" i="11" s="1"/>
  <c r="V2396" i="11"/>
  <c r="W2396" i="11" s="1"/>
  <c r="X2396" i="11" s="1"/>
  <c r="Y2396" i="11" s="1"/>
  <c r="M2396" i="11"/>
  <c r="N2396" i="11" s="1"/>
  <c r="O2396" i="11" s="1"/>
  <c r="P2396" i="11" s="1"/>
  <c r="Q2395" i="11" s="1"/>
  <c r="D2397" i="11"/>
  <c r="C2397" i="11"/>
  <c r="B2397" i="11"/>
  <c r="U2397" i="11"/>
  <c r="A2398" i="11"/>
  <c r="E2397" i="11"/>
  <c r="S2397" i="11"/>
  <c r="C2398" i="11" l="1"/>
  <c r="A2399" i="11"/>
  <c r="B2398" i="11"/>
  <c r="E2398" i="11"/>
  <c r="D2398" i="11"/>
  <c r="U2398" i="11"/>
  <c r="S2398" i="11"/>
  <c r="G2397" i="11"/>
  <c r="H2397" i="11" s="1"/>
  <c r="I2397" i="11" s="1"/>
  <c r="J2397" i="11" s="1"/>
  <c r="K2396" i="11" s="1"/>
  <c r="V2397" i="11"/>
  <c r="W2397" i="11" s="1"/>
  <c r="X2397" i="11" s="1"/>
  <c r="Y2397" i="11" s="1"/>
  <c r="M2397" i="11"/>
  <c r="N2397" i="11" s="1"/>
  <c r="O2397" i="11" s="1"/>
  <c r="P2397" i="11" s="1"/>
  <c r="N2398" i="11" l="1"/>
  <c r="O2398" i="11" s="1"/>
  <c r="P2398" i="11" s="1"/>
  <c r="Q2397" i="11" s="1"/>
  <c r="G2398" i="11"/>
  <c r="H2398" i="11" s="1"/>
  <c r="I2398" i="11" s="1"/>
  <c r="J2398" i="11" s="1"/>
  <c r="M2398" i="11"/>
  <c r="V2398" i="11"/>
  <c r="W2398" i="11" s="1"/>
  <c r="X2398" i="11" s="1"/>
  <c r="Y2398" i="11" s="1"/>
  <c r="A2400" i="11"/>
  <c r="B2399" i="11"/>
  <c r="U2399" i="11"/>
  <c r="E2399" i="11"/>
  <c r="D2399" i="11"/>
  <c r="C2399" i="11"/>
  <c r="S2399" i="11"/>
  <c r="Q2396" i="11"/>
  <c r="G2399" i="11" l="1"/>
  <c r="H2399" i="11" s="1"/>
  <c r="I2399" i="11" s="1"/>
  <c r="J2399" i="11" s="1"/>
  <c r="K2398" i="11" s="1"/>
  <c r="M2399" i="11"/>
  <c r="N2399" i="11" s="1"/>
  <c r="O2399" i="11" s="1"/>
  <c r="P2399" i="11" s="1"/>
  <c r="V2399" i="11"/>
  <c r="W2399" i="11" s="1"/>
  <c r="X2399" i="11" s="1"/>
  <c r="Y2399" i="11" s="1"/>
  <c r="U2400" i="11"/>
  <c r="E2400" i="11"/>
  <c r="D2400" i="11"/>
  <c r="C2400" i="11"/>
  <c r="B2400" i="11"/>
  <c r="A2401" i="11"/>
  <c r="S2400" i="11"/>
  <c r="K2397" i="11"/>
  <c r="D2401" i="11" l="1"/>
  <c r="C2401" i="11"/>
  <c r="A2402" i="11"/>
  <c r="B2401" i="11"/>
  <c r="E2401" i="11"/>
  <c r="U2401" i="11"/>
  <c r="S2401" i="11"/>
  <c r="G2400" i="11"/>
  <c r="H2400" i="11" s="1"/>
  <c r="I2400" i="11" s="1"/>
  <c r="J2400" i="11" s="1"/>
  <c r="K2399" i="11" s="1"/>
  <c r="M2400" i="11"/>
  <c r="N2400" i="11" s="1"/>
  <c r="O2400" i="11" s="1"/>
  <c r="P2400" i="11" s="1"/>
  <c r="Q2399" i="11" s="1"/>
  <c r="V2400" i="11"/>
  <c r="W2400" i="11" s="1"/>
  <c r="X2400" i="11" s="1"/>
  <c r="Y2400" i="11" s="1"/>
  <c r="Q2398" i="11"/>
  <c r="G2401" i="11" l="1"/>
  <c r="H2401" i="11" s="1"/>
  <c r="I2401" i="11" s="1"/>
  <c r="J2401" i="11" s="1"/>
  <c r="K2400" i="11" s="1"/>
  <c r="V2401" i="11"/>
  <c r="W2401" i="11" s="1"/>
  <c r="X2401" i="11" s="1"/>
  <c r="Y2401" i="11" s="1"/>
  <c r="M2401" i="11"/>
  <c r="N2401" i="11" s="1"/>
  <c r="O2401" i="11" s="1"/>
  <c r="P2401" i="11" s="1"/>
  <c r="Q2400" i="11" s="1"/>
  <c r="C2402" i="11"/>
  <c r="A2403" i="11"/>
  <c r="B2402" i="11"/>
  <c r="U2402" i="11"/>
  <c r="E2402" i="11"/>
  <c r="D2402" i="11"/>
  <c r="S2402" i="11"/>
  <c r="A2404" i="11" l="1"/>
  <c r="B2403" i="11"/>
  <c r="U2403" i="11"/>
  <c r="E2403" i="11"/>
  <c r="D2403" i="11"/>
  <c r="C2403" i="11"/>
  <c r="S2403" i="11"/>
  <c r="G2402" i="11"/>
  <c r="H2402" i="11" s="1"/>
  <c r="I2402" i="11" s="1"/>
  <c r="J2402" i="11" s="1"/>
  <c r="K2401" i="11" s="1"/>
  <c r="V2402" i="11"/>
  <c r="W2402" i="11" s="1"/>
  <c r="X2402" i="11" s="1"/>
  <c r="Y2402" i="11" s="1"/>
  <c r="M2402" i="11"/>
  <c r="N2402" i="11" s="1"/>
  <c r="O2402" i="11" s="1"/>
  <c r="P2402" i="11" s="1"/>
  <c r="Q2401" i="11" s="1"/>
  <c r="G2403" i="11" l="1"/>
  <c r="H2403" i="11" s="1"/>
  <c r="I2403" i="11" s="1"/>
  <c r="J2403" i="11" s="1"/>
  <c r="M2403" i="11"/>
  <c r="N2403" i="11" s="1"/>
  <c r="O2403" i="11" s="1"/>
  <c r="P2403" i="11" s="1"/>
  <c r="V2403" i="11"/>
  <c r="W2403" i="11" s="1"/>
  <c r="X2403" i="11" s="1"/>
  <c r="Y2403" i="11" s="1"/>
  <c r="U2404" i="11"/>
  <c r="E2404" i="11"/>
  <c r="D2404" i="11"/>
  <c r="C2404" i="11"/>
  <c r="A2405" i="11"/>
  <c r="B2404" i="11"/>
  <c r="S2404" i="11"/>
  <c r="Q2402" i="11" l="1"/>
  <c r="G2404" i="11"/>
  <c r="H2404" i="11" s="1"/>
  <c r="I2404" i="11" s="1"/>
  <c r="J2404" i="11" s="1"/>
  <c r="V2404" i="11"/>
  <c r="W2404" i="11" s="1"/>
  <c r="X2404" i="11" s="1"/>
  <c r="Y2404" i="11" s="1"/>
  <c r="M2404" i="11"/>
  <c r="N2404" i="11" s="1"/>
  <c r="O2404" i="11" s="1"/>
  <c r="P2404" i="11" s="1"/>
  <c r="D2405" i="11"/>
  <c r="C2405" i="11"/>
  <c r="B2405" i="11"/>
  <c r="U2405" i="11"/>
  <c r="A2406" i="11"/>
  <c r="E2405" i="11"/>
  <c r="S2405" i="11"/>
  <c r="K2402" i="11"/>
  <c r="G2405" i="11" l="1"/>
  <c r="H2405" i="11" s="1"/>
  <c r="I2405" i="11" s="1"/>
  <c r="J2405" i="11" s="1"/>
  <c r="K2404" i="11" s="1"/>
  <c r="V2405" i="11"/>
  <c r="W2405" i="11" s="1"/>
  <c r="X2405" i="11" s="1"/>
  <c r="Y2405" i="11" s="1"/>
  <c r="M2405" i="11"/>
  <c r="N2405" i="11" s="1"/>
  <c r="O2405" i="11" s="1"/>
  <c r="P2405" i="11" s="1"/>
  <c r="Q2404" i="11" s="1"/>
  <c r="Q2403" i="11"/>
  <c r="C2406" i="11"/>
  <c r="A2407" i="11"/>
  <c r="B2406" i="11"/>
  <c r="E2406" i="11"/>
  <c r="D2406" i="11"/>
  <c r="U2406" i="11"/>
  <c r="S2406" i="11"/>
  <c r="K2403" i="11"/>
  <c r="A2408" i="11" l="1"/>
  <c r="B2407" i="11"/>
  <c r="U2407" i="11"/>
  <c r="E2407" i="11"/>
  <c r="D2407" i="11"/>
  <c r="C2407" i="11"/>
  <c r="S2407" i="11"/>
  <c r="G2406" i="11"/>
  <c r="H2406" i="11" s="1"/>
  <c r="I2406" i="11" s="1"/>
  <c r="J2406" i="11" s="1"/>
  <c r="V2406" i="11"/>
  <c r="W2406" i="11" s="1"/>
  <c r="X2406" i="11" s="1"/>
  <c r="Y2406" i="11" s="1"/>
  <c r="M2406" i="11"/>
  <c r="N2406" i="11" s="1"/>
  <c r="O2406" i="11" s="1"/>
  <c r="P2406" i="11" s="1"/>
  <c r="K2405" i="11" l="1"/>
  <c r="G2407" i="11"/>
  <c r="H2407" i="11" s="1"/>
  <c r="I2407" i="11" s="1"/>
  <c r="J2407" i="11" s="1"/>
  <c r="M2407" i="11"/>
  <c r="N2407" i="11" s="1"/>
  <c r="O2407" i="11" s="1"/>
  <c r="P2407" i="11" s="1"/>
  <c r="Q2406" i="11" s="1"/>
  <c r="V2407" i="11"/>
  <c r="U2408" i="11"/>
  <c r="E2408" i="11"/>
  <c r="D2408" i="11"/>
  <c r="C2408" i="11"/>
  <c r="B2408" i="11"/>
  <c r="A2409" i="11"/>
  <c r="S2408" i="11"/>
  <c r="W2407" i="11"/>
  <c r="X2407" i="11" s="1"/>
  <c r="Y2407" i="11" s="1"/>
  <c r="Q2405" i="11"/>
  <c r="G2408" i="11" l="1"/>
  <c r="H2408" i="11" s="1"/>
  <c r="I2408" i="11" s="1"/>
  <c r="J2408" i="11" s="1"/>
  <c r="V2408" i="11"/>
  <c r="W2408" i="11" s="1"/>
  <c r="X2408" i="11" s="1"/>
  <c r="Y2408" i="11" s="1"/>
  <c r="M2408" i="11"/>
  <c r="N2408" i="11" s="1"/>
  <c r="O2408" i="11" s="1"/>
  <c r="P2408" i="11" s="1"/>
  <c r="Q2407" i="11" s="1"/>
  <c r="D2409" i="11"/>
  <c r="C2409" i="11"/>
  <c r="A2410" i="11"/>
  <c r="E2409" i="11"/>
  <c r="B2409" i="11"/>
  <c r="U2409" i="11"/>
  <c r="S2409" i="11"/>
  <c r="K2407" i="11"/>
  <c r="K2406" i="11"/>
  <c r="G2409" i="11" l="1"/>
  <c r="H2409" i="11" s="1"/>
  <c r="I2409" i="11" s="1"/>
  <c r="J2409" i="11" s="1"/>
  <c r="K2408" i="11" s="1"/>
  <c r="M2409" i="11"/>
  <c r="N2409" i="11" s="1"/>
  <c r="O2409" i="11" s="1"/>
  <c r="P2409" i="11" s="1"/>
  <c r="V2409" i="11"/>
  <c r="W2409" i="11" s="1"/>
  <c r="X2409" i="11" s="1"/>
  <c r="Y2409" i="11" s="1"/>
  <c r="C2410" i="11"/>
  <c r="A2411" i="11"/>
  <c r="B2410" i="11"/>
  <c r="U2410" i="11"/>
  <c r="E2410" i="11"/>
  <c r="D2410" i="11"/>
  <c r="S2410" i="11"/>
  <c r="A2412" i="11" l="1"/>
  <c r="B2411" i="11"/>
  <c r="U2411" i="11"/>
  <c r="E2411" i="11"/>
  <c r="D2411" i="11"/>
  <c r="C2411" i="11"/>
  <c r="S2411" i="11"/>
  <c r="G2410" i="11"/>
  <c r="H2410" i="11" s="1"/>
  <c r="I2410" i="11" s="1"/>
  <c r="J2410" i="11" s="1"/>
  <c r="K2409" i="11" s="1"/>
  <c r="V2410" i="11"/>
  <c r="M2410" i="11"/>
  <c r="N2410" i="11" s="1"/>
  <c r="O2410" i="11" s="1"/>
  <c r="P2410" i="11" s="1"/>
  <c r="W2410" i="11"/>
  <c r="X2410" i="11" s="1"/>
  <c r="Y2410" i="11" s="1"/>
  <c r="Q2408" i="11"/>
  <c r="U2412" i="11" l="1"/>
  <c r="E2412" i="11"/>
  <c r="D2412" i="11"/>
  <c r="C2412" i="11"/>
  <c r="A2413" i="11"/>
  <c r="B2412" i="11"/>
  <c r="S2412" i="11"/>
  <c r="G2411" i="11"/>
  <c r="H2411" i="11" s="1"/>
  <c r="I2411" i="11" s="1"/>
  <c r="J2411" i="11" s="1"/>
  <c r="K2410" i="11" s="1"/>
  <c r="V2411" i="11"/>
  <c r="W2411" i="11" s="1"/>
  <c r="X2411" i="11" s="1"/>
  <c r="Y2411" i="11" s="1"/>
  <c r="M2411" i="11"/>
  <c r="Q2409" i="11"/>
  <c r="G2412" i="11" l="1"/>
  <c r="H2412" i="11" s="1"/>
  <c r="I2412" i="11" s="1"/>
  <c r="J2412" i="11" s="1"/>
  <c r="K2411" i="11" s="1"/>
  <c r="M2412" i="11"/>
  <c r="N2412" i="11" s="1"/>
  <c r="O2412" i="11" s="1"/>
  <c r="P2412" i="11" s="1"/>
  <c r="V2412" i="11"/>
  <c r="W2412" i="11" s="1"/>
  <c r="X2412" i="11" s="1"/>
  <c r="Y2412" i="11" s="1"/>
  <c r="D2413" i="11"/>
  <c r="C2413" i="11"/>
  <c r="B2413" i="11"/>
  <c r="U2413" i="11"/>
  <c r="A2414" i="11"/>
  <c r="E2413" i="11"/>
  <c r="S2413" i="11"/>
  <c r="N2411" i="11"/>
  <c r="O2411" i="11" s="1"/>
  <c r="P2411" i="11" s="1"/>
  <c r="Q2411" i="11" l="1"/>
  <c r="Q2410" i="11"/>
  <c r="W2413" i="11"/>
  <c r="X2413" i="11" s="1"/>
  <c r="Y2413" i="11" s="1"/>
  <c r="C2414" i="11"/>
  <c r="A2415" i="11"/>
  <c r="B2414" i="11"/>
  <c r="E2414" i="11"/>
  <c r="U2414" i="11"/>
  <c r="D2414" i="11"/>
  <c r="S2414" i="11"/>
  <c r="G2413" i="11"/>
  <c r="H2413" i="11" s="1"/>
  <c r="I2413" i="11" s="1"/>
  <c r="J2413" i="11" s="1"/>
  <c r="M2413" i="11"/>
  <c r="N2413" i="11" s="1"/>
  <c r="O2413" i="11" s="1"/>
  <c r="P2413" i="11" s="1"/>
  <c r="V2413" i="11"/>
  <c r="A2416" i="11" l="1"/>
  <c r="B2415" i="11"/>
  <c r="U2415" i="11"/>
  <c r="E2415" i="11"/>
  <c r="D2415" i="11"/>
  <c r="C2415" i="11"/>
  <c r="S2415" i="11"/>
  <c r="H2414" i="11"/>
  <c r="I2414" i="11" s="1"/>
  <c r="J2414" i="11" s="1"/>
  <c r="K2412" i="11"/>
  <c r="Q2412" i="11"/>
  <c r="G2414" i="11"/>
  <c r="M2414" i="11"/>
  <c r="N2414" i="11" s="1"/>
  <c r="O2414" i="11" s="1"/>
  <c r="P2414" i="11" s="1"/>
  <c r="V2414" i="11"/>
  <c r="W2414" i="11" s="1"/>
  <c r="X2414" i="11" s="1"/>
  <c r="Y2414" i="11" s="1"/>
  <c r="H2415" i="11" l="1"/>
  <c r="I2415" i="11" s="1"/>
  <c r="J2415" i="11" s="1"/>
  <c r="K2414" i="11" s="1"/>
  <c r="G2415" i="11"/>
  <c r="V2415" i="11"/>
  <c r="M2415" i="11"/>
  <c r="N2415" i="11" s="1"/>
  <c r="O2415" i="11" s="1"/>
  <c r="P2415" i="11" s="1"/>
  <c r="Q2414" i="11" s="1"/>
  <c r="Q2413" i="11"/>
  <c r="U2416" i="11"/>
  <c r="E2416" i="11"/>
  <c r="D2416" i="11"/>
  <c r="C2416" i="11"/>
  <c r="B2416" i="11"/>
  <c r="A2417" i="11"/>
  <c r="S2416" i="11"/>
  <c r="K2413" i="11"/>
  <c r="W2415" i="11" l="1"/>
  <c r="X2415" i="11" s="1"/>
  <c r="Y2415" i="11" s="1"/>
  <c r="G2416" i="11"/>
  <c r="H2416" i="11" s="1"/>
  <c r="I2416" i="11" s="1"/>
  <c r="J2416" i="11" s="1"/>
  <c r="K2415" i="11" s="1"/>
  <c r="V2416" i="11"/>
  <c r="W2416" i="11" s="1"/>
  <c r="X2416" i="11" s="1"/>
  <c r="Y2416" i="11" s="1"/>
  <c r="M2416" i="11"/>
  <c r="N2416" i="11" s="1"/>
  <c r="O2416" i="11" s="1"/>
  <c r="P2416" i="11" s="1"/>
  <c r="Q2415" i="11" s="1"/>
  <c r="D2417" i="11"/>
  <c r="C2417" i="11"/>
  <c r="A2418" i="11"/>
  <c r="B2417" i="11"/>
  <c r="E2417" i="11"/>
  <c r="U2417" i="11"/>
  <c r="S2417" i="11"/>
  <c r="C2418" i="11" l="1"/>
  <c r="A2419" i="11"/>
  <c r="B2418" i="11"/>
  <c r="U2418" i="11"/>
  <c r="E2418" i="11"/>
  <c r="D2418" i="11"/>
  <c r="S2418" i="11"/>
  <c r="G2417" i="11"/>
  <c r="H2417" i="11" s="1"/>
  <c r="I2417" i="11" s="1"/>
  <c r="J2417" i="11" s="1"/>
  <c r="K2416" i="11" s="1"/>
  <c r="M2417" i="11"/>
  <c r="N2417" i="11" s="1"/>
  <c r="O2417" i="11" s="1"/>
  <c r="P2417" i="11" s="1"/>
  <c r="Q2416" i="11" s="1"/>
  <c r="V2417" i="11"/>
  <c r="W2417" i="11" s="1"/>
  <c r="X2417" i="11" s="1"/>
  <c r="Y2417" i="11" s="1"/>
  <c r="A2420" i="11" l="1"/>
  <c r="B2419" i="11"/>
  <c r="U2419" i="11"/>
  <c r="E2419" i="11"/>
  <c r="D2419" i="11"/>
  <c r="C2419" i="11"/>
  <c r="S2419" i="11"/>
  <c r="H2418" i="11"/>
  <c r="I2418" i="11" s="1"/>
  <c r="J2418" i="11" s="1"/>
  <c r="K2417" i="11" s="1"/>
  <c r="G2418" i="11"/>
  <c r="M2418" i="11"/>
  <c r="N2418" i="11" s="1"/>
  <c r="O2418" i="11" s="1"/>
  <c r="P2418" i="11" s="1"/>
  <c r="V2418" i="11"/>
  <c r="W2418" i="11" s="1"/>
  <c r="X2418" i="11" s="1"/>
  <c r="Y2418" i="11" s="1"/>
  <c r="G2419" i="11" l="1"/>
  <c r="H2419" i="11" s="1"/>
  <c r="I2419" i="11" s="1"/>
  <c r="J2419" i="11" s="1"/>
  <c r="K2418" i="11" s="1"/>
  <c r="V2419" i="11"/>
  <c r="W2419" i="11" s="1"/>
  <c r="X2419" i="11" s="1"/>
  <c r="Y2419" i="11" s="1"/>
  <c r="M2419" i="11"/>
  <c r="Q2417" i="11"/>
  <c r="N2419" i="11"/>
  <c r="O2419" i="11" s="1"/>
  <c r="P2419" i="11" s="1"/>
  <c r="U2420" i="11"/>
  <c r="E2420" i="11"/>
  <c r="D2420" i="11"/>
  <c r="A2421" i="11"/>
  <c r="C2420" i="11"/>
  <c r="B2420" i="11"/>
  <c r="S2420" i="11"/>
  <c r="D2421" i="11" l="1"/>
  <c r="C2421" i="11"/>
  <c r="B2421" i="11"/>
  <c r="U2421" i="11"/>
  <c r="A2422" i="11"/>
  <c r="E2421" i="11"/>
  <c r="S2421" i="11"/>
  <c r="G2420" i="11"/>
  <c r="V2420" i="11"/>
  <c r="W2420" i="11" s="1"/>
  <c r="X2420" i="11" s="1"/>
  <c r="Y2420" i="11" s="1"/>
  <c r="M2420" i="11"/>
  <c r="N2420" i="11" s="1"/>
  <c r="O2420" i="11" s="1"/>
  <c r="P2420" i="11" s="1"/>
  <c r="H2420" i="11"/>
  <c r="I2420" i="11" s="1"/>
  <c r="J2420" i="11" s="1"/>
  <c r="Q2418" i="11"/>
  <c r="G2421" i="11" l="1"/>
  <c r="H2421" i="11" s="1"/>
  <c r="I2421" i="11" s="1"/>
  <c r="J2421" i="11" s="1"/>
  <c r="V2421" i="11"/>
  <c r="W2421" i="11" s="1"/>
  <c r="X2421" i="11" s="1"/>
  <c r="Y2421" i="11" s="1"/>
  <c r="M2421" i="11"/>
  <c r="N2421" i="11" s="1"/>
  <c r="O2421" i="11" s="1"/>
  <c r="P2421" i="11" s="1"/>
  <c r="Q2420" i="11" s="1"/>
  <c r="K2419" i="11"/>
  <c r="C2422" i="11"/>
  <c r="A2423" i="11"/>
  <c r="B2422" i="11"/>
  <c r="E2422" i="11"/>
  <c r="D2422" i="11"/>
  <c r="U2422" i="11"/>
  <c r="S2422" i="11"/>
  <c r="Q2419" i="11"/>
  <c r="G2422" i="11" l="1"/>
  <c r="H2422" i="11" s="1"/>
  <c r="I2422" i="11" s="1"/>
  <c r="J2422" i="11" s="1"/>
  <c r="K2421" i="11" s="1"/>
  <c r="M2422" i="11"/>
  <c r="V2422" i="11"/>
  <c r="W2422" i="11" s="1"/>
  <c r="X2422" i="11" s="1"/>
  <c r="Y2422" i="11" s="1"/>
  <c r="A2424" i="11"/>
  <c r="B2423" i="11"/>
  <c r="U2423" i="11"/>
  <c r="E2423" i="11"/>
  <c r="D2423" i="11"/>
  <c r="C2423" i="11"/>
  <c r="S2423" i="11"/>
  <c r="N2422" i="11"/>
  <c r="O2422" i="11" s="1"/>
  <c r="P2422" i="11" s="1"/>
  <c r="Q2421" i="11" s="1"/>
  <c r="K2420" i="11"/>
  <c r="U2424" i="11" l="1"/>
  <c r="E2424" i="11"/>
  <c r="D2424" i="11"/>
  <c r="C2424" i="11"/>
  <c r="B2424" i="11"/>
  <c r="A2425" i="11"/>
  <c r="S2424" i="11"/>
  <c r="G2423" i="11"/>
  <c r="H2423" i="11" s="1"/>
  <c r="I2423" i="11" s="1"/>
  <c r="J2423" i="11" s="1"/>
  <c r="K2422" i="11" s="1"/>
  <c r="M2423" i="11"/>
  <c r="N2423" i="11" s="1"/>
  <c r="O2423" i="11" s="1"/>
  <c r="P2423" i="11" s="1"/>
  <c r="V2423" i="11"/>
  <c r="W2423" i="11" s="1"/>
  <c r="X2423" i="11" s="1"/>
  <c r="Y2423" i="11" s="1"/>
  <c r="D2425" i="11" l="1"/>
  <c r="C2425" i="11"/>
  <c r="A2426" i="11"/>
  <c r="B2425" i="11"/>
  <c r="E2425" i="11"/>
  <c r="U2425" i="11"/>
  <c r="S2425" i="11"/>
  <c r="W2424" i="11"/>
  <c r="X2424" i="11" s="1"/>
  <c r="Y2424" i="11" s="1"/>
  <c r="G2424" i="11"/>
  <c r="M2424" i="11"/>
  <c r="V2424" i="11"/>
  <c r="H2424" i="11"/>
  <c r="I2424" i="11" s="1"/>
  <c r="J2424" i="11" s="1"/>
  <c r="K2423" i="11" s="1"/>
  <c r="N2424" i="11"/>
  <c r="O2424" i="11" s="1"/>
  <c r="P2424" i="11" s="1"/>
  <c r="Q2423" i="11" s="1"/>
  <c r="Q2422" i="11"/>
  <c r="G2425" i="11" l="1"/>
  <c r="H2425" i="11" s="1"/>
  <c r="I2425" i="11" s="1"/>
  <c r="J2425" i="11" s="1"/>
  <c r="M2425" i="11"/>
  <c r="N2425" i="11" s="1"/>
  <c r="O2425" i="11" s="1"/>
  <c r="P2425" i="11" s="1"/>
  <c r="Q2424" i="11" s="1"/>
  <c r="V2425" i="11"/>
  <c r="W2425" i="11" s="1"/>
  <c r="X2425" i="11" s="1"/>
  <c r="Y2425" i="11" s="1"/>
  <c r="C2426" i="11"/>
  <c r="A2427" i="11"/>
  <c r="B2426" i="11"/>
  <c r="U2426" i="11"/>
  <c r="E2426" i="11"/>
  <c r="D2426" i="11"/>
  <c r="S2426" i="11"/>
  <c r="K2424" i="11" l="1"/>
  <c r="A2428" i="11"/>
  <c r="B2427" i="11"/>
  <c r="U2427" i="11"/>
  <c r="E2427" i="11"/>
  <c r="D2427" i="11"/>
  <c r="C2427" i="11"/>
  <c r="S2427" i="11"/>
  <c r="G2426" i="11"/>
  <c r="H2426" i="11" s="1"/>
  <c r="I2426" i="11" s="1"/>
  <c r="J2426" i="11" s="1"/>
  <c r="V2426" i="11"/>
  <c r="W2426" i="11" s="1"/>
  <c r="X2426" i="11" s="1"/>
  <c r="Y2426" i="11" s="1"/>
  <c r="M2426" i="11"/>
  <c r="N2426" i="11" s="1"/>
  <c r="O2426" i="11" s="1"/>
  <c r="P2426" i="11" s="1"/>
  <c r="Q2425" i="11" s="1"/>
  <c r="K2425" i="11" l="1"/>
  <c r="U2428" i="11"/>
  <c r="E2428" i="11"/>
  <c r="D2428" i="11"/>
  <c r="C2428" i="11"/>
  <c r="A2429" i="11"/>
  <c r="B2428" i="11"/>
  <c r="S2428" i="11"/>
  <c r="G2427" i="11"/>
  <c r="H2427" i="11" s="1"/>
  <c r="I2427" i="11" s="1"/>
  <c r="J2427" i="11" s="1"/>
  <c r="V2427" i="11"/>
  <c r="W2427" i="11" s="1"/>
  <c r="X2427" i="11" s="1"/>
  <c r="Y2427" i="11" s="1"/>
  <c r="M2427" i="11"/>
  <c r="N2427" i="11" s="1"/>
  <c r="O2427" i="11" s="1"/>
  <c r="P2427" i="11" s="1"/>
  <c r="G2428" i="11" l="1"/>
  <c r="V2428" i="11"/>
  <c r="W2428" i="11" s="1"/>
  <c r="X2428" i="11" s="1"/>
  <c r="Y2428" i="11" s="1"/>
  <c r="M2428" i="11"/>
  <c r="N2428" i="11" s="1"/>
  <c r="O2428" i="11" s="1"/>
  <c r="P2428" i="11" s="1"/>
  <c r="H2428" i="11"/>
  <c r="I2428" i="11" s="1"/>
  <c r="J2428" i="11" s="1"/>
  <c r="K2427" i="11" s="1"/>
  <c r="D2429" i="11"/>
  <c r="C2429" i="11"/>
  <c r="B2429" i="11"/>
  <c r="U2429" i="11"/>
  <c r="A2430" i="11"/>
  <c r="E2429" i="11"/>
  <c r="S2429" i="11"/>
  <c r="Q2426" i="11"/>
  <c r="K2426" i="11"/>
  <c r="G2429" i="11" l="1"/>
  <c r="H2429" i="11" s="1"/>
  <c r="I2429" i="11" s="1"/>
  <c r="J2429" i="11" s="1"/>
  <c r="V2429" i="11"/>
  <c r="W2429" i="11" s="1"/>
  <c r="X2429" i="11" s="1"/>
  <c r="Y2429" i="11" s="1"/>
  <c r="M2429" i="11"/>
  <c r="N2429" i="11" s="1"/>
  <c r="O2429" i="11" s="1"/>
  <c r="P2429" i="11" s="1"/>
  <c r="Q2428" i="11" s="1"/>
  <c r="C2430" i="11"/>
  <c r="A2431" i="11"/>
  <c r="B2430" i="11"/>
  <c r="E2430" i="11"/>
  <c r="U2430" i="11"/>
  <c r="D2430" i="11"/>
  <c r="S2430" i="11"/>
  <c r="K2428" i="11"/>
  <c r="Q2427" i="11"/>
  <c r="A2432" i="11" l="1"/>
  <c r="B2431" i="11"/>
  <c r="U2431" i="11"/>
  <c r="E2431" i="11"/>
  <c r="D2431" i="11"/>
  <c r="C2431" i="11"/>
  <c r="S2431" i="11"/>
  <c r="G2430" i="11"/>
  <c r="H2430" i="11" s="1"/>
  <c r="I2430" i="11" s="1"/>
  <c r="J2430" i="11" s="1"/>
  <c r="M2430" i="11"/>
  <c r="N2430" i="11" s="1"/>
  <c r="O2430" i="11" s="1"/>
  <c r="P2430" i="11" s="1"/>
  <c r="Q2429" i="11" s="1"/>
  <c r="V2430" i="11"/>
  <c r="W2430" i="11" s="1"/>
  <c r="X2430" i="11" s="1"/>
  <c r="Y2430" i="11" s="1"/>
  <c r="K2429" i="11" l="1"/>
  <c r="G2431" i="11"/>
  <c r="H2431" i="11" s="1"/>
  <c r="I2431" i="11" s="1"/>
  <c r="J2431" i="11" s="1"/>
  <c r="M2431" i="11"/>
  <c r="V2431" i="11"/>
  <c r="W2431" i="11" s="1"/>
  <c r="X2431" i="11" s="1"/>
  <c r="Y2431" i="11" s="1"/>
  <c r="N2431" i="11"/>
  <c r="O2431" i="11" s="1"/>
  <c r="P2431" i="11" s="1"/>
  <c r="U2432" i="11"/>
  <c r="E2432" i="11"/>
  <c r="D2432" i="11"/>
  <c r="C2432" i="11"/>
  <c r="B2432" i="11"/>
  <c r="A2433" i="11"/>
  <c r="S2432" i="11"/>
  <c r="Q2430" i="11" l="1"/>
  <c r="G2432" i="11"/>
  <c r="H2432" i="11" s="1"/>
  <c r="I2432" i="11" s="1"/>
  <c r="J2432" i="11" s="1"/>
  <c r="K2431" i="11" s="1"/>
  <c r="V2432" i="11"/>
  <c r="W2432" i="11" s="1"/>
  <c r="X2432" i="11" s="1"/>
  <c r="Y2432" i="11" s="1"/>
  <c r="M2432" i="11"/>
  <c r="N2432" i="11" s="1"/>
  <c r="O2432" i="11" s="1"/>
  <c r="P2432" i="11" s="1"/>
  <c r="Q2431" i="11" s="1"/>
  <c r="D2433" i="11"/>
  <c r="C2433" i="11"/>
  <c r="A2434" i="11"/>
  <c r="B2433" i="11"/>
  <c r="E2433" i="11"/>
  <c r="U2433" i="11"/>
  <c r="S2433" i="11"/>
  <c r="K2430" i="11"/>
  <c r="G2433" i="11" l="1"/>
  <c r="H2433" i="11" s="1"/>
  <c r="I2433" i="11" s="1"/>
  <c r="J2433" i="11" s="1"/>
  <c r="K2432" i="11" s="1"/>
  <c r="V2433" i="11"/>
  <c r="W2433" i="11" s="1"/>
  <c r="X2433" i="11" s="1"/>
  <c r="Y2433" i="11" s="1"/>
  <c r="M2433" i="11"/>
  <c r="N2433" i="11" s="1"/>
  <c r="O2433" i="11" s="1"/>
  <c r="P2433" i="11" s="1"/>
  <c r="Q2432" i="11" s="1"/>
  <c r="C2434" i="11"/>
  <c r="A2435" i="11"/>
  <c r="B2434" i="11"/>
  <c r="U2434" i="11"/>
  <c r="E2434" i="11"/>
  <c r="D2434" i="11"/>
  <c r="S2434" i="11"/>
  <c r="A2436" i="11" l="1"/>
  <c r="B2435" i="11"/>
  <c r="U2435" i="11"/>
  <c r="E2435" i="11"/>
  <c r="D2435" i="11"/>
  <c r="C2435" i="11"/>
  <c r="S2435" i="11"/>
  <c r="G2434" i="11"/>
  <c r="H2434" i="11" s="1"/>
  <c r="I2434" i="11" s="1"/>
  <c r="J2434" i="11" s="1"/>
  <c r="K2433" i="11" s="1"/>
  <c r="V2434" i="11"/>
  <c r="W2434" i="11" s="1"/>
  <c r="X2434" i="11" s="1"/>
  <c r="Y2434" i="11" s="1"/>
  <c r="M2434" i="11"/>
  <c r="N2434" i="11" s="1"/>
  <c r="O2434" i="11" s="1"/>
  <c r="P2434" i="11" s="1"/>
  <c r="Q2433" i="11" s="1"/>
  <c r="G2435" i="11" l="1"/>
  <c r="H2435" i="11" s="1"/>
  <c r="I2435" i="11" s="1"/>
  <c r="J2435" i="11" s="1"/>
  <c r="M2435" i="11"/>
  <c r="V2435" i="11"/>
  <c r="W2435" i="11" s="1"/>
  <c r="X2435" i="11" s="1"/>
  <c r="Y2435" i="11" s="1"/>
  <c r="N2435" i="11"/>
  <c r="O2435" i="11" s="1"/>
  <c r="P2435" i="11" s="1"/>
  <c r="Q2434" i="11" s="1"/>
  <c r="U2436" i="11"/>
  <c r="E2436" i="11"/>
  <c r="D2436" i="11"/>
  <c r="A2437" i="11"/>
  <c r="C2436" i="11"/>
  <c r="B2436" i="11"/>
  <c r="S2436" i="11"/>
  <c r="K2434" i="11" l="1"/>
  <c r="D2437" i="11"/>
  <c r="C2437" i="11"/>
  <c r="B2437" i="11"/>
  <c r="A2438" i="11"/>
  <c r="U2437" i="11"/>
  <c r="E2437" i="11"/>
  <c r="S2437" i="11"/>
  <c r="G2436" i="11"/>
  <c r="V2436" i="11"/>
  <c r="W2436" i="11" s="1"/>
  <c r="X2436" i="11" s="1"/>
  <c r="Y2436" i="11" s="1"/>
  <c r="M2436" i="11"/>
  <c r="N2436" i="11" s="1"/>
  <c r="O2436" i="11" s="1"/>
  <c r="P2436" i="11" s="1"/>
  <c r="H2436" i="11"/>
  <c r="I2436" i="11" s="1"/>
  <c r="J2436" i="11" s="1"/>
  <c r="G2437" i="11" l="1"/>
  <c r="H2437" i="11" s="1"/>
  <c r="I2437" i="11" s="1"/>
  <c r="J2437" i="11" s="1"/>
  <c r="M2437" i="11"/>
  <c r="N2437" i="11" s="1"/>
  <c r="O2437" i="11" s="1"/>
  <c r="P2437" i="11" s="1"/>
  <c r="V2437" i="11"/>
  <c r="W2437" i="11" s="1"/>
  <c r="X2437" i="11" s="1"/>
  <c r="Y2437" i="11" s="1"/>
  <c r="Q2435" i="11"/>
  <c r="C2438" i="11"/>
  <c r="A2439" i="11"/>
  <c r="B2438" i="11"/>
  <c r="E2438" i="11"/>
  <c r="U2438" i="11"/>
  <c r="D2438" i="11"/>
  <c r="S2438" i="11"/>
  <c r="K2435" i="11"/>
  <c r="Q2436" i="11" l="1"/>
  <c r="G2438" i="11"/>
  <c r="H2438" i="11" s="1"/>
  <c r="I2438" i="11" s="1"/>
  <c r="J2438" i="11" s="1"/>
  <c r="V2438" i="11"/>
  <c r="W2438" i="11" s="1"/>
  <c r="X2438" i="11" s="1"/>
  <c r="Y2438" i="11" s="1"/>
  <c r="M2438" i="11"/>
  <c r="N2438" i="11" s="1"/>
  <c r="O2438" i="11" s="1"/>
  <c r="P2438" i="11" s="1"/>
  <c r="A2440" i="11"/>
  <c r="B2439" i="11"/>
  <c r="U2439" i="11"/>
  <c r="E2439" i="11"/>
  <c r="D2439" i="11"/>
  <c r="C2439" i="11"/>
  <c r="S2439" i="11"/>
  <c r="K2436" i="11"/>
  <c r="G2439" i="11" l="1"/>
  <c r="H2439" i="11" s="1"/>
  <c r="I2439" i="11" s="1"/>
  <c r="J2439" i="11" s="1"/>
  <c r="K2438" i="11" s="1"/>
  <c r="V2439" i="11"/>
  <c r="W2439" i="11" s="1"/>
  <c r="X2439" i="11" s="1"/>
  <c r="Y2439" i="11" s="1"/>
  <c r="M2439" i="11"/>
  <c r="N2439" i="11" s="1"/>
  <c r="O2439" i="11" s="1"/>
  <c r="P2439" i="11" s="1"/>
  <c r="Q2438" i="11" s="1"/>
  <c r="K2437" i="11"/>
  <c r="U2440" i="11"/>
  <c r="E2440" i="11"/>
  <c r="D2440" i="11"/>
  <c r="C2440" i="11"/>
  <c r="B2440" i="11"/>
  <c r="A2441" i="11"/>
  <c r="S2440" i="11"/>
  <c r="Q2437" i="11"/>
  <c r="D2441" i="11" l="1"/>
  <c r="C2441" i="11"/>
  <c r="A2442" i="11"/>
  <c r="E2441" i="11"/>
  <c r="B2441" i="11"/>
  <c r="U2441" i="11"/>
  <c r="S2441" i="11"/>
  <c r="G2440" i="11"/>
  <c r="H2440" i="11" s="1"/>
  <c r="I2440" i="11" s="1"/>
  <c r="J2440" i="11" s="1"/>
  <c r="K2439" i="11" s="1"/>
  <c r="V2440" i="11"/>
  <c r="W2440" i="11" s="1"/>
  <c r="X2440" i="11" s="1"/>
  <c r="Y2440" i="11" s="1"/>
  <c r="M2440" i="11"/>
  <c r="N2440" i="11" s="1"/>
  <c r="O2440" i="11" s="1"/>
  <c r="P2440" i="11" s="1"/>
  <c r="C2442" i="11" l="1"/>
  <c r="A2443" i="11"/>
  <c r="B2442" i="11"/>
  <c r="U2442" i="11"/>
  <c r="E2442" i="11"/>
  <c r="D2442" i="11"/>
  <c r="S2442" i="11"/>
  <c r="G2441" i="11"/>
  <c r="H2441" i="11" s="1"/>
  <c r="I2441" i="11" s="1"/>
  <c r="J2441" i="11" s="1"/>
  <c r="V2441" i="11"/>
  <c r="W2441" i="11" s="1"/>
  <c r="X2441" i="11" s="1"/>
  <c r="Y2441" i="11" s="1"/>
  <c r="M2441" i="11"/>
  <c r="N2441" i="11" s="1"/>
  <c r="O2441" i="11" s="1"/>
  <c r="P2441" i="11" s="1"/>
  <c r="Q2439" i="11"/>
  <c r="K2440" i="11" l="1"/>
  <c r="A2444" i="11"/>
  <c r="B2443" i="11"/>
  <c r="U2443" i="11"/>
  <c r="E2443" i="11"/>
  <c r="D2443" i="11"/>
  <c r="C2443" i="11"/>
  <c r="S2443" i="11"/>
  <c r="Q2440" i="11"/>
  <c r="G2442" i="11"/>
  <c r="H2442" i="11" s="1"/>
  <c r="I2442" i="11" s="1"/>
  <c r="J2442" i="11" s="1"/>
  <c r="K2441" i="11" s="1"/>
  <c r="V2442" i="11"/>
  <c r="W2442" i="11" s="1"/>
  <c r="X2442" i="11" s="1"/>
  <c r="Y2442" i="11" s="1"/>
  <c r="M2442" i="11"/>
  <c r="N2442" i="11" s="1"/>
  <c r="O2442" i="11" s="1"/>
  <c r="P2442" i="11" s="1"/>
  <c r="Q2441" i="11" l="1"/>
  <c r="G2443" i="11"/>
  <c r="H2443" i="11" s="1"/>
  <c r="I2443" i="11" s="1"/>
  <c r="J2443" i="11" s="1"/>
  <c r="V2443" i="11"/>
  <c r="M2443" i="11"/>
  <c r="N2443" i="11" s="1"/>
  <c r="O2443" i="11" s="1"/>
  <c r="P2443" i="11" s="1"/>
  <c r="W2443" i="11"/>
  <c r="X2443" i="11" s="1"/>
  <c r="Y2443" i="11" s="1"/>
  <c r="U2444" i="11"/>
  <c r="E2444" i="11"/>
  <c r="D2444" i="11"/>
  <c r="C2444" i="11"/>
  <c r="A2445" i="11"/>
  <c r="B2444" i="11"/>
  <c r="S2444" i="11"/>
  <c r="D2445" i="11" l="1"/>
  <c r="C2445" i="11"/>
  <c r="B2445" i="11"/>
  <c r="U2445" i="11"/>
  <c r="A2446" i="11"/>
  <c r="E2445" i="11"/>
  <c r="S2445" i="11"/>
  <c r="G2444" i="11"/>
  <c r="H2444" i="11" s="1"/>
  <c r="I2444" i="11" s="1"/>
  <c r="J2444" i="11" s="1"/>
  <c r="M2444" i="11"/>
  <c r="N2444" i="11" s="1"/>
  <c r="O2444" i="11" s="1"/>
  <c r="P2444" i="11" s="1"/>
  <c r="Q2443" i="11" s="1"/>
  <c r="V2444" i="11"/>
  <c r="W2444" i="11" s="1"/>
  <c r="X2444" i="11" s="1"/>
  <c r="Y2444" i="11" s="1"/>
  <c r="K2442" i="11"/>
  <c r="Q2442" i="11"/>
  <c r="K2443" i="11" l="1"/>
  <c r="C2446" i="11"/>
  <c r="A2447" i="11"/>
  <c r="B2446" i="11"/>
  <c r="E2446" i="11"/>
  <c r="U2446" i="11"/>
  <c r="D2446" i="11"/>
  <c r="S2446" i="11"/>
  <c r="G2445" i="11"/>
  <c r="H2445" i="11" s="1"/>
  <c r="I2445" i="11" s="1"/>
  <c r="J2445" i="11" s="1"/>
  <c r="M2445" i="11"/>
  <c r="V2445" i="11"/>
  <c r="W2445" i="11" s="1"/>
  <c r="X2445" i="11" s="1"/>
  <c r="Y2445" i="11" s="1"/>
  <c r="N2445" i="11" l="1"/>
  <c r="O2445" i="11" s="1"/>
  <c r="P2445" i="11" s="1"/>
  <c r="G2446" i="11"/>
  <c r="H2446" i="11" s="1"/>
  <c r="I2446" i="11" s="1"/>
  <c r="J2446" i="11" s="1"/>
  <c r="M2446" i="11"/>
  <c r="N2446" i="11" s="1"/>
  <c r="O2446" i="11" s="1"/>
  <c r="P2446" i="11" s="1"/>
  <c r="V2446" i="11"/>
  <c r="W2446" i="11" s="1"/>
  <c r="X2446" i="11" s="1"/>
  <c r="Y2446" i="11" s="1"/>
  <c r="A2448" i="11"/>
  <c r="B2447" i="11"/>
  <c r="U2447" i="11"/>
  <c r="E2447" i="11"/>
  <c r="D2447" i="11"/>
  <c r="C2447" i="11"/>
  <c r="S2447" i="11"/>
  <c r="K2444" i="11"/>
  <c r="K2445" i="11" l="1"/>
  <c r="G2447" i="11"/>
  <c r="H2447" i="11" s="1"/>
  <c r="I2447" i="11" s="1"/>
  <c r="J2447" i="11" s="1"/>
  <c r="M2447" i="11"/>
  <c r="N2447" i="11" s="1"/>
  <c r="O2447" i="11" s="1"/>
  <c r="P2447" i="11" s="1"/>
  <c r="Q2446" i="11" s="1"/>
  <c r="V2447" i="11"/>
  <c r="W2447" i="11" s="1"/>
  <c r="X2447" i="11" s="1"/>
  <c r="Y2447" i="11" s="1"/>
  <c r="U2448" i="11"/>
  <c r="E2448" i="11"/>
  <c r="D2448" i="11"/>
  <c r="C2448" i="11"/>
  <c r="B2448" i="11"/>
  <c r="A2449" i="11"/>
  <c r="S2448" i="11"/>
  <c r="Q2445" i="11"/>
  <c r="Q2444" i="11"/>
  <c r="D2449" i="11" l="1"/>
  <c r="C2449" i="11"/>
  <c r="A2450" i="11"/>
  <c r="B2449" i="11"/>
  <c r="E2449" i="11"/>
  <c r="U2449" i="11"/>
  <c r="S2449" i="11"/>
  <c r="G2448" i="11"/>
  <c r="H2448" i="11" s="1"/>
  <c r="I2448" i="11" s="1"/>
  <c r="J2448" i="11" s="1"/>
  <c r="K2447" i="11" s="1"/>
  <c r="V2448" i="11"/>
  <c r="W2448" i="11" s="1"/>
  <c r="X2448" i="11" s="1"/>
  <c r="Y2448" i="11" s="1"/>
  <c r="M2448" i="11"/>
  <c r="N2448" i="11" s="1"/>
  <c r="O2448" i="11" s="1"/>
  <c r="P2448" i="11" s="1"/>
  <c r="Q2447" i="11" s="1"/>
  <c r="K2446" i="11"/>
  <c r="G2449" i="11" l="1"/>
  <c r="H2449" i="11" s="1"/>
  <c r="I2449" i="11" s="1"/>
  <c r="J2449" i="11" s="1"/>
  <c r="K2448" i="11" s="1"/>
  <c r="M2449" i="11"/>
  <c r="N2449" i="11" s="1"/>
  <c r="O2449" i="11" s="1"/>
  <c r="P2449" i="11" s="1"/>
  <c r="Q2448" i="11" s="1"/>
  <c r="V2449" i="11"/>
  <c r="W2449" i="11" s="1"/>
  <c r="X2449" i="11" s="1"/>
  <c r="Y2449" i="11" s="1"/>
  <c r="C2450" i="11"/>
  <c r="A2451" i="11"/>
  <c r="B2450" i="11"/>
  <c r="U2450" i="11"/>
  <c r="E2450" i="11"/>
  <c r="D2450" i="11"/>
  <c r="S2450" i="11"/>
  <c r="A2452" i="11" l="1"/>
  <c r="B2451" i="11"/>
  <c r="U2451" i="11"/>
  <c r="E2451" i="11"/>
  <c r="D2451" i="11"/>
  <c r="C2451" i="11"/>
  <c r="S2451" i="11"/>
  <c r="G2450" i="11"/>
  <c r="H2450" i="11" s="1"/>
  <c r="I2450" i="11" s="1"/>
  <c r="J2450" i="11" s="1"/>
  <c r="K2449" i="11" s="1"/>
  <c r="M2450" i="11"/>
  <c r="N2450" i="11" s="1"/>
  <c r="O2450" i="11" s="1"/>
  <c r="P2450" i="11" s="1"/>
  <c r="Q2449" i="11" s="1"/>
  <c r="V2450" i="11"/>
  <c r="W2450" i="11" s="1"/>
  <c r="X2450" i="11" s="1"/>
  <c r="Y2450" i="11" s="1"/>
  <c r="G2451" i="11" l="1"/>
  <c r="H2451" i="11" s="1"/>
  <c r="I2451" i="11" s="1"/>
  <c r="J2451" i="11" s="1"/>
  <c r="K2450" i="11" s="1"/>
  <c r="M2451" i="11"/>
  <c r="N2451" i="11" s="1"/>
  <c r="O2451" i="11" s="1"/>
  <c r="P2451" i="11" s="1"/>
  <c r="Q2450" i="11" s="1"/>
  <c r="V2451" i="11"/>
  <c r="W2451" i="11" s="1"/>
  <c r="X2451" i="11" s="1"/>
  <c r="Y2451" i="11" s="1"/>
  <c r="U2452" i="11"/>
  <c r="E2452" i="11"/>
  <c r="D2452" i="11"/>
  <c r="A2453" i="11"/>
  <c r="C2452" i="11"/>
  <c r="B2452" i="11"/>
  <c r="S2452" i="11"/>
  <c r="D2453" i="11" l="1"/>
  <c r="C2453" i="11"/>
  <c r="B2453" i="11"/>
  <c r="A2454" i="11"/>
  <c r="U2453" i="11"/>
  <c r="E2453" i="11"/>
  <c r="S2453" i="11"/>
  <c r="G2452" i="11"/>
  <c r="H2452" i="11" s="1"/>
  <c r="I2452" i="11" s="1"/>
  <c r="J2452" i="11" s="1"/>
  <c r="V2452" i="11"/>
  <c r="W2452" i="11" s="1"/>
  <c r="X2452" i="11" s="1"/>
  <c r="Y2452" i="11" s="1"/>
  <c r="M2452" i="11"/>
  <c r="N2452" i="11" s="1"/>
  <c r="O2452" i="11" s="1"/>
  <c r="P2452" i="11" s="1"/>
  <c r="Q2451" i="11" s="1"/>
  <c r="C2454" i="11" l="1"/>
  <c r="A2455" i="11"/>
  <c r="B2454" i="11"/>
  <c r="E2454" i="11"/>
  <c r="D2454" i="11"/>
  <c r="U2454" i="11"/>
  <c r="S2454" i="11"/>
  <c r="H2453" i="11"/>
  <c r="I2453" i="11" s="1"/>
  <c r="J2453" i="11" s="1"/>
  <c r="K2451" i="11"/>
  <c r="G2453" i="11"/>
  <c r="V2453" i="11"/>
  <c r="W2453" i="11" s="1"/>
  <c r="X2453" i="11" s="1"/>
  <c r="Y2453" i="11" s="1"/>
  <c r="M2453" i="11"/>
  <c r="N2453" i="11" s="1"/>
  <c r="O2453" i="11" s="1"/>
  <c r="P2453" i="11" s="1"/>
  <c r="Q2452" i="11" l="1"/>
  <c r="W2454" i="11"/>
  <c r="X2454" i="11" s="1"/>
  <c r="Y2454" i="11" s="1"/>
  <c r="G2454" i="11"/>
  <c r="H2454" i="11" s="1"/>
  <c r="I2454" i="11" s="1"/>
  <c r="J2454" i="11" s="1"/>
  <c r="K2453" i="11" s="1"/>
  <c r="M2454" i="11"/>
  <c r="N2454" i="11" s="1"/>
  <c r="O2454" i="11" s="1"/>
  <c r="P2454" i="11" s="1"/>
  <c r="V2454" i="11"/>
  <c r="A2456" i="11"/>
  <c r="B2455" i="11"/>
  <c r="U2455" i="11"/>
  <c r="E2455" i="11"/>
  <c r="D2455" i="11"/>
  <c r="C2455" i="11"/>
  <c r="S2455" i="11"/>
  <c r="K2452" i="11"/>
  <c r="U2456" i="11" l="1"/>
  <c r="E2456" i="11"/>
  <c r="D2456" i="11"/>
  <c r="C2456" i="11"/>
  <c r="B2456" i="11"/>
  <c r="A2457" i="11"/>
  <c r="S2456" i="11"/>
  <c r="G2455" i="11"/>
  <c r="H2455" i="11" s="1"/>
  <c r="I2455" i="11" s="1"/>
  <c r="J2455" i="11" s="1"/>
  <c r="K2454" i="11" s="1"/>
  <c r="M2455" i="11"/>
  <c r="N2455" i="11" s="1"/>
  <c r="O2455" i="11" s="1"/>
  <c r="P2455" i="11" s="1"/>
  <c r="V2455" i="11"/>
  <c r="W2455" i="11" s="1"/>
  <c r="X2455" i="11" s="1"/>
  <c r="Y2455" i="11" s="1"/>
  <c r="Q2453" i="11"/>
  <c r="D2457" i="11" l="1"/>
  <c r="C2457" i="11"/>
  <c r="A2458" i="11"/>
  <c r="E2457" i="11"/>
  <c r="B2457" i="11"/>
  <c r="U2457" i="11"/>
  <c r="S2457" i="11"/>
  <c r="W2456" i="11"/>
  <c r="X2456" i="11" s="1"/>
  <c r="Y2456" i="11" s="1"/>
  <c r="G2456" i="11"/>
  <c r="M2456" i="11"/>
  <c r="N2456" i="11" s="1"/>
  <c r="O2456" i="11" s="1"/>
  <c r="P2456" i="11" s="1"/>
  <c r="Q2455" i="11" s="1"/>
  <c r="V2456" i="11"/>
  <c r="H2456" i="11"/>
  <c r="I2456" i="11" s="1"/>
  <c r="J2456" i="11" s="1"/>
  <c r="K2455" i="11" s="1"/>
  <c r="Q2454" i="11"/>
  <c r="G2457" i="11" l="1"/>
  <c r="H2457" i="11" s="1"/>
  <c r="I2457" i="11" s="1"/>
  <c r="J2457" i="11" s="1"/>
  <c r="K2456" i="11" s="1"/>
  <c r="V2457" i="11"/>
  <c r="W2457" i="11" s="1"/>
  <c r="X2457" i="11" s="1"/>
  <c r="Y2457" i="11" s="1"/>
  <c r="M2457" i="11"/>
  <c r="N2457" i="11" s="1"/>
  <c r="O2457" i="11" s="1"/>
  <c r="P2457" i="11" s="1"/>
  <c r="C2458" i="11"/>
  <c r="A2459" i="11"/>
  <c r="B2458" i="11"/>
  <c r="U2458" i="11"/>
  <c r="E2458" i="11"/>
  <c r="D2458" i="11"/>
  <c r="S2458" i="11"/>
  <c r="Q2456" i="11" l="1"/>
  <c r="G2458" i="11"/>
  <c r="H2458" i="11" s="1"/>
  <c r="I2458" i="11" s="1"/>
  <c r="J2458" i="11" s="1"/>
  <c r="V2458" i="11"/>
  <c r="W2458" i="11" s="1"/>
  <c r="X2458" i="11" s="1"/>
  <c r="Y2458" i="11" s="1"/>
  <c r="M2458" i="11"/>
  <c r="N2458" i="11" s="1"/>
  <c r="O2458" i="11" s="1"/>
  <c r="P2458" i="11" s="1"/>
  <c r="A2460" i="11"/>
  <c r="B2459" i="11"/>
  <c r="U2459" i="11"/>
  <c r="E2459" i="11"/>
  <c r="D2459" i="11"/>
  <c r="C2459" i="11"/>
  <c r="S2459" i="11"/>
  <c r="G2459" i="11" l="1"/>
  <c r="H2459" i="11" s="1"/>
  <c r="I2459" i="11" s="1"/>
  <c r="J2459" i="11" s="1"/>
  <c r="V2459" i="11"/>
  <c r="W2459" i="11" s="1"/>
  <c r="X2459" i="11" s="1"/>
  <c r="Y2459" i="11" s="1"/>
  <c r="M2459" i="11"/>
  <c r="N2459" i="11" s="1"/>
  <c r="O2459" i="11" s="1"/>
  <c r="P2459" i="11" s="1"/>
  <c r="U2460" i="11"/>
  <c r="E2460" i="11"/>
  <c r="D2460" i="11"/>
  <c r="C2460" i="11"/>
  <c r="A2461" i="11"/>
  <c r="B2460" i="11"/>
  <c r="S2460" i="11"/>
  <c r="K2457" i="11"/>
  <c r="Q2457" i="11"/>
  <c r="D2461" i="11" l="1"/>
  <c r="C2461" i="11"/>
  <c r="B2461" i="11"/>
  <c r="U2461" i="11"/>
  <c r="A2462" i="11"/>
  <c r="E2461" i="11"/>
  <c r="S2461" i="11"/>
  <c r="Q2458" i="11"/>
  <c r="G2460" i="11"/>
  <c r="H2460" i="11" s="1"/>
  <c r="I2460" i="11" s="1"/>
  <c r="J2460" i="11" s="1"/>
  <c r="V2460" i="11"/>
  <c r="W2460" i="11" s="1"/>
  <c r="X2460" i="11" s="1"/>
  <c r="Y2460" i="11" s="1"/>
  <c r="M2460" i="11"/>
  <c r="N2460" i="11" s="1"/>
  <c r="O2460" i="11" s="1"/>
  <c r="P2460" i="11" s="1"/>
  <c r="K2458" i="11"/>
  <c r="G2461" i="11" l="1"/>
  <c r="H2461" i="11" s="1"/>
  <c r="I2461" i="11" s="1"/>
  <c r="J2461" i="11" s="1"/>
  <c r="V2461" i="11"/>
  <c r="W2461" i="11" s="1"/>
  <c r="X2461" i="11" s="1"/>
  <c r="Y2461" i="11" s="1"/>
  <c r="M2461" i="11"/>
  <c r="N2461" i="11" s="1"/>
  <c r="O2461" i="11" s="1"/>
  <c r="P2461" i="11" s="1"/>
  <c r="Q2459" i="11"/>
  <c r="C2462" i="11"/>
  <c r="A2463" i="11"/>
  <c r="B2462" i="11"/>
  <c r="E2462" i="11"/>
  <c r="D2462" i="11"/>
  <c r="U2462" i="11"/>
  <c r="S2462" i="11"/>
  <c r="K2459" i="11"/>
  <c r="Q2460" i="11" l="1"/>
  <c r="A2464" i="11"/>
  <c r="B2463" i="11"/>
  <c r="U2463" i="11"/>
  <c r="E2463" i="11"/>
  <c r="D2463" i="11"/>
  <c r="C2463" i="11"/>
  <c r="S2463" i="11"/>
  <c r="K2460" i="11"/>
  <c r="G2462" i="11"/>
  <c r="H2462" i="11" s="1"/>
  <c r="I2462" i="11" s="1"/>
  <c r="J2462" i="11" s="1"/>
  <c r="M2462" i="11"/>
  <c r="N2462" i="11" s="1"/>
  <c r="O2462" i="11" s="1"/>
  <c r="P2462" i="11" s="1"/>
  <c r="V2462" i="11"/>
  <c r="W2462" i="11" s="1"/>
  <c r="X2462" i="11" s="1"/>
  <c r="Y2462" i="11" s="1"/>
  <c r="K2461" i="11" l="1"/>
  <c r="N2463" i="11"/>
  <c r="O2463" i="11" s="1"/>
  <c r="P2463" i="11" s="1"/>
  <c r="Q2462" i="11" s="1"/>
  <c r="U2464" i="11"/>
  <c r="E2464" i="11"/>
  <c r="D2464" i="11"/>
  <c r="C2464" i="11"/>
  <c r="B2464" i="11"/>
  <c r="A2465" i="11"/>
  <c r="S2464" i="11"/>
  <c r="G2463" i="11"/>
  <c r="H2463" i="11" s="1"/>
  <c r="I2463" i="11" s="1"/>
  <c r="J2463" i="11" s="1"/>
  <c r="V2463" i="11"/>
  <c r="W2463" i="11" s="1"/>
  <c r="X2463" i="11" s="1"/>
  <c r="Y2463" i="11" s="1"/>
  <c r="M2463" i="11"/>
  <c r="Q2461" i="11"/>
  <c r="G2464" i="11" l="1"/>
  <c r="H2464" i="11" s="1"/>
  <c r="I2464" i="11" s="1"/>
  <c r="J2464" i="11" s="1"/>
  <c r="M2464" i="11"/>
  <c r="N2464" i="11" s="1"/>
  <c r="O2464" i="11" s="1"/>
  <c r="P2464" i="11" s="1"/>
  <c r="V2464" i="11"/>
  <c r="D2465" i="11"/>
  <c r="C2465" i="11"/>
  <c r="A2466" i="11"/>
  <c r="E2465" i="11"/>
  <c r="B2465" i="11"/>
  <c r="U2465" i="11"/>
  <c r="S2465" i="11"/>
  <c r="W2464" i="11"/>
  <c r="X2464" i="11" s="1"/>
  <c r="Y2464" i="11" s="1"/>
  <c r="K2462" i="11"/>
  <c r="C2466" i="11" l="1"/>
  <c r="A2467" i="11"/>
  <c r="B2466" i="11"/>
  <c r="U2466" i="11"/>
  <c r="E2466" i="11"/>
  <c r="D2466" i="11"/>
  <c r="S2466" i="11"/>
  <c r="G2465" i="11"/>
  <c r="H2465" i="11" s="1"/>
  <c r="I2465" i="11" s="1"/>
  <c r="J2465" i="11" s="1"/>
  <c r="K2464" i="11" s="1"/>
  <c r="V2465" i="11"/>
  <c r="W2465" i="11" s="1"/>
  <c r="X2465" i="11" s="1"/>
  <c r="Y2465" i="11" s="1"/>
  <c r="M2465" i="11"/>
  <c r="N2465" i="11" s="1"/>
  <c r="O2465" i="11" s="1"/>
  <c r="P2465" i="11" s="1"/>
  <c r="K2463" i="11"/>
  <c r="Q2463" i="11"/>
  <c r="G2466" i="11" l="1"/>
  <c r="H2466" i="11" s="1"/>
  <c r="I2466" i="11" s="1"/>
  <c r="J2466" i="11" s="1"/>
  <c r="K2465" i="11" s="1"/>
  <c r="V2466" i="11"/>
  <c r="W2466" i="11" s="1"/>
  <c r="X2466" i="11" s="1"/>
  <c r="Y2466" i="11" s="1"/>
  <c r="M2466" i="11"/>
  <c r="N2466" i="11" s="1"/>
  <c r="O2466" i="11" s="1"/>
  <c r="P2466" i="11" s="1"/>
  <c r="A2468" i="11"/>
  <c r="B2467" i="11"/>
  <c r="U2467" i="11"/>
  <c r="E2467" i="11"/>
  <c r="D2467" i="11"/>
  <c r="C2467" i="11"/>
  <c r="S2467" i="11"/>
  <c r="Q2464" i="11"/>
  <c r="Q2465" i="11" l="1"/>
  <c r="G2467" i="11"/>
  <c r="H2467" i="11" s="1"/>
  <c r="I2467" i="11" s="1"/>
  <c r="J2467" i="11" s="1"/>
  <c r="M2467" i="11"/>
  <c r="N2467" i="11" s="1"/>
  <c r="O2467" i="11" s="1"/>
  <c r="P2467" i="11" s="1"/>
  <c r="V2467" i="11"/>
  <c r="W2467" i="11" s="1"/>
  <c r="X2467" i="11" s="1"/>
  <c r="Y2467" i="11" s="1"/>
  <c r="U2468" i="11"/>
  <c r="E2468" i="11"/>
  <c r="D2468" i="11"/>
  <c r="A2469" i="11"/>
  <c r="C2468" i="11"/>
  <c r="B2468" i="11"/>
  <c r="S2468" i="11"/>
  <c r="D2469" i="11" l="1"/>
  <c r="C2469" i="11"/>
  <c r="B2469" i="11"/>
  <c r="U2469" i="11"/>
  <c r="A2470" i="11"/>
  <c r="E2469" i="11"/>
  <c r="S2469" i="11"/>
  <c r="G2468" i="11"/>
  <c r="H2468" i="11" s="1"/>
  <c r="I2468" i="11" s="1"/>
  <c r="J2468" i="11" s="1"/>
  <c r="M2468" i="11"/>
  <c r="N2468" i="11" s="1"/>
  <c r="O2468" i="11" s="1"/>
  <c r="P2468" i="11" s="1"/>
  <c r="V2468" i="11"/>
  <c r="W2468" i="11" s="1"/>
  <c r="X2468" i="11" s="1"/>
  <c r="Y2468" i="11" s="1"/>
  <c r="K2466" i="11"/>
  <c r="Q2466" i="11"/>
  <c r="K2467" i="11" l="1"/>
  <c r="C2470" i="11"/>
  <c r="A2471" i="11"/>
  <c r="B2470" i="11"/>
  <c r="E2470" i="11"/>
  <c r="D2470" i="11"/>
  <c r="U2470" i="11"/>
  <c r="S2470" i="11"/>
  <c r="G2469" i="11"/>
  <c r="H2469" i="11" s="1"/>
  <c r="I2469" i="11" s="1"/>
  <c r="J2469" i="11" s="1"/>
  <c r="V2469" i="11"/>
  <c r="W2469" i="11" s="1"/>
  <c r="X2469" i="11" s="1"/>
  <c r="Y2469" i="11" s="1"/>
  <c r="M2469" i="11"/>
  <c r="N2469" i="11" s="1"/>
  <c r="O2469" i="11" s="1"/>
  <c r="P2469" i="11" s="1"/>
  <c r="Q2468" i="11" s="1"/>
  <c r="Q2467" i="11"/>
  <c r="N2470" i="11" l="1"/>
  <c r="O2470" i="11" s="1"/>
  <c r="P2470" i="11" s="1"/>
  <c r="Q2469" i="11" s="1"/>
  <c r="G2470" i="11"/>
  <c r="V2470" i="11"/>
  <c r="W2470" i="11" s="1"/>
  <c r="X2470" i="11" s="1"/>
  <c r="Y2470" i="11" s="1"/>
  <c r="M2470" i="11"/>
  <c r="A2472" i="11"/>
  <c r="B2471" i="11"/>
  <c r="U2471" i="11"/>
  <c r="E2471" i="11"/>
  <c r="D2471" i="11"/>
  <c r="C2471" i="11"/>
  <c r="S2471" i="11"/>
  <c r="H2470" i="11"/>
  <c r="I2470" i="11" s="1"/>
  <c r="J2470" i="11" s="1"/>
  <c r="K2468" i="11"/>
  <c r="U2472" i="11" l="1"/>
  <c r="E2472" i="11"/>
  <c r="D2472" i="11"/>
  <c r="C2472" i="11"/>
  <c r="B2472" i="11"/>
  <c r="A2473" i="11"/>
  <c r="S2472" i="11"/>
  <c r="K2469" i="11"/>
  <c r="G2471" i="11"/>
  <c r="H2471" i="11" s="1"/>
  <c r="I2471" i="11" s="1"/>
  <c r="J2471" i="11" s="1"/>
  <c r="V2471" i="11"/>
  <c r="W2471" i="11" s="1"/>
  <c r="X2471" i="11" s="1"/>
  <c r="Y2471" i="11" s="1"/>
  <c r="M2471" i="11"/>
  <c r="N2471" i="11" s="1"/>
  <c r="O2471" i="11" s="1"/>
  <c r="P2471" i="11" s="1"/>
  <c r="D2473" i="11" l="1"/>
  <c r="C2473" i="11"/>
  <c r="A2474" i="11"/>
  <c r="B2473" i="11"/>
  <c r="E2473" i="11"/>
  <c r="U2473" i="11"/>
  <c r="S2473" i="11"/>
  <c r="Q2470" i="11"/>
  <c r="G2472" i="11"/>
  <c r="H2472" i="11" s="1"/>
  <c r="I2472" i="11" s="1"/>
  <c r="J2472" i="11" s="1"/>
  <c r="V2472" i="11"/>
  <c r="W2472" i="11" s="1"/>
  <c r="X2472" i="11" s="1"/>
  <c r="Y2472" i="11" s="1"/>
  <c r="M2472" i="11"/>
  <c r="N2472" i="11" s="1"/>
  <c r="O2472" i="11" s="1"/>
  <c r="P2472" i="11" s="1"/>
  <c r="K2470" i="11"/>
  <c r="Q2471" i="11" l="1"/>
  <c r="H2473" i="11"/>
  <c r="I2473" i="11" s="1"/>
  <c r="J2473" i="11" s="1"/>
  <c r="K2471" i="11"/>
  <c r="G2473" i="11"/>
  <c r="M2473" i="11"/>
  <c r="N2473" i="11" s="1"/>
  <c r="O2473" i="11" s="1"/>
  <c r="P2473" i="11" s="1"/>
  <c r="V2473" i="11"/>
  <c r="W2473" i="11" s="1"/>
  <c r="X2473" i="11" s="1"/>
  <c r="Y2473" i="11" s="1"/>
  <c r="C2474" i="11"/>
  <c r="A2475" i="11"/>
  <c r="B2474" i="11"/>
  <c r="U2474" i="11"/>
  <c r="E2474" i="11"/>
  <c r="D2474" i="11"/>
  <c r="S2474" i="11"/>
  <c r="K2472" i="11" l="1"/>
  <c r="N2474" i="11"/>
  <c r="O2474" i="11" s="1"/>
  <c r="P2474" i="11" s="1"/>
  <c r="G2474" i="11"/>
  <c r="H2474" i="11" s="1"/>
  <c r="I2474" i="11" s="1"/>
  <c r="J2474" i="11" s="1"/>
  <c r="V2474" i="11"/>
  <c r="W2474" i="11" s="1"/>
  <c r="X2474" i="11" s="1"/>
  <c r="Y2474" i="11" s="1"/>
  <c r="M2474" i="11"/>
  <c r="A2476" i="11"/>
  <c r="B2475" i="11"/>
  <c r="U2475" i="11"/>
  <c r="E2475" i="11"/>
  <c r="D2475" i="11"/>
  <c r="C2475" i="11"/>
  <c r="S2475" i="11"/>
  <c r="Q2472" i="11"/>
  <c r="Q2473" i="11" l="1"/>
  <c r="U2476" i="11"/>
  <c r="E2476" i="11"/>
  <c r="D2476" i="11"/>
  <c r="A2477" i="11"/>
  <c r="C2476" i="11"/>
  <c r="B2476" i="11"/>
  <c r="S2476" i="11"/>
  <c r="G2475" i="11"/>
  <c r="H2475" i="11" s="1"/>
  <c r="I2475" i="11" s="1"/>
  <c r="J2475" i="11" s="1"/>
  <c r="K2474" i="11" s="1"/>
  <c r="V2475" i="11"/>
  <c r="W2475" i="11" s="1"/>
  <c r="X2475" i="11" s="1"/>
  <c r="Y2475" i="11" s="1"/>
  <c r="M2475" i="11"/>
  <c r="N2475" i="11" s="1"/>
  <c r="O2475" i="11" s="1"/>
  <c r="P2475" i="11" s="1"/>
  <c r="K2473" i="11"/>
  <c r="G2476" i="11" l="1"/>
  <c r="H2476" i="11" s="1"/>
  <c r="I2476" i="11" s="1"/>
  <c r="J2476" i="11" s="1"/>
  <c r="K2475" i="11" s="1"/>
  <c r="V2476" i="11"/>
  <c r="W2476" i="11" s="1"/>
  <c r="X2476" i="11" s="1"/>
  <c r="Y2476" i="11" s="1"/>
  <c r="M2476" i="11"/>
  <c r="N2476" i="11" s="1"/>
  <c r="O2476" i="11" s="1"/>
  <c r="P2476" i="11" s="1"/>
  <c r="Q2475" i="11" s="1"/>
  <c r="D2477" i="11"/>
  <c r="C2477" i="11"/>
  <c r="B2477" i="11"/>
  <c r="U2477" i="11"/>
  <c r="A2478" i="11"/>
  <c r="E2477" i="11"/>
  <c r="S2477" i="11"/>
  <c r="Q2474" i="11"/>
  <c r="G2477" i="11" l="1"/>
  <c r="H2477" i="11" s="1"/>
  <c r="I2477" i="11" s="1"/>
  <c r="J2477" i="11" s="1"/>
  <c r="M2477" i="11"/>
  <c r="N2477" i="11" s="1"/>
  <c r="O2477" i="11" s="1"/>
  <c r="P2477" i="11" s="1"/>
  <c r="Q2476" i="11" s="1"/>
  <c r="V2477" i="11"/>
  <c r="W2477" i="11" s="1"/>
  <c r="X2477" i="11" s="1"/>
  <c r="Y2477" i="11" s="1"/>
  <c r="C2478" i="11"/>
  <c r="A2479" i="11"/>
  <c r="B2478" i="11"/>
  <c r="E2478" i="11"/>
  <c r="U2478" i="11"/>
  <c r="D2478" i="11"/>
  <c r="S2478" i="11"/>
  <c r="K2476" i="11"/>
  <c r="G2478" i="11" l="1"/>
  <c r="H2478" i="11" s="1"/>
  <c r="I2478" i="11" s="1"/>
  <c r="J2478" i="11" s="1"/>
  <c r="K2477" i="11" s="1"/>
  <c r="M2478" i="11"/>
  <c r="N2478" i="11" s="1"/>
  <c r="O2478" i="11" s="1"/>
  <c r="P2478" i="11" s="1"/>
  <c r="Q2477" i="11" s="1"/>
  <c r="V2478" i="11"/>
  <c r="W2478" i="11"/>
  <c r="X2478" i="11" s="1"/>
  <c r="Y2478" i="11" s="1"/>
  <c r="A2480" i="11"/>
  <c r="B2479" i="11"/>
  <c r="U2479" i="11"/>
  <c r="E2479" i="11"/>
  <c r="D2479" i="11"/>
  <c r="C2479" i="11"/>
  <c r="S2479" i="11"/>
  <c r="G2479" i="11" l="1"/>
  <c r="H2479" i="11" s="1"/>
  <c r="I2479" i="11" s="1"/>
  <c r="J2479" i="11" s="1"/>
  <c r="K2478" i="11" s="1"/>
  <c r="V2479" i="11"/>
  <c r="W2479" i="11" s="1"/>
  <c r="X2479" i="11" s="1"/>
  <c r="Y2479" i="11" s="1"/>
  <c r="M2479" i="11"/>
  <c r="N2479" i="11" s="1"/>
  <c r="O2479" i="11" s="1"/>
  <c r="P2479" i="11" s="1"/>
  <c r="Q2478" i="11" s="1"/>
  <c r="U2480" i="11"/>
  <c r="E2480" i="11"/>
  <c r="D2480" i="11"/>
  <c r="C2480" i="11"/>
  <c r="B2480" i="11"/>
  <c r="A2481" i="11"/>
  <c r="S2480" i="11"/>
  <c r="G2480" i="11" l="1"/>
  <c r="H2480" i="11" s="1"/>
  <c r="I2480" i="11" s="1"/>
  <c r="J2480" i="11" s="1"/>
  <c r="K2479" i="11" s="1"/>
  <c r="V2480" i="11"/>
  <c r="W2480" i="11" s="1"/>
  <c r="X2480" i="11" s="1"/>
  <c r="Y2480" i="11" s="1"/>
  <c r="M2480" i="11"/>
  <c r="N2480" i="11" s="1"/>
  <c r="O2480" i="11" s="1"/>
  <c r="P2480" i="11" s="1"/>
  <c r="D2481" i="11"/>
  <c r="C2481" i="11"/>
  <c r="A2482" i="11"/>
  <c r="E2481" i="11"/>
  <c r="B2481" i="11"/>
  <c r="U2481" i="11"/>
  <c r="S2481" i="11"/>
  <c r="G2481" i="11" l="1"/>
  <c r="H2481" i="11" s="1"/>
  <c r="I2481" i="11" s="1"/>
  <c r="J2481" i="11" s="1"/>
  <c r="V2481" i="11"/>
  <c r="W2481" i="11" s="1"/>
  <c r="X2481" i="11" s="1"/>
  <c r="Y2481" i="11" s="1"/>
  <c r="M2481" i="11"/>
  <c r="N2481" i="11" s="1"/>
  <c r="O2481" i="11" s="1"/>
  <c r="P2481" i="11" s="1"/>
  <c r="C2482" i="11"/>
  <c r="A2483" i="11"/>
  <c r="B2482" i="11"/>
  <c r="U2482" i="11"/>
  <c r="E2482" i="11"/>
  <c r="D2482" i="11"/>
  <c r="S2482" i="11"/>
  <c r="K2480" i="11"/>
  <c r="Q2479" i="11"/>
  <c r="G2482" i="11" l="1"/>
  <c r="H2482" i="11" s="1"/>
  <c r="I2482" i="11" s="1"/>
  <c r="J2482" i="11" s="1"/>
  <c r="K2481" i="11" s="1"/>
  <c r="M2482" i="11"/>
  <c r="N2482" i="11" s="1"/>
  <c r="O2482" i="11" s="1"/>
  <c r="P2482" i="11" s="1"/>
  <c r="V2482" i="11"/>
  <c r="W2482" i="11" s="1"/>
  <c r="X2482" i="11" s="1"/>
  <c r="Y2482" i="11" s="1"/>
  <c r="A2484" i="11"/>
  <c r="B2483" i="11"/>
  <c r="U2483" i="11"/>
  <c r="E2483" i="11"/>
  <c r="D2483" i="11"/>
  <c r="C2483" i="11"/>
  <c r="S2483" i="11"/>
  <c r="Q2480" i="11"/>
  <c r="Q2481" i="11" l="1"/>
  <c r="U2484" i="11"/>
  <c r="E2484" i="11"/>
  <c r="D2484" i="11"/>
  <c r="C2484" i="11"/>
  <c r="A2485" i="11"/>
  <c r="B2484" i="11"/>
  <c r="S2484" i="11"/>
  <c r="G2483" i="11"/>
  <c r="H2483" i="11" s="1"/>
  <c r="I2483" i="11" s="1"/>
  <c r="J2483" i="11" s="1"/>
  <c r="V2483" i="11"/>
  <c r="W2483" i="11" s="1"/>
  <c r="X2483" i="11" s="1"/>
  <c r="Y2483" i="11" s="1"/>
  <c r="M2483" i="11"/>
  <c r="N2483" i="11" s="1"/>
  <c r="O2483" i="11" s="1"/>
  <c r="P2483" i="11" s="1"/>
  <c r="G2484" i="11" l="1"/>
  <c r="H2484" i="11" s="1"/>
  <c r="I2484" i="11" s="1"/>
  <c r="J2484" i="11" s="1"/>
  <c r="K2483" i="11" s="1"/>
  <c r="M2484" i="11"/>
  <c r="V2484" i="11"/>
  <c r="W2484" i="11" s="1"/>
  <c r="X2484" i="11" s="1"/>
  <c r="Y2484" i="11" s="1"/>
  <c r="K2482" i="11"/>
  <c r="D2485" i="11"/>
  <c r="C2485" i="11"/>
  <c r="B2485" i="11"/>
  <c r="A2486" i="11"/>
  <c r="U2485" i="11"/>
  <c r="E2485" i="11"/>
  <c r="S2485" i="11"/>
  <c r="N2484" i="11"/>
  <c r="O2484" i="11" s="1"/>
  <c r="P2484" i="11" s="1"/>
  <c r="Q2482" i="11"/>
  <c r="C2486" i="11" l="1"/>
  <c r="A2487" i="11"/>
  <c r="B2486" i="11"/>
  <c r="E2486" i="11"/>
  <c r="D2486" i="11"/>
  <c r="U2486" i="11"/>
  <c r="S2486" i="11"/>
  <c r="G2485" i="11"/>
  <c r="H2485" i="11" s="1"/>
  <c r="I2485" i="11" s="1"/>
  <c r="J2485" i="11" s="1"/>
  <c r="V2485" i="11"/>
  <c r="W2485" i="11" s="1"/>
  <c r="X2485" i="11" s="1"/>
  <c r="Y2485" i="11" s="1"/>
  <c r="M2485" i="11"/>
  <c r="N2485" i="11" s="1"/>
  <c r="O2485" i="11" s="1"/>
  <c r="P2485" i="11" s="1"/>
  <c r="Q2483" i="11"/>
  <c r="K2484" i="11" l="1"/>
  <c r="G2486" i="11"/>
  <c r="H2486" i="11" s="1"/>
  <c r="I2486" i="11" s="1"/>
  <c r="J2486" i="11" s="1"/>
  <c r="M2486" i="11"/>
  <c r="N2486" i="11" s="1"/>
  <c r="O2486" i="11" s="1"/>
  <c r="P2486" i="11" s="1"/>
  <c r="V2486" i="11"/>
  <c r="W2486" i="11" s="1"/>
  <c r="X2486" i="11" s="1"/>
  <c r="Y2486" i="11" s="1"/>
  <c r="A2488" i="11"/>
  <c r="B2487" i="11"/>
  <c r="U2487" i="11"/>
  <c r="E2487" i="11"/>
  <c r="D2487" i="11"/>
  <c r="C2487" i="11"/>
  <c r="S2487" i="11"/>
  <c r="Q2484" i="11"/>
  <c r="U2488" i="11" l="1"/>
  <c r="E2488" i="11"/>
  <c r="D2488" i="11"/>
  <c r="C2488" i="11"/>
  <c r="B2488" i="11"/>
  <c r="A2489" i="11"/>
  <c r="S2488" i="11"/>
  <c r="Q2485" i="11"/>
  <c r="G2487" i="11"/>
  <c r="H2487" i="11" s="1"/>
  <c r="I2487" i="11" s="1"/>
  <c r="J2487" i="11" s="1"/>
  <c r="M2487" i="11"/>
  <c r="N2487" i="11" s="1"/>
  <c r="O2487" i="11" s="1"/>
  <c r="P2487" i="11" s="1"/>
  <c r="V2487" i="11"/>
  <c r="W2487" i="11" s="1"/>
  <c r="X2487" i="11" s="1"/>
  <c r="Y2487" i="11" s="1"/>
  <c r="K2485" i="11"/>
  <c r="D2489" i="11" l="1"/>
  <c r="C2489" i="11"/>
  <c r="A2490" i="11"/>
  <c r="B2489" i="11"/>
  <c r="E2489" i="11"/>
  <c r="U2489" i="11"/>
  <c r="S2489" i="11"/>
  <c r="K2486" i="11"/>
  <c r="G2488" i="11"/>
  <c r="H2488" i="11" s="1"/>
  <c r="I2488" i="11" s="1"/>
  <c r="J2488" i="11" s="1"/>
  <c r="M2488" i="11"/>
  <c r="N2488" i="11" s="1"/>
  <c r="O2488" i="11" s="1"/>
  <c r="P2488" i="11" s="1"/>
  <c r="Q2487" i="11" s="1"/>
  <c r="V2488" i="11"/>
  <c r="W2488" i="11" s="1"/>
  <c r="X2488" i="11" s="1"/>
  <c r="Y2488" i="11" s="1"/>
  <c r="Q2486" i="11"/>
  <c r="G2489" i="11" l="1"/>
  <c r="H2489" i="11" s="1"/>
  <c r="I2489" i="11" s="1"/>
  <c r="J2489" i="11" s="1"/>
  <c r="M2489" i="11"/>
  <c r="N2489" i="11" s="1"/>
  <c r="O2489" i="11" s="1"/>
  <c r="P2489" i="11" s="1"/>
  <c r="V2489" i="11"/>
  <c r="W2489" i="11" s="1"/>
  <c r="X2489" i="11" s="1"/>
  <c r="Y2489" i="11" s="1"/>
  <c r="C2490" i="11"/>
  <c r="A2491" i="11"/>
  <c r="B2490" i="11"/>
  <c r="U2490" i="11"/>
  <c r="E2490" i="11"/>
  <c r="D2490" i="11"/>
  <c r="S2490" i="11"/>
  <c r="K2487" i="11"/>
  <c r="Q2488" i="11" l="1"/>
  <c r="A2492" i="11"/>
  <c r="B2491" i="11"/>
  <c r="U2491" i="11"/>
  <c r="E2491" i="11"/>
  <c r="D2491" i="11"/>
  <c r="C2491" i="11"/>
  <c r="S2491" i="11"/>
  <c r="G2490" i="11"/>
  <c r="H2490" i="11" s="1"/>
  <c r="I2490" i="11" s="1"/>
  <c r="J2490" i="11" s="1"/>
  <c r="V2490" i="11"/>
  <c r="W2490" i="11" s="1"/>
  <c r="X2490" i="11" s="1"/>
  <c r="Y2490" i="11" s="1"/>
  <c r="M2490" i="11"/>
  <c r="N2490" i="11" s="1"/>
  <c r="O2490" i="11" s="1"/>
  <c r="P2490" i="11" s="1"/>
  <c r="K2488" i="11"/>
  <c r="U2492" i="11" l="1"/>
  <c r="E2492" i="11"/>
  <c r="D2492" i="11"/>
  <c r="A2493" i="11"/>
  <c r="C2492" i="11"/>
  <c r="B2492" i="11"/>
  <c r="S2492" i="11"/>
  <c r="G2491" i="11"/>
  <c r="H2491" i="11" s="1"/>
  <c r="I2491" i="11" s="1"/>
  <c r="J2491" i="11" s="1"/>
  <c r="K2490" i="11" s="1"/>
  <c r="V2491" i="11"/>
  <c r="M2491" i="11"/>
  <c r="N2491" i="11" s="1"/>
  <c r="O2491" i="11" s="1"/>
  <c r="P2491" i="11" s="1"/>
  <c r="K2489" i="11"/>
  <c r="W2491" i="11"/>
  <c r="X2491" i="11" s="1"/>
  <c r="Y2491" i="11" s="1"/>
  <c r="Q2489" i="11"/>
  <c r="Q2490" i="11" l="1"/>
  <c r="D2493" i="11"/>
  <c r="C2493" i="11"/>
  <c r="B2493" i="11"/>
  <c r="U2493" i="11"/>
  <c r="A2494" i="11"/>
  <c r="E2493" i="11"/>
  <c r="S2493" i="11"/>
  <c r="G2492" i="11"/>
  <c r="H2492" i="11" s="1"/>
  <c r="I2492" i="11" s="1"/>
  <c r="J2492" i="11" s="1"/>
  <c r="V2492" i="11"/>
  <c r="W2492" i="11" s="1"/>
  <c r="X2492" i="11" s="1"/>
  <c r="Y2492" i="11" s="1"/>
  <c r="M2492" i="11"/>
  <c r="N2492" i="11" s="1"/>
  <c r="O2492" i="11" s="1"/>
  <c r="P2492" i="11" s="1"/>
  <c r="Q2491" i="11" s="1"/>
  <c r="C2494" i="11" l="1"/>
  <c r="A2495" i="11"/>
  <c r="B2494" i="11"/>
  <c r="E2494" i="11"/>
  <c r="U2494" i="11"/>
  <c r="D2494" i="11"/>
  <c r="S2494" i="11"/>
  <c r="G2493" i="11"/>
  <c r="H2493" i="11" s="1"/>
  <c r="I2493" i="11" s="1"/>
  <c r="J2493" i="11" s="1"/>
  <c r="V2493" i="11"/>
  <c r="W2493" i="11" s="1"/>
  <c r="X2493" i="11" s="1"/>
  <c r="Y2493" i="11" s="1"/>
  <c r="M2493" i="11"/>
  <c r="N2493" i="11"/>
  <c r="O2493" i="11" s="1"/>
  <c r="P2493" i="11" s="1"/>
  <c r="K2491" i="11"/>
  <c r="G2494" i="11" l="1"/>
  <c r="H2494" i="11" s="1"/>
  <c r="I2494" i="11" s="1"/>
  <c r="J2494" i="11" s="1"/>
  <c r="K2493" i="11" s="1"/>
  <c r="M2494" i="11"/>
  <c r="N2494" i="11" s="1"/>
  <c r="O2494" i="11" s="1"/>
  <c r="P2494" i="11" s="1"/>
  <c r="Q2493" i="11" s="1"/>
  <c r="V2494" i="11"/>
  <c r="W2494" i="11" s="1"/>
  <c r="X2494" i="11" s="1"/>
  <c r="Y2494" i="11" s="1"/>
  <c r="Q2492" i="11"/>
  <c r="A2496" i="11"/>
  <c r="B2495" i="11"/>
  <c r="U2495" i="11"/>
  <c r="E2495" i="11"/>
  <c r="D2495" i="11"/>
  <c r="C2495" i="11"/>
  <c r="S2495" i="11"/>
  <c r="K2492" i="11"/>
  <c r="G2495" i="11" l="1"/>
  <c r="H2495" i="11" s="1"/>
  <c r="I2495" i="11" s="1"/>
  <c r="J2495" i="11" s="1"/>
  <c r="M2495" i="11"/>
  <c r="N2495" i="11" s="1"/>
  <c r="O2495" i="11" s="1"/>
  <c r="P2495" i="11" s="1"/>
  <c r="Q2494" i="11" s="1"/>
  <c r="V2495" i="11"/>
  <c r="W2495" i="11" s="1"/>
  <c r="X2495" i="11" s="1"/>
  <c r="Y2495" i="11" s="1"/>
  <c r="U2496" i="11"/>
  <c r="E2496" i="11"/>
  <c r="D2496" i="11"/>
  <c r="C2496" i="11"/>
  <c r="B2496" i="11"/>
  <c r="A2497" i="11"/>
  <c r="S2496" i="11"/>
  <c r="G2496" i="11" l="1"/>
  <c r="H2496" i="11" s="1"/>
  <c r="I2496" i="11" s="1"/>
  <c r="J2496" i="11" s="1"/>
  <c r="V2496" i="11"/>
  <c r="M2496" i="11"/>
  <c r="N2496" i="11" s="1"/>
  <c r="O2496" i="11" s="1"/>
  <c r="P2496" i="11" s="1"/>
  <c r="D2497" i="11"/>
  <c r="C2497" i="11"/>
  <c r="A2498" i="11"/>
  <c r="B2497" i="11"/>
  <c r="E2497" i="11"/>
  <c r="U2497" i="11"/>
  <c r="S2497" i="11"/>
  <c r="W2496" i="11"/>
  <c r="X2496" i="11" s="1"/>
  <c r="Y2496" i="11" s="1"/>
  <c r="K2494" i="11"/>
  <c r="C2498" i="11" l="1"/>
  <c r="A2499" i="11"/>
  <c r="B2498" i="11"/>
  <c r="U2498" i="11"/>
  <c r="E2498" i="11"/>
  <c r="D2498" i="11"/>
  <c r="S2498" i="11"/>
  <c r="G2497" i="11"/>
  <c r="H2497" i="11" s="1"/>
  <c r="I2497" i="11" s="1"/>
  <c r="J2497" i="11" s="1"/>
  <c r="K2496" i="11" s="1"/>
  <c r="V2497" i="11"/>
  <c r="W2497" i="11" s="1"/>
  <c r="X2497" i="11" s="1"/>
  <c r="Y2497" i="11" s="1"/>
  <c r="M2497" i="11"/>
  <c r="N2497" i="11" s="1"/>
  <c r="O2497" i="11" s="1"/>
  <c r="P2497" i="11" s="1"/>
  <c r="K2495" i="11"/>
  <c r="Q2495" i="11"/>
  <c r="G2498" i="11" l="1"/>
  <c r="H2498" i="11" s="1"/>
  <c r="I2498" i="11" s="1"/>
  <c r="J2498" i="11" s="1"/>
  <c r="V2498" i="11"/>
  <c r="W2498" i="11" s="1"/>
  <c r="X2498" i="11" s="1"/>
  <c r="Y2498" i="11" s="1"/>
  <c r="M2498" i="11"/>
  <c r="N2498" i="11" s="1"/>
  <c r="O2498" i="11" s="1"/>
  <c r="P2498" i="11" s="1"/>
  <c r="A2500" i="11"/>
  <c r="B2499" i="11"/>
  <c r="U2499" i="11"/>
  <c r="E2499" i="11"/>
  <c r="D2499" i="11"/>
  <c r="C2499" i="11"/>
  <c r="S2499" i="11"/>
  <c r="Q2496" i="11"/>
  <c r="K2497" i="11" l="1"/>
  <c r="U2500" i="11"/>
  <c r="E2500" i="11"/>
  <c r="D2500" i="11"/>
  <c r="A2501" i="11"/>
  <c r="C2500" i="11"/>
  <c r="B2500" i="11"/>
  <c r="S2500" i="11"/>
  <c r="G2499" i="11"/>
  <c r="H2499" i="11" s="1"/>
  <c r="I2499" i="11" s="1"/>
  <c r="J2499" i="11" s="1"/>
  <c r="M2499" i="11"/>
  <c r="N2499" i="11" s="1"/>
  <c r="O2499" i="11" s="1"/>
  <c r="P2499" i="11" s="1"/>
  <c r="Q2498" i="11" s="1"/>
  <c r="V2499" i="11"/>
  <c r="W2499" i="11" s="1"/>
  <c r="X2499" i="11" s="1"/>
  <c r="Y2499" i="11" s="1"/>
  <c r="Q2497" i="11"/>
  <c r="G2500" i="11" l="1"/>
  <c r="H2500" i="11" s="1"/>
  <c r="I2500" i="11" s="1"/>
  <c r="J2500" i="11" s="1"/>
  <c r="K2499" i="11" s="1"/>
  <c r="V2500" i="11"/>
  <c r="W2500" i="11" s="1"/>
  <c r="X2500" i="11" s="1"/>
  <c r="Y2500" i="11" s="1"/>
  <c r="M2500" i="11"/>
  <c r="N2500" i="11" s="1"/>
  <c r="O2500" i="11" s="1"/>
  <c r="P2500" i="11" s="1"/>
  <c r="Q2499" i="11" s="1"/>
  <c r="D2501" i="11"/>
  <c r="C2501" i="11"/>
  <c r="B2501" i="11"/>
  <c r="U2501" i="11"/>
  <c r="A2502" i="11"/>
  <c r="E2501" i="11"/>
  <c r="S2501" i="11"/>
  <c r="K2498" i="11"/>
  <c r="G2501" i="11" l="1"/>
  <c r="H2501" i="11" s="1"/>
  <c r="I2501" i="11" s="1"/>
  <c r="J2501" i="11" s="1"/>
  <c r="K2500" i="11" s="1"/>
  <c r="M2501" i="11"/>
  <c r="N2501" i="11" s="1"/>
  <c r="O2501" i="11" s="1"/>
  <c r="P2501" i="11" s="1"/>
  <c r="Q2500" i="11" s="1"/>
  <c r="V2501" i="11"/>
  <c r="W2501" i="11" s="1"/>
  <c r="X2501" i="11" s="1"/>
  <c r="Y2501" i="11" s="1"/>
  <c r="C2502" i="11"/>
  <c r="A2503" i="11"/>
  <c r="B2502" i="11"/>
  <c r="E2502" i="11"/>
  <c r="U2502" i="11"/>
  <c r="D2502" i="11"/>
  <c r="S2502" i="11"/>
  <c r="A2504" i="11" l="1"/>
  <c r="B2503" i="11"/>
  <c r="U2503" i="11"/>
  <c r="E2503" i="11"/>
  <c r="D2503" i="11"/>
  <c r="C2503" i="11"/>
  <c r="S2503" i="11"/>
  <c r="G2502" i="11"/>
  <c r="H2502" i="11" s="1"/>
  <c r="I2502" i="11" s="1"/>
  <c r="J2502" i="11" s="1"/>
  <c r="V2502" i="11"/>
  <c r="W2502" i="11" s="1"/>
  <c r="X2502" i="11" s="1"/>
  <c r="Y2502" i="11" s="1"/>
  <c r="M2502" i="11"/>
  <c r="N2502" i="11" s="1"/>
  <c r="O2502" i="11" s="1"/>
  <c r="P2502" i="11" s="1"/>
  <c r="Q2501" i="11" s="1"/>
  <c r="K2501" i="11" l="1"/>
  <c r="G2503" i="11"/>
  <c r="H2503" i="11" s="1"/>
  <c r="I2503" i="11" s="1"/>
  <c r="J2503" i="11" s="1"/>
  <c r="V2503" i="11"/>
  <c r="W2503" i="11" s="1"/>
  <c r="X2503" i="11" s="1"/>
  <c r="Y2503" i="11" s="1"/>
  <c r="M2503" i="11"/>
  <c r="N2503" i="11" s="1"/>
  <c r="O2503" i="11" s="1"/>
  <c r="P2503" i="11" s="1"/>
  <c r="U2504" i="11"/>
  <c r="E2504" i="11"/>
  <c r="D2504" i="11"/>
  <c r="C2504" i="11"/>
  <c r="B2504" i="11"/>
  <c r="A2505" i="11"/>
  <c r="S2504" i="11"/>
  <c r="Q2502" i="11" l="1"/>
  <c r="D2505" i="11"/>
  <c r="C2505" i="11"/>
  <c r="A2506" i="11"/>
  <c r="E2505" i="11"/>
  <c r="B2505" i="11"/>
  <c r="U2505" i="11"/>
  <c r="S2505" i="11"/>
  <c r="G2504" i="11"/>
  <c r="H2504" i="11" s="1"/>
  <c r="I2504" i="11" s="1"/>
  <c r="J2504" i="11" s="1"/>
  <c r="V2504" i="11"/>
  <c r="W2504" i="11" s="1"/>
  <c r="X2504" i="11" s="1"/>
  <c r="Y2504" i="11" s="1"/>
  <c r="M2504" i="11"/>
  <c r="N2504" i="11" s="1"/>
  <c r="O2504" i="11" s="1"/>
  <c r="P2504" i="11" s="1"/>
  <c r="K2502" i="11"/>
  <c r="G2505" i="11" l="1"/>
  <c r="H2505" i="11" s="1"/>
  <c r="I2505" i="11" s="1"/>
  <c r="J2505" i="11" s="1"/>
  <c r="M2505" i="11"/>
  <c r="N2505" i="11" s="1"/>
  <c r="O2505" i="11" s="1"/>
  <c r="P2505" i="11" s="1"/>
  <c r="V2505" i="11"/>
  <c r="W2505" i="11" s="1"/>
  <c r="X2505" i="11" s="1"/>
  <c r="Y2505" i="11" s="1"/>
  <c r="K2503" i="11"/>
  <c r="C2506" i="11"/>
  <c r="A2507" i="11"/>
  <c r="B2506" i="11"/>
  <c r="U2506" i="11"/>
  <c r="E2506" i="11"/>
  <c r="D2506" i="11"/>
  <c r="S2506" i="11"/>
  <c r="Q2503" i="11"/>
  <c r="G2506" i="11" l="1"/>
  <c r="H2506" i="11" s="1"/>
  <c r="I2506" i="11" s="1"/>
  <c r="J2506" i="11" s="1"/>
  <c r="K2505" i="11" s="1"/>
  <c r="V2506" i="11"/>
  <c r="M2506" i="11"/>
  <c r="N2506" i="11" s="1"/>
  <c r="O2506" i="11" s="1"/>
  <c r="P2506" i="11" s="1"/>
  <c r="Q2505" i="11" s="1"/>
  <c r="W2506" i="11"/>
  <c r="X2506" i="11" s="1"/>
  <c r="Y2506" i="11" s="1"/>
  <c r="A2508" i="11"/>
  <c r="B2507" i="11"/>
  <c r="U2507" i="11"/>
  <c r="E2507" i="11"/>
  <c r="D2507" i="11"/>
  <c r="C2507" i="11"/>
  <c r="S2507" i="11"/>
  <c r="K2504" i="11"/>
  <c r="Q2504" i="11"/>
  <c r="U2508" i="11" l="1"/>
  <c r="E2508" i="11"/>
  <c r="D2508" i="11"/>
  <c r="A2509" i="11"/>
  <c r="C2508" i="11"/>
  <c r="B2508" i="11"/>
  <c r="S2508" i="11"/>
  <c r="G2507" i="11"/>
  <c r="H2507" i="11" s="1"/>
  <c r="I2507" i="11" s="1"/>
  <c r="J2507" i="11" s="1"/>
  <c r="V2507" i="11"/>
  <c r="W2507" i="11" s="1"/>
  <c r="X2507" i="11" s="1"/>
  <c r="Y2507" i="11" s="1"/>
  <c r="M2507" i="11"/>
  <c r="N2507" i="11" s="1"/>
  <c r="O2507" i="11" s="1"/>
  <c r="P2507" i="11" s="1"/>
  <c r="D2509" i="11" l="1"/>
  <c r="C2509" i="11"/>
  <c r="B2509" i="11"/>
  <c r="A2510" i="11"/>
  <c r="U2509" i="11"/>
  <c r="E2509" i="11"/>
  <c r="S2509" i="11"/>
  <c r="K2506" i="11"/>
  <c r="Q2506" i="11"/>
  <c r="G2508" i="11"/>
  <c r="H2508" i="11" s="1"/>
  <c r="I2508" i="11" s="1"/>
  <c r="J2508" i="11" s="1"/>
  <c r="M2508" i="11"/>
  <c r="N2508" i="11" s="1"/>
  <c r="O2508" i="11" s="1"/>
  <c r="P2508" i="11" s="1"/>
  <c r="V2508" i="11"/>
  <c r="W2508" i="11" s="1"/>
  <c r="X2508" i="11" s="1"/>
  <c r="Y2508" i="11" s="1"/>
  <c r="C2510" i="11" l="1"/>
  <c r="A2511" i="11"/>
  <c r="B2510" i="11"/>
  <c r="E2510" i="11"/>
  <c r="U2510" i="11"/>
  <c r="D2510" i="11"/>
  <c r="S2510" i="11"/>
  <c r="G2509" i="11"/>
  <c r="H2509" i="11" s="1"/>
  <c r="I2509" i="11" s="1"/>
  <c r="J2509" i="11" s="1"/>
  <c r="M2509" i="11"/>
  <c r="N2509" i="11" s="1"/>
  <c r="O2509" i="11" s="1"/>
  <c r="P2509" i="11" s="1"/>
  <c r="Q2508" i="11" s="1"/>
  <c r="V2509" i="11"/>
  <c r="Q2507" i="11"/>
  <c r="W2509" i="11"/>
  <c r="X2509" i="11" s="1"/>
  <c r="Y2509" i="11" s="1"/>
  <c r="K2507" i="11"/>
  <c r="K2508" i="11" l="1"/>
  <c r="G2510" i="11"/>
  <c r="H2510" i="11" s="1"/>
  <c r="I2510" i="11" s="1"/>
  <c r="J2510" i="11" s="1"/>
  <c r="M2510" i="11"/>
  <c r="V2510" i="11"/>
  <c r="W2510" i="11" s="1"/>
  <c r="X2510" i="11" s="1"/>
  <c r="Y2510" i="11" s="1"/>
  <c r="N2510" i="11"/>
  <c r="O2510" i="11" s="1"/>
  <c r="P2510" i="11" s="1"/>
  <c r="Q2509" i="11" s="1"/>
  <c r="A2512" i="11"/>
  <c r="B2511" i="11"/>
  <c r="U2511" i="11"/>
  <c r="E2511" i="11"/>
  <c r="D2511" i="11"/>
  <c r="C2511" i="11"/>
  <c r="S2511" i="11"/>
  <c r="U2512" i="11" l="1"/>
  <c r="E2512" i="11"/>
  <c r="D2512" i="11"/>
  <c r="C2512" i="11"/>
  <c r="B2512" i="11"/>
  <c r="A2513" i="11"/>
  <c r="S2512" i="11"/>
  <c r="G2511" i="11"/>
  <c r="H2511" i="11" s="1"/>
  <c r="I2511" i="11" s="1"/>
  <c r="J2511" i="11" s="1"/>
  <c r="M2511" i="11"/>
  <c r="N2511" i="11" s="1"/>
  <c r="O2511" i="11" s="1"/>
  <c r="P2511" i="11" s="1"/>
  <c r="Q2510" i="11" s="1"/>
  <c r="V2511" i="11"/>
  <c r="W2511" i="11" s="1"/>
  <c r="X2511" i="11" s="1"/>
  <c r="Y2511" i="11" s="1"/>
  <c r="K2509" i="11"/>
  <c r="D2513" i="11" l="1"/>
  <c r="C2513" i="11"/>
  <c r="A2514" i="11"/>
  <c r="E2513" i="11"/>
  <c r="B2513" i="11"/>
  <c r="U2513" i="11"/>
  <c r="S2513" i="11"/>
  <c r="G2512" i="11"/>
  <c r="M2512" i="11"/>
  <c r="N2512" i="11" s="1"/>
  <c r="O2512" i="11" s="1"/>
  <c r="P2512" i="11" s="1"/>
  <c r="Q2511" i="11" s="1"/>
  <c r="V2512" i="11"/>
  <c r="W2512" i="11" s="1"/>
  <c r="X2512" i="11" s="1"/>
  <c r="Y2512" i="11" s="1"/>
  <c r="H2512" i="11"/>
  <c r="I2512" i="11" s="1"/>
  <c r="J2512" i="11" s="1"/>
  <c r="K2511" i="11" s="1"/>
  <c r="K2510" i="11"/>
  <c r="G2513" i="11" l="1"/>
  <c r="H2513" i="11" s="1"/>
  <c r="I2513" i="11" s="1"/>
  <c r="J2513" i="11" s="1"/>
  <c r="K2512" i="11" s="1"/>
  <c r="V2513" i="11"/>
  <c r="W2513" i="11" s="1"/>
  <c r="X2513" i="11" s="1"/>
  <c r="Y2513" i="11" s="1"/>
  <c r="M2513" i="11"/>
  <c r="N2513" i="11" s="1"/>
  <c r="O2513" i="11" s="1"/>
  <c r="P2513" i="11" s="1"/>
  <c r="C2514" i="11"/>
  <c r="A2515" i="11"/>
  <c r="B2514" i="11"/>
  <c r="U2514" i="11"/>
  <c r="E2514" i="11"/>
  <c r="D2514" i="11"/>
  <c r="S2514" i="11"/>
  <c r="G2514" i="11" l="1"/>
  <c r="H2514" i="11" s="1"/>
  <c r="I2514" i="11" s="1"/>
  <c r="J2514" i="11" s="1"/>
  <c r="M2514" i="11"/>
  <c r="N2514" i="11" s="1"/>
  <c r="O2514" i="11" s="1"/>
  <c r="P2514" i="11" s="1"/>
  <c r="V2514" i="11"/>
  <c r="W2514" i="11" s="1"/>
  <c r="X2514" i="11" s="1"/>
  <c r="Y2514" i="11" s="1"/>
  <c r="A2516" i="11"/>
  <c r="B2515" i="11"/>
  <c r="U2515" i="11"/>
  <c r="E2515" i="11"/>
  <c r="D2515" i="11"/>
  <c r="C2515" i="11"/>
  <c r="S2515" i="11"/>
  <c r="Q2512" i="11"/>
  <c r="U2516" i="11" l="1"/>
  <c r="E2516" i="11"/>
  <c r="D2516" i="11"/>
  <c r="C2516" i="11"/>
  <c r="A2517" i="11"/>
  <c r="B2516" i="11"/>
  <c r="S2516" i="11"/>
  <c r="G2515" i="11"/>
  <c r="H2515" i="11" s="1"/>
  <c r="I2515" i="11" s="1"/>
  <c r="J2515" i="11" s="1"/>
  <c r="V2515" i="11"/>
  <c r="M2515" i="11"/>
  <c r="N2515" i="11" s="1"/>
  <c r="O2515" i="11" s="1"/>
  <c r="P2515" i="11" s="1"/>
  <c r="Q2514" i="11" s="1"/>
  <c r="W2515" i="11"/>
  <c r="X2515" i="11" s="1"/>
  <c r="Y2515" i="11" s="1"/>
  <c r="K2513" i="11"/>
  <c r="Q2513" i="11"/>
  <c r="D2517" i="11" l="1"/>
  <c r="C2517" i="11"/>
  <c r="B2517" i="11"/>
  <c r="A2518" i="11"/>
  <c r="U2517" i="11"/>
  <c r="E2517" i="11"/>
  <c r="S2517" i="11"/>
  <c r="K2514" i="11"/>
  <c r="G2516" i="11"/>
  <c r="V2516" i="11"/>
  <c r="W2516" i="11" s="1"/>
  <c r="X2516" i="11" s="1"/>
  <c r="Y2516" i="11" s="1"/>
  <c r="M2516" i="11"/>
  <c r="N2516" i="11" s="1"/>
  <c r="O2516" i="11" s="1"/>
  <c r="P2516" i="11" s="1"/>
  <c r="Q2515" i="11" s="1"/>
  <c r="H2516" i="11"/>
  <c r="I2516" i="11" s="1"/>
  <c r="J2516" i="11" s="1"/>
  <c r="G2517" i="11" l="1"/>
  <c r="H2517" i="11" s="1"/>
  <c r="I2517" i="11" s="1"/>
  <c r="J2517" i="11" s="1"/>
  <c r="K2516" i="11" s="1"/>
  <c r="V2517" i="11"/>
  <c r="M2517" i="11"/>
  <c r="N2517" i="11"/>
  <c r="O2517" i="11" s="1"/>
  <c r="P2517" i="11" s="1"/>
  <c r="K2515" i="11"/>
  <c r="C2518" i="11"/>
  <c r="A2519" i="11"/>
  <c r="B2518" i="11"/>
  <c r="E2518" i="11"/>
  <c r="U2518" i="11"/>
  <c r="D2518" i="11"/>
  <c r="S2518" i="11"/>
  <c r="W2517" i="11"/>
  <c r="X2517" i="11" s="1"/>
  <c r="Y2517" i="11" s="1"/>
  <c r="G2518" i="11" l="1"/>
  <c r="H2518" i="11" s="1"/>
  <c r="I2518" i="11" s="1"/>
  <c r="J2518" i="11" s="1"/>
  <c r="K2517" i="11" s="1"/>
  <c r="M2518" i="11"/>
  <c r="N2518" i="11" s="1"/>
  <c r="O2518" i="11" s="1"/>
  <c r="P2518" i="11" s="1"/>
  <c r="Q2517" i="11" s="1"/>
  <c r="V2518" i="11"/>
  <c r="W2518" i="11" s="1"/>
  <c r="X2518" i="11" s="1"/>
  <c r="Y2518" i="11" s="1"/>
  <c r="A2520" i="11"/>
  <c r="B2519" i="11"/>
  <c r="U2519" i="11"/>
  <c r="E2519" i="11"/>
  <c r="D2519" i="11"/>
  <c r="C2519" i="11"/>
  <c r="S2519" i="11"/>
  <c r="Q2516" i="11"/>
  <c r="G2519" i="11" l="1"/>
  <c r="H2519" i="11" s="1"/>
  <c r="I2519" i="11" s="1"/>
  <c r="J2519" i="11" s="1"/>
  <c r="K2518" i="11" s="1"/>
  <c r="V2519" i="11"/>
  <c r="W2519" i="11" s="1"/>
  <c r="X2519" i="11" s="1"/>
  <c r="Y2519" i="11" s="1"/>
  <c r="M2519" i="11"/>
  <c r="N2519" i="11" s="1"/>
  <c r="O2519" i="11" s="1"/>
  <c r="P2519" i="11" s="1"/>
  <c r="U2520" i="11"/>
  <c r="E2520" i="11"/>
  <c r="D2520" i="11"/>
  <c r="C2520" i="11"/>
  <c r="B2520" i="11"/>
  <c r="A2521" i="11"/>
  <c r="S2520" i="11"/>
  <c r="Q2518" i="11" l="1"/>
  <c r="G2520" i="11"/>
  <c r="H2520" i="11" s="1"/>
  <c r="I2520" i="11" s="1"/>
  <c r="J2520" i="11" s="1"/>
  <c r="K2519" i="11" s="1"/>
  <c r="M2520" i="11"/>
  <c r="N2520" i="11" s="1"/>
  <c r="O2520" i="11" s="1"/>
  <c r="P2520" i="11" s="1"/>
  <c r="V2520" i="11"/>
  <c r="W2520" i="11" s="1"/>
  <c r="X2520" i="11" s="1"/>
  <c r="Y2520" i="11" s="1"/>
  <c r="D2521" i="11"/>
  <c r="C2521" i="11"/>
  <c r="A2522" i="11"/>
  <c r="E2521" i="11"/>
  <c r="B2521" i="11"/>
  <c r="U2521" i="11"/>
  <c r="S2521" i="11"/>
  <c r="C2522" i="11" l="1"/>
  <c r="A2523" i="11"/>
  <c r="B2522" i="11"/>
  <c r="U2522" i="11"/>
  <c r="E2522" i="11"/>
  <c r="D2522" i="11"/>
  <c r="S2522" i="11"/>
  <c r="G2521" i="11"/>
  <c r="H2521" i="11" s="1"/>
  <c r="I2521" i="11" s="1"/>
  <c r="J2521" i="11" s="1"/>
  <c r="M2521" i="11"/>
  <c r="N2521" i="11" s="1"/>
  <c r="O2521" i="11" s="1"/>
  <c r="P2521" i="11" s="1"/>
  <c r="V2521" i="11"/>
  <c r="W2521" i="11" s="1"/>
  <c r="X2521" i="11" s="1"/>
  <c r="Y2521" i="11" s="1"/>
  <c r="Q2519" i="11"/>
  <c r="Q2520" i="11" l="1"/>
  <c r="A2524" i="11"/>
  <c r="B2523" i="11"/>
  <c r="U2523" i="11"/>
  <c r="E2523" i="11"/>
  <c r="D2523" i="11"/>
  <c r="C2523" i="11"/>
  <c r="S2523" i="11"/>
  <c r="G2522" i="11"/>
  <c r="H2522" i="11" s="1"/>
  <c r="I2522" i="11" s="1"/>
  <c r="J2522" i="11" s="1"/>
  <c r="V2522" i="11"/>
  <c r="W2522" i="11" s="1"/>
  <c r="X2522" i="11" s="1"/>
  <c r="Y2522" i="11" s="1"/>
  <c r="M2522" i="11"/>
  <c r="N2522" i="11" s="1"/>
  <c r="O2522" i="11" s="1"/>
  <c r="P2522" i="11" s="1"/>
  <c r="K2520" i="11"/>
  <c r="H2523" i="11" l="1"/>
  <c r="I2523" i="11" s="1"/>
  <c r="J2523" i="11" s="1"/>
  <c r="K2521" i="11"/>
  <c r="G2523" i="11"/>
  <c r="V2523" i="11"/>
  <c r="W2523" i="11" s="1"/>
  <c r="X2523" i="11" s="1"/>
  <c r="Y2523" i="11" s="1"/>
  <c r="M2523" i="11"/>
  <c r="N2523" i="11" s="1"/>
  <c r="O2523" i="11" s="1"/>
  <c r="P2523" i="11" s="1"/>
  <c r="U2524" i="11"/>
  <c r="E2524" i="11"/>
  <c r="D2524" i="11"/>
  <c r="A2525" i="11"/>
  <c r="C2524" i="11"/>
  <c r="B2524" i="11"/>
  <c r="S2524" i="11"/>
  <c r="Q2521" i="11"/>
  <c r="G2524" i="11" l="1"/>
  <c r="H2524" i="11" s="1"/>
  <c r="I2524" i="11" s="1"/>
  <c r="J2524" i="11" s="1"/>
  <c r="K2523" i="11" s="1"/>
  <c r="V2524" i="11"/>
  <c r="W2524" i="11" s="1"/>
  <c r="X2524" i="11" s="1"/>
  <c r="Y2524" i="11" s="1"/>
  <c r="M2524" i="11"/>
  <c r="Q2522" i="11"/>
  <c r="N2524" i="11"/>
  <c r="O2524" i="11" s="1"/>
  <c r="P2524" i="11" s="1"/>
  <c r="D2525" i="11"/>
  <c r="C2525" i="11"/>
  <c r="B2525" i="11"/>
  <c r="A2526" i="11"/>
  <c r="U2525" i="11"/>
  <c r="E2525" i="11"/>
  <c r="S2525" i="11"/>
  <c r="K2522" i="11"/>
  <c r="C2526" i="11" l="1"/>
  <c r="A2527" i="11"/>
  <c r="B2526" i="11"/>
  <c r="E2526" i="11"/>
  <c r="U2526" i="11"/>
  <c r="D2526" i="11"/>
  <c r="S2526" i="11"/>
  <c r="G2525" i="11"/>
  <c r="H2525" i="11" s="1"/>
  <c r="I2525" i="11" s="1"/>
  <c r="J2525" i="11" s="1"/>
  <c r="K2524" i="11" s="1"/>
  <c r="V2525" i="11"/>
  <c r="W2525" i="11" s="1"/>
  <c r="X2525" i="11" s="1"/>
  <c r="Y2525" i="11" s="1"/>
  <c r="M2525" i="11"/>
  <c r="N2525" i="11" s="1"/>
  <c r="O2525" i="11" s="1"/>
  <c r="P2525" i="11" s="1"/>
  <c r="Q2523" i="11"/>
  <c r="G2526" i="11" l="1"/>
  <c r="H2526" i="11" s="1"/>
  <c r="I2526" i="11" s="1"/>
  <c r="J2526" i="11" s="1"/>
  <c r="K2525" i="11" s="1"/>
  <c r="M2526" i="11"/>
  <c r="N2526" i="11" s="1"/>
  <c r="O2526" i="11" s="1"/>
  <c r="P2526" i="11" s="1"/>
  <c r="V2526" i="11"/>
  <c r="W2526" i="11" s="1"/>
  <c r="X2526" i="11" s="1"/>
  <c r="Y2526" i="11" s="1"/>
  <c r="A2528" i="11"/>
  <c r="B2527" i="11"/>
  <c r="U2527" i="11"/>
  <c r="E2527" i="11"/>
  <c r="D2527" i="11"/>
  <c r="C2527" i="11"/>
  <c r="S2527" i="11"/>
  <c r="Q2524" i="11"/>
  <c r="Q2525" i="11" l="1"/>
  <c r="U2528" i="11"/>
  <c r="E2528" i="11"/>
  <c r="D2528" i="11"/>
  <c r="C2528" i="11"/>
  <c r="B2528" i="11"/>
  <c r="A2529" i="11"/>
  <c r="S2528" i="11"/>
  <c r="G2527" i="11"/>
  <c r="H2527" i="11" s="1"/>
  <c r="I2527" i="11" s="1"/>
  <c r="J2527" i="11" s="1"/>
  <c r="K2526" i="11" s="1"/>
  <c r="M2527" i="11"/>
  <c r="N2527" i="11" s="1"/>
  <c r="O2527" i="11" s="1"/>
  <c r="P2527" i="11" s="1"/>
  <c r="V2527" i="11"/>
  <c r="W2527" i="11" s="1"/>
  <c r="X2527" i="11" s="1"/>
  <c r="Y2527" i="11" s="1"/>
  <c r="D2529" i="11" l="1"/>
  <c r="C2529" i="11"/>
  <c r="A2530" i="11"/>
  <c r="B2529" i="11"/>
  <c r="E2529" i="11"/>
  <c r="U2529" i="11"/>
  <c r="S2529" i="11"/>
  <c r="G2528" i="11"/>
  <c r="H2528" i="11" s="1"/>
  <c r="I2528" i="11" s="1"/>
  <c r="J2528" i="11" s="1"/>
  <c r="M2528" i="11"/>
  <c r="N2528" i="11" s="1"/>
  <c r="O2528" i="11" s="1"/>
  <c r="P2528" i="11" s="1"/>
  <c r="Q2527" i="11" s="1"/>
  <c r="V2528" i="11"/>
  <c r="W2528" i="11" s="1"/>
  <c r="X2528" i="11" s="1"/>
  <c r="Y2528" i="11" s="1"/>
  <c r="Q2526" i="11"/>
  <c r="K2527" i="11" l="1"/>
  <c r="G2529" i="11"/>
  <c r="H2529" i="11" s="1"/>
  <c r="I2529" i="11" s="1"/>
  <c r="J2529" i="11" s="1"/>
  <c r="M2529" i="11"/>
  <c r="N2529" i="11" s="1"/>
  <c r="O2529" i="11" s="1"/>
  <c r="P2529" i="11" s="1"/>
  <c r="Q2528" i="11" s="1"/>
  <c r="V2529" i="11"/>
  <c r="W2529" i="11" s="1"/>
  <c r="X2529" i="11" s="1"/>
  <c r="Y2529" i="11" s="1"/>
  <c r="C2530" i="11"/>
  <c r="A2531" i="11"/>
  <c r="B2530" i="11"/>
  <c r="U2530" i="11"/>
  <c r="E2530" i="11"/>
  <c r="D2530" i="11"/>
  <c r="S2530" i="11"/>
  <c r="K2528" i="11" l="1"/>
  <c r="A2532" i="11"/>
  <c r="B2531" i="11"/>
  <c r="U2531" i="11"/>
  <c r="E2531" i="11"/>
  <c r="D2531" i="11"/>
  <c r="C2531" i="11"/>
  <c r="S2531" i="11"/>
  <c r="G2530" i="11"/>
  <c r="H2530" i="11" s="1"/>
  <c r="I2530" i="11" s="1"/>
  <c r="J2530" i="11" s="1"/>
  <c r="V2530" i="11"/>
  <c r="W2530" i="11" s="1"/>
  <c r="X2530" i="11" s="1"/>
  <c r="Y2530" i="11" s="1"/>
  <c r="M2530" i="11"/>
  <c r="N2530" i="11" s="1"/>
  <c r="O2530" i="11" s="1"/>
  <c r="P2530" i="11" s="1"/>
  <c r="Q2529" i="11" s="1"/>
  <c r="U2532" i="11" l="1"/>
  <c r="E2532" i="11"/>
  <c r="D2532" i="11"/>
  <c r="C2532" i="11"/>
  <c r="A2533" i="11"/>
  <c r="B2532" i="11"/>
  <c r="S2532" i="11"/>
  <c r="G2531" i="11"/>
  <c r="H2531" i="11" s="1"/>
  <c r="I2531" i="11" s="1"/>
  <c r="J2531" i="11" s="1"/>
  <c r="M2531" i="11"/>
  <c r="N2531" i="11" s="1"/>
  <c r="O2531" i="11" s="1"/>
  <c r="P2531" i="11" s="1"/>
  <c r="V2531" i="11"/>
  <c r="W2531" i="11" s="1"/>
  <c r="X2531" i="11" s="1"/>
  <c r="Y2531" i="11" s="1"/>
  <c r="K2529" i="11"/>
  <c r="Q2530" i="11" l="1"/>
  <c r="H2532" i="11"/>
  <c r="I2532" i="11" s="1"/>
  <c r="J2532" i="11" s="1"/>
  <c r="K2530" i="11"/>
  <c r="G2532" i="11"/>
  <c r="M2532" i="11"/>
  <c r="N2532" i="11" s="1"/>
  <c r="O2532" i="11" s="1"/>
  <c r="P2532" i="11" s="1"/>
  <c r="V2532" i="11"/>
  <c r="W2532" i="11" s="1"/>
  <c r="X2532" i="11" s="1"/>
  <c r="Y2532" i="11" s="1"/>
  <c r="D2533" i="11"/>
  <c r="C2533" i="11"/>
  <c r="B2533" i="11"/>
  <c r="A2534" i="11"/>
  <c r="U2533" i="11"/>
  <c r="E2533" i="11"/>
  <c r="S2533" i="11"/>
  <c r="C2534" i="11" l="1"/>
  <c r="A2535" i="11"/>
  <c r="B2534" i="11"/>
  <c r="E2534" i="11"/>
  <c r="U2534" i="11"/>
  <c r="D2534" i="11"/>
  <c r="S2534" i="11"/>
  <c r="K2531" i="11"/>
  <c r="G2533" i="11"/>
  <c r="H2533" i="11" s="1"/>
  <c r="I2533" i="11" s="1"/>
  <c r="J2533" i="11" s="1"/>
  <c r="V2533" i="11"/>
  <c r="W2533" i="11" s="1"/>
  <c r="X2533" i="11" s="1"/>
  <c r="Y2533" i="11" s="1"/>
  <c r="M2533" i="11"/>
  <c r="N2533" i="11" s="1"/>
  <c r="O2533" i="11" s="1"/>
  <c r="P2533" i="11" s="1"/>
  <c r="Q2531" i="11"/>
  <c r="Q2532" i="11" l="1"/>
  <c r="G2534" i="11"/>
  <c r="H2534" i="11" s="1"/>
  <c r="I2534" i="11" s="1"/>
  <c r="J2534" i="11" s="1"/>
  <c r="V2534" i="11"/>
  <c r="W2534" i="11" s="1"/>
  <c r="X2534" i="11" s="1"/>
  <c r="Y2534" i="11" s="1"/>
  <c r="M2534" i="11"/>
  <c r="N2534" i="11" s="1"/>
  <c r="O2534" i="11" s="1"/>
  <c r="P2534" i="11" s="1"/>
  <c r="A2536" i="11"/>
  <c r="B2535" i="11"/>
  <c r="U2535" i="11"/>
  <c r="E2535" i="11"/>
  <c r="D2535" i="11"/>
  <c r="C2535" i="11"/>
  <c r="S2535" i="11"/>
  <c r="K2532" i="11"/>
  <c r="U2536" i="11" l="1"/>
  <c r="E2536" i="11"/>
  <c r="D2536" i="11"/>
  <c r="C2536" i="11"/>
  <c r="B2536" i="11"/>
  <c r="A2537" i="11"/>
  <c r="S2536" i="11"/>
  <c r="Q2533" i="11"/>
  <c r="G2535" i="11"/>
  <c r="H2535" i="11" s="1"/>
  <c r="I2535" i="11" s="1"/>
  <c r="J2535" i="11" s="1"/>
  <c r="K2534" i="11" s="1"/>
  <c r="M2535" i="11"/>
  <c r="N2535" i="11" s="1"/>
  <c r="O2535" i="11" s="1"/>
  <c r="P2535" i="11" s="1"/>
  <c r="Q2534" i="11" s="1"/>
  <c r="V2535" i="11"/>
  <c r="W2535" i="11" s="1"/>
  <c r="X2535" i="11" s="1"/>
  <c r="Y2535" i="11" s="1"/>
  <c r="K2533" i="11"/>
  <c r="G2536" i="11" l="1"/>
  <c r="H2536" i="11" s="1"/>
  <c r="I2536" i="11" s="1"/>
  <c r="J2536" i="11" s="1"/>
  <c r="V2536" i="11"/>
  <c r="W2536" i="11" s="1"/>
  <c r="X2536" i="11" s="1"/>
  <c r="Y2536" i="11" s="1"/>
  <c r="M2536" i="11"/>
  <c r="N2536" i="11" s="1"/>
  <c r="O2536" i="11" s="1"/>
  <c r="P2536" i="11" s="1"/>
  <c r="Q2535" i="11" s="1"/>
  <c r="D2537" i="11"/>
  <c r="C2537" i="11"/>
  <c r="A2538" i="11"/>
  <c r="E2537" i="11"/>
  <c r="B2537" i="11"/>
  <c r="U2537" i="11"/>
  <c r="S2537" i="11"/>
  <c r="C2538" i="11" l="1"/>
  <c r="A2539" i="11"/>
  <c r="B2538" i="11"/>
  <c r="U2538" i="11"/>
  <c r="E2538" i="11"/>
  <c r="D2538" i="11"/>
  <c r="S2538" i="11"/>
  <c r="G2537" i="11"/>
  <c r="H2537" i="11" s="1"/>
  <c r="I2537" i="11" s="1"/>
  <c r="J2537" i="11" s="1"/>
  <c r="M2537" i="11"/>
  <c r="N2537" i="11" s="1"/>
  <c r="O2537" i="11" s="1"/>
  <c r="P2537" i="11" s="1"/>
  <c r="Q2536" i="11" s="1"/>
  <c r="V2537" i="11"/>
  <c r="W2537" i="11" s="1"/>
  <c r="X2537" i="11" s="1"/>
  <c r="Y2537" i="11" s="1"/>
  <c r="K2535" i="11"/>
  <c r="G2538" i="11" l="1"/>
  <c r="H2538" i="11" s="1"/>
  <c r="I2538" i="11" s="1"/>
  <c r="J2538" i="11" s="1"/>
  <c r="V2538" i="11"/>
  <c r="M2538" i="11"/>
  <c r="N2538" i="11" s="1"/>
  <c r="O2538" i="11" s="1"/>
  <c r="P2538" i="11" s="1"/>
  <c r="A2540" i="11"/>
  <c r="B2539" i="11"/>
  <c r="U2539" i="11"/>
  <c r="E2539" i="11"/>
  <c r="D2539" i="11"/>
  <c r="C2539" i="11"/>
  <c r="S2539" i="11"/>
  <c r="K2536" i="11"/>
  <c r="U2540" i="11" l="1"/>
  <c r="E2540" i="11"/>
  <c r="D2540" i="11"/>
  <c r="C2540" i="11"/>
  <c r="A2541" i="11"/>
  <c r="B2540" i="11"/>
  <c r="S2540" i="11"/>
  <c r="W2538" i="11"/>
  <c r="X2538" i="11" s="1"/>
  <c r="Y2538" i="11" s="1"/>
  <c r="K2537" i="11"/>
  <c r="G2539" i="11"/>
  <c r="H2539" i="11" s="1"/>
  <c r="I2539" i="11" s="1"/>
  <c r="J2539" i="11" s="1"/>
  <c r="V2539" i="11"/>
  <c r="W2539" i="11" s="1"/>
  <c r="X2539" i="11" s="1"/>
  <c r="Y2539" i="11" s="1"/>
  <c r="M2539" i="11"/>
  <c r="N2539" i="11" s="1"/>
  <c r="O2539" i="11" s="1"/>
  <c r="P2539" i="11" s="1"/>
  <c r="Q2538" i="11" s="1"/>
  <c r="Q2537" i="11"/>
  <c r="G2540" i="11" l="1"/>
  <c r="V2540" i="11"/>
  <c r="W2540" i="11" s="1"/>
  <c r="X2540" i="11" s="1"/>
  <c r="Y2540" i="11" s="1"/>
  <c r="M2540" i="11"/>
  <c r="N2540" i="11" s="1"/>
  <c r="O2540" i="11" s="1"/>
  <c r="P2540" i="11" s="1"/>
  <c r="Q2539" i="11" s="1"/>
  <c r="H2540" i="11"/>
  <c r="I2540" i="11" s="1"/>
  <c r="J2540" i="11" s="1"/>
  <c r="K2538" i="11"/>
  <c r="D2541" i="11"/>
  <c r="C2541" i="11"/>
  <c r="B2541" i="11"/>
  <c r="U2541" i="11"/>
  <c r="A2542" i="11"/>
  <c r="E2541" i="11"/>
  <c r="S2541" i="11"/>
  <c r="C2542" i="11" l="1"/>
  <c r="A2543" i="11"/>
  <c r="B2542" i="11"/>
  <c r="E2542" i="11"/>
  <c r="U2542" i="11"/>
  <c r="D2542" i="11"/>
  <c r="S2542" i="11"/>
  <c r="G2541" i="11"/>
  <c r="H2541" i="11" s="1"/>
  <c r="I2541" i="11" s="1"/>
  <c r="J2541" i="11" s="1"/>
  <c r="K2540" i="11" s="1"/>
  <c r="M2541" i="11"/>
  <c r="N2541" i="11" s="1"/>
  <c r="O2541" i="11" s="1"/>
  <c r="P2541" i="11" s="1"/>
  <c r="V2541" i="11"/>
  <c r="K2539" i="11"/>
  <c r="W2541" i="11" l="1"/>
  <c r="X2541" i="11" s="1"/>
  <c r="Y2541" i="11" s="1"/>
  <c r="Q2540" i="11"/>
  <c r="A2544" i="11"/>
  <c r="B2543" i="11"/>
  <c r="U2543" i="11"/>
  <c r="E2543" i="11"/>
  <c r="D2543" i="11"/>
  <c r="C2543" i="11"/>
  <c r="S2543" i="11"/>
  <c r="G2542" i="11"/>
  <c r="H2542" i="11" s="1"/>
  <c r="I2542" i="11" s="1"/>
  <c r="J2542" i="11" s="1"/>
  <c r="M2542" i="11"/>
  <c r="N2542" i="11" s="1"/>
  <c r="O2542" i="11" s="1"/>
  <c r="P2542" i="11" s="1"/>
  <c r="Q2541" i="11" s="1"/>
  <c r="V2542" i="11"/>
  <c r="W2542" i="11" s="1"/>
  <c r="X2542" i="11" s="1"/>
  <c r="Y2542" i="11" s="1"/>
  <c r="W2543" i="11" l="1"/>
  <c r="X2543" i="11" s="1"/>
  <c r="Y2543" i="11" s="1"/>
  <c r="K2541" i="11"/>
  <c r="G2543" i="11"/>
  <c r="H2543" i="11" s="1"/>
  <c r="I2543" i="11" s="1"/>
  <c r="J2543" i="11" s="1"/>
  <c r="V2543" i="11"/>
  <c r="M2543" i="11"/>
  <c r="N2543" i="11"/>
  <c r="O2543" i="11" s="1"/>
  <c r="P2543" i="11" s="1"/>
  <c r="U2544" i="11"/>
  <c r="E2544" i="11"/>
  <c r="D2544" i="11"/>
  <c r="C2544" i="11"/>
  <c r="B2544" i="11"/>
  <c r="A2545" i="11"/>
  <c r="S2544" i="11"/>
  <c r="Q2542" i="11" l="1"/>
  <c r="G2544" i="11"/>
  <c r="H2544" i="11" s="1"/>
  <c r="I2544" i="11" s="1"/>
  <c r="J2544" i="11" s="1"/>
  <c r="K2543" i="11" s="1"/>
  <c r="V2544" i="11"/>
  <c r="W2544" i="11" s="1"/>
  <c r="X2544" i="11" s="1"/>
  <c r="Y2544" i="11" s="1"/>
  <c r="M2544" i="11"/>
  <c r="N2544" i="11" s="1"/>
  <c r="O2544" i="11" s="1"/>
  <c r="P2544" i="11" s="1"/>
  <c r="D2545" i="11"/>
  <c r="C2545" i="11"/>
  <c r="A2546" i="11"/>
  <c r="B2545" i="11"/>
  <c r="E2545" i="11"/>
  <c r="U2545" i="11"/>
  <c r="S2545" i="11"/>
  <c r="K2542" i="11"/>
  <c r="C2546" i="11" l="1"/>
  <c r="A2547" i="11"/>
  <c r="B2546" i="11"/>
  <c r="U2546" i="11"/>
  <c r="E2546" i="11"/>
  <c r="D2546" i="11"/>
  <c r="S2546" i="11"/>
  <c r="G2545" i="11"/>
  <c r="H2545" i="11" s="1"/>
  <c r="I2545" i="11" s="1"/>
  <c r="J2545" i="11" s="1"/>
  <c r="K2544" i="11" s="1"/>
  <c r="V2545" i="11"/>
  <c r="W2545" i="11" s="1"/>
  <c r="X2545" i="11" s="1"/>
  <c r="Y2545" i="11" s="1"/>
  <c r="M2545" i="11"/>
  <c r="N2545" i="11" s="1"/>
  <c r="O2545" i="11" s="1"/>
  <c r="P2545" i="11" s="1"/>
  <c r="Q2544" i="11" s="1"/>
  <c r="Q2543" i="11"/>
  <c r="A2548" i="11" l="1"/>
  <c r="B2547" i="11"/>
  <c r="U2547" i="11"/>
  <c r="E2547" i="11"/>
  <c r="D2547" i="11"/>
  <c r="C2547" i="11"/>
  <c r="S2547" i="11"/>
  <c r="G2546" i="11"/>
  <c r="H2546" i="11" s="1"/>
  <c r="I2546" i="11" s="1"/>
  <c r="J2546" i="11" s="1"/>
  <c r="K2545" i="11" s="1"/>
  <c r="V2546" i="11"/>
  <c r="M2546" i="11"/>
  <c r="N2546" i="11" s="1"/>
  <c r="O2546" i="11" s="1"/>
  <c r="P2546" i="11" s="1"/>
  <c r="G2547" i="11" l="1"/>
  <c r="H2547" i="11" s="1"/>
  <c r="I2547" i="11" s="1"/>
  <c r="J2547" i="11" s="1"/>
  <c r="K2546" i="11" s="1"/>
  <c r="V2547" i="11"/>
  <c r="W2547" i="11" s="1"/>
  <c r="X2547" i="11" s="1"/>
  <c r="Y2547" i="11" s="1"/>
  <c r="M2547" i="11"/>
  <c r="N2547" i="11" s="1"/>
  <c r="O2547" i="11" s="1"/>
  <c r="P2547" i="11" s="1"/>
  <c r="Q2546" i="11" s="1"/>
  <c r="W2546" i="11"/>
  <c r="X2546" i="11" s="1"/>
  <c r="Y2546" i="11" s="1"/>
  <c r="U2548" i="11"/>
  <c r="E2548" i="11"/>
  <c r="D2548" i="11"/>
  <c r="A2549" i="11"/>
  <c r="C2548" i="11"/>
  <c r="B2548" i="11"/>
  <c r="S2548" i="11"/>
  <c r="Q2545" i="11"/>
  <c r="D2549" i="11" l="1"/>
  <c r="C2549" i="11"/>
  <c r="B2549" i="11"/>
  <c r="A2550" i="11"/>
  <c r="U2549" i="11"/>
  <c r="E2549" i="11"/>
  <c r="S2549" i="11"/>
  <c r="G2548" i="11"/>
  <c r="H2548" i="11" s="1"/>
  <c r="I2548" i="11" s="1"/>
  <c r="J2548" i="11" s="1"/>
  <c r="K2547" i="11" s="1"/>
  <c r="M2548" i="11"/>
  <c r="N2548" i="11" s="1"/>
  <c r="O2548" i="11" s="1"/>
  <c r="P2548" i="11" s="1"/>
  <c r="V2548" i="11"/>
  <c r="W2548" i="11" s="1"/>
  <c r="X2548" i="11" s="1"/>
  <c r="Y2548" i="11" s="1"/>
  <c r="Q2547" i="11" l="1"/>
  <c r="G2549" i="11"/>
  <c r="V2549" i="11"/>
  <c r="W2549" i="11" s="1"/>
  <c r="X2549" i="11" s="1"/>
  <c r="Y2549" i="11" s="1"/>
  <c r="M2549" i="11"/>
  <c r="N2549" i="11" s="1"/>
  <c r="O2549" i="11" s="1"/>
  <c r="P2549" i="11" s="1"/>
  <c r="C2550" i="11"/>
  <c r="A2551" i="11"/>
  <c r="B2550" i="11"/>
  <c r="E2550" i="11"/>
  <c r="D2550" i="11"/>
  <c r="U2550" i="11"/>
  <c r="S2550" i="11"/>
  <c r="H2549" i="11"/>
  <c r="I2549" i="11" s="1"/>
  <c r="J2549" i="11" s="1"/>
  <c r="K2548" i="11" s="1"/>
  <c r="G2550" i="11" l="1"/>
  <c r="H2550" i="11" s="1"/>
  <c r="I2550" i="11" s="1"/>
  <c r="J2550" i="11" s="1"/>
  <c r="K2549" i="11" s="1"/>
  <c r="M2550" i="11"/>
  <c r="N2550" i="11" s="1"/>
  <c r="O2550" i="11" s="1"/>
  <c r="P2550" i="11" s="1"/>
  <c r="Q2549" i="11" s="1"/>
  <c r="V2550" i="11"/>
  <c r="W2550" i="11" s="1"/>
  <c r="X2550" i="11" s="1"/>
  <c r="Y2550" i="11" s="1"/>
  <c r="A2552" i="11"/>
  <c r="B2551" i="11"/>
  <c r="U2551" i="11"/>
  <c r="E2551" i="11"/>
  <c r="D2551" i="11"/>
  <c r="C2551" i="11"/>
  <c r="S2551" i="11"/>
  <c r="Q2548" i="11"/>
  <c r="U2552" i="11" l="1"/>
  <c r="E2552" i="11"/>
  <c r="D2552" i="11"/>
  <c r="C2552" i="11"/>
  <c r="B2552" i="11"/>
  <c r="A2553" i="11"/>
  <c r="S2552" i="11"/>
  <c r="G2551" i="11"/>
  <c r="H2551" i="11" s="1"/>
  <c r="I2551" i="11" s="1"/>
  <c r="J2551" i="11" s="1"/>
  <c r="V2551" i="11"/>
  <c r="W2551" i="11" s="1"/>
  <c r="X2551" i="11" s="1"/>
  <c r="Y2551" i="11" s="1"/>
  <c r="M2551" i="11"/>
  <c r="N2551" i="11" s="1"/>
  <c r="O2551" i="11" s="1"/>
  <c r="P2551" i="11" s="1"/>
  <c r="Q2550" i="11" s="1"/>
  <c r="K2550" i="11" l="1"/>
  <c r="G2552" i="11"/>
  <c r="H2552" i="11" s="1"/>
  <c r="I2552" i="11" s="1"/>
  <c r="J2552" i="11" s="1"/>
  <c r="M2552" i="11"/>
  <c r="N2552" i="11" s="1"/>
  <c r="O2552" i="11" s="1"/>
  <c r="P2552" i="11" s="1"/>
  <c r="Q2551" i="11" s="1"/>
  <c r="V2552" i="11"/>
  <c r="D2553" i="11"/>
  <c r="C2553" i="11"/>
  <c r="A2554" i="11"/>
  <c r="B2553" i="11"/>
  <c r="E2553" i="11"/>
  <c r="U2553" i="11"/>
  <c r="S2553" i="11"/>
  <c r="W2552" i="11"/>
  <c r="X2552" i="11" s="1"/>
  <c r="Y2552" i="11" s="1"/>
  <c r="C2554" i="11" l="1"/>
  <c r="A2555" i="11"/>
  <c r="B2554" i="11"/>
  <c r="U2554" i="11"/>
  <c r="E2554" i="11"/>
  <c r="D2554" i="11"/>
  <c r="S2554" i="11"/>
  <c r="G2553" i="11"/>
  <c r="H2553" i="11" s="1"/>
  <c r="I2553" i="11" s="1"/>
  <c r="J2553" i="11" s="1"/>
  <c r="V2553" i="11"/>
  <c r="W2553" i="11" s="1"/>
  <c r="X2553" i="11" s="1"/>
  <c r="Y2553" i="11" s="1"/>
  <c r="M2553" i="11"/>
  <c r="N2553" i="11" s="1"/>
  <c r="O2553" i="11" s="1"/>
  <c r="P2553" i="11" s="1"/>
  <c r="K2551" i="11"/>
  <c r="Q2552" i="11" l="1"/>
  <c r="G2554" i="11"/>
  <c r="H2554" i="11" s="1"/>
  <c r="I2554" i="11" s="1"/>
  <c r="J2554" i="11" s="1"/>
  <c r="V2554" i="11"/>
  <c r="W2554" i="11" s="1"/>
  <c r="X2554" i="11" s="1"/>
  <c r="Y2554" i="11" s="1"/>
  <c r="M2554" i="11"/>
  <c r="N2554" i="11" s="1"/>
  <c r="O2554" i="11" s="1"/>
  <c r="P2554" i="11" s="1"/>
  <c r="A2556" i="11"/>
  <c r="B2555" i="11"/>
  <c r="U2555" i="11"/>
  <c r="E2555" i="11"/>
  <c r="D2555" i="11"/>
  <c r="C2555" i="11"/>
  <c r="S2555" i="11"/>
  <c r="K2552" i="11"/>
  <c r="K2553" i="11" l="1"/>
  <c r="U2556" i="11"/>
  <c r="E2556" i="11"/>
  <c r="D2556" i="11"/>
  <c r="A2557" i="11"/>
  <c r="C2556" i="11"/>
  <c r="B2556" i="11"/>
  <c r="S2556" i="11"/>
  <c r="G2555" i="11"/>
  <c r="H2555" i="11" s="1"/>
  <c r="I2555" i="11" s="1"/>
  <c r="J2555" i="11" s="1"/>
  <c r="V2555" i="11"/>
  <c r="W2555" i="11" s="1"/>
  <c r="X2555" i="11" s="1"/>
  <c r="Y2555" i="11" s="1"/>
  <c r="M2555" i="11"/>
  <c r="N2555" i="11" s="1"/>
  <c r="O2555" i="11" s="1"/>
  <c r="P2555" i="11" s="1"/>
  <c r="Q2554" i="11" s="1"/>
  <c r="Q2553" i="11"/>
  <c r="D2557" i="11" l="1"/>
  <c r="C2557" i="11"/>
  <c r="B2557" i="11"/>
  <c r="U2557" i="11"/>
  <c r="A2558" i="11"/>
  <c r="E2557" i="11"/>
  <c r="S2557" i="11"/>
  <c r="G2556" i="11"/>
  <c r="H2556" i="11" s="1"/>
  <c r="I2556" i="11" s="1"/>
  <c r="J2556" i="11" s="1"/>
  <c r="V2556" i="11"/>
  <c r="W2556" i="11" s="1"/>
  <c r="X2556" i="11" s="1"/>
  <c r="Y2556" i="11" s="1"/>
  <c r="M2556" i="11"/>
  <c r="N2556" i="11" s="1"/>
  <c r="O2556" i="11" s="1"/>
  <c r="P2556" i="11" s="1"/>
  <c r="K2554" i="11"/>
  <c r="C2558" i="11" l="1"/>
  <c r="A2559" i="11"/>
  <c r="B2558" i="11"/>
  <c r="E2558" i="11"/>
  <c r="D2558" i="11"/>
  <c r="U2558" i="11"/>
  <c r="S2558" i="11"/>
  <c r="H2557" i="11"/>
  <c r="I2557" i="11" s="1"/>
  <c r="J2557" i="11" s="1"/>
  <c r="K2556" i="11" s="1"/>
  <c r="Q2555" i="11"/>
  <c r="G2557" i="11"/>
  <c r="V2557" i="11"/>
  <c r="M2557" i="11"/>
  <c r="K2555" i="11"/>
  <c r="W2557" i="11"/>
  <c r="X2557" i="11" s="1"/>
  <c r="Y2557" i="11" s="1"/>
  <c r="A2560" i="11" l="1"/>
  <c r="B2559" i="11"/>
  <c r="U2559" i="11"/>
  <c r="E2559" i="11"/>
  <c r="D2559" i="11"/>
  <c r="C2559" i="11"/>
  <c r="S2559" i="11"/>
  <c r="N2557" i="11"/>
  <c r="O2557" i="11" s="1"/>
  <c r="P2557" i="11" s="1"/>
  <c r="G2558" i="11"/>
  <c r="H2558" i="11" s="1"/>
  <c r="I2558" i="11" s="1"/>
  <c r="J2558" i="11" s="1"/>
  <c r="M2558" i="11"/>
  <c r="N2558" i="11" s="1"/>
  <c r="O2558" i="11" s="1"/>
  <c r="P2558" i="11" s="1"/>
  <c r="V2558" i="11"/>
  <c r="W2558" i="11" s="1"/>
  <c r="X2558" i="11" s="1"/>
  <c r="Y2558" i="11" s="1"/>
  <c r="K2557" i="11" l="1"/>
  <c r="U2560" i="11"/>
  <c r="E2560" i="11"/>
  <c r="D2560" i="11"/>
  <c r="C2560" i="11"/>
  <c r="B2560" i="11"/>
  <c r="A2561" i="11"/>
  <c r="S2560" i="11"/>
  <c r="Q2557" i="11"/>
  <c r="Q2556" i="11"/>
  <c r="H2559" i="11"/>
  <c r="I2559" i="11" s="1"/>
  <c r="J2559" i="11" s="1"/>
  <c r="G2559" i="11"/>
  <c r="M2559" i="11"/>
  <c r="N2559" i="11" s="1"/>
  <c r="O2559" i="11" s="1"/>
  <c r="P2559" i="11" s="1"/>
  <c r="Q2558" i="11" s="1"/>
  <c r="V2559" i="11"/>
  <c r="W2559" i="11" s="1"/>
  <c r="X2559" i="11" s="1"/>
  <c r="Y2559" i="11" s="1"/>
  <c r="D2561" i="11" l="1"/>
  <c r="C2561" i="11"/>
  <c r="A2562" i="11"/>
  <c r="E2561" i="11"/>
  <c r="B2561" i="11"/>
  <c r="U2561" i="11"/>
  <c r="S2561" i="11"/>
  <c r="G2560" i="11"/>
  <c r="H2560" i="11" s="1"/>
  <c r="I2560" i="11" s="1"/>
  <c r="J2560" i="11" s="1"/>
  <c r="V2560" i="11"/>
  <c r="M2560" i="11"/>
  <c r="N2560" i="11"/>
  <c r="O2560" i="11" s="1"/>
  <c r="P2560" i="11" s="1"/>
  <c r="K2558" i="11"/>
  <c r="K2559" i="11" l="1"/>
  <c r="C2562" i="11"/>
  <c r="A2563" i="11"/>
  <c r="B2562" i="11"/>
  <c r="U2562" i="11"/>
  <c r="E2562" i="11"/>
  <c r="D2562" i="11"/>
  <c r="S2562" i="11"/>
  <c r="Q2559" i="11"/>
  <c r="G2561" i="11"/>
  <c r="H2561" i="11" s="1"/>
  <c r="I2561" i="11" s="1"/>
  <c r="J2561" i="11" s="1"/>
  <c r="M2561" i="11"/>
  <c r="N2561" i="11" s="1"/>
  <c r="O2561" i="11" s="1"/>
  <c r="P2561" i="11" s="1"/>
  <c r="Q2560" i="11" s="1"/>
  <c r="V2561" i="11"/>
  <c r="W2560" i="11"/>
  <c r="X2560" i="11" s="1"/>
  <c r="Y2560" i="11" s="1"/>
  <c r="A2564" i="11" l="1"/>
  <c r="B2563" i="11"/>
  <c r="U2563" i="11"/>
  <c r="E2563" i="11"/>
  <c r="D2563" i="11"/>
  <c r="C2563" i="11"/>
  <c r="S2563" i="11"/>
  <c r="W2561" i="11"/>
  <c r="X2561" i="11" s="1"/>
  <c r="Y2561" i="11" s="1"/>
  <c r="G2562" i="11"/>
  <c r="H2562" i="11" s="1"/>
  <c r="I2562" i="11" s="1"/>
  <c r="J2562" i="11" s="1"/>
  <c r="M2562" i="11"/>
  <c r="N2562" i="11" s="1"/>
  <c r="O2562" i="11" s="1"/>
  <c r="P2562" i="11" s="1"/>
  <c r="V2562" i="11"/>
  <c r="W2562" i="11" s="1"/>
  <c r="X2562" i="11" s="1"/>
  <c r="Y2562" i="11" s="1"/>
  <c r="K2560" i="11"/>
  <c r="K2561" i="11" l="1"/>
  <c r="Q2561" i="11"/>
  <c r="U2564" i="11"/>
  <c r="E2564" i="11"/>
  <c r="D2564" i="11"/>
  <c r="A2565" i="11"/>
  <c r="C2564" i="11"/>
  <c r="B2564" i="11"/>
  <c r="S2564" i="11"/>
  <c r="G2563" i="11"/>
  <c r="H2563" i="11" s="1"/>
  <c r="I2563" i="11" s="1"/>
  <c r="J2563" i="11" s="1"/>
  <c r="K2562" i="11" s="1"/>
  <c r="M2563" i="11"/>
  <c r="N2563" i="11" s="1"/>
  <c r="O2563" i="11" s="1"/>
  <c r="P2563" i="11" s="1"/>
  <c r="V2563" i="11"/>
  <c r="W2563" i="11" s="1"/>
  <c r="X2563" i="11" s="1"/>
  <c r="Y2563" i="11" s="1"/>
  <c r="Q2562" i="11" l="1"/>
  <c r="D2565" i="11"/>
  <c r="C2565" i="11"/>
  <c r="B2565" i="11"/>
  <c r="A2566" i="11"/>
  <c r="U2565" i="11"/>
  <c r="E2565" i="11"/>
  <c r="S2565" i="11"/>
  <c r="G2564" i="11"/>
  <c r="H2564" i="11" s="1"/>
  <c r="I2564" i="11" s="1"/>
  <c r="J2564" i="11" s="1"/>
  <c r="K2563" i="11" s="1"/>
  <c r="V2564" i="11"/>
  <c r="W2564" i="11" s="1"/>
  <c r="X2564" i="11" s="1"/>
  <c r="Y2564" i="11" s="1"/>
  <c r="M2564" i="11"/>
  <c r="N2564" i="11" l="1"/>
  <c r="O2564" i="11" s="1"/>
  <c r="P2564" i="11" s="1"/>
  <c r="G2565" i="11"/>
  <c r="M2565" i="11"/>
  <c r="N2565" i="11" s="1"/>
  <c r="O2565" i="11" s="1"/>
  <c r="P2565" i="11" s="1"/>
  <c r="V2565" i="11"/>
  <c r="W2565" i="11" s="1"/>
  <c r="X2565" i="11" s="1"/>
  <c r="Y2565" i="11" s="1"/>
  <c r="C2566" i="11"/>
  <c r="A2567" i="11"/>
  <c r="B2566" i="11"/>
  <c r="E2566" i="11"/>
  <c r="D2566" i="11"/>
  <c r="U2566" i="11"/>
  <c r="S2566" i="11"/>
  <c r="A2568" i="11" l="1"/>
  <c r="B2567" i="11"/>
  <c r="U2567" i="11"/>
  <c r="E2567" i="11"/>
  <c r="D2567" i="11"/>
  <c r="C2567" i="11"/>
  <c r="S2567" i="11"/>
  <c r="Q2564" i="11"/>
  <c r="Q2563" i="11"/>
  <c r="H2565" i="11"/>
  <c r="I2565" i="11" s="1"/>
  <c r="J2565" i="11" s="1"/>
  <c r="G2566" i="11"/>
  <c r="H2566" i="11" s="1"/>
  <c r="I2566" i="11" s="1"/>
  <c r="J2566" i="11" s="1"/>
  <c r="V2566" i="11"/>
  <c r="W2566" i="11" s="1"/>
  <c r="X2566" i="11" s="1"/>
  <c r="Y2566" i="11" s="1"/>
  <c r="M2566" i="11"/>
  <c r="N2566" i="11" s="1"/>
  <c r="O2566" i="11" s="1"/>
  <c r="P2566" i="11" s="1"/>
  <c r="K2565" i="11" l="1"/>
  <c r="K2564" i="11"/>
  <c r="U2568" i="11"/>
  <c r="E2568" i="11"/>
  <c r="D2568" i="11"/>
  <c r="C2568" i="11"/>
  <c r="B2568" i="11"/>
  <c r="A2569" i="11"/>
  <c r="S2568" i="11"/>
  <c r="G2567" i="11"/>
  <c r="H2567" i="11" s="1"/>
  <c r="I2567" i="11" s="1"/>
  <c r="J2567" i="11" s="1"/>
  <c r="M2567" i="11"/>
  <c r="N2567" i="11" s="1"/>
  <c r="O2567" i="11" s="1"/>
  <c r="P2567" i="11" s="1"/>
  <c r="V2567" i="11"/>
  <c r="W2567" i="11" s="1"/>
  <c r="X2567" i="11" s="1"/>
  <c r="Y2567" i="11" s="1"/>
  <c r="Q2565" i="11"/>
  <c r="K2566" i="11" l="1"/>
  <c r="G2568" i="11"/>
  <c r="V2568" i="11"/>
  <c r="W2568" i="11" s="1"/>
  <c r="X2568" i="11" s="1"/>
  <c r="Y2568" i="11" s="1"/>
  <c r="M2568" i="11"/>
  <c r="N2568" i="11" s="1"/>
  <c r="O2568" i="11" s="1"/>
  <c r="P2568" i="11" s="1"/>
  <c r="Q2567" i="11" s="1"/>
  <c r="D2569" i="11"/>
  <c r="C2569" i="11"/>
  <c r="A2570" i="11"/>
  <c r="B2569" i="11"/>
  <c r="E2569" i="11"/>
  <c r="U2569" i="11"/>
  <c r="S2569" i="11"/>
  <c r="H2568" i="11"/>
  <c r="I2568" i="11" s="1"/>
  <c r="J2568" i="11" s="1"/>
  <c r="Q2566" i="11"/>
  <c r="C2570" i="11" l="1"/>
  <c r="A2571" i="11"/>
  <c r="B2570" i="11"/>
  <c r="U2570" i="11"/>
  <c r="E2570" i="11"/>
  <c r="D2570" i="11"/>
  <c r="S2570" i="11"/>
  <c r="G2569" i="11"/>
  <c r="H2569" i="11" s="1"/>
  <c r="I2569" i="11" s="1"/>
  <c r="J2569" i="11" s="1"/>
  <c r="K2568" i="11" s="1"/>
  <c r="M2569" i="11"/>
  <c r="N2569" i="11" s="1"/>
  <c r="O2569" i="11" s="1"/>
  <c r="P2569" i="11" s="1"/>
  <c r="Q2568" i="11" s="1"/>
  <c r="V2569" i="11"/>
  <c r="W2569" i="11" s="1"/>
  <c r="X2569" i="11" s="1"/>
  <c r="Y2569" i="11" s="1"/>
  <c r="K2567" i="11"/>
  <c r="A2572" i="11" l="1"/>
  <c r="B2571" i="11"/>
  <c r="U2571" i="11"/>
  <c r="E2571" i="11"/>
  <c r="D2571" i="11"/>
  <c r="C2571" i="11"/>
  <c r="S2571" i="11"/>
  <c r="G2570" i="11"/>
  <c r="H2570" i="11" s="1"/>
  <c r="I2570" i="11" s="1"/>
  <c r="J2570" i="11" s="1"/>
  <c r="V2570" i="11"/>
  <c r="W2570" i="11" s="1"/>
  <c r="X2570" i="11" s="1"/>
  <c r="Y2570" i="11" s="1"/>
  <c r="M2570" i="11"/>
  <c r="K2569" i="11" l="1"/>
  <c r="N2570" i="11"/>
  <c r="O2570" i="11" s="1"/>
  <c r="P2570" i="11" s="1"/>
  <c r="G2571" i="11"/>
  <c r="H2571" i="11" s="1"/>
  <c r="I2571" i="11" s="1"/>
  <c r="J2571" i="11" s="1"/>
  <c r="V2571" i="11"/>
  <c r="W2571" i="11" s="1"/>
  <c r="X2571" i="11" s="1"/>
  <c r="Y2571" i="11" s="1"/>
  <c r="M2571" i="11"/>
  <c r="N2571" i="11" s="1"/>
  <c r="O2571" i="11" s="1"/>
  <c r="P2571" i="11" s="1"/>
  <c r="U2572" i="11"/>
  <c r="E2572" i="11"/>
  <c r="D2572" i="11"/>
  <c r="A2573" i="11"/>
  <c r="C2572" i="11"/>
  <c r="B2572" i="11"/>
  <c r="S2572" i="11"/>
  <c r="G2572" i="11" l="1"/>
  <c r="H2572" i="11" s="1"/>
  <c r="I2572" i="11" s="1"/>
  <c r="J2572" i="11" s="1"/>
  <c r="K2571" i="11" s="1"/>
  <c r="M2572" i="11"/>
  <c r="N2572" i="11" s="1"/>
  <c r="O2572" i="11" s="1"/>
  <c r="P2572" i="11" s="1"/>
  <c r="Q2571" i="11" s="1"/>
  <c r="V2572" i="11"/>
  <c r="W2572" i="11" s="1"/>
  <c r="X2572" i="11" s="1"/>
  <c r="Y2572" i="11" s="1"/>
  <c r="Q2570" i="11"/>
  <c r="Q2569" i="11"/>
  <c r="D2573" i="11"/>
  <c r="C2573" i="11"/>
  <c r="B2573" i="11"/>
  <c r="U2573" i="11"/>
  <c r="A2574" i="11"/>
  <c r="E2573" i="11"/>
  <c r="S2573" i="11"/>
  <c r="K2570" i="11"/>
  <c r="G2573" i="11" l="1"/>
  <c r="H2573" i="11" s="1"/>
  <c r="I2573" i="11" s="1"/>
  <c r="J2573" i="11" s="1"/>
  <c r="K2572" i="11" s="1"/>
  <c r="M2573" i="11"/>
  <c r="N2573" i="11" s="1"/>
  <c r="O2573" i="11" s="1"/>
  <c r="P2573" i="11" s="1"/>
  <c r="Q2572" i="11" s="1"/>
  <c r="V2573" i="11"/>
  <c r="W2573" i="11" s="1"/>
  <c r="X2573" i="11" s="1"/>
  <c r="Y2573" i="11" s="1"/>
  <c r="C2574" i="11"/>
  <c r="A2575" i="11"/>
  <c r="B2574" i="11"/>
  <c r="E2574" i="11"/>
  <c r="D2574" i="11"/>
  <c r="U2574" i="11"/>
  <c r="S2574" i="11"/>
  <c r="A2576" i="11" l="1"/>
  <c r="B2575" i="11"/>
  <c r="U2575" i="11"/>
  <c r="E2575" i="11"/>
  <c r="D2575" i="11"/>
  <c r="C2575" i="11"/>
  <c r="S2575" i="11"/>
  <c r="G2574" i="11"/>
  <c r="H2574" i="11" s="1"/>
  <c r="I2574" i="11" s="1"/>
  <c r="J2574" i="11" s="1"/>
  <c r="K2573" i="11" s="1"/>
  <c r="M2574" i="11"/>
  <c r="N2574" i="11" s="1"/>
  <c r="O2574" i="11" s="1"/>
  <c r="P2574" i="11" s="1"/>
  <c r="V2574" i="11"/>
  <c r="W2574" i="11"/>
  <c r="X2574" i="11" s="1"/>
  <c r="Y2574" i="11" s="1"/>
  <c r="G2575" i="11" l="1"/>
  <c r="H2575" i="11" s="1"/>
  <c r="I2575" i="11" s="1"/>
  <c r="J2575" i="11" s="1"/>
  <c r="K2574" i="11" s="1"/>
  <c r="V2575" i="11"/>
  <c r="W2575" i="11" s="1"/>
  <c r="X2575" i="11" s="1"/>
  <c r="Y2575" i="11" s="1"/>
  <c r="M2575" i="11"/>
  <c r="U2576" i="11"/>
  <c r="E2576" i="11"/>
  <c r="D2576" i="11"/>
  <c r="C2576" i="11"/>
  <c r="B2576" i="11"/>
  <c r="A2577" i="11"/>
  <c r="S2576" i="11"/>
  <c r="N2575" i="11"/>
  <c r="O2575" i="11" s="1"/>
  <c r="P2575" i="11" s="1"/>
  <c r="Q2573" i="11"/>
  <c r="G2576" i="11" l="1"/>
  <c r="H2576" i="11" s="1"/>
  <c r="I2576" i="11" s="1"/>
  <c r="J2576" i="11" s="1"/>
  <c r="K2575" i="11" s="1"/>
  <c r="M2576" i="11"/>
  <c r="N2576" i="11" s="1"/>
  <c r="O2576" i="11" s="1"/>
  <c r="P2576" i="11" s="1"/>
  <c r="Q2575" i="11" s="1"/>
  <c r="V2576" i="11"/>
  <c r="W2576" i="11" s="1"/>
  <c r="X2576" i="11" s="1"/>
  <c r="Y2576" i="11" s="1"/>
  <c r="D2577" i="11"/>
  <c r="C2577" i="11"/>
  <c r="A2578" i="11"/>
  <c r="B2577" i="11"/>
  <c r="E2577" i="11"/>
  <c r="U2577" i="11"/>
  <c r="S2577" i="11"/>
  <c r="Q2574" i="11"/>
  <c r="G2577" i="11" l="1"/>
  <c r="H2577" i="11" s="1"/>
  <c r="I2577" i="11" s="1"/>
  <c r="J2577" i="11" s="1"/>
  <c r="K2576" i="11" s="1"/>
  <c r="V2577" i="11"/>
  <c r="W2577" i="11" s="1"/>
  <c r="X2577" i="11" s="1"/>
  <c r="Y2577" i="11" s="1"/>
  <c r="M2577" i="11"/>
  <c r="N2577" i="11" s="1"/>
  <c r="O2577" i="11" s="1"/>
  <c r="P2577" i="11" s="1"/>
  <c r="C2578" i="11"/>
  <c r="A2579" i="11"/>
  <c r="B2578" i="11"/>
  <c r="U2578" i="11"/>
  <c r="E2578" i="11"/>
  <c r="D2578" i="11"/>
  <c r="S2578" i="11"/>
  <c r="A2580" i="11" l="1"/>
  <c r="B2579" i="11"/>
  <c r="U2579" i="11"/>
  <c r="E2579" i="11"/>
  <c r="D2579" i="11"/>
  <c r="C2579" i="11"/>
  <c r="S2579" i="11"/>
  <c r="G2578" i="11"/>
  <c r="H2578" i="11" s="1"/>
  <c r="I2578" i="11" s="1"/>
  <c r="J2578" i="11" s="1"/>
  <c r="K2577" i="11" s="1"/>
  <c r="V2578" i="11"/>
  <c r="W2578" i="11" s="1"/>
  <c r="X2578" i="11" s="1"/>
  <c r="Y2578" i="11" s="1"/>
  <c r="M2578" i="11"/>
  <c r="N2578" i="11" s="1"/>
  <c r="O2578" i="11" s="1"/>
  <c r="P2578" i="11" s="1"/>
  <c r="Q2576" i="11"/>
  <c r="U2580" i="11" l="1"/>
  <c r="E2580" i="11"/>
  <c r="D2580" i="11"/>
  <c r="A2581" i="11"/>
  <c r="C2580" i="11"/>
  <c r="B2580" i="11"/>
  <c r="S2580" i="11"/>
  <c r="G2579" i="11"/>
  <c r="H2579" i="11" s="1"/>
  <c r="I2579" i="11" s="1"/>
  <c r="J2579" i="11" s="1"/>
  <c r="K2578" i="11" s="1"/>
  <c r="M2579" i="11"/>
  <c r="N2579" i="11" s="1"/>
  <c r="O2579" i="11" s="1"/>
  <c r="P2579" i="11" s="1"/>
  <c r="V2579" i="11"/>
  <c r="W2579" i="11" s="1"/>
  <c r="X2579" i="11" s="1"/>
  <c r="Y2579" i="11" s="1"/>
  <c r="Q2577" i="11"/>
  <c r="Q2578" i="11" l="1"/>
  <c r="D2581" i="11"/>
  <c r="C2581" i="11"/>
  <c r="B2581" i="11"/>
  <c r="U2581" i="11"/>
  <c r="A2582" i="11"/>
  <c r="E2581" i="11"/>
  <c r="S2581" i="11"/>
  <c r="G2580" i="11"/>
  <c r="H2580" i="11" s="1"/>
  <c r="I2580" i="11" s="1"/>
  <c r="J2580" i="11" s="1"/>
  <c r="V2580" i="11"/>
  <c r="W2580" i="11" s="1"/>
  <c r="X2580" i="11" s="1"/>
  <c r="Y2580" i="11" s="1"/>
  <c r="M2580" i="11"/>
  <c r="N2580" i="11" s="1"/>
  <c r="O2580" i="11" s="1"/>
  <c r="P2580" i="11" s="1"/>
  <c r="C2582" i="11" l="1"/>
  <c r="A2583" i="11"/>
  <c r="B2582" i="11"/>
  <c r="E2582" i="11"/>
  <c r="U2582" i="11"/>
  <c r="D2582" i="11"/>
  <c r="S2582" i="11"/>
  <c r="K2579" i="11"/>
  <c r="G2581" i="11"/>
  <c r="H2581" i="11" s="1"/>
  <c r="I2581" i="11" s="1"/>
  <c r="J2581" i="11" s="1"/>
  <c r="V2581" i="11"/>
  <c r="W2581" i="11" s="1"/>
  <c r="X2581" i="11" s="1"/>
  <c r="Y2581" i="11" s="1"/>
  <c r="M2581" i="11"/>
  <c r="N2581" i="11" s="1"/>
  <c r="O2581" i="11" s="1"/>
  <c r="P2581" i="11" s="1"/>
  <c r="Q2579" i="11"/>
  <c r="G2582" i="11" l="1"/>
  <c r="H2582" i="11" s="1"/>
  <c r="I2582" i="11" s="1"/>
  <c r="J2582" i="11" s="1"/>
  <c r="K2581" i="11" s="1"/>
  <c r="M2582" i="11"/>
  <c r="N2582" i="11" s="1"/>
  <c r="O2582" i="11" s="1"/>
  <c r="P2582" i="11" s="1"/>
  <c r="V2582" i="11"/>
  <c r="W2582" i="11" s="1"/>
  <c r="X2582" i="11" s="1"/>
  <c r="Y2582" i="11" s="1"/>
  <c r="Q2580" i="11"/>
  <c r="A2584" i="11"/>
  <c r="B2583" i="11"/>
  <c r="U2583" i="11"/>
  <c r="E2583" i="11"/>
  <c r="D2583" i="11"/>
  <c r="C2583" i="11"/>
  <c r="S2583" i="11"/>
  <c r="K2580" i="11"/>
  <c r="G2583" i="11" l="1"/>
  <c r="H2583" i="11" s="1"/>
  <c r="I2583" i="11" s="1"/>
  <c r="J2583" i="11" s="1"/>
  <c r="V2583" i="11"/>
  <c r="W2583" i="11" s="1"/>
  <c r="X2583" i="11" s="1"/>
  <c r="Y2583" i="11" s="1"/>
  <c r="M2583" i="11"/>
  <c r="N2583" i="11" s="1"/>
  <c r="O2583" i="11" s="1"/>
  <c r="P2583" i="11" s="1"/>
  <c r="U2584" i="11"/>
  <c r="E2584" i="11"/>
  <c r="D2584" i="11"/>
  <c r="C2584" i="11"/>
  <c r="B2584" i="11"/>
  <c r="A2585" i="11"/>
  <c r="S2584" i="11"/>
  <c r="Q2581" i="11"/>
  <c r="K2582" i="11" l="1"/>
  <c r="D2585" i="11"/>
  <c r="C2585" i="11"/>
  <c r="A2586" i="11"/>
  <c r="B2585" i="11"/>
  <c r="E2585" i="11"/>
  <c r="U2585" i="11"/>
  <c r="S2585" i="11"/>
  <c r="G2584" i="11"/>
  <c r="H2584" i="11" s="1"/>
  <c r="I2584" i="11" s="1"/>
  <c r="J2584" i="11" s="1"/>
  <c r="M2584" i="11"/>
  <c r="N2584" i="11" s="1"/>
  <c r="O2584" i="11" s="1"/>
  <c r="P2584" i="11" s="1"/>
  <c r="V2584" i="11"/>
  <c r="W2584" i="11" s="1"/>
  <c r="X2584" i="11" s="1"/>
  <c r="Y2584" i="11" s="1"/>
  <c r="Q2582" i="11"/>
  <c r="Q2583" i="11" l="1"/>
  <c r="C2586" i="11"/>
  <c r="A2587" i="11"/>
  <c r="B2586" i="11"/>
  <c r="U2586" i="11"/>
  <c r="E2586" i="11"/>
  <c r="D2586" i="11"/>
  <c r="S2586" i="11"/>
  <c r="G2585" i="11"/>
  <c r="H2585" i="11" s="1"/>
  <c r="I2585" i="11" s="1"/>
  <c r="J2585" i="11" s="1"/>
  <c r="M2585" i="11"/>
  <c r="N2585" i="11" s="1"/>
  <c r="O2585" i="11" s="1"/>
  <c r="P2585" i="11" s="1"/>
  <c r="V2585" i="11"/>
  <c r="W2585" i="11" s="1"/>
  <c r="X2585" i="11" s="1"/>
  <c r="Y2585" i="11" s="1"/>
  <c r="K2583" i="11"/>
  <c r="Q2584" i="11" l="1"/>
  <c r="A2588" i="11"/>
  <c r="B2587" i="11"/>
  <c r="U2587" i="11"/>
  <c r="E2587" i="11"/>
  <c r="D2587" i="11"/>
  <c r="C2587" i="11"/>
  <c r="S2587" i="11"/>
  <c r="G2586" i="11"/>
  <c r="H2586" i="11" s="1"/>
  <c r="I2586" i="11" s="1"/>
  <c r="J2586" i="11" s="1"/>
  <c r="K2585" i="11" s="1"/>
  <c r="V2586" i="11"/>
  <c r="W2586" i="11" s="1"/>
  <c r="X2586" i="11" s="1"/>
  <c r="Y2586" i="11" s="1"/>
  <c r="M2586" i="11"/>
  <c r="N2586" i="11" s="1"/>
  <c r="O2586" i="11" s="1"/>
  <c r="P2586" i="11" s="1"/>
  <c r="K2584" i="11"/>
  <c r="U2588" i="11" l="1"/>
  <c r="E2588" i="11"/>
  <c r="D2588" i="11"/>
  <c r="A2589" i="11"/>
  <c r="C2588" i="11"/>
  <c r="B2588" i="11"/>
  <c r="S2588" i="11"/>
  <c r="G2587" i="11"/>
  <c r="H2587" i="11" s="1"/>
  <c r="I2587" i="11" s="1"/>
  <c r="J2587" i="11" s="1"/>
  <c r="V2587" i="11"/>
  <c r="M2587" i="11"/>
  <c r="Q2585" i="11"/>
  <c r="G2588" i="11" l="1"/>
  <c r="M2588" i="11"/>
  <c r="N2588" i="11" s="1"/>
  <c r="O2588" i="11" s="1"/>
  <c r="P2588" i="11" s="1"/>
  <c r="V2588" i="11"/>
  <c r="W2588" i="11" s="1"/>
  <c r="X2588" i="11" s="1"/>
  <c r="Y2588" i="11" s="1"/>
  <c r="H2588" i="11"/>
  <c r="I2588" i="11" s="1"/>
  <c r="J2588" i="11" s="1"/>
  <c r="D2589" i="11"/>
  <c r="C2589" i="11"/>
  <c r="B2589" i="11"/>
  <c r="A2590" i="11"/>
  <c r="U2589" i="11"/>
  <c r="E2589" i="11"/>
  <c r="S2589" i="11"/>
  <c r="K2586" i="11"/>
  <c r="N2587" i="11"/>
  <c r="O2587" i="11" s="1"/>
  <c r="P2587" i="11" s="1"/>
  <c r="W2587" i="11"/>
  <c r="X2587" i="11" s="1"/>
  <c r="Y2587" i="11" s="1"/>
  <c r="K2587" i="11" l="1"/>
  <c r="C2590" i="11"/>
  <c r="A2591" i="11"/>
  <c r="B2590" i="11"/>
  <c r="E2590" i="11"/>
  <c r="D2590" i="11"/>
  <c r="U2590" i="11"/>
  <c r="S2590" i="11"/>
  <c r="N2589" i="11"/>
  <c r="O2589" i="11" s="1"/>
  <c r="P2589" i="11" s="1"/>
  <c r="Q2587" i="11"/>
  <c r="Q2586" i="11"/>
  <c r="G2589" i="11"/>
  <c r="H2589" i="11" s="1"/>
  <c r="I2589" i="11" s="1"/>
  <c r="J2589" i="11" s="1"/>
  <c r="V2589" i="11"/>
  <c r="W2589" i="11" s="1"/>
  <c r="X2589" i="11" s="1"/>
  <c r="Y2589" i="11" s="1"/>
  <c r="M2589" i="11"/>
  <c r="A2592" i="11" l="1"/>
  <c r="B2591" i="11"/>
  <c r="U2591" i="11"/>
  <c r="E2591" i="11"/>
  <c r="D2591" i="11"/>
  <c r="C2591" i="11"/>
  <c r="S2591" i="11"/>
  <c r="G2590" i="11"/>
  <c r="H2590" i="11" s="1"/>
  <c r="I2590" i="11" s="1"/>
  <c r="J2590" i="11" s="1"/>
  <c r="K2589" i="11" s="1"/>
  <c r="M2590" i="11"/>
  <c r="N2590" i="11" s="1"/>
  <c r="O2590" i="11" s="1"/>
  <c r="P2590" i="11" s="1"/>
  <c r="V2590" i="11"/>
  <c r="K2588" i="11"/>
  <c r="Q2588" i="11"/>
  <c r="Q2589" i="11" l="1"/>
  <c r="W2591" i="11"/>
  <c r="X2591" i="11" s="1"/>
  <c r="Y2591" i="11" s="1"/>
  <c r="G2591" i="11"/>
  <c r="H2591" i="11" s="1"/>
  <c r="I2591" i="11" s="1"/>
  <c r="J2591" i="11" s="1"/>
  <c r="K2590" i="11" s="1"/>
  <c r="M2591" i="11"/>
  <c r="N2591" i="11" s="1"/>
  <c r="O2591" i="11" s="1"/>
  <c r="P2591" i="11" s="1"/>
  <c r="V2591" i="11"/>
  <c r="W2590" i="11"/>
  <c r="X2590" i="11" s="1"/>
  <c r="Y2590" i="11" s="1"/>
  <c r="U2592" i="11"/>
  <c r="E2592" i="11"/>
  <c r="D2592" i="11"/>
  <c r="C2592" i="11"/>
  <c r="B2592" i="11"/>
  <c r="A2593" i="11"/>
  <c r="S2592" i="11"/>
  <c r="G2592" i="11" l="1"/>
  <c r="H2592" i="11" s="1"/>
  <c r="I2592" i="11" s="1"/>
  <c r="J2592" i="11" s="1"/>
  <c r="K2591" i="11" s="1"/>
  <c r="M2592" i="11"/>
  <c r="N2592" i="11" s="1"/>
  <c r="O2592" i="11" s="1"/>
  <c r="P2592" i="11" s="1"/>
  <c r="Q2591" i="11" s="1"/>
  <c r="V2592" i="11"/>
  <c r="W2592" i="11" s="1"/>
  <c r="X2592" i="11" s="1"/>
  <c r="Y2592" i="11" s="1"/>
  <c r="D2593" i="11"/>
  <c r="C2593" i="11"/>
  <c r="A2594" i="11"/>
  <c r="E2593" i="11"/>
  <c r="B2593" i="11"/>
  <c r="U2593" i="11"/>
  <c r="S2593" i="11"/>
  <c r="Q2590" i="11"/>
  <c r="C2594" i="11" l="1"/>
  <c r="A2595" i="11"/>
  <c r="B2594" i="11"/>
  <c r="U2594" i="11"/>
  <c r="E2594" i="11"/>
  <c r="D2594" i="11"/>
  <c r="S2594" i="11"/>
  <c r="G2593" i="11"/>
  <c r="H2593" i="11" s="1"/>
  <c r="I2593" i="11" s="1"/>
  <c r="J2593" i="11" s="1"/>
  <c r="K2592" i="11" s="1"/>
  <c r="M2593" i="11"/>
  <c r="N2593" i="11" s="1"/>
  <c r="O2593" i="11" s="1"/>
  <c r="P2593" i="11" s="1"/>
  <c r="V2593" i="11"/>
  <c r="W2593" i="11" s="1"/>
  <c r="X2593" i="11" s="1"/>
  <c r="Y2593" i="11" s="1"/>
  <c r="G2594" i="11" l="1"/>
  <c r="H2594" i="11" s="1"/>
  <c r="I2594" i="11" s="1"/>
  <c r="J2594" i="11" s="1"/>
  <c r="K2593" i="11" s="1"/>
  <c r="M2594" i="11"/>
  <c r="V2594" i="11"/>
  <c r="W2594" i="11"/>
  <c r="X2594" i="11" s="1"/>
  <c r="Y2594" i="11" s="1"/>
  <c r="N2594" i="11"/>
  <c r="O2594" i="11" s="1"/>
  <c r="P2594" i="11" s="1"/>
  <c r="A2596" i="11"/>
  <c r="B2595" i="11"/>
  <c r="U2595" i="11"/>
  <c r="E2595" i="11"/>
  <c r="D2595" i="11"/>
  <c r="C2595" i="11"/>
  <c r="S2595" i="11"/>
  <c r="Q2592" i="11"/>
  <c r="U2596" i="11" l="1"/>
  <c r="E2596" i="11"/>
  <c r="D2596" i="11"/>
  <c r="C2596" i="11"/>
  <c r="A2597" i="11"/>
  <c r="B2596" i="11"/>
  <c r="S2596" i="11"/>
  <c r="G2595" i="11"/>
  <c r="H2595" i="11" s="1"/>
  <c r="I2595" i="11" s="1"/>
  <c r="J2595" i="11" s="1"/>
  <c r="M2595" i="11"/>
  <c r="N2595" i="11" s="1"/>
  <c r="O2595" i="11" s="1"/>
  <c r="P2595" i="11" s="1"/>
  <c r="Q2594" i="11" s="1"/>
  <c r="V2595" i="11"/>
  <c r="W2595" i="11" s="1"/>
  <c r="X2595" i="11" s="1"/>
  <c r="Y2595" i="11" s="1"/>
  <c r="Q2593" i="11"/>
  <c r="K2594" i="11" l="1"/>
  <c r="D2597" i="11"/>
  <c r="C2597" i="11"/>
  <c r="B2597" i="11"/>
  <c r="A2598" i="11"/>
  <c r="U2597" i="11"/>
  <c r="E2597" i="11"/>
  <c r="S2597" i="11"/>
  <c r="G2596" i="11"/>
  <c r="M2596" i="11"/>
  <c r="V2596" i="11"/>
  <c r="W2596" i="11" s="1"/>
  <c r="X2596" i="11" s="1"/>
  <c r="Y2596" i="11" s="1"/>
  <c r="H2596" i="11"/>
  <c r="I2596" i="11" s="1"/>
  <c r="J2596" i="11" s="1"/>
  <c r="C2598" i="11" l="1"/>
  <c r="A2599" i="11"/>
  <c r="B2598" i="11"/>
  <c r="E2598" i="11"/>
  <c r="U2598" i="11"/>
  <c r="D2598" i="11"/>
  <c r="S2598" i="11"/>
  <c r="G2597" i="11"/>
  <c r="H2597" i="11" s="1"/>
  <c r="I2597" i="11" s="1"/>
  <c r="J2597" i="11" s="1"/>
  <c r="K2596" i="11" s="1"/>
  <c r="V2597" i="11"/>
  <c r="W2597" i="11" s="1"/>
  <c r="X2597" i="11" s="1"/>
  <c r="Y2597" i="11" s="1"/>
  <c r="M2597" i="11"/>
  <c r="N2597" i="11" s="1"/>
  <c r="O2597" i="11" s="1"/>
  <c r="P2597" i="11" s="1"/>
  <c r="N2596" i="11"/>
  <c r="O2596" i="11" s="1"/>
  <c r="P2596" i="11" s="1"/>
  <c r="K2595" i="11"/>
  <c r="Q2596" i="11" l="1"/>
  <c r="Q2595" i="11"/>
  <c r="G2598" i="11"/>
  <c r="H2598" i="11" s="1"/>
  <c r="I2598" i="11" s="1"/>
  <c r="J2598" i="11" s="1"/>
  <c r="V2598" i="11"/>
  <c r="M2598" i="11"/>
  <c r="N2598" i="11" s="1"/>
  <c r="O2598" i="11" s="1"/>
  <c r="P2598" i="11" s="1"/>
  <c r="W2598" i="11"/>
  <c r="X2598" i="11" s="1"/>
  <c r="Y2598" i="11" s="1"/>
  <c r="A2600" i="11"/>
  <c r="B2599" i="11"/>
  <c r="U2599" i="11"/>
  <c r="E2599" i="11"/>
  <c r="D2599" i="11"/>
  <c r="C2599" i="11"/>
  <c r="S2599" i="11"/>
  <c r="Q2597" i="11" l="1"/>
  <c r="G2599" i="11"/>
  <c r="H2599" i="11" s="1"/>
  <c r="I2599" i="11" s="1"/>
  <c r="J2599" i="11" s="1"/>
  <c r="M2599" i="11"/>
  <c r="N2599" i="11" s="1"/>
  <c r="O2599" i="11" s="1"/>
  <c r="P2599" i="11" s="1"/>
  <c r="V2599" i="11"/>
  <c r="W2599" i="11" s="1"/>
  <c r="X2599" i="11" s="1"/>
  <c r="Y2599" i="11" s="1"/>
  <c r="U2600" i="11"/>
  <c r="E2600" i="11"/>
  <c r="D2600" i="11"/>
  <c r="C2600" i="11"/>
  <c r="B2600" i="11"/>
  <c r="A2601" i="11"/>
  <c r="S2600" i="11"/>
  <c r="K2597" i="11"/>
  <c r="K2598" i="11" l="1"/>
  <c r="D2601" i="11"/>
  <c r="C2601" i="11"/>
  <c r="A2602" i="11"/>
  <c r="E2601" i="11"/>
  <c r="B2601" i="11"/>
  <c r="U2601" i="11"/>
  <c r="S2601" i="11"/>
  <c r="G2600" i="11"/>
  <c r="H2600" i="11" s="1"/>
  <c r="I2600" i="11" s="1"/>
  <c r="J2600" i="11" s="1"/>
  <c r="V2600" i="11"/>
  <c r="W2600" i="11" s="1"/>
  <c r="X2600" i="11" s="1"/>
  <c r="Y2600" i="11" s="1"/>
  <c r="M2600" i="11"/>
  <c r="N2600" i="11" s="1"/>
  <c r="O2600" i="11" s="1"/>
  <c r="P2600" i="11" s="1"/>
  <c r="Q2598" i="11"/>
  <c r="Q2599" i="11" l="1"/>
  <c r="G2601" i="11"/>
  <c r="H2601" i="11" s="1"/>
  <c r="I2601" i="11" s="1"/>
  <c r="J2601" i="11" s="1"/>
  <c r="V2601" i="11"/>
  <c r="W2601" i="11" s="1"/>
  <c r="X2601" i="11" s="1"/>
  <c r="Y2601" i="11" s="1"/>
  <c r="M2601" i="11"/>
  <c r="N2601" i="11" s="1"/>
  <c r="O2601" i="11" s="1"/>
  <c r="P2601" i="11" s="1"/>
  <c r="C2602" i="11"/>
  <c r="A2603" i="11"/>
  <c r="B2602" i="11"/>
  <c r="U2602" i="11"/>
  <c r="E2602" i="11"/>
  <c r="D2602" i="11"/>
  <c r="S2602" i="11"/>
  <c r="K2599" i="11"/>
  <c r="G2602" i="11" l="1"/>
  <c r="H2602" i="11" s="1"/>
  <c r="I2602" i="11" s="1"/>
  <c r="J2602" i="11" s="1"/>
  <c r="V2602" i="11"/>
  <c r="W2602" i="11" s="1"/>
  <c r="X2602" i="11" s="1"/>
  <c r="Y2602" i="11" s="1"/>
  <c r="M2602" i="11"/>
  <c r="N2602" i="11" s="1"/>
  <c r="O2602" i="11" s="1"/>
  <c r="P2602" i="11" s="1"/>
  <c r="A2604" i="11"/>
  <c r="B2603" i="11"/>
  <c r="U2603" i="11"/>
  <c r="E2603" i="11"/>
  <c r="D2603" i="11"/>
  <c r="C2603" i="11"/>
  <c r="S2603" i="11"/>
  <c r="K2600" i="11"/>
  <c r="Q2600" i="11"/>
  <c r="G2603" i="11" l="1"/>
  <c r="H2603" i="11" s="1"/>
  <c r="I2603" i="11" s="1"/>
  <c r="J2603" i="11" s="1"/>
  <c r="V2603" i="11"/>
  <c r="W2603" i="11" s="1"/>
  <c r="X2603" i="11" s="1"/>
  <c r="Y2603" i="11" s="1"/>
  <c r="M2603" i="11"/>
  <c r="N2603" i="11" s="1"/>
  <c r="O2603" i="11" s="1"/>
  <c r="P2603" i="11" s="1"/>
  <c r="Q2601" i="11"/>
  <c r="U2604" i="11"/>
  <c r="E2604" i="11"/>
  <c r="D2604" i="11"/>
  <c r="C2604" i="11"/>
  <c r="A2605" i="11"/>
  <c r="B2604" i="11"/>
  <c r="S2604" i="11"/>
  <c r="K2601" i="11"/>
  <c r="D2605" i="11" l="1"/>
  <c r="C2605" i="11"/>
  <c r="B2605" i="11"/>
  <c r="A2606" i="11"/>
  <c r="U2605" i="11"/>
  <c r="E2605" i="11"/>
  <c r="S2605" i="11"/>
  <c r="G2604" i="11"/>
  <c r="H2604" i="11" s="1"/>
  <c r="I2604" i="11" s="1"/>
  <c r="J2604" i="11" s="1"/>
  <c r="V2604" i="11"/>
  <c r="M2604" i="11"/>
  <c r="N2604" i="11" s="1"/>
  <c r="O2604" i="11" s="1"/>
  <c r="P2604" i="11" s="1"/>
  <c r="Q2603" i="11" s="1"/>
  <c r="W2604" i="11"/>
  <c r="X2604" i="11" s="1"/>
  <c r="Y2604" i="11" s="1"/>
  <c r="K2602" i="11"/>
  <c r="Q2602" i="11"/>
  <c r="C2606" i="11" l="1"/>
  <c r="A2607" i="11"/>
  <c r="B2606" i="11"/>
  <c r="E2606" i="11"/>
  <c r="D2606" i="11"/>
  <c r="U2606" i="11"/>
  <c r="S2606" i="11"/>
  <c r="H2605" i="11"/>
  <c r="I2605" i="11" s="1"/>
  <c r="J2605" i="11" s="1"/>
  <c r="K2603" i="11"/>
  <c r="G2605" i="11"/>
  <c r="M2605" i="11"/>
  <c r="N2605" i="11" s="1"/>
  <c r="O2605" i="11" s="1"/>
  <c r="P2605" i="11" s="1"/>
  <c r="V2605" i="11"/>
  <c r="W2605" i="11" s="1"/>
  <c r="X2605" i="11" s="1"/>
  <c r="Y2605" i="11" s="1"/>
  <c r="Q2604" i="11" l="1"/>
  <c r="W2606" i="11"/>
  <c r="X2606" i="11" s="1"/>
  <c r="Y2606" i="11" s="1"/>
  <c r="G2606" i="11"/>
  <c r="H2606" i="11" s="1"/>
  <c r="I2606" i="11" s="1"/>
  <c r="J2606" i="11" s="1"/>
  <c r="K2605" i="11" s="1"/>
  <c r="M2606" i="11"/>
  <c r="N2606" i="11" s="1"/>
  <c r="O2606" i="11" s="1"/>
  <c r="P2606" i="11" s="1"/>
  <c r="V2606" i="11"/>
  <c r="A2608" i="11"/>
  <c r="B2607" i="11"/>
  <c r="U2607" i="11"/>
  <c r="E2607" i="11"/>
  <c r="D2607" i="11"/>
  <c r="C2607" i="11"/>
  <c r="S2607" i="11"/>
  <c r="K2604" i="11"/>
  <c r="U2608" i="11" l="1"/>
  <c r="E2608" i="11"/>
  <c r="D2608" i="11"/>
  <c r="C2608" i="11"/>
  <c r="B2608" i="11"/>
  <c r="A2609" i="11"/>
  <c r="S2608" i="11"/>
  <c r="G2607" i="11"/>
  <c r="H2607" i="11" s="1"/>
  <c r="I2607" i="11" s="1"/>
  <c r="J2607" i="11" s="1"/>
  <c r="V2607" i="11"/>
  <c r="W2607" i="11" s="1"/>
  <c r="X2607" i="11" s="1"/>
  <c r="Y2607" i="11" s="1"/>
  <c r="M2607" i="11"/>
  <c r="N2607" i="11" s="1"/>
  <c r="O2607" i="11" s="1"/>
  <c r="P2607" i="11" s="1"/>
  <c r="Q2605" i="11"/>
  <c r="G2608" i="11" l="1"/>
  <c r="H2608" i="11" s="1"/>
  <c r="I2608" i="11" s="1"/>
  <c r="J2608" i="11" s="1"/>
  <c r="V2608" i="11"/>
  <c r="W2608" i="11" s="1"/>
  <c r="X2608" i="11" s="1"/>
  <c r="Y2608" i="11" s="1"/>
  <c r="M2608" i="11"/>
  <c r="N2608" i="11" s="1"/>
  <c r="O2608" i="11" s="1"/>
  <c r="P2608" i="11" s="1"/>
  <c r="K2606" i="11"/>
  <c r="Q2606" i="11"/>
  <c r="D2609" i="11"/>
  <c r="C2609" i="11"/>
  <c r="A2610" i="11"/>
  <c r="E2609" i="11"/>
  <c r="B2609" i="11"/>
  <c r="U2609" i="11"/>
  <c r="S2609" i="11"/>
  <c r="G2609" i="11" l="1"/>
  <c r="H2609" i="11" s="1"/>
  <c r="I2609" i="11" s="1"/>
  <c r="J2609" i="11" s="1"/>
  <c r="K2608" i="11" s="1"/>
  <c r="V2609" i="11"/>
  <c r="M2609" i="11"/>
  <c r="N2609" i="11" s="1"/>
  <c r="O2609" i="11" s="1"/>
  <c r="P2609" i="11" s="1"/>
  <c r="Q2608" i="11" s="1"/>
  <c r="W2609" i="11"/>
  <c r="X2609" i="11" s="1"/>
  <c r="Y2609" i="11" s="1"/>
  <c r="K2607" i="11"/>
  <c r="C2610" i="11"/>
  <c r="A2611" i="11"/>
  <c r="B2610" i="11"/>
  <c r="U2610" i="11"/>
  <c r="E2610" i="11"/>
  <c r="D2610" i="11"/>
  <c r="S2610" i="11"/>
  <c r="Q2607" i="11"/>
  <c r="G2610" i="11" l="1"/>
  <c r="H2610" i="11" s="1"/>
  <c r="I2610" i="11" s="1"/>
  <c r="J2610" i="11" s="1"/>
  <c r="K2609" i="11" s="1"/>
  <c r="V2610" i="11"/>
  <c r="W2610" i="11" s="1"/>
  <c r="X2610" i="11" s="1"/>
  <c r="Y2610" i="11" s="1"/>
  <c r="M2610" i="11"/>
  <c r="N2610" i="11" s="1"/>
  <c r="O2610" i="11" s="1"/>
  <c r="P2610" i="11" s="1"/>
  <c r="A2612" i="11"/>
  <c r="B2611" i="11"/>
  <c r="U2611" i="11"/>
  <c r="E2611" i="11"/>
  <c r="D2611" i="11"/>
  <c r="C2611" i="11"/>
  <c r="S2611" i="11"/>
  <c r="G2611" i="11" l="1"/>
  <c r="H2611" i="11" s="1"/>
  <c r="I2611" i="11" s="1"/>
  <c r="J2611" i="11" s="1"/>
  <c r="V2611" i="11"/>
  <c r="W2611" i="11" s="1"/>
  <c r="X2611" i="11" s="1"/>
  <c r="Y2611" i="11" s="1"/>
  <c r="M2611" i="11"/>
  <c r="N2611" i="11" s="1"/>
  <c r="O2611" i="11" s="1"/>
  <c r="P2611" i="11" s="1"/>
  <c r="U2612" i="11"/>
  <c r="E2612" i="11"/>
  <c r="D2612" i="11"/>
  <c r="A2613" i="11"/>
  <c r="C2612" i="11"/>
  <c r="B2612" i="11"/>
  <c r="S2612" i="11"/>
  <c r="Q2609" i="11"/>
  <c r="G2612" i="11" l="1"/>
  <c r="H2612" i="11" s="1"/>
  <c r="I2612" i="11" s="1"/>
  <c r="J2612" i="11" s="1"/>
  <c r="K2611" i="11" s="1"/>
  <c r="M2612" i="11"/>
  <c r="N2612" i="11" s="1"/>
  <c r="O2612" i="11" s="1"/>
  <c r="P2612" i="11" s="1"/>
  <c r="Q2611" i="11" s="1"/>
  <c r="V2612" i="11"/>
  <c r="W2612" i="11" s="1"/>
  <c r="X2612" i="11" s="1"/>
  <c r="Y2612" i="11" s="1"/>
  <c r="D2613" i="11"/>
  <c r="C2613" i="11"/>
  <c r="B2613" i="11"/>
  <c r="A2614" i="11"/>
  <c r="U2613" i="11"/>
  <c r="E2613" i="11"/>
  <c r="S2613" i="11"/>
  <c r="K2610" i="11"/>
  <c r="Q2610" i="11"/>
  <c r="C2614" i="11" l="1"/>
  <c r="A2615" i="11"/>
  <c r="B2614" i="11"/>
  <c r="E2614" i="11"/>
  <c r="D2614" i="11"/>
  <c r="U2614" i="11"/>
  <c r="S2614" i="11"/>
  <c r="G2613" i="11"/>
  <c r="H2613" i="11" s="1"/>
  <c r="I2613" i="11" s="1"/>
  <c r="J2613" i="11" s="1"/>
  <c r="K2612" i="11" s="1"/>
  <c r="V2613" i="11"/>
  <c r="W2613" i="11" s="1"/>
  <c r="X2613" i="11" s="1"/>
  <c r="Y2613" i="11" s="1"/>
  <c r="M2613" i="11"/>
  <c r="N2613" i="11" s="1"/>
  <c r="O2613" i="11" s="1"/>
  <c r="P2613" i="11" s="1"/>
  <c r="Q2612" i="11" s="1"/>
  <c r="G2614" i="11" l="1"/>
  <c r="H2614" i="11" s="1"/>
  <c r="I2614" i="11" s="1"/>
  <c r="J2614" i="11" s="1"/>
  <c r="K2613" i="11" s="1"/>
  <c r="M2614" i="11"/>
  <c r="N2614" i="11" s="1"/>
  <c r="O2614" i="11" s="1"/>
  <c r="P2614" i="11" s="1"/>
  <c r="Q2613" i="11" s="1"/>
  <c r="V2614" i="11"/>
  <c r="W2614" i="11" s="1"/>
  <c r="X2614" i="11" s="1"/>
  <c r="Y2614" i="11" s="1"/>
  <c r="A2616" i="11"/>
  <c r="B2615" i="11"/>
  <c r="U2615" i="11"/>
  <c r="E2615" i="11"/>
  <c r="D2615" i="11"/>
  <c r="C2615" i="11"/>
  <c r="S2615" i="11"/>
  <c r="G2615" i="11" l="1"/>
  <c r="H2615" i="11" s="1"/>
  <c r="I2615" i="11" s="1"/>
  <c r="J2615" i="11" s="1"/>
  <c r="K2614" i="11" s="1"/>
  <c r="M2615" i="11"/>
  <c r="N2615" i="11" s="1"/>
  <c r="O2615" i="11" s="1"/>
  <c r="P2615" i="11" s="1"/>
  <c r="Q2614" i="11" s="1"/>
  <c r="V2615" i="11"/>
  <c r="W2615" i="11" s="1"/>
  <c r="X2615" i="11" s="1"/>
  <c r="Y2615" i="11" s="1"/>
  <c r="U2616" i="11"/>
  <c r="E2616" i="11"/>
  <c r="D2616" i="11"/>
  <c r="C2616" i="11"/>
  <c r="B2616" i="11"/>
  <c r="A2617" i="11"/>
  <c r="S2616" i="11"/>
  <c r="D2617" i="11" l="1"/>
  <c r="C2617" i="11"/>
  <c r="A2618" i="11"/>
  <c r="B2617" i="11"/>
  <c r="E2617" i="11"/>
  <c r="U2617" i="11"/>
  <c r="S2617" i="11"/>
  <c r="G2616" i="11"/>
  <c r="H2616" i="11" s="1"/>
  <c r="I2616" i="11" s="1"/>
  <c r="J2616" i="11" s="1"/>
  <c r="K2615" i="11" s="1"/>
  <c r="M2616" i="11"/>
  <c r="N2616" i="11" s="1"/>
  <c r="O2616" i="11" s="1"/>
  <c r="P2616" i="11" s="1"/>
  <c r="Q2615" i="11" s="1"/>
  <c r="V2616" i="11"/>
  <c r="W2616" i="11" s="1"/>
  <c r="X2616" i="11" s="1"/>
  <c r="Y2616" i="11" s="1"/>
  <c r="G2617" i="11" l="1"/>
  <c r="H2617" i="11" s="1"/>
  <c r="I2617" i="11" s="1"/>
  <c r="J2617" i="11" s="1"/>
  <c r="V2617" i="11"/>
  <c r="W2617" i="11" s="1"/>
  <c r="X2617" i="11" s="1"/>
  <c r="Y2617" i="11" s="1"/>
  <c r="M2617" i="11"/>
  <c r="C2618" i="11"/>
  <c r="A2619" i="11"/>
  <c r="B2618" i="11"/>
  <c r="U2618" i="11"/>
  <c r="E2618" i="11"/>
  <c r="D2618" i="11"/>
  <c r="S2618" i="11"/>
  <c r="N2617" i="11"/>
  <c r="O2617" i="11" s="1"/>
  <c r="P2617" i="11" s="1"/>
  <c r="Q2616" i="11" s="1"/>
  <c r="K2616" i="11" l="1"/>
  <c r="G2618" i="11"/>
  <c r="H2618" i="11" s="1"/>
  <c r="I2618" i="11" s="1"/>
  <c r="J2618" i="11" s="1"/>
  <c r="V2618" i="11"/>
  <c r="W2618" i="11" s="1"/>
  <c r="X2618" i="11" s="1"/>
  <c r="Y2618" i="11" s="1"/>
  <c r="M2618" i="11"/>
  <c r="N2618" i="11" s="1"/>
  <c r="O2618" i="11" s="1"/>
  <c r="P2618" i="11" s="1"/>
  <c r="Q2617" i="11" s="1"/>
  <c r="A2620" i="11"/>
  <c r="B2619" i="11"/>
  <c r="U2619" i="11"/>
  <c r="E2619" i="11"/>
  <c r="D2619" i="11"/>
  <c r="C2619" i="11"/>
  <c r="S2619" i="11"/>
  <c r="G2619" i="11" l="1"/>
  <c r="H2619" i="11" s="1"/>
  <c r="I2619" i="11" s="1"/>
  <c r="J2619" i="11" s="1"/>
  <c r="K2618" i="11" s="1"/>
  <c r="V2619" i="11"/>
  <c r="W2619" i="11" s="1"/>
  <c r="X2619" i="11" s="1"/>
  <c r="Y2619" i="11" s="1"/>
  <c r="M2619" i="11"/>
  <c r="N2619" i="11" s="1"/>
  <c r="O2619" i="11" s="1"/>
  <c r="P2619" i="11" s="1"/>
  <c r="Q2618" i="11" s="1"/>
  <c r="U2620" i="11"/>
  <c r="E2620" i="11"/>
  <c r="D2620" i="11"/>
  <c r="A2621" i="11"/>
  <c r="C2620" i="11"/>
  <c r="B2620" i="11"/>
  <c r="S2620" i="11"/>
  <c r="K2617" i="11"/>
  <c r="D2621" i="11" l="1"/>
  <c r="C2621" i="11"/>
  <c r="B2621" i="11"/>
  <c r="A2622" i="11"/>
  <c r="U2621" i="11"/>
  <c r="E2621" i="11"/>
  <c r="S2621" i="11"/>
  <c r="G2620" i="11"/>
  <c r="H2620" i="11" s="1"/>
  <c r="I2620" i="11" s="1"/>
  <c r="J2620" i="11" s="1"/>
  <c r="K2619" i="11" s="1"/>
  <c r="V2620" i="11"/>
  <c r="W2620" i="11" s="1"/>
  <c r="X2620" i="11" s="1"/>
  <c r="Y2620" i="11" s="1"/>
  <c r="M2620" i="11"/>
  <c r="N2620" i="11" s="1"/>
  <c r="O2620" i="11" s="1"/>
  <c r="P2620" i="11" s="1"/>
  <c r="G2621" i="11" l="1"/>
  <c r="H2621" i="11" s="1"/>
  <c r="I2621" i="11" s="1"/>
  <c r="J2621" i="11" s="1"/>
  <c r="K2620" i="11" s="1"/>
  <c r="V2621" i="11"/>
  <c r="W2621" i="11" s="1"/>
  <c r="X2621" i="11" s="1"/>
  <c r="Y2621" i="11" s="1"/>
  <c r="M2621" i="11"/>
  <c r="N2621" i="11" s="1"/>
  <c r="O2621" i="11" s="1"/>
  <c r="P2621" i="11" s="1"/>
  <c r="C2622" i="11"/>
  <c r="A2623" i="11"/>
  <c r="B2622" i="11"/>
  <c r="E2622" i="11"/>
  <c r="D2622" i="11"/>
  <c r="U2622" i="11"/>
  <c r="S2622" i="11"/>
  <c r="Q2619" i="11"/>
  <c r="Q2620" i="11" l="1"/>
  <c r="G2622" i="11"/>
  <c r="H2622" i="11" s="1"/>
  <c r="I2622" i="11" s="1"/>
  <c r="J2622" i="11" s="1"/>
  <c r="M2622" i="11"/>
  <c r="N2622" i="11" s="1"/>
  <c r="O2622" i="11" s="1"/>
  <c r="P2622" i="11" s="1"/>
  <c r="V2622" i="11"/>
  <c r="W2622" i="11" s="1"/>
  <c r="X2622" i="11" s="1"/>
  <c r="Y2622" i="11" s="1"/>
  <c r="A2624" i="11"/>
  <c r="B2623" i="11"/>
  <c r="U2623" i="11"/>
  <c r="E2623" i="11"/>
  <c r="D2623" i="11"/>
  <c r="C2623" i="11"/>
  <c r="S2623" i="11"/>
  <c r="G2623" i="11" l="1"/>
  <c r="H2623" i="11" s="1"/>
  <c r="I2623" i="11" s="1"/>
  <c r="J2623" i="11" s="1"/>
  <c r="M2623" i="11"/>
  <c r="N2623" i="11" s="1"/>
  <c r="O2623" i="11" s="1"/>
  <c r="P2623" i="11" s="1"/>
  <c r="Q2622" i="11" s="1"/>
  <c r="V2623" i="11"/>
  <c r="W2623" i="11" s="1"/>
  <c r="X2623" i="11" s="1"/>
  <c r="Y2623" i="11" s="1"/>
  <c r="U2624" i="11"/>
  <c r="E2624" i="11"/>
  <c r="D2624" i="11"/>
  <c r="C2624" i="11"/>
  <c r="B2624" i="11"/>
  <c r="A2625" i="11"/>
  <c r="S2624" i="11"/>
  <c r="K2621" i="11"/>
  <c r="Q2621" i="11"/>
  <c r="D2625" i="11" l="1"/>
  <c r="C2625" i="11"/>
  <c r="A2626" i="11"/>
  <c r="B2625" i="11"/>
  <c r="E2625" i="11"/>
  <c r="U2625" i="11"/>
  <c r="S2625" i="11"/>
  <c r="G2624" i="11"/>
  <c r="H2624" i="11" s="1"/>
  <c r="I2624" i="11" s="1"/>
  <c r="J2624" i="11" s="1"/>
  <c r="V2624" i="11"/>
  <c r="W2624" i="11" s="1"/>
  <c r="X2624" i="11" s="1"/>
  <c r="Y2624" i="11" s="1"/>
  <c r="M2624" i="11"/>
  <c r="N2624" i="11" s="1"/>
  <c r="O2624" i="11" s="1"/>
  <c r="P2624" i="11" s="1"/>
  <c r="K2622" i="11"/>
  <c r="K2623" i="11" l="1"/>
  <c r="C2626" i="11"/>
  <c r="A2627" i="11"/>
  <c r="B2626" i="11"/>
  <c r="U2626" i="11"/>
  <c r="E2626" i="11"/>
  <c r="D2626" i="11"/>
  <c r="S2626" i="11"/>
  <c r="Q2623" i="11"/>
  <c r="G2625" i="11"/>
  <c r="H2625" i="11" s="1"/>
  <c r="I2625" i="11" s="1"/>
  <c r="J2625" i="11" s="1"/>
  <c r="M2625" i="11"/>
  <c r="N2625" i="11" s="1"/>
  <c r="O2625" i="11" s="1"/>
  <c r="P2625" i="11" s="1"/>
  <c r="V2625" i="11"/>
  <c r="W2625" i="11" s="1"/>
  <c r="X2625" i="11" s="1"/>
  <c r="Y2625" i="11" s="1"/>
  <c r="Q2624" i="11" l="1"/>
  <c r="G2626" i="11"/>
  <c r="M2626" i="11"/>
  <c r="N2626" i="11" s="1"/>
  <c r="O2626" i="11" s="1"/>
  <c r="P2626" i="11" s="1"/>
  <c r="V2626" i="11"/>
  <c r="W2626" i="11" s="1"/>
  <c r="X2626" i="11" s="1"/>
  <c r="Y2626" i="11" s="1"/>
  <c r="H2626" i="11"/>
  <c r="I2626" i="11" s="1"/>
  <c r="J2626" i="11" s="1"/>
  <c r="A2628" i="11"/>
  <c r="B2627" i="11"/>
  <c r="U2627" i="11"/>
  <c r="E2627" i="11"/>
  <c r="D2627" i="11"/>
  <c r="C2627" i="11"/>
  <c r="S2627" i="11"/>
  <c r="K2624" i="11"/>
  <c r="U2628" i="11" l="1"/>
  <c r="E2628" i="11"/>
  <c r="D2628" i="11"/>
  <c r="A2629" i="11"/>
  <c r="C2628" i="11"/>
  <c r="B2628" i="11"/>
  <c r="S2628" i="11"/>
  <c r="G2627" i="11"/>
  <c r="H2627" i="11" s="1"/>
  <c r="I2627" i="11" s="1"/>
  <c r="J2627" i="11" s="1"/>
  <c r="M2627" i="11"/>
  <c r="N2627" i="11" s="1"/>
  <c r="O2627" i="11" s="1"/>
  <c r="P2627" i="11" s="1"/>
  <c r="Q2626" i="11" s="1"/>
  <c r="V2627" i="11"/>
  <c r="W2627" i="11" s="1"/>
  <c r="X2627" i="11" s="1"/>
  <c r="Y2627" i="11" s="1"/>
  <c r="K2625" i="11"/>
  <c r="Q2625" i="11"/>
  <c r="G2628" i="11" l="1"/>
  <c r="H2628" i="11" s="1"/>
  <c r="I2628" i="11" s="1"/>
  <c r="J2628" i="11" s="1"/>
  <c r="M2628" i="11"/>
  <c r="N2628" i="11" s="1"/>
  <c r="O2628" i="11" s="1"/>
  <c r="P2628" i="11" s="1"/>
  <c r="V2628" i="11"/>
  <c r="W2628" i="11" s="1"/>
  <c r="X2628" i="11" s="1"/>
  <c r="Y2628" i="11" s="1"/>
  <c r="K2626" i="11"/>
  <c r="D2629" i="11"/>
  <c r="C2629" i="11"/>
  <c r="B2629" i="11"/>
  <c r="U2629" i="11"/>
  <c r="A2630" i="11"/>
  <c r="E2629" i="11"/>
  <c r="S2629" i="11"/>
  <c r="C2630" i="11" l="1"/>
  <c r="A2631" i="11"/>
  <c r="B2630" i="11"/>
  <c r="E2630" i="11"/>
  <c r="D2630" i="11"/>
  <c r="U2630" i="11"/>
  <c r="S2630" i="11"/>
  <c r="G2629" i="11"/>
  <c r="H2629" i="11" s="1"/>
  <c r="I2629" i="11" s="1"/>
  <c r="J2629" i="11" s="1"/>
  <c r="M2629" i="11"/>
  <c r="N2629" i="11" s="1"/>
  <c r="O2629" i="11" s="1"/>
  <c r="P2629" i="11" s="1"/>
  <c r="Q2628" i="11" s="1"/>
  <c r="V2629" i="11"/>
  <c r="W2629" i="11" s="1"/>
  <c r="X2629" i="11" s="1"/>
  <c r="Y2629" i="11" s="1"/>
  <c r="K2627" i="11"/>
  <c r="Q2627" i="11"/>
  <c r="G2630" i="11" l="1"/>
  <c r="H2630" i="11" s="1"/>
  <c r="I2630" i="11" s="1"/>
  <c r="J2630" i="11" s="1"/>
  <c r="K2629" i="11" s="1"/>
  <c r="V2630" i="11"/>
  <c r="W2630" i="11" s="1"/>
  <c r="X2630" i="11" s="1"/>
  <c r="Y2630" i="11" s="1"/>
  <c r="M2630" i="11"/>
  <c r="N2630" i="11" s="1"/>
  <c r="O2630" i="11" s="1"/>
  <c r="P2630" i="11" s="1"/>
  <c r="A2632" i="11"/>
  <c r="B2631" i="11"/>
  <c r="U2631" i="11"/>
  <c r="E2631" i="11"/>
  <c r="D2631" i="11"/>
  <c r="C2631" i="11"/>
  <c r="S2631" i="11"/>
  <c r="K2628" i="11"/>
  <c r="U2632" i="11" l="1"/>
  <c r="E2632" i="11"/>
  <c r="D2632" i="11"/>
  <c r="C2632" i="11"/>
  <c r="B2632" i="11"/>
  <c r="A2633" i="11"/>
  <c r="S2632" i="11"/>
  <c r="Q2629" i="11"/>
  <c r="G2631" i="11"/>
  <c r="H2631" i="11" s="1"/>
  <c r="I2631" i="11" s="1"/>
  <c r="J2631" i="11" s="1"/>
  <c r="V2631" i="11"/>
  <c r="W2631" i="11" s="1"/>
  <c r="X2631" i="11" s="1"/>
  <c r="Y2631" i="11" s="1"/>
  <c r="M2631" i="11"/>
  <c r="N2631" i="11" s="1"/>
  <c r="O2631" i="11" s="1"/>
  <c r="P2631" i="11" s="1"/>
  <c r="Q2630" i="11" l="1"/>
  <c r="W2632" i="11"/>
  <c r="X2632" i="11" s="1"/>
  <c r="Y2632" i="11" s="1"/>
  <c r="D2633" i="11"/>
  <c r="C2633" i="11"/>
  <c r="A2634" i="11"/>
  <c r="B2633" i="11"/>
  <c r="E2633" i="11"/>
  <c r="U2633" i="11"/>
  <c r="S2633" i="11"/>
  <c r="K2630" i="11"/>
  <c r="G2632" i="11"/>
  <c r="H2632" i="11" s="1"/>
  <c r="I2632" i="11" s="1"/>
  <c r="J2632" i="11" s="1"/>
  <c r="V2632" i="11"/>
  <c r="M2632" i="11"/>
  <c r="N2632" i="11" s="1"/>
  <c r="O2632" i="11" s="1"/>
  <c r="P2632" i="11" s="1"/>
  <c r="C2634" i="11" l="1"/>
  <c r="A2635" i="11"/>
  <c r="B2634" i="11"/>
  <c r="U2634" i="11"/>
  <c r="E2634" i="11"/>
  <c r="D2634" i="11"/>
  <c r="S2634" i="11"/>
  <c r="G2633" i="11"/>
  <c r="H2633" i="11" s="1"/>
  <c r="I2633" i="11" s="1"/>
  <c r="J2633" i="11" s="1"/>
  <c r="M2633" i="11"/>
  <c r="N2633" i="11" s="1"/>
  <c r="O2633" i="11" s="1"/>
  <c r="P2633" i="11" s="1"/>
  <c r="V2633" i="11"/>
  <c r="W2633" i="11" s="1"/>
  <c r="X2633" i="11" s="1"/>
  <c r="Y2633" i="11" s="1"/>
  <c r="K2631" i="11"/>
  <c r="Q2631" i="11"/>
  <c r="K2632" i="11" l="1"/>
  <c r="Q2632" i="11"/>
  <c r="G2634" i="11"/>
  <c r="H2634" i="11" s="1"/>
  <c r="I2634" i="11" s="1"/>
  <c r="J2634" i="11" s="1"/>
  <c r="V2634" i="11"/>
  <c r="W2634" i="11" s="1"/>
  <c r="X2634" i="11" s="1"/>
  <c r="Y2634" i="11" s="1"/>
  <c r="M2634" i="11"/>
  <c r="N2634" i="11" s="1"/>
  <c r="O2634" i="11" s="1"/>
  <c r="P2634" i="11" s="1"/>
  <c r="A2636" i="11"/>
  <c r="B2635" i="11"/>
  <c r="U2635" i="11"/>
  <c r="E2635" i="11"/>
  <c r="D2635" i="11"/>
  <c r="C2635" i="11"/>
  <c r="S2635" i="11"/>
  <c r="Q2633" i="11" l="1"/>
  <c r="G2635" i="11"/>
  <c r="H2635" i="11" s="1"/>
  <c r="I2635" i="11" s="1"/>
  <c r="J2635" i="11" s="1"/>
  <c r="V2635" i="11"/>
  <c r="W2635" i="11" s="1"/>
  <c r="X2635" i="11" s="1"/>
  <c r="Y2635" i="11" s="1"/>
  <c r="M2635" i="11"/>
  <c r="N2635" i="11" s="1"/>
  <c r="O2635" i="11" s="1"/>
  <c r="P2635" i="11" s="1"/>
  <c r="U2636" i="11"/>
  <c r="E2636" i="11"/>
  <c r="D2636" i="11"/>
  <c r="A2637" i="11"/>
  <c r="C2636" i="11"/>
  <c r="B2636" i="11"/>
  <c r="S2636" i="11"/>
  <c r="K2633" i="11"/>
  <c r="D2637" i="11" l="1"/>
  <c r="C2637" i="11"/>
  <c r="B2637" i="11"/>
  <c r="A2638" i="11"/>
  <c r="U2637" i="11"/>
  <c r="E2637" i="11"/>
  <c r="S2637" i="11"/>
  <c r="G2636" i="11"/>
  <c r="H2636" i="11" s="1"/>
  <c r="I2636" i="11" s="1"/>
  <c r="J2636" i="11" s="1"/>
  <c r="K2635" i="11" s="1"/>
  <c r="V2636" i="11"/>
  <c r="M2636" i="11"/>
  <c r="N2636" i="11" s="1"/>
  <c r="O2636" i="11" s="1"/>
  <c r="P2636" i="11" s="1"/>
  <c r="Q2635" i="11" s="1"/>
  <c r="K2634" i="11"/>
  <c r="W2636" i="11"/>
  <c r="X2636" i="11" s="1"/>
  <c r="Y2636" i="11" s="1"/>
  <c r="Q2634" i="11"/>
  <c r="G2637" i="11" l="1"/>
  <c r="M2637" i="11"/>
  <c r="V2637" i="11"/>
  <c r="W2637" i="11" s="1"/>
  <c r="X2637" i="11" s="1"/>
  <c r="Y2637" i="11" s="1"/>
  <c r="H2637" i="11"/>
  <c r="I2637" i="11" s="1"/>
  <c r="J2637" i="11" s="1"/>
  <c r="C2638" i="11"/>
  <c r="A2639" i="11"/>
  <c r="B2638" i="11"/>
  <c r="E2638" i="11"/>
  <c r="D2638" i="11"/>
  <c r="U2638" i="11"/>
  <c r="S2638" i="11"/>
  <c r="A2640" i="11" l="1"/>
  <c r="B2639" i="11"/>
  <c r="U2639" i="11"/>
  <c r="E2639" i="11"/>
  <c r="D2639" i="11"/>
  <c r="C2639" i="11"/>
  <c r="S2639" i="11"/>
  <c r="N2637" i="11"/>
  <c r="O2637" i="11" s="1"/>
  <c r="P2637" i="11" s="1"/>
  <c r="G2638" i="11"/>
  <c r="H2638" i="11" s="1"/>
  <c r="I2638" i="11" s="1"/>
  <c r="J2638" i="11" s="1"/>
  <c r="M2638" i="11"/>
  <c r="N2638" i="11" s="1"/>
  <c r="O2638" i="11" s="1"/>
  <c r="P2638" i="11" s="1"/>
  <c r="V2638" i="11"/>
  <c r="W2638" i="11" s="1"/>
  <c r="X2638" i="11" s="1"/>
  <c r="Y2638" i="11" s="1"/>
  <c r="K2636" i="11"/>
  <c r="K2637" i="11" l="1"/>
  <c r="Q2637" i="11"/>
  <c r="Q2636" i="11"/>
  <c r="G2639" i="11"/>
  <c r="H2639" i="11" s="1"/>
  <c r="I2639" i="11" s="1"/>
  <c r="J2639" i="11" s="1"/>
  <c r="M2639" i="11"/>
  <c r="V2639" i="11"/>
  <c r="W2639" i="11" s="1"/>
  <c r="X2639" i="11" s="1"/>
  <c r="Y2639" i="11" s="1"/>
  <c r="U2640" i="11"/>
  <c r="E2640" i="11"/>
  <c r="D2640" i="11"/>
  <c r="C2640" i="11"/>
  <c r="B2640" i="11"/>
  <c r="A2641" i="11"/>
  <c r="S2640" i="11"/>
  <c r="N2639" i="11"/>
  <c r="O2639" i="11" s="1"/>
  <c r="P2639" i="11" s="1"/>
  <c r="K2638" i="11" l="1"/>
  <c r="D2641" i="11"/>
  <c r="C2641" i="11"/>
  <c r="A2642" i="11"/>
  <c r="B2641" i="11"/>
  <c r="E2641" i="11"/>
  <c r="U2641" i="11"/>
  <c r="S2641" i="11"/>
  <c r="G2640" i="11"/>
  <c r="H2640" i="11" s="1"/>
  <c r="I2640" i="11" s="1"/>
  <c r="J2640" i="11" s="1"/>
  <c r="M2640" i="11"/>
  <c r="N2640" i="11" s="1"/>
  <c r="O2640" i="11" s="1"/>
  <c r="P2640" i="11" s="1"/>
  <c r="V2640" i="11"/>
  <c r="W2640" i="11" s="1"/>
  <c r="X2640" i="11" s="1"/>
  <c r="Y2640" i="11" s="1"/>
  <c r="Q2638" i="11"/>
  <c r="K2639" i="11" l="1"/>
  <c r="G2641" i="11"/>
  <c r="H2641" i="11" s="1"/>
  <c r="I2641" i="11" s="1"/>
  <c r="J2641" i="11" s="1"/>
  <c r="V2641" i="11"/>
  <c r="W2641" i="11" s="1"/>
  <c r="X2641" i="11" s="1"/>
  <c r="Y2641" i="11" s="1"/>
  <c r="M2641" i="11"/>
  <c r="Q2639" i="11"/>
  <c r="C2642" i="11"/>
  <c r="A2643" i="11"/>
  <c r="B2642" i="11"/>
  <c r="U2642" i="11"/>
  <c r="E2642" i="11"/>
  <c r="D2642" i="11"/>
  <c r="S2642" i="11"/>
  <c r="N2641" i="11"/>
  <c r="O2641" i="11" s="1"/>
  <c r="P2641" i="11" s="1"/>
  <c r="A2644" i="11" l="1"/>
  <c r="B2643" i="11"/>
  <c r="U2643" i="11"/>
  <c r="E2643" i="11"/>
  <c r="D2643" i="11"/>
  <c r="C2643" i="11"/>
  <c r="S2643" i="11"/>
  <c r="Q2640" i="11"/>
  <c r="G2642" i="11"/>
  <c r="H2642" i="11" s="1"/>
  <c r="I2642" i="11" s="1"/>
  <c r="J2642" i="11" s="1"/>
  <c r="K2641" i="11" s="1"/>
  <c r="V2642" i="11"/>
  <c r="W2642" i="11" s="1"/>
  <c r="X2642" i="11" s="1"/>
  <c r="Y2642" i="11" s="1"/>
  <c r="M2642" i="11"/>
  <c r="N2642" i="11" s="1"/>
  <c r="O2642" i="11" s="1"/>
  <c r="P2642" i="11" s="1"/>
  <c r="K2640" i="11"/>
  <c r="Q2641" i="11" l="1"/>
  <c r="G2643" i="11"/>
  <c r="H2643" i="11" s="1"/>
  <c r="I2643" i="11" s="1"/>
  <c r="J2643" i="11" s="1"/>
  <c r="M2643" i="11"/>
  <c r="N2643" i="11" s="1"/>
  <c r="O2643" i="11" s="1"/>
  <c r="P2643" i="11" s="1"/>
  <c r="V2643" i="11"/>
  <c r="W2643" i="11" s="1"/>
  <c r="X2643" i="11" s="1"/>
  <c r="Y2643" i="11" s="1"/>
  <c r="U2644" i="11"/>
  <c r="E2644" i="11"/>
  <c r="D2644" i="11"/>
  <c r="A2645" i="11"/>
  <c r="C2644" i="11"/>
  <c r="B2644" i="11"/>
  <c r="S2644" i="11"/>
  <c r="G2644" i="11" l="1"/>
  <c r="H2644" i="11" s="1"/>
  <c r="I2644" i="11" s="1"/>
  <c r="J2644" i="11" s="1"/>
  <c r="K2643" i="11" s="1"/>
  <c r="V2644" i="11"/>
  <c r="W2644" i="11" s="1"/>
  <c r="X2644" i="11" s="1"/>
  <c r="Y2644" i="11" s="1"/>
  <c r="M2644" i="11"/>
  <c r="N2644" i="11" s="1"/>
  <c r="O2644" i="11" s="1"/>
  <c r="P2644" i="11" s="1"/>
  <c r="D2645" i="11"/>
  <c r="C2645" i="11"/>
  <c r="B2645" i="11"/>
  <c r="U2645" i="11"/>
  <c r="A2646" i="11"/>
  <c r="E2645" i="11"/>
  <c r="S2645" i="11"/>
  <c r="K2642" i="11"/>
  <c r="Q2642" i="11"/>
  <c r="C2646" i="11" l="1"/>
  <c r="A2647" i="11"/>
  <c r="B2646" i="11"/>
  <c r="E2646" i="11"/>
  <c r="D2646" i="11"/>
  <c r="U2646" i="11"/>
  <c r="S2646" i="11"/>
  <c r="G2645" i="11"/>
  <c r="H2645" i="11" s="1"/>
  <c r="I2645" i="11" s="1"/>
  <c r="J2645" i="11" s="1"/>
  <c r="K2644" i="11" s="1"/>
  <c r="V2645" i="11"/>
  <c r="W2645" i="11" s="1"/>
  <c r="X2645" i="11" s="1"/>
  <c r="Y2645" i="11" s="1"/>
  <c r="M2645" i="11"/>
  <c r="N2645" i="11"/>
  <c r="O2645" i="11" s="1"/>
  <c r="P2645" i="11" s="1"/>
  <c r="Q2643" i="11"/>
  <c r="A2648" i="11" l="1"/>
  <c r="B2647" i="11"/>
  <c r="U2647" i="11"/>
  <c r="E2647" i="11"/>
  <c r="D2647" i="11"/>
  <c r="C2647" i="11"/>
  <c r="S2647" i="11"/>
  <c r="Q2644" i="11"/>
  <c r="G2646" i="11"/>
  <c r="H2646" i="11" s="1"/>
  <c r="I2646" i="11" s="1"/>
  <c r="J2646" i="11" s="1"/>
  <c r="M2646" i="11"/>
  <c r="N2646" i="11" s="1"/>
  <c r="O2646" i="11" s="1"/>
  <c r="P2646" i="11" s="1"/>
  <c r="Q2645" i="11" s="1"/>
  <c r="V2646" i="11"/>
  <c r="W2646" i="11" s="1"/>
  <c r="X2646" i="11" s="1"/>
  <c r="Y2646" i="11" s="1"/>
  <c r="G2647" i="11" l="1"/>
  <c r="H2647" i="11" s="1"/>
  <c r="I2647" i="11" s="1"/>
  <c r="J2647" i="11" s="1"/>
  <c r="V2647" i="11"/>
  <c r="W2647" i="11" s="1"/>
  <c r="X2647" i="11" s="1"/>
  <c r="Y2647" i="11" s="1"/>
  <c r="M2647" i="11"/>
  <c r="N2647" i="11" s="1"/>
  <c r="O2647" i="11" s="1"/>
  <c r="P2647" i="11" s="1"/>
  <c r="U2648" i="11"/>
  <c r="E2648" i="11"/>
  <c r="D2648" i="11"/>
  <c r="C2648" i="11"/>
  <c r="B2648" i="11"/>
  <c r="A2649" i="11"/>
  <c r="S2648" i="11"/>
  <c r="K2645" i="11"/>
  <c r="Q2646" i="11" l="1"/>
  <c r="G2648" i="11"/>
  <c r="M2648" i="11"/>
  <c r="N2648" i="11" s="1"/>
  <c r="O2648" i="11" s="1"/>
  <c r="P2648" i="11" s="1"/>
  <c r="V2648" i="11"/>
  <c r="W2648" i="11" s="1"/>
  <c r="X2648" i="11" s="1"/>
  <c r="Y2648" i="11" s="1"/>
  <c r="D2649" i="11"/>
  <c r="C2649" i="11"/>
  <c r="A2650" i="11"/>
  <c r="B2649" i="11"/>
  <c r="E2649" i="11"/>
  <c r="U2649" i="11"/>
  <c r="S2649" i="11"/>
  <c r="H2648" i="11"/>
  <c r="I2648" i="11" s="1"/>
  <c r="J2648" i="11" s="1"/>
  <c r="K2647" i="11" s="1"/>
  <c r="K2646" i="11"/>
  <c r="C2650" i="11" l="1"/>
  <c r="A2651" i="11"/>
  <c r="B2650" i="11"/>
  <c r="U2650" i="11"/>
  <c r="E2650" i="11"/>
  <c r="D2650" i="11"/>
  <c r="S2650" i="11"/>
  <c r="G2649" i="11"/>
  <c r="H2649" i="11" s="1"/>
  <c r="I2649" i="11" s="1"/>
  <c r="J2649" i="11" s="1"/>
  <c r="V2649" i="11"/>
  <c r="W2649" i="11" s="1"/>
  <c r="X2649" i="11" s="1"/>
  <c r="Y2649" i="11" s="1"/>
  <c r="M2649" i="11"/>
  <c r="N2649" i="11" s="1"/>
  <c r="O2649" i="11" s="1"/>
  <c r="P2649" i="11" s="1"/>
  <c r="Q2648" i="11" s="1"/>
  <c r="Q2647" i="11"/>
  <c r="K2648" i="11" l="1"/>
  <c r="W2650" i="11"/>
  <c r="X2650" i="11" s="1"/>
  <c r="Y2650" i="11" s="1"/>
  <c r="G2650" i="11"/>
  <c r="H2650" i="11" s="1"/>
  <c r="I2650" i="11" s="1"/>
  <c r="J2650" i="11" s="1"/>
  <c r="V2650" i="11"/>
  <c r="M2650" i="11"/>
  <c r="N2650" i="11" s="1"/>
  <c r="O2650" i="11" s="1"/>
  <c r="P2650" i="11" s="1"/>
  <c r="A2652" i="11"/>
  <c r="B2651" i="11"/>
  <c r="U2651" i="11"/>
  <c r="E2651" i="11"/>
  <c r="D2651" i="11"/>
  <c r="C2651" i="11"/>
  <c r="S2651" i="11"/>
  <c r="Q2649" i="11" l="1"/>
  <c r="G2651" i="11"/>
  <c r="H2651" i="11" s="1"/>
  <c r="I2651" i="11" s="1"/>
  <c r="J2651" i="11" s="1"/>
  <c r="V2651" i="11"/>
  <c r="W2651" i="11" s="1"/>
  <c r="X2651" i="11" s="1"/>
  <c r="Y2651" i="11" s="1"/>
  <c r="M2651" i="11"/>
  <c r="N2651" i="11"/>
  <c r="O2651" i="11" s="1"/>
  <c r="P2651" i="11" s="1"/>
  <c r="U2652" i="11"/>
  <c r="E2652" i="11"/>
  <c r="D2652" i="11"/>
  <c r="A2653" i="11"/>
  <c r="C2652" i="11"/>
  <c r="B2652" i="11"/>
  <c r="S2652" i="11"/>
  <c r="K2649" i="11"/>
  <c r="G2652" i="11" l="1"/>
  <c r="M2652" i="11"/>
  <c r="N2652" i="11" s="1"/>
  <c r="O2652" i="11" s="1"/>
  <c r="P2652" i="11" s="1"/>
  <c r="V2652" i="11"/>
  <c r="W2652" i="11" s="1"/>
  <c r="X2652" i="11" s="1"/>
  <c r="Y2652" i="11" s="1"/>
  <c r="H2652" i="11"/>
  <c r="I2652" i="11" s="1"/>
  <c r="J2652" i="11" s="1"/>
  <c r="K2650" i="11"/>
  <c r="D2653" i="11"/>
  <c r="C2653" i="11"/>
  <c r="B2653" i="11"/>
  <c r="A2654" i="11"/>
  <c r="U2653" i="11"/>
  <c r="E2653" i="11"/>
  <c r="S2653" i="11"/>
  <c r="Q2650" i="11"/>
  <c r="C2654" i="11" l="1"/>
  <c r="A2655" i="11"/>
  <c r="B2654" i="11"/>
  <c r="E2654" i="11"/>
  <c r="U2654" i="11"/>
  <c r="D2654" i="11"/>
  <c r="S2654" i="11"/>
  <c r="K2651" i="11"/>
  <c r="G2653" i="11"/>
  <c r="H2653" i="11" s="1"/>
  <c r="I2653" i="11" s="1"/>
  <c r="J2653" i="11" s="1"/>
  <c r="V2653" i="11"/>
  <c r="W2653" i="11" s="1"/>
  <c r="X2653" i="11" s="1"/>
  <c r="Y2653" i="11" s="1"/>
  <c r="M2653" i="11"/>
  <c r="N2653" i="11" s="1"/>
  <c r="O2653" i="11" s="1"/>
  <c r="P2653" i="11" s="1"/>
  <c r="Q2652" i="11" s="1"/>
  <c r="Q2651" i="11"/>
  <c r="K2652" i="11" l="1"/>
  <c r="A2656" i="11"/>
  <c r="B2655" i="11"/>
  <c r="U2655" i="11"/>
  <c r="E2655" i="11"/>
  <c r="D2655" i="11"/>
  <c r="C2655" i="11"/>
  <c r="S2655" i="11"/>
  <c r="G2654" i="11"/>
  <c r="H2654" i="11" s="1"/>
  <c r="I2654" i="11" s="1"/>
  <c r="J2654" i="11" s="1"/>
  <c r="M2654" i="11"/>
  <c r="N2654" i="11" s="1"/>
  <c r="O2654" i="11" s="1"/>
  <c r="P2654" i="11" s="1"/>
  <c r="V2654" i="11"/>
  <c r="W2654" i="11" s="1"/>
  <c r="X2654" i="11" s="1"/>
  <c r="Y2654" i="11" s="1"/>
  <c r="Q2653" i="11" l="1"/>
  <c r="G2655" i="11"/>
  <c r="H2655" i="11" s="1"/>
  <c r="I2655" i="11" s="1"/>
  <c r="J2655" i="11" s="1"/>
  <c r="K2654" i="11" s="1"/>
  <c r="M2655" i="11"/>
  <c r="N2655" i="11" s="1"/>
  <c r="O2655" i="11" s="1"/>
  <c r="P2655" i="11" s="1"/>
  <c r="V2655" i="11"/>
  <c r="W2655" i="11" s="1"/>
  <c r="X2655" i="11" s="1"/>
  <c r="Y2655" i="11" s="1"/>
  <c r="U2656" i="11"/>
  <c r="E2656" i="11"/>
  <c r="D2656" i="11"/>
  <c r="C2656" i="11"/>
  <c r="B2656" i="11"/>
  <c r="A2657" i="11"/>
  <c r="S2656" i="11"/>
  <c r="K2653" i="11"/>
  <c r="D2657" i="11" l="1"/>
  <c r="C2657" i="11"/>
  <c r="A2658" i="11"/>
  <c r="B2657" i="11"/>
  <c r="E2657" i="11"/>
  <c r="U2657" i="11"/>
  <c r="S2657" i="11"/>
  <c r="G2656" i="11"/>
  <c r="H2656" i="11" s="1"/>
  <c r="I2656" i="11" s="1"/>
  <c r="J2656" i="11" s="1"/>
  <c r="M2656" i="11"/>
  <c r="N2656" i="11" s="1"/>
  <c r="O2656" i="11" s="1"/>
  <c r="P2656" i="11" s="1"/>
  <c r="Q2655" i="11" s="1"/>
  <c r="V2656" i="11"/>
  <c r="W2656" i="11" s="1"/>
  <c r="X2656" i="11" s="1"/>
  <c r="Y2656" i="11" s="1"/>
  <c r="Q2654" i="11"/>
  <c r="G2657" i="11" l="1"/>
  <c r="M2657" i="11"/>
  <c r="N2657" i="11" s="1"/>
  <c r="O2657" i="11" s="1"/>
  <c r="P2657" i="11" s="1"/>
  <c r="Q2656" i="11" s="1"/>
  <c r="V2657" i="11"/>
  <c r="W2657" i="11" s="1"/>
  <c r="X2657" i="11" s="1"/>
  <c r="Y2657" i="11" s="1"/>
  <c r="K2655" i="11"/>
  <c r="C2658" i="11"/>
  <c r="A2659" i="11"/>
  <c r="B2658" i="11"/>
  <c r="U2658" i="11"/>
  <c r="E2658" i="11"/>
  <c r="D2658" i="11"/>
  <c r="S2658" i="11"/>
  <c r="H2657" i="11" l="1"/>
  <c r="I2657" i="11" s="1"/>
  <c r="J2657" i="11" s="1"/>
  <c r="A2660" i="11"/>
  <c r="B2659" i="11"/>
  <c r="U2659" i="11"/>
  <c r="E2659" i="11"/>
  <c r="D2659" i="11"/>
  <c r="C2659" i="11"/>
  <c r="S2659" i="11"/>
  <c r="G2658" i="11"/>
  <c r="H2658" i="11" s="1"/>
  <c r="I2658" i="11" s="1"/>
  <c r="J2658" i="11" s="1"/>
  <c r="M2658" i="11"/>
  <c r="N2658" i="11" s="1"/>
  <c r="O2658" i="11" s="1"/>
  <c r="P2658" i="11" s="1"/>
  <c r="Q2657" i="11" s="1"/>
  <c r="V2658" i="11"/>
  <c r="W2658" i="11" s="1"/>
  <c r="X2658" i="11" s="1"/>
  <c r="Y2658" i="11" s="1"/>
  <c r="U2660" i="11" l="1"/>
  <c r="E2660" i="11"/>
  <c r="D2660" i="11"/>
  <c r="A2661" i="11"/>
  <c r="C2660" i="11"/>
  <c r="B2660" i="11"/>
  <c r="S2660" i="11"/>
  <c r="K2657" i="11"/>
  <c r="K2656" i="11"/>
  <c r="G2659" i="11"/>
  <c r="H2659" i="11" s="1"/>
  <c r="I2659" i="11" s="1"/>
  <c r="J2659" i="11" s="1"/>
  <c r="M2659" i="11"/>
  <c r="V2659" i="11"/>
  <c r="W2659" i="11"/>
  <c r="X2659" i="11" s="1"/>
  <c r="Y2659" i="11" s="1"/>
  <c r="N2659" i="11" l="1"/>
  <c r="O2659" i="11" s="1"/>
  <c r="P2659" i="11" s="1"/>
  <c r="G2660" i="11"/>
  <c r="H2660" i="11" s="1"/>
  <c r="I2660" i="11" s="1"/>
  <c r="J2660" i="11" s="1"/>
  <c r="V2660" i="11"/>
  <c r="W2660" i="11" s="1"/>
  <c r="X2660" i="11" s="1"/>
  <c r="Y2660" i="11" s="1"/>
  <c r="M2660" i="11"/>
  <c r="N2660" i="11" s="1"/>
  <c r="O2660" i="11" s="1"/>
  <c r="P2660" i="11" s="1"/>
  <c r="D2661" i="11"/>
  <c r="C2661" i="11"/>
  <c r="B2661" i="11"/>
  <c r="U2661" i="11"/>
  <c r="A2662" i="11"/>
  <c r="E2661" i="11"/>
  <c r="S2661" i="11"/>
  <c r="K2658" i="11"/>
  <c r="K2659" i="11" l="1"/>
  <c r="Q2659" i="11"/>
  <c r="Q2658" i="11"/>
  <c r="G2661" i="11"/>
  <c r="H2661" i="11" s="1"/>
  <c r="I2661" i="11" s="1"/>
  <c r="J2661" i="11" s="1"/>
  <c r="K2660" i="11" s="1"/>
  <c r="V2661" i="11"/>
  <c r="W2661" i="11" s="1"/>
  <c r="X2661" i="11" s="1"/>
  <c r="Y2661" i="11" s="1"/>
  <c r="M2661" i="11"/>
  <c r="N2661" i="11" s="1"/>
  <c r="O2661" i="11" s="1"/>
  <c r="P2661" i="11" s="1"/>
  <c r="C2662" i="11"/>
  <c r="A2663" i="11"/>
  <c r="B2662" i="11"/>
  <c r="E2662" i="11"/>
  <c r="U2662" i="11"/>
  <c r="D2662" i="11"/>
  <c r="S2662" i="11"/>
  <c r="G2662" i="11" l="1"/>
  <c r="H2662" i="11" s="1"/>
  <c r="I2662" i="11" s="1"/>
  <c r="J2662" i="11" s="1"/>
  <c r="V2662" i="11"/>
  <c r="W2662" i="11" s="1"/>
  <c r="X2662" i="11" s="1"/>
  <c r="Y2662" i="11" s="1"/>
  <c r="M2662" i="11"/>
  <c r="N2662" i="11" s="1"/>
  <c r="O2662" i="11" s="1"/>
  <c r="P2662" i="11" s="1"/>
  <c r="A2664" i="11"/>
  <c r="B2663" i="11"/>
  <c r="U2663" i="11"/>
  <c r="E2663" i="11"/>
  <c r="D2663" i="11"/>
  <c r="C2663" i="11"/>
  <c r="S2663" i="11"/>
  <c r="Q2660" i="11"/>
  <c r="U2664" i="11" l="1"/>
  <c r="E2664" i="11"/>
  <c r="D2664" i="11"/>
  <c r="C2664" i="11"/>
  <c r="B2664" i="11"/>
  <c r="A2665" i="11"/>
  <c r="S2664" i="11"/>
  <c r="K2661" i="11"/>
  <c r="G2663" i="11"/>
  <c r="H2663" i="11" s="1"/>
  <c r="I2663" i="11" s="1"/>
  <c r="J2663" i="11" s="1"/>
  <c r="M2663" i="11"/>
  <c r="N2663" i="11" s="1"/>
  <c r="O2663" i="11" s="1"/>
  <c r="P2663" i="11" s="1"/>
  <c r="Q2662" i="11" s="1"/>
  <c r="V2663" i="11"/>
  <c r="W2663" i="11" s="1"/>
  <c r="X2663" i="11" s="1"/>
  <c r="Y2663" i="11" s="1"/>
  <c r="Q2661" i="11"/>
  <c r="G2664" i="11" l="1"/>
  <c r="V2664" i="11"/>
  <c r="W2664" i="11" s="1"/>
  <c r="X2664" i="11" s="1"/>
  <c r="Y2664" i="11" s="1"/>
  <c r="M2664" i="11"/>
  <c r="N2664" i="11" s="1"/>
  <c r="O2664" i="11" s="1"/>
  <c r="P2664" i="11" s="1"/>
  <c r="Q2663" i="11" s="1"/>
  <c r="D2665" i="11"/>
  <c r="C2665" i="11"/>
  <c r="A2666" i="11"/>
  <c r="E2665" i="11"/>
  <c r="B2665" i="11"/>
  <c r="U2665" i="11"/>
  <c r="S2665" i="11"/>
  <c r="H2664" i="11"/>
  <c r="I2664" i="11" s="1"/>
  <c r="J2664" i="11" s="1"/>
  <c r="K2663" i="11" s="1"/>
  <c r="K2662" i="11"/>
  <c r="G2665" i="11" l="1"/>
  <c r="H2665" i="11" s="1"/>
  <c r="I2665" i="11" s="1"/>
  <c r="J2665" i="11" s="1"/>
  <c r="M2665" i="11"/>
  <c r="V2665" i="11"/>
  <c r="W2665" i="11" s="1"/>
  <c r="X2665" i="11" s="1"/>
  <c r="Y2665" i="11" s="1"/>
  <c r="C2666" i="11"/>
  <c r="A2667" i="11"/>
  <c r="B2666" i="11"/>
  <c r="U2666" i="11"/>
  <c r="E2666" i="11"/>
  <c r="D2666" i="11"/>
  <c r="S2666" i="11"/>
  <c r="N2665" i="11"/>
  <c r="O2665" i="11" s="1"/>
  <c r="P2665" i="11" s="1"/>
  <c r="Q2664" i="11" s="1"/>
  <c r="A2668" i="11" l="1"/>
  <c r="B2667" i="11"/>
  <c r="U2667" i="11"/>
  <c r="E2667" i="11"/>
  <c r="D2667" i="11"/>
  <c r="C2667" i="11"/>
  <c r="S2667" i="11"/>
  <c r="G2666" i="11"/>
  <c r="H2666" i="11" s="1"/>
  <c r="I2666" i="11" s="1"/>
  <c r="J2666" i="11" s="1"/>
  <c r="V2666" i="11"/>
  <c r="M2666" i="11"/>
  <c r="N2666" i="11" s="1"/>
  <c r="O2666" i="11" s="1"/>
  <c r="P2666" i="11" s="1"/>
  <c r="W2666" i="11"/>
  <c r="X2666" i="11" s="1"/>
  <c r="Y2666" i="11" s="1"/>
  <c r="K2664" i="11"/>
  <c r="U2668" i="11" l="1"/>
  <c r="E2668" i="11"/>
  <c r="D2668" i="11"/>
  <c r="A2669" i="11"/>
  <c r="C2668" i="11"/>
  <c r="B2668" i="11"/>
  <c r="S2668" i="11"/>
  <c r="Q2665" i="11"/>
  <c r="G2667" i="11"/>
  <c r="H2667" i="11" s="1"/>
  <c r="I2667" i="11" s="1"/>
  <c r="J2667" i="11" s="1"/>
  <c r="V2667" i="11"/>
  <c r="W2667" i="11" s="1"/>
  <c r="X2667" i="11" s="1"/>
  <c r="Y2667" i="11" s="1"/>
  <c r="M2667" i="11"/>
  <c r="K2665" i="11"/>
  <c r="G2668" i="11" l="1"/>
  <c r="M2668" i="11"/>
  <c r="N2668" i="11" s="1"/>
  <c r="O2668" i="11" s="1"/>
  <c r="P2668" i="11" s="1"/>
  <c r="V2668" i="11"/>
  <c r="H2668" i="11"/>
  <c r="I2668" i="11" s="1"/>
  <c r="J2668" i="11" s="1"/>
  <c r="K2667" i="11" s="1"/>
  <c r="N2667" i="11"/>
  <c r="O2667" i="11" s="1"/>
  <c r="P2667" i="11" s="1"/>
  <c r="D2669" i="11"/>
  <c r="C2669" i="11"/>
  <c r="B2669" i="11"/>
  <c r="U2669" i="11"/>
  <c r="A2670" i="11"/>
  <c r="E2669" i="11"/>
  <c r="S2669" i="11"/>
  <c r="K2666" i="11"/>
  <c r="W2668" i="11"/>
  <c r="X2668" i="11" s="1"/>
  <c r="Y2668" i="11" s="1"/>
  <c r="Q2667" i="11" l="1"/>
  <c r="Q2666" i="11"/>
  <c r="C2670" i="11"/>
  <c r="A2671" i="11"/>
  <c r="B2670" i="11"/>
  <c r="E2670" i="11"/>
  <c r="D2670" i="11"/>
  <c r="U2670" i="11"/>
  <c r="S2670" i="11"/>
  <c r="G2669" i="11"/>
  <c r="H2669" i="11" s="1"/>
  <c r="I2669" i="11" s="1"/>
  <c r="J2669" i="11" s="1"/>
  <c r="M2669" i="11"/>
  <c r="N2669" i="11" s="1"/>
  <c r="O2669" i="11" s="1"/>
  <c r="P2669" i="11" s="1"/>
  <c r="V2669" i="11"/>
  <c r="W2669" i="11" s="1"/>
  <c r="X2669" i="11" s="1"/>
  <c r="Y2669" i="11" s="1"/>
  <c r="G2670" i="11" l="1"/>
  <c r="M2670" i="11"/>
  <c r="N2670" i="11" s="1"/>
  <c r="O2670" i="11" s="1"/>
  <c r="P2670" i="11" s="1"/>
  <c r="Q2669" i="11" s="1"/>
  <c r="V2670" i="11"/>
  <c r="W2670" i="11" s="1"/>
  <c r="X2670" i="11" s="1"/>
  <c r="Y2670" i="11" s="1"/>
  <c r="A2672" i="11"/>
  <c r="B2671" i="11"/>
  <c r="U2671" i="11"/>
  <c r="E2671" i="11"/>
  <c r="D2671" i="11"/>
  <c r="C2671" i="11"/>
  <c r="S2671" i="11"/>
  <c r="Q2668" i="11"/>
  <c r="K2668" i="11"/>
  <c r="H2670" i="11"/>
  <c r="I2670" i="11" s="1"/>
  <c r="J2670" i="11" s="1"/>
  <c r="K2669" i="11" s="1"/>
  <c r="G2671" i="11" l="1"/>
  <c r="H2671" i="11" s="1"/>
  <c r="I2671" i="11" s="1"/>
  <c r="J2671" i="11" s="1"/>
  <c r="V2671" i="11"/>
  <c r="W2671" i="11" s="1"/>
  <c r="X2671" i="11" s="1"/>
  <c r="Y2671" i="11" s="1"/>
  <c r="M2671" i="11"/>
  <c r="N2671" i="11" s="1"/>
  <c r="O2671" i="11" s="1"/>
  <c r="P2671" i="11" s="1"/>
  <c r="U2672" i="11"/>
  <c r="E2672" i="11"/>
  <c r="D2672" i="11"/>
  <c r="C2672" i="11"/>
  <c r="B2672" i="11"/>
  <c r="A2673" i="11"/>
  <c r="S2672" i="11"/>
  <c r="G2672" i="11" l="1"/>
  <c r="H2672" i="11" s="1"/>
  <c r="I2672" i="11" s="1"/>
  <c r="J2672" i="11" s="1"/>
  <c r="K2671" i="11" s="1"/>
  <c r="M2672" i="11"/>
  <c r="N2672" i="11" s="1"/>
  <c r="O2672" i="11" s="1"/>
  <c r="P2672" i="11" s="1"/>
  <c r="Q2671" i="11" s="1"/>
  <c r="V2672" i="11"/>
  <c r="W2672" i="11" s="1"/>
  <c r="X2672" i="11" s="1"/>
  <c r="Y2672" i="11" s="1"/>
  <c r="D2673" i="11"/>
  <c r="C2673" i="11"/>
  <c r="A2674" i="11"/>
  <c r="E2673" i="11"/>
  <c r="B2673" i="11"/>
  <c r="U2673" i="11"/>
  <c r="S2673" i="11"/>
  <c r="K2670" i="11"/>
  <c r="Q2670" i="11"/>
  <c r="G2673" i="11" l="1"/>
  <c r="H2673" i="11" s="1"/>
  <c r="I2673" i="11" s="1"/>
  <c r="J2673" i="11" s="1"/>
  <c r="K2672" i="11" s="1"/>
  <c r="M2673" i="11"/>
  <c r="N2673" i="11" s="1"/>
  <c r="O2673" i="11" s="1"/>
  <c r="P2673" i="11" s="1"/>
  <c r="Q2672" i="11" s="1"/>
  <c r="V2673" i="11"/>
  <c r="W2673" i="11" s="1"/>
  <c r="X2673" i="11" s="1"/>
  <c r="Y2673" i="11" s="1"/>
  <c r="C2674" i="11"/>
  <c r="A2675" i="11"/>
  <c r="B2674" i="11"/>
  <c r="U2674" i="11"/>
  <c r="E2674" i="11"/>
  <c r="D2674" i="11"/>
  <c r="S2674" i="11"/>
  <c r="G2674" i="11" l="1"/>
  <c r="H2674" i="11" s="1"/>
  <c r="I2674" i="11" s="1"/>
  <c r="J2674" i="11" s="1"/>
  <c r="K2673" i="11" s="1"/>
  <c r="V2674" i="11"/>
  <c r="W2674" i="11" s="1"/>
  <c r="X2674" i="11" s="1"/>
  <c r="Y2674" i="11" s="1"/>
  <c r="M2674" i="11"/>
  <c r="N2674" i="11" s="1"/>
  <c r="O2674" i="11" s="1"/>
  <c r="P2674" i="11" s="1"/>
  <c r="Q2673" i="11" s="1"/>
  <c r="A2676" i="11"/>
  <c r="B2675" i="11"/>
  <c r="U2675" i="11"/>
  <c r="E2675" i="11"/>
  <c r="D2675" i="11"/>
  <c r="C2675" i="11"/>
  <c r="S2675" i="11"/>
  <c r="U2676" i="11" l="1"/>
  <c r="E2676" i="11"/>
  <c r="D2676" i="11"/>
  <c r="C2676" i="11"/>
  <c r="A2677" i="11"/>
  <c r="B2676" i="11"/>
  <c r="S2676" i="11"/>
  <c r="G2675" i="11"/>
  <c r="H2675" i="11" s="1"/>
  <c r="I2675" i="11" s="1"/>
  <c r="J2675" i="11" s="1"/>
  <c r="K2674" i="11" s="1"/>
  <c r="V2675" i="11"/>
  <c r="W2675" i="11" s="1"/>
  <c r="X2675" i="11" s="1"/>
  <c r="Y2675" i="11" s="1"/>
  <c r="M2675" i="11"/>
  <c r="N2675" i="11" s="1"/>
  <c r="O2675" i="11" s="1"/>
  <c r="P2675" i="11" s="1"/>
  <c r="Q2674" i="11" s="1"/>
  <c r="G2676" i="11" l="1"/>
  <c r="H2676" i="11" s="1"/>
  <c r="I2676" i="11" s="1"/>
  <c r="J2676" i="11" s="1"/>
  <c r="K2675" i="11" s="1"/>
  <c r="M2676" i="11"/>
  <c r="N2676" i="11" s="1"/>
  <c r="O2676" i="11" s="1"/>
  <c r="P2676" i="11" s="1"/>
  <c r="Q2675" i="11" s="1"/>
  <c r="V2676" i="11"/>
  <c r="W2676" i="11" s="1"/>
  <c r="X2676" i="11" s="1"/>
  <c r="Y2676" i="11" s="1"/>
  <c r="D2677" i="11"/>
  <c r="C2677" i="11"/>
  <c r="B2677" i="11"/>
  <c r="U2677" i="11"/>
  <c r="A2678" i="11"/>
  <c r="E2677" i="11"/>
  <c r="S2677" i="11"/>
  <c r="C2678" i="11" l="1"/>
  <c r="A2679" i="11"/>
  <c r="B2678" i="11"/>
  <c r="E2678" i="11"/>
  <c r="D2678" i="11"/>
  <c r="U2678" i="11"/>
  <c r="S2678" i="11"/>
  <c r="G2677" i="11"/>
  <c r="H2677" i="11" s="1"/>
  <c r="I2677" i="11" s="1"/>
  <c r="J2677" i="11" s="1"/>
  <c r="K2676" i="11" s="1"/>
  <c r="V2677" i="11"/>
  <c r="W2677" i="11" s="1"/>
  <c r="X2677" i="11" s="1"/>
  <c r="Y2677" i="11" s="1"/>
  <c r="M2677" i="11"/>
  <c r="N2677" i="11" s="1"/>
  <c r="O2677" i="11" s="1"/>
  <c r="P2677" i="11" s="1"/>
  <c r="G2678" i="11" l="1"/>
  <c r="M2678" i="11"/>
  <c r="N2678" i="11" s="1"/>
  <c r="O2678" i="11" s="1"/>
  <c r="P2678" i="11" s="1"/>
  <c r="V2678" i="11"/>
  <c r="W2678" i="11" s="1"/>
  <c r="X2678" i="11" s="1"/>
  <c r="Y2678" i="11" s="1"/>
  <c r="A2680" i="11"/>
  <c r="B2679" i="11"/>
  <c r="U2679" i="11"/>
  <c r="E2679" i="11"/>
  <c r="D2679" i="11"/>
  <c r="C2679" i="11"/>
  <c r="S2679" i="11"/>
  <c r="Q2676" i="11"/>
  <c r="H2678" i="11"/>
  <c r="I2678" i="11" s="1"/>
  <c r="J2678" i="11" s="1"/>
  <c r="G2679" i="11" l="1"/>
  <c r="H2679" i="11" s="1"/>
  <c r="I2679" i="11" s="1"/>
  <c r="J2679" i="11" s="1"/>
  <c r="V2679" i="11"/>
  <c r="W2679" i="11" s="1"/>
  <c r="X2679" i="11" s="1"/>
  <c r="Y2679" i="11" s="1"/>
  <c r="M2679" i="11"/>
  <c r="N2679" i="11" s="1"/>
  <c r="O2679" i="11" s="1"/>
  <c r="P2679" i="11" s="1"/>
  <c r="K2677" i="11"/>
  <c r="U2680" i="11"/>
  <c r="E2680" i="11"/>
  <c r="D2680" i="11"/>
  <c r="C2680" i="11"/>
  <c r="B2680" i="11"/>
  <c r="A2681" i="11"/>
  <c r="S2680" i="11"/>
  <c r="Q2677" i="11"/>
  <c r="D2681" i="11" l="1"/>
  <c r="C2681" i="11"/>
  <c r="A2682" i="11"/>
  <c r="E2681" i="11"/>
  <c r="B2681" i="11"/>
  <c r="U2681" i="11"/>
  <c r="S2681" i="11"/>
  <c r="G2680" i="11"/>
  <c r="H2680" i="11" s="1"/>
  <c r="I2680" i="11" s="1"/>
  <c r="J2680" i="11" s="1"/>
  <c r="K2679" i="11" s="1"/>
  <c r="M2680" i="11"/>
  <c r="N2680" i="11" s="1"/>
  <c r="O2680" i="11" s="1"/>
  <c r="P2680" i="11" s="1"/>
  <c r="V2680" i="11"/>
  <c r="W2680" i="11" s="1"/>
  <c r="X2680" i="11" s="1"/>
  <c r="Y2680" i="11" s="1"/>
  <c r="Q2678" i="11"/>
  <c r="K2678" i="11"/>
  <c r="C2682" i="11" l="1"/>
  <c r="A2683" i="11"/>
  <c r="B2682" i="11"/>
  <c r="U2682" i="11"/>
  <c r="E2682" i="11"/>
  <c r="D2682" i="11"/>
  <c r="S2682" i="11"/>
  <c r="G2681" i="11"/>
  <c r="M2681" i="11"/>
  <c r="N2681" i="11" s="1"/>
  <c r="O2681" i="11" s="1"/>
  <c r="P2681" i="11" s="1"/>
  <c r="V2681" i="11"/>
  <c r="W2681" i="11" s="1"/>
  <c r="X2681" i="11" s="1"/>
  <c r="Y2681" i="11" s="1"/>
  <c r="H2681" i="11"/>
  <c r="I2681" i="11" s="1"/>
  <c r="J2681" i="11" s="1"/>
  <c r="Q2679" i="11"/>
  <c r="Q2680" i="11" l="1"/>
  <c r="N2682" i="11"/>
  <c r="O2682" i="11" s="1"/>
  <c r="P2682" i="11" s="1"/>
  <c r="G2682" i="11"/>
  <c r="H2682" i="11" s="1"/>
  <c r="I2682" i="11" s="1"/>
  <c r="J2682" i="11" s="1"/>
  <c r="K2681" i="11" s="1"/>
  <c r="V2682" i="11"/>
  <c r="W2682" i="11" s="1"/>
  <c r="X2682" i="11" s="1"/>
  <c r="Y2682" i="11" s="1"/>
  <c r="M2682" i="11"/>
  <c r="K2680" i="11"/>
  <c r="A2684" i="11"/>
  <c r="B2683" i="11"/>
  <c r="U2683" i="11"/>
  <c r="E2683" i="11"/>
  <c r="D2683" i="11"/>
  <c r="C2683" i="11"/>
  <c r="S2683" i="11"/>
  <c r="U2684" i="11" l="1"/>
  <c r="E2684" i="11"/>
  <c r="D2684" i="11"/>
  <c r="C2684" i="11"/>
  <c r="A2685" i="11"/>
  <c r="B2684" i="11"/>
  <c r="S2684" i="11"/>
  <c r="G2683" i="11"/>
  <c r="H2683" i="11" s="1"/>
  <c r="I2683" i="11" s="1"/>
  <c r="J2683" i="11" s="1"/>
  <c r="K2682" i="11" s="1"/>
  <c r="V2683" i="11"/>
  <c r="W2683" i="11" s="1"/>
  <c r="X2683" i="11" s="1"/>
  <c r="Y2683" i="11" s="1"/>
  <c r="M2683" i="11"/>
  <c r="N2683" i="11" s="1"/>
  <c r="O2683" i="11" s="1"/>
  <c r="P2683" i="11" s="1"/>
  <c r="Q2681" i="11"/>
  <c r="W2684" i="11" l="1"/>
  <c r="X2684" i="11" s="1"/>
  <c r="Y2684" i="11" s="1"/>
  <c r="Q2682" i="11"/>
  <c r="D2685" i="11"/>
  <c r="C2685" i="11"/>
  <c r="B2685" i="11"/>
  <c r="A2686" i="11"/>
  <c r="U2685" i="11"/>
  <c r="E2685" i="11"/>
  <c r="S2685" i="11"/>
  <c r="G2684" i="11"/>
  <c r="V2684" i="11"/>
  <c r="M2684" i="11"/>
  <c r="H2684" i="11"/>
  <c r="I2684" i="11" s="1"/>
  <c r="J2684" i="11" s="1"/>
  <c r="G2685" i="11" l="1"/>
  <c r="V2685" i="11"/>
  <c r="W2685" i="11" s="1"/>
  <c r="X2685" i="11" s="1"/>
  <c r="Y2685" i="11" s="1"/>
  <c r="M2685" i="11"/>
  <c r="N2685" i="11" s="1"/>
  <c r="O2685" i="11" s="1"/>
  <c r="P2685" i="11" s="1"/>
  <c r="K2683" i="11"/>
  <c r="C2686" i="11"/>
  <c r="A2687" i="11"/>
  <c r="B2686" i="11"/>
  <c r="E2686" i="11"/>
  <c r="D2686" i="11"/>
  <c r="U2686" i="11"/>
  <c r="S2686" i="11"/>
  <c r="N2684" i="11"/>
  <c r="O2684" i="11" s="1"/>
  <c r="P2684" i="11" s="1"/>
  <c r="Q2684" i="11" l="1"/>
  <c r="Q2683" i="11"/>
  <c r="G2686" i="11"/>
  <c r="H2686" i="11" s="1"/>
  <c r="I2686" i="11" s="1"/>
  <c r="J2686" i="11" s="1"/>
  <c r="M2686" i="11"/>
  <c r="N2686" i="11" s="1"/>
  <c r="O2686" i="11" s="1"/>
  <c r="P2686" i="11" s="1"/>
  <c r="V2686" i="11"/>
  <c r="W2686" i="11" s="1"/>
  <c r="X2686" i="11" s="1"/>
  <c r="Y2686" i="11" s="1"/>
  <c r="H2685" i="11"/>
  <c r="I2685" i="11" s="1"/>
  <c r="J2685" i="11" s="1"/>
  <c r="A2688" i="11"/>
  <c r="B2687" i="11"/>
  <c r="U2687" i="11"/>
  <c r="E2687" i="11"/>
  <c r="D2687" i="11"/>
  <c r="C2687" i="11"/>
  <c r="S2687" i="11"/>
  <c r="K2685" i="11" l="1"/>
  <c r="K2684" i="11"/>
  <c r="G2687" i="11"/>
  <c r="H2687" i="11" s="1"/>
  <c r="I2687" i="11" s="1"/>
  <c r="J2687" i="11" s="1"/>
  <c r="M2687" i="11"/>
  <c r="N2687" i="11" s="1"/>
  <c r="O2687" i="11" s="1"/>
  <c r="P2687" i="11" s="1"/>
  <c r="V2687" i="11"/>
  <c r="W2687" i="11"/>
  <c r="X2687" i="11" s="1"/>
  <c r="Y2687" i="11" s="1"/>
  <c r="U2688" i="11"/>
  <c r="E2688" i="11"/>
  <c r="D2688" i="11"/>
  <c r="C2688" i="11"/>
  <c r="B2688" i="11"/>
  <c r="A2689" i="11"/>
  <c r="S2688" i="11"/>
  <c r="Q2685" i="11"/>
  <c r="K2686" i="11" l="1"/>
  <c r="G2688" i="11"/>
  <c r="H2688" i="11" s="1"/>
  <c r="I2688" i="11" s="1"/>
  <c r="J2688" i="11" s="1"/>
  <c r="V2688" i="11"/>
  <c r="W2688" i="11" s="1"/>
  <c r="X2688" i="11" s="1"/>
  <c r="Y2688" i="11" s="1"/>
  <c r="M2688" i="11"/>
  <c r="N2688" i="11" s="1"/>
  <c r="O2688" i="11" s="1"/>
  <c r="P2688" i="11" s="1"/>
  <c r="Q2687" i="11" s="1"/>
  <c r="D2689" i="11"/>
  <c r="C2689" i="11"/>
  <c r="A2690" i="11"/>
  <c r="B2689" i="11"/>
  <c r="E2689" i="11"/>
  <c r="U2689" i="11"/>
  <c r="S2689" i="11"/>
  <c r="Q2686" i="11"/>
  <c r="K2687" i="11" l="1"/>
  <c r="C2690" i="11"/>
  <c r="A2691" i="11"/>
  <c r="B2690" i="11"/>
  <c r="U2690" i="11"/>
  <c r="E2690" i="11"/>
  <c r="D2690" i="11"/>
  <c r="S2690" i="11"/>
  <c r="G2689" i="11"/>
  <c r="H2689" i="11" s="1"/>
  <c r="I2689" i="11" s="1"/>
  <c r="J2689" i="11" s="1"/>
  <c r="M2689" i="11"/>
  <c r="N2689" i="11" s="1"/>
  <c r="O2689" i="11" s="1"/>
  <c r="P2689" i="11" s="1"/>
  <c r="V2689" i="11"/>
  <c r="W2689" i="11" s="1"/>
  <c r="X2689" i="11" s="1"/>
  <c r="Y2689" i="11" s="1"/>
  <c r="G2690" i="11" l="1"/>
  <c r="H2690" i="11" s="1"/>
  <c r="I2690" i="11" s="1"/>
  <c r="J2690" i="11" s="1"/>
  <c r="K2689" i="11" s="1"/>
  <c r="M2690" i="11"/>
  <c r="N2690" i="11" s="1"/>
  <c r="O2690" i="11" s="1"/>
  <c r="P2690" i="11" s="1"/>
  <c r="V2690" i="11"/>
  <c r="W2690" i="11" s="1"/>
  <c r="X2690" i="11" s="1"/>
  <c r="Y2690" i="11" s="1"/>
  <c r="A2692" i="11"/>
  <c r="B2691" i="11"/>
  <c r="U2691" i="11"/>
  <c r="E2691" i="11"/>
  <c r="D2691" i="11"/>
  <c r="C2691" i="11"/>
  <c r="S2691" i="11"/>
  <c r="Q2688" i="11"/>
  <c r="K2688" i="11"/>
  <c r="U2692" i="11" l="1"/>
  <c r="E2692" i="11"/>
  <c r="D2692" i="11"/>
  <c r="C2692" i="11"/>
  <c r="A2693" i="11"/>
  <c r="B2692" i="11"/>
  <c r="S2692" i="11"/>
  <c r="G2691" i="11"/>
  <c r="H2691" i="11" s="1"/>
  <c r="I2691" i="11" s="1"/>
  <c r="J2691" i="11" s="1"/>
  <c r="M2691" i="11"/>
  <c r="N2691" i="11" s="1"/>
  <c r="O2691" i="11" s="1"/>
  <c r="P2691" i="11" s="1"/>
  <c r="Q2690" i="11" s="1"/>
  <c r="V2691" i="11"/>
  <c r="W2691" i="11" s="1"/>
  <c r="X2691" i="11" s="1"/>
  <c r="Y2691" i="11" s="1"/>
  <c r="Q2689" i="11"/>
  <c r="D2693" i="11" l="1"/>
  <c r="C2693" i="11"/>
  <c r="B2693" i="11"/>
  <c r="U2693" i="11"/>
  <c r="A2694" i="11"/>
  <c r="E2693" i="11"/>
  <c r="S2693" i="11"/>
  <c r="K2690" i="11"/>
  <c r="G2692" i="11"/>
  <c r="H2692" i="11" s="1"/>
  <c r="I2692" i="11" s="1"/>
  <c r="J2692" i="11" s="1"/>
  <c r="V2692" i="11"/>
  <c r="W2692" i="11" s="1"/>
  <c r="X2692" i="11" s="1"/>
  <c r="Y2692" i="11" s="1"/>
  <c r="M2692" i="11"/>
  <c r="N2692" i="11" s="1"/>
  <c r="O2692" i="11" s="1"/>
  <c r="P2692" i="11" s="1"/>
  <c r="Q2691" i="11" s="1"/>
  <c r="G2693" i="11" l="1"/>
  <c r="H2693" i="11" s="1"/>
  <c r="I2693" i="11" s="1"/>
  <c r="J2693" i="11" s="1"/>
  <c r="K2692" i="11" s="1"/>
  <c r="M2693" i="11"/>
  <c r="N2693" i="11" s="1"/>
  <c r="O2693" i="11" s="1"/>
  <c r="P2693" i="11" s="1"/>
  <c r="V2693" i="11"/>
  <c r="W2693" i="11" s="1"/>
  <c r="X2693" i="11" s="1"/>
  <c r="Y2693" i="11" s="1"/>
  <c r="C2694" i="11"/>
  <c r="A2695" i="11"/>
  <c r="B2694" i="11"/>
  <c r="E2694" i="11"/>
  <c r="D2694" i="11"/>
  <c r="U2694" i="11"/>
  <c r="S2694" i="11"/>
  <c r="K2691" i="11"/>
  <c r="G2694" i="11" l="1"/>
  <c r="H2694" i="11" s="1"/>
  <c r="I2694" i="11" s="1"/>
  <c r="J2694" i="11" s="1"/>
  <c r="K2693" i="11" s="1"/>
  <c r="V2694" i="11"/>
  <c r="W2694" i="11" s="1"/>
  <c r="X2694" i="11" s="1"/>
  <c r="Y2694" i="11" s="1"/>
  <c r="M2694" i="11"/>
  <c r="N2694" i="11" s="1"/>
  <c r="O2694" i="11" s="1"/>
  <c r="P2694" i="11" s="1"/>
  <c r="Q2693" i="11" s="1"/>
  <c r="A2696" i="11"/>
  <c r="B2695" i="11"/>
  <c r="U2695" i="11"/>
  <c r="E2695" i="11"/>
  <c r="D2695" i="11"/>
  <c r="C2695" i="11"/>
  <c r="S2695" i="11"/>
  <c r="Q2692" i="11"/>
  <c r="G2695" i="11" l="1"/>
  <c r="H2695" i="11" s="1"/>
  <c r="I2695" i="11" s="1"/>
  <c r="J2695" i="11" s="1"/>
  <c r="K2694" i="11" s="1"/>
  <c r="V2695" i="11"/>
  <c r="W2695" i="11" s="1"/>
  <c r="X2695" i="11" s="1"/>
  <c r="Y2695" i="11" s="1"/>
  <c r="M2695" i="11"/>
  <c r="N2695" i="11" s="1"/>
  <c r="O2695" i="11" s="1"/>
  <c r="P2695" i="11" s="1"/>
  <c r="U2696" i="11"/>
  <c r="E2696" i="11"/>
  <c r="D2696" i="11"/>
  <c r="C2696" i="11"/>
  <c r="B2696" i="11"/>
  <c r="A2697" i="11"/>
  <c r="S2696" i="11"/>
  <c r="G2696" i="11" l="1"/>
  <c r="H2696" i="11" s="1"/>
  <c r="I2696" i="11" s="1"/>
  <c r="J2696" i="11" s="1"/>
  <c r="V2696" i="11"/>
  <c r="W2696" i="11" s="1"/>
  <c r="X2696" i="11" s="1"/>
  <c r="Y2696" i="11" s="1"/>
  <c r="M2696" i="11"/>
  <c r="N2696" i="11" s="1"/>
  <c r="O2696" i="11" s="1"/>
  <c r="P2696" i="11" s="1"/>
  <c r="D2697" i="11"/>
  <c r="C2697" i="11"/>
  <c r="A2698" i="11"/>
  <c r="B2697" i="11"/>
  <c r="E2697" i="11"/>
  <c r="U2697" i="11"/>
  <c r="S2697" i="11"/>
  <c r="Q2694" i="11"/>
  <c r="C2698" i="11" l="1"/>
  <c r="A2699" i="11"/>
  <c r="B2698" i="11"/>
  <c r="U2698" i="11"/>
  <c r="E2698" i="11"/>
  <c r="D2698" i="11"/>
  <c r="S2698" i="11"/>
  <c r="K2695" i="11"/>
  <c r="G2697" i="11"/>
  <c r="H2697" i="11" s="1"/>
  <c r="I2697" i="11" s="1"/>
  <c r="J2697" i="11" s="1"/>
  <c r="V2697" i="11"/>
  <c r="W2697" i="11" s="1"/>
  <c r="X2697" i="11" s="1"/>
  <c r="Y2697" i="11" s="1"/>
  <c r="M2697" i="11"/>
  <c r="N2697" i="11" s="1"/>
  <c r="O2697" i="11" s="1"/>
  <c r="P2697" i="11" s="1"/>
  <c r="Q2695" i="11"/>
  <c r="W2698" i="11" l="1"/>
  <c r="X2698" i="11" s="1"/>
  <c r="Y2698" i="11" s="1"/>
  <c r="Q2696" i="11"/>
  <c r="G2698" i="11"/>
  <c r="H2698" i="11" s="1"/>
  <c r="I2698" i="11" s="1"/>
  <c r="J2698" i="11" s="1"/>
  <c r="V2698" i="11"/>
  <c r="M2698" i="11"/>
  <c r="N2698" i="11" s="1"/>
  <c r="O2698" i="11" s="1"/>
  <c r="P2698" i="11" s="1"/>
  <c r="A2700" i="11"/>
  <c r="B2699" i="11"/>
  <c r="U2699" i="11"/>
  <c r="E2699" i="11"/>
  <c r="D2699" i="11"/>
  <c r="C2699" i="11"/>
  <c r="S2699" i="11"/>
  <c r="K2696" i="11"/>
  <c r="K2697" i="11" l="1"/>
  <c r="U2700" i="11"/>
  <c r="E2700" i="11"/>
  <c r="D2700" i="11"/>
  <c r="A2701" i="11"/>
  <c r="C2700" i="11"/>
  <c r="B2700" i="11"/>
  <c r="S2700" i="11"/>
  <c r="G2699" i="11"/>
  <c r="H2699" i="11" s="1"/>
  <c r="I2699" i="11" s="1"/>
  <c r="J2699" i="11" s="1"/>
  <c r="V2699" i="11"/>
  <c r="W2699" i="11" s="1"/>
  <c r="X2699" i="11" s="1"/>
  <c r="Y2699" i="11" s="1"/>
  <c r="M2699" i="11"/>
  <c r="N2699" i="11" s="1"/>
  <c r="O2699" i="11" s="1"/>
  <c r="P2699" i="11" s="1"/>
  <c r="Q2697" i="11"/>
  <c r="G2700" i="11" l="1"/>
  <c r="H2700" i="11" s="1"/>
  <c r="I2700" i="11" s="1"/>
  <c r="J2700" i="11" s="1"/>
  <c r="K2699" i="11" s="1"/>
  <c r="M2700" i="11"/>
  <c r="V2700" i="11"/>
  <c r="W2700" i="11" s="1"/>
  <c r="X2700" i="11" s="1"/>
  <c r="Y2700" i="11" s="1"/>
  <c r="D2701" i="11"/>
  <c r="C2701" i="11"/>
  <c r="B2701" i="11"/>
  <c r="U2701" i="11"/>
  <c r="A2702" i="11"/>
  <c r="E2701" i="11"/>
  <c r="S2701" i="11"/>
  <c r="Q2698" i="11"/>
  <c r="N2700" i="11"/>
  <c r="O2700" i="11" s="1"/>
  <c r="P2700" i="11" s="1"/>
  <c r="Q2699" i="11" s="1"/>
  <c r="K2698" i="11"/>
  <c r="G2701" i="11" l="1"/>
  <c r="H2701" i="11" s="1"/>
  <c r="I2701" i="11" s="1"/>
  <c r="J2701" i="11" s="1"/>
  <c r="K2700" i="11" s="1"/>
  <c r="M2701" i="11"/>
  <c r="N2701" i="11" s="1"/>
  <c r="O2701" i="11" s="1"/>
  <c r="P2701" i="11" s="1"/>
  <c r="Q2700" i="11" s="1"/>
  <c r="V2701" i="11"/>
  <c r="W2701" i="11" s="1"/>
  <c r="X2701" i="11" s="1"/>
  <c r="Y2701" i="11" s="1"/>
  <c r="C2702" i="11"/>
  <c r="A2703" i="11"/>
  <c r="B2702" i="11"/>
  <c r="E2702" i="11"/>
  <c r="D2702" i="11"/>
  <c r="U2702" i="11"/>
  <c r="S2702" i="11"/>
  <c r="A2704" i="11" l="1"/>
  <c r="B2703" i="11"/>
  <c r="U2703" i="11"/>
  <c r="E2703" i="11"/>
  <c r="D2703" i="11"/>
  <c r="C2703" i="11"/>
  <c r="S2703" i="11"/>
  <c r="N2702" i="11"/>
  <c r="O2702" i="11" s="1"/>
  <c r="P2702" i="11" s="1"/>
  <c r="Q2701" i="11" s="1"/>
  <c r="G2702" i="11"/>
  <c r="H2702" i="11" s="1"/>
  <c r="I2702" i="11" s="1"/>
  <c r="J2702" i="11" s="1"/>
  <c r="M2702" i="11"/>
  <c r="V2702" i="11"/>
  <c r="W2702" i="11" s="1"/>
  <c r="X2702" i="11" s="1"/>
  <c r="Y2702" i="11" s="1"/>
  <c r="G2703" i="11" l="1"/>
  <c r="H2703" i="11" s="1"/>
  <c r="I2703" i="11" s="1"/>
  <c r="J2703" i="11" s="1"/>
  <c r="K2702" i="11" s="1"/>
  <c r="M2703" i="11"/>
  <c r="N2703" i="11" s="1"/>
  <c r="O2703" i="11" s="1"/>
  <c r="P2703" i="11" s="1"/>
  <c r="V2703" i="11"/>
  <c r="W2703" i="11" s="1"/>
  <c r="X2703" i="11" s="1"/>
  <c r="Y2703" i="11" s="1"/>
  <c r="K2701" i="11"/>
  <c r="U2704" i="11"/>
  <c r="E2704" i="11"/>
  <c r="D2704" i="11"/>
  <c r="C2704" i="11"/>
  <c r="B2704" i="11"/>
  <c r="A2705" i="11"/>
  <c r="S2704" i="11"/>
  <c r="Q2702" i="11" l="1"/>
  <c r="G2704" i="11"/>
  <c r="H2704" i="11" s="1"/>
  <c r="I2704" i="11" s="1"/>
  <c r="J2704" i="11" s="1"/>
  <c r="K2703" i="11" s="1"/>
  <c r="V2704" i="11"/>
  <c r="W2704" i="11" s="1"/>
  <c r="X2704" i="11" s="1"/>
  <c r="Y2704" i="11" s="1"/>
  <c r="M2704" i="11"/>
  <c r="N2704" i="11" s="1"/>
  <c r="O2704" i="11" s="1"/>
  <c r="P2704" i="11" s="1"/>
  <c r="D2705" i="11"/>
  <c r="C2705" i="11"/>
  <c r="A2706" i="11"/>
  <c r="E2705" i="11"/>
  <c r="B2705" i="11"/>
  <c r="U2705" i="11"/>
  <c r="S2705" i="11"/>
  <c r="C2706" i="11" l="1"/>
  <c r="A2707" i="11"/>
  <c r="B2706" i="11"/>
  <c r="U2706" i="11"/>
  <c r="E2706" i="11"/>
  <c r="D2706" i="11"/>
  <c r="S2706" i="11"/>
  <c r="G2705" i="11"/>
  <c r="H2705" i="11" s="1"/>
  <c r="I2705" i="11" s="1"/>
  <c r="J2705" i="11" s="1"/>
  <c r="V2705" i="11"/>
  <c r="W2705" i="11" s="1"/>
  <c r="X2705" i="11" s="1"/>
  <c r="Y2705" i="11" s="1"/>
  <c r="M2705" i="11"/>
  <c r="N2705" i="11" s="1"/>
  <c r="O2705" i="11" s="1"/>
  <c r="P2705" i="11" s="1"/>
  <c r="Q2704" i="11" s="1"/>
  <c r="Q2703" i="11"/>
  <c r="A2708" i="11" l="1"/>
  <c r="B2707" i="11"/>
  <c r="U2707" i="11"/>
  <c r="E2707" i="11"/>
  <c r="D2707" i="11"/>
  <c r="C2707" i="11"/>
  <c r="S2707" i="11"/>
  <c r="K2704" i="11"/>
  <c r="G2706" i="11"/>
  <c r="H2706" i="11" s="1"/>
  <c r="I2706" i="11" s="1"/>
  <c r="J2706" i="11" s="1"/>
  <c r="V2706" i="11"/>
  <c r="W2706" i="11" s="1"/>
  <c r="X2706" i="11" s="1"/>
  <c r="Y2706" i="11" s="1"/>
  <c r="M2706" i="11"/>
  <c r="N2706" i="11" s="1"/>
  <c r="O2706" i="11" s="1"/>
  <c r="P2706" i="11" s="1"/>
  <c r="G2707" i="11" l="1"/>
  <c r="H2707" i="11" s="1"/>
  <c r="I2707" i="11" s="1"/>
  <c r="J2707" i="11" s="1"/>
  <c r="K2706" i="11" s="1"/>
  <c r="M2707" i="11"/>
  <c r="V2707" i="11"/>
  <c r="W2707" i="11" s="1"/>
  <c r="X2707" i="11" s="1"/>
  <c r="Y2707" i="11" s="1"/>
  <c r="N2707" i="11"/>
  <c r="O2707" i="11" s="1"/>
  <c r="P2707" i="11" s="1"/>
  <c r="Q2706" i="11" s="1"/>
  <c r="U2708" i="11"/>
  <c r="E2708" i="11"/>
  <c r="D2708" i="11"/>
  <c r="C2708" i="11"/>
  <c r="A2709" i="11"/>
  <c r="B2708" i="11"/>
  <c r="S2708" i="11"/>
  <c r="Q2705" i="11"/>
  <c r="K2705" i="11"/>
  <c r="G2708" i="11" l="1"/>
  <c r="H2708" i="11" s="1"/>
  <c r="I2708" i="11" s="1"/>
  <c r="J2708" i="11" s="1"/>
  <c r="K2707" i="11" s="1"/>
  <c r="M2708" i="11"/>
  <c r="N2708" i="11" s="1"/>
  <c r="O2708" i="11" s="1"/>
  <c r="P2708" i="11" s="1"/>
  <c r="Q2707" i="11" s="1"/>
  <c r="V2708" i="11"/>
  <c r="W2708" i="11" s="1"/>
  <c r="X2708" i="11" s="1"/>
  <c r="Y2708" i="11" s="1"/>
  <c r="D2709" i="11"/>
  <c r="C2709" i="11"/>
  <c r="B2709" i="11"/>
  <c r="U2709" i="11"/>
  <c r="A2710" i="11"/>
  <c r="E2709" i="11"/>
  <c r="S2709" i="11"/>
  <c r="C2710" i="11" l="1"/>
  <c r="A2711" i="11"/>
  <c r="B2710" i="11"/>
  <c r="E2710" i="11"/>
  <c r="D2710" i="11"/>
  <c r="U2710" i="11"/>
  <c r="S2710" i="11"/>
  <c r="G2709" i="11"/>
  <c r="H2709" i="11" s="1"/>
  <c r="I2709" i="11" s="1"/>
  <c r="J2709" i="11" s="1"/>
  <c r="V2709" i="11"/>
  <c r="W2709" i="11" s="1"/>
  <c r="X2709" i="11" s="1"/>
  <c r="Y2709" i="11" s="1"/>
  <c r="M2709" i="11"/>
  <c r="N2709" i="11" s="1"/>
  <c r="O2709" i="11" s="1"/>
  <c r="P2709" i="11" s="1"/>
  <c r="Q2708" i="11" s="1"/>
  <c r="A2712" i="11" l="1"/>
  <c r="B2711" i="11"/>
  <c r="U2711" i="11"/>
  <c r="E2711" i="11"/>
  <c r="D2711" i="11"/>
  <c r="C2711" i="11"/>
  <c r="S2711" i="11"/>
  <c r="K2708" i="11"/>
  <c r="G2710" i="11"/>
  <c r="H2710" i="11" s="1"/>
  <c r="I2710" i="11" s="1"/>
  <c r="J2710" i="11" s="1"/>
  <c r="M2710" i="11"/>
  <c r="N2710" i="11" s="1"/>
  <c r="O2710" i="11" s="1"/>
  <c r="P2710" i="11" s="1"/>
  <c r="V2710" i="11"/>
  <c r="W2710" i="11" s="1"/>
  <c r="X2710" i="11" s="1"/>
  <c r="Y2710" i="11" s="1"/>
  <c r="K2709" i="11" l="1"/>
  <c r="H2711" i="11"/>
  <c r="I2711" i="11" s="1"/>
  <c r="J2711" i="11" s="1"/>
  <c r="G2711" i="11"/>
  <c r="M2711" i="11"/>
  <c r="N2711" i="11" s="1"/>
  <c r="O2711" i="11" s="1"/>
  <c r="P2711" i="11" s="1"/>
  <c r="Q2710" i="11" s="1"/>
  <c r="V2711" i="11"/>
  <c r="W2711" i="11" s="1"/>
  <c r="X2711" i="11" s="1"/>
  <c r="Y2711" i="11" s="1"/>
  <c r="U2712" i="11"/>
  <c r="E2712" i="11"/>
  <c r="D2712" i="11"/>
  <c r="C2712" i="11"/>
  <c r="B2712" i="11"/>
  <c r="A2713" i="11"/>
  <c r="S2712" i="11"/>
  <c r="Q2709" i="11"/>
  <c r="D2713" i="11" l="1"/>
  <c r="C2713" i="11"/>
  <c r="A2714" i="11"/>
  <c r="E2713" i="11"/>
  <c r="B2713" i="11"/>
  <c r="U2713" i="11"/>
  <c r="S2713" i="11"/>
  <c r="G2712" i="11"/>
  <c r="H2712" i="11" s="1"/>
  <c r="I2712" i="11" s="1"/>
  <c r="J2712" i="11" s="1"/>
  <c r="K2711" i="11" s="1"/>
  <c r="M2712" i="11"/>
  <c r="N2712" i="11" s="1"/>
  <c r="O2712" i="11" s="1"/>
  <c r="P2712" i="11" s="1"/>
  <c r="V2712" i="11"/>
  <c r="W2712" i="11" s="1"/>
  <c r="X2712" i="11" s="1"/>
  <c r="Y2712" i="11" s="1"/>
  <c r="K2710" i="11"/>
  <c r="C2714" i="11" l="1"/>
  <c r="A2715" i="11"/>
  <c r="B2714" i="11"/>
  <c r="U2714" i="11"/>
  <c r="E2714" i="11"/>
  <c r="D2714" i="11"/>
  <c r="S2714" i="11"/>
  <c r="G2713" i="11"/>
  <c r="H2713" i="11" s="1"/>
  <c r="I2713" i="11" s="1"/>
  <c r="J2713" i="11" s="1"/>
  <c r="K2712" i="11" s="1"/>
  <c r="V2713" i="11"/>
  <c r="W2713" i="11" s="1"/>
  <c r="X2713" i="11" s="1"/>
  <c r="Y2713" i="11" s="1"/>
  <c r="M2713" i="11"/>
  <c r="Q2711" i="11"/>
  <c r="N2713" i="11"/>
  <c r="O2713" i="11" s="1"/>
  <c r="P2713" i="11" s="1"/>
  <c r="A2716" i="11" l="1"/>
  <c r="B2715" i="11"/>
  <c r="U2715" i="11"/>
  <c r="E2715" i="11"/>
  <c r="D2715" i="11"/>
  <c r="C2715" i="11"/>
  <c r="S2715" i="11"/>
  <c r="G2714" i="11"/>
  <c r="V2714" i="11"/>
  <c r="M2714" i="11"/>
  <c r="N2714" i="11" s="1"/>
  <c r="O2714" i="11" s="1"/>
  <c r="P2714" i="11" s="1"/>
  <c r="W2714" i="11"/>
  <c r="X2714" i="11" s="1"/>
  <c r="Y2714" i="11" s="1"/>
  <c r="H2714" i="11"/>
  <c r="I2714" i="11" s="1"/>
  <c r="J2714" i="11" s="1"/>
  <c r="Q2712" i="11"/>
  <c r="Q2713" i="11" l="1"/>
  <c r="W2715" i="11"/>
  <c r="X2715" i="11" s="1"/>
  <c r="Y2715" i="11" s="1"/>
  <c r="K2713" i="11"/>
  <c r="U2716" i="11"/>
  <c r="E2716" i="11"/>
  <c r="D2716" i="11"/>
  <c r="C2716" i="11"/>
  <c r="A2717" i="11"/>
  <c r="B2716" i="11"/>
  <c r="S2716" i="11"/>
  <c r="G2715" i="11"/>
  <c r="H2715" i="11" s="1"/>
  <c r="I2715" i="11" s="1"/>
  <c r="J2715" i="11" s="1"/>
  <c r="V2715" i="11"/>
  <c r="M2715" i="11"/>
  <c r="G2716" i="11" l="1"/>
  <c r="H2716" i="11" s="1"/>
  <c r="I2716" i="11" s="1"/>
  <c r="J2716" i="11" s="1"/>
  <c r="M2716" i="11"/>
  <c r="N2716" i="11" s="1"/>
  <c r="O2716" i="11" s="1"/>
  <c r="P2716" i="11" s="1"/>
  <c r="V2716" i="11"/>
  <c r="W2716" i="11" s="1"/>
  <c r="X2716" i="11" s="1"/>
  <c r="Y2716" i="11" s="1"/>
  <c r="K2714" i="11"/>
  <c r="N2715" i="11"/>
  <c r="O2715" i="11" s="1"/>
  <c r="P2715" i="11" s="1"/>
  <c r="D2717" i="11"/>
  <c r="C2717" i="11"/>
  <c r="B2717" i="11"/>
  <c r="U2717" i="11"/>
  <c r="A2718" i="11"/>
  <c r="E2717" i="11"/>
  <c r="S2717" i="11"/>
  <c r="C2718" i="11" l="1"/>
  <c r="A2719" i="11"/>
  <c r="B2718" i="11"/>
  <c r="E2718" i="11"/>
  <c r="U2718" i="11"/>
  <c r="D2718" i="11"/>
  <c r="S2718" i="11"/>
  <c r="Q2715" i="11"/>
  <c r="Q2714" i="11"/>
  <c r="G2717" i="11"/>
  <c r="V2717" i="11"/>
  <c r="W2717" i="11" s="1"/>
  <c r="X2717" i="11" s="1"/>
  <c r="Y2717" i="11" s="1"/>
  <c r="M2717" i="11"/>
  <c r="N2717" i="11" s="1"/>
  <c r="O2717" i="11" s="1"/>
  <c r="P2717" i="11" s="1"/>
  <c r="Q2716" i="11" s="1"/>
  <c r="K2715" i="11"/>
  <c r="A2720" i="11" l="1"/>
  <c r="B2719" i="11"/>
  <c r="U2719" i="11"/>
  <c r="E2719" i="11"/>
  <c r="D2719" i="11"/>
  <c r="C2719" i="11"/>
  <c r="S2719" i="11"/>
  <c r="H2717" i="11"/>
  <c r="I2717" i="11" s="1"/>
  <c r="J2717" i="11" s="1"/>
  <c r="G2718" i="11"/>
  <c r="H2718" i="11" s="1"/>
  <c r="I2718" i="11" s="1"/>
  <c r="J2718" i="11" s="1"/>
  <c r="M2718" i="11"/>
  <c r="N2718" i="11" s="1"/>
  <c r="O2718" i="11" s="1"/>
  <c r="P2718" i="11" s="1"/>
  <c r="V2718" i="11"/>
  <c r="W2718" i="11" s="1"/>
  <c r="X2718" i="11" s="1"/>
  <c r="Y2718" i="11" s="1"/>
  <c r="Q2717" i="11" l="1"/>
  <c r="K2717" i="11"/>
  <c r="K2716" i="11"/>
  <c r="U2720" i="11"/>
  <c r="E2720" i="11"/>
  <c r="D2720" i="11"/>
  <c r="C2720" i="11"/>
  <c r="B2720" i="11"/>
  <c r="A2721" i="11"/>
  <c r="S2720" i="11"/>
  <c r="G2719" i="11"/>
  <c r="H2719" i="11" s="1"/>
  <c r="I2719" i="11" s="1"/>
  <c r="J2719" i="11" s="1"/>
  <c r="M2719" i="11"/>
  <c r="V2719" i="11"/>
  <c r="W2719" i="11" s="1"/>
  <c r="X2719" i="11" s="1"/>
  <c r="Y2719" i="11" s="1"/>
  <c r="D2721" i="11" l="1"/>
  <c r="C2721" i="11"/>
  <c r="A2722" i="11"/>
  <c r="B2721" i="11"/>
  <c r="E2721" i="11"/>
  <c r="U2721" i="11"/>
  <c r="S2721" i="11"/>
  <c r="W2720" i="11"/>
  <c r="X2720" i="11" s="1"/>
  <c r="Y2720" i="11" s="1"/>
  <c r="G2720" i="11"/>
  <c r="V2720" i="11"/>
  <c r="M2720" i="11"/>
  <c r="N2720" i="11" s="1"/>
  <c r="O2720" i="11" s="1"/>
  <c r="P2720" i="11" s="1"/>
  <c r="N2719" i="11"/>
  <c r="O2719" i="11" s="1"/>
  <c r="P2719" i="11" s="1"/>
  <c r="K2718" i="11"/>
  <c r="H2721" i="11" l="1"/>
  <c r="I2721" i="11" s="1"/>
  <c r="J2721" i="11" s="1"/>
  <c r="Q2719" i="11"/>
  <c r="Q2718" i="11"/>
  <c r="G2721" i="11"/>
  <c r="M2721" i="11"/>
  <c r="N2721" i="11" s="1"/>
  <c r="O2721" i="11" s="1"/>
  <c r="P2721" i="11" s="1"/>
  <c r="V2721" i="11"/>
  <c r="W2721" i="11" s="1"/>
  <c r="X2721" i="11" s="1"/>
  <c r="Y2721" i="11" s="1"/>
  <c r="H2720" i="11"/>
  <c r="I2720" i="11" s="1"/>
  <c r="J2720" i="11" s="1"/>
  <c r="C2722" i="11"/>
  <c r="A2723" i="11"/>
  <c r="B2722" i="11"/>
  <c r="U2722" i="11"/>
  <c r="E2722" i="11"/>
  <c r="D2722" i="11"/>
  <c r="S2722" i="11"/>
  <c r="Q2720" i="11" l="1"/>
  <c r="A2724" i="11"/>
  <c r="B2723" i="11"/>
  <c r="U2723" i="11"/>
  <c r="E2723" i="11"/>
  <c r="D2723" i="11"/>
  <c r="C2723" i="11"/>
  <c r="S2723" i="11"/>
  <c r="G2722" i="11"/>
  <c r="H2722" i="11" s="1"/>
  <c r="I2722" i="11" s="1"/>
  <c r="J2722" i="11" s="1"/>
  <c r="M2722" i="11"/>
  <c r="N2722" i="11" s="1"/>
  <c r="O2722" i="11" s="1"/>
  <c r="P2722" i="11" s="1"/>
  <c r="V2722" i="11"/>
  <c r="W2722" i="11" s="1"/>
  <c r="X2722" i="11" s="1"/>
  <c r="Y2722" i="11" s="1"/>
  <c r="K2720" i="11"/>
  <c r="K2719" i="11"/>
  <c r="K2721" i="11" l="1"/>
  <c r="H2723" i="11"/>
  <c r="I2723" i="11" s="1"/>
  <c r="J2723" i="11" s="1"/>
  <c r="G2723" i="11"/>
  <c r="M2723" i="11"/>
  <c r="N2723" i="11" s="1"/>
  <c r="O2723" i="11" s="1"/>
  <c r="P2723" i="11" s="1"/>
  <c r="Q2722" i="11" s="1"/>
  <c r="V2723" i="11"/>
  <c r="W2723" i="11" s="1"/>
  <c r="X2723" i="11" s="1"/>
  <c r="Y2723" i="11" s="1"/>
  <c r="U2724" i="11"/>
  <c r="E2724" i="11"/>
  <c r="D2724" i="11"/>
  <c r="A2725" i="11"/>
  <c r="C2724" i="11"/>
  <c r="B2724" i="11"/>
  <c r="S2724" i="11"/>
  <c r="Q2721" i="11"/>
  <c r="G2724" i="11" l="1"/>
  <c r="H2724" i="11" s="1"/>
  <c r="I2724" i="11" s="1"/>
  <c r="J2724" i="11" s="1"/>
  <c r="K2723" i="11" s="1"/>
  <c r="M2724" i="11"/>
  <c r="N2724" i="11" s="1"/>
  <c r="O2724" i="11" s="1"/>
  <c r="P2724" i="11" s="1"/>
  <c r="Q2723" i="11" s="1"/>
  <c r="V2724" i="11"/>
  <c r="W2724" i="11" s="1"/>
  <c r="X2724" i="11" s="1"/>
  <c r="Y2724" i="11" s="1"/>
  <c r="D2725" i="11"/>
  <c r="C2725" i="11"/>
  <c r="B2725" i="11"/>
  <c r="A2726" i="11"/>
  <c r="U2725" i="11"/>
  <c r="E2725" i="11"/>
  <c r="S2725" i="11"/>
  <c r="K2722" i="11"/>
  <c r="C2726" i="11" l="1"/>
  <c r="A2727" i="11"/>
  <c r="B2726" i="11"/>
  <c r="E2726" i="11"/>
  <c r="U2726" i="11"/>
  <c r="D2726" i="11"/>
  <c r="S2726" i="11"/>
  <c r="G2725" i="11"/>
  <c r="H2725" i="11" s="1"/>
  <c r="I2725" i="11" s="1"/>
  <c r="J2725" i="11" s="1"/>
  <c r="M2725" i="11"/>
  <c r="N2725" i="11" s="1"/>
  <c r="O2725" i="11" s="1"/>
  <c r="P2725" i="11" s="1"/>
  <c r="Q2724" i="11" s="1"/>
  <c r="V2725" i="11"/>
  <c r="W2725" i="11" s="1"/>
  <c r="X2725" i="11" s="1"/>
  <c r="Y2725" i="11" s="1"/>
  <c r="G2726" i="11" l="1"/>
  <c r="V2726" i="11"/>
  <c r="W2726" i="11" s="1"/>
  <c r="X2726" i="11" s="1"/>
  <c r="Y2726" i="11" s="1"/>
  <c r="M2726" i="11"/>
  <c r="K2724" i="11"/>
  <c r="N2726" i="11"/>
  <c r="O2726" i="11" s="1"/>
  <c r="P2726" i="11" s="1"/>
  <c r="A2728" i="11"/>
  <c r="B2727" i="11"/>
  <c r="U2727" i="11"/>
  <c r="E2727" i="11"/>
  <c r="D2727" i="11"/>
  <c r="C2727" i="11"/>
  <c r="S2727" i="11"/>
  <c r="H2726" i="11"/>
  <c r="I2726" i="11" s="1"/>
  <c r="J2726" i="11" s="1"/>
  <c r="G2727" i="11" l="1"/>
  <c r="H2727" i="11" s="1"/>
  <c r="I2727" i="11" s="1"/>
  <c r="J2727" i="11" s="1"/>
  <c r="K2726" i="11" s="1"/>
  <c r="V2727" i="11"/>
  <c r="W2727" i="11" s="1"/>
  <c r="X2727" i="11" s="1"/>
  <c r="Y2727" i="11" s="1"/>
  <c r="M2727" i="11"/>
  <c r="N2727" i="11" s="1"/>
  <c r="O2727" i="11" s="1"/>
  <c r="P2727" i="11" s="1"/>
  <c r="U2728" i="11"/>
  <c r="E2728" i="11"/>
  <c r="D2728" i="11"/>
  <c r="C2728" i="11"/>
  <c r="B2728" i="11"/>
  <c r="A2729" i="11"/>
  <c r="S2728" i="11"/>
  <c r="Q2725" i="11"/>
  <c r="K2725" i="11"/>
  <c r="Q2726" i="11" l="1"/>
  <c r="G2728" i="11"/>
  <c r="H2728" i="11" s="1"/>
  <c r="I2728" i="11" s="1"/>
  <c r="J2728" i="11" s="1"/>
  <c r="V2728" i="11"/>
  <c r="W2728" i="11" s="1"/>
  <c r="X2728" i="11" s="1"/>
  <c r="Y2728" i="11" s="1"/>
  <c r="M2728" i="11"/>
  <c r="N2728" i="11" s="1"/>
  <c r="O2728" i="11" s="1"/>
  <c r="P2728" i="11" s="1"/>
  <c r="D2729" i="11"/>
  <c r="C2729" i="11"/>
  <c r="A2730" i="11"/>
  <c r="E2729" i="11"/>
  <c r="B2729" i="11"/>
  <c r="U2729" i="11"/>
  <c r="S2729" i="11"/>
  <c r="C2730" i="11" l="1"/>
  <c r="A2731" i="11"/>
  <c r="B2730" i="11"/>
  <c r="U2730" i="11"/>
  <c r="E2730" i="11"/>
  <c r="D2730" i="11"/>
  <c r="S2730" i="11"/>
  <c r="G2729" i="11"/>
  <c r="H2729" i="11" s="1"/>
  <c r="I2729" i="11" s="1"/>
  <c r="J2729" i="11" s="1"/>
  <c r="M2729" i="11"/>
  <c r="N2729" i="11" s="1"/>
  <c r="O2729" i="11" s="1"/>
  <c r="P2729" i="11" s="1"/>
  <c r="Q2728" i="11" s="1"/>
  <c r="V2729" i="11"/>
  <c r="K2727" i="11"/>
  <c r="W2729" i="11"/>
  <c r="X2729" i="11" s="1"/>
  <c r="Y2729" i="11" s="1"/>
  <c r="Q2727" i="11"/>
  <c r="H2730" i="11" l="1"/>
  <c r="I2730" i="11" s="1"/>
  <c r="J2730" i="11" s="1"/>
  <c r="G2730" i="11"/>
  <c r="V2730" i="11"/>
  <c r="W2730" i="11" s="1"/>
  <c r="X2730" i="11" s="1"/>
  <c r="Y2730" i="11" s="1"/>
  <c r="M2730" i="11"/>
  <c r="N2730" i="11" s="1"/>
  <c r="O2730" i="11" s="1"/>
  <c r="P2730" i="11" s="1"/>
  <c r="Q2729" i="11" s="1"/>
  <c r="A2732" i="11"/>
  <c r="B2731" i="11"/>
  <c r="U2731" i="11"/>
  <c r="E2731" i="11"/>
  <c r="D2731" i="11"/>
  <c r="C2731" i="11"/>
  <c r="S2731" i="11"/>
  <c r="K2728" i="11"/>
  <c r="G2731" i="11" l="1"/>
  <c r="H2731" i="11" s="1"/>
  <c r="I2731" i="11" s="1"/>
  <c r="J2731" i="11" s="1"/>
  <c r="V2731" i="11"/>
  <c r="W2731" i="11" s="1"/>
  <c r="X2731" i="11" s="1"/>
  <c r="Y2731" i="11" s="1"/>
  <c r="M2731" i="11"/>
  <c r="N2731" i="11" s="1"/>
  <c r="O2731" i="11" s="1"/>
  <c r="P2731" i="11" s="1"/>
  <c r="K2729" i="11"/>
  <c r="U2732" i="11"/>
  <c r="E2732" i="11"/>
  <c r="D2732" i="11"/>
  <c r="C2732" i="11"/>
  <c r="A2733" i="11"/>
  <c r="B2732" i="11"/>
  <c r="S2732" i="11"/>
  <c r="G2732" i="11" l="1"/>
  <c r="H2732" i="11" s="1"/>
  <c r="I2732" i="11" s="1"/>
  <c r="J2732" i="11" s="1"/>
  <c r="K2731" i="11" s="1"/>
  <c r="V2732" i="11"/>
  <c r="W2732" i="11" s="1"/>
  <c r="X2732" i="11" s="1"/>
  <c r="Y2732" i="11" s="1"/>
  <c r="M2732" i="11"/>
  <c r="N2732" i="11" s="1"/>
  <c r="O2732" i="11" s="1"/>
  <c r="P2732" i="11" s="1"/>
  <c r="Q2731" i="11" s="1"/>
  <c r="K2730" i="11"/>
  <c r="D2733" i="11"/>
  <c r="C2733" i="11"/>
  <c r="B2733" i="11"/>
  <c r="A2734" i="11"/>
  <c r="U2733" i="11"/>
  <c r="E2733" i="11"/>
  <c r="S2733" i="11"/>
  <c r="Q2730" i="11"/>
  <c r="G2733" i="11" l="1"/>
  <c r="H2733" i="11" s="1"/>
  <c r="I2733" i="11" s="1"/>
  <c r="J2733" i="11" s="1"/>
  <c r="K2732" i="11" s="1"/>
  <c r="M2733" i="11"/>
  <c r="N2733" i="11" s="1"/>
  <c r="O2733" i="11" s="1"/>
  <c r="P2733" i="11" s="1"/>
  <c r="Q2732" i="11" s="1"/>
  <c r="V2733" i="11"/>
  <c r="W2733" i="11" s="1"/>
  <c r="X2733" i="11" s="1"/>
  <c r="Y2733" i="11" s="1"/>
  <c r="C2734" i="11"/>
  <c r="A2735" i="11"/>
  <c r="B2734" i="11"/>
  <c r="E2734" i="11"/>
  <c r="U2734" i="11"/>
  <c r="D2734" i="11"/>
  <c r="S2734" i="11"/>
  <c r="A2736" i="11" l="1"/>
  <c r="B2735" i="11"/>
  <c r="U2735" i="11"/>
  <c r="E2735" i="11"/>
  <c r="D2735" i="11"/>
  <c r="C2735" i="11"/>
  <c r="S2735" i="11"/>
  <c r="G2734" i="11"/>
  <c r="H2734" i="11" s="1"/>
  <c r="I2734" i="11" s="1"/>
  <c r="J2734" i="11" s="1"/>
  <c r="M2734" i="11"/>
  <c r="N2734" i="11" s="1"/>
  <c r="O2734" i="11" s="1"/>
  <c r="P2734" i="11" s="1"/>
  <c r="Q2733" i="11" s="1"/>
  <c r="V2734" i="11"/>
  <c r="W2734" i="11" s="1"/>
  <c r="X2734" i="11" s="1"/>
  <c r="Y2734" i="11" s="1"/>
  <c r="K2733" i="11" l="1"/>
  <c r="G2735" i="11"/>
  <c r="H2735" i="11" s="1"/>
  <c r="I2735" i="11" s="1"/>
  <c r="J2735" i="11" s="1"/>
  <c r="V2735" i="11"/>
  <c r="W2735" i="11" s="1"/>
  <c r="X2735" i="11" s="1"/>
  <c r="Y2735" i="11" s="1"/>
  <c r="M2735" i="11"/>
  <c r="N2735" i="11"/>
  <c r="O2735" i="11" s="1"/>
  <c r="P2735" i="11" s="1"/>
  <c r="Q2734" i="11" s="1"/>
  <c r="U2736" i="11"/>
  <c r="E2736" i="11"/>
  <c r="D2736" i="11"/>
  <c r="C2736" i="11"/>
  <c r="B2736" i="11"/>
  <c r="A2737" i="11"/>
  <c r="S2736" i="11"/>
  <c r="D2737" i="11" l="1"/>
  <c r="C2737" i="11"/>
  <c r="A2738" i="11"/>
  <c r="E2737" i="11"/>
  <c r="B2737" i="11"/>
  <c r="U2737" i="11"/>
  <c r="S2737" i="11"/>
  <c r="G2736" i="11"/>
  <c r="H2736" i="11" s="1"/>
  <c r="I2736" i="11" s="1"/>
  <c r="J2736" i="11" s="1"/>
  <c r="M2736" i="11"/>
  <c r="N2736" i="11" s="1"/>
  <c r="O2736" i="11" s="1"/>
  <c r="P2736" i="11" s="1"/>
  <c r="V2736" i="11"/>
  <c r="W2736" i="11" s="1"/>
  <c r="X2736" i="11" s="1"/>
  <c r="Y2736" i="11" s="1"/>
  <c r="K2734" i="11"/>
  <c r="C2738" i="11" l="1"/>
  <c r="A2739" i="11"/>
  <c r="B2738" i="11"/>
  <c r="U2738" i="11"/>
  <c r="E2738" i="11"/>
  <c r="D2738" i="11"/>
  <c r="S2738" i="11"/>
  <c r="Q2735" i="11"/>
  <c r="G2737" i="11"/>
  <c r="H2737" i="11" s="1"/>
  <c r="I2737" i="11" s="1"/>
  <c r="J2737" i="11" s="1"/>
  <c r="V2737" i="11"/>
  <c r="W2737" i="11" s="1"/>
  <c r="X2737" i="11" s="1"/>
  <c r="Y2737" i="11" s="1"/>
  <c r="M2737" i="11"/>
  <c r="N2737" i="11" s="1"/>
  <c r="O2737" i="11" s="1"/>
  <c r="P2737" i="11" s="1"/>
  <c r="Q2736" i="11" s="1"/>
  <c r="K2735" i="11"/>
  <c r="A2740" i="11" l="1"/>
  <c r="B2739" i="11"/>
  <c r="U2739" i="11"/>
  <c r="E2739" i="11"/>
  <c r="D2739" i="11"/>
  <c r="C2739" i="11"/>
  <c r="S2739" i="11"/>
  <c r="K2736" i="11"/>
  <c r="G2738" i="11"/>
  <c r="H2738" i="11" s="1"/>
  <c r="I2738" i="11" s="1"/>
  <c r="J2738" i="11" s="1"/>
  <c r="K2737" i="11" s="1"/>
  <c r="V2738" i="11"/>
  <c r="W2738" i="11" s="1"/>
  <c r="X2738" i="11" s="1"/>
  <c r="Y2738" i="11" s="1"/>
  <c r="M2738" i="11"/>
  <c r="N2738" i="11" s="1"/>
  <c r="O2738" i="11" s="1"/>
  <c r="P2738" i="11" s="1"/>
  <c r="Q2737" i="11" l="1"/>
  <c r="G2739" i="11"/>
  <c r="H2739" i="11" s="1"/>
  <c r="I2739" i="11" s="1"/>
  <c r="J2739" i="11" s="1"/>
  <c r="V2739" i="11"/>
  <c r="W2739" i="11" s="1"/>
  <c r="X2739" i="11" s="1"/>
  <c r="Y2739" i="11" s="1"/>
  <c r="M2739" i="11"/>
  <c r="N2739" i="11" s="1"/>
  <c r="O2739" i="11" s="1"/>
  <c r="P2739" i="11" s="1"/>
  <c r="U2740" i="11"/>
  <c r="E2740" i="11"/>
  <c r="D2740" i="11"/>
  <c r="A2741" i="11"/>
  <c r="C2740" i="11"/>
  <c r="B2740" i="11"/>
  <c r="S2740" i="11"/>
  <c r="G2740" i="11" l="1"/>
  <c r="V2740" i="11"/>
  <c r="W2740" i="11" s="1"/>
  <c r="X2740" i="11" s="1"/>
  <c r="Y2740" i="11" s="1"/>
  <c r="M2740" i="11"/>
  <c r="N2740" i="11" s="1"/>
  <c r="O2740" i="11" s="1"/>
  <c r="P2740" i="11" s="1"/>
  <c r="Q2739" i="11" s="1"/>
  <c r="H2740" i="11"/>
  <c r="I2740" i="11" s="1"/>
  <c r="J2740" i="11" s="1"/>
  <c r="K2738" i="11"/>
  <c r="D2741" i="11"/>
  <c r="C2741" i="11"/>
  <c r="B2741" i="11"/>
  <c r="A2742" i="11"/>
  <c r="U2741" i="11"/>
  <c r="E2741" i="11"/>
  <c r="S2741" i="11"/>
  <c r="Q2738" i="11"/>
  <c r="G2741" i="11" l="1"/>
  <c r="H2741" i="11" s="1"/>
  <c r="I2741" i="11" s="1"/>
  <c r="J2741" i="11" s="1"/>
  <c r="K2740" i="11" s="1"/>
  <c r="V2741" i="11"/>
  <c r="W2741" i="11" s="1"/>
  <c r="X2741" i="11" s="1"/>
  <c r="Y2741" i="11" s="1"/>
  <c r="M2741" i="11"/>
  <c r="N2741" i="11" s="1"/>
  <c r="O2741" i="11" s="1"/>
  <c r="P2741" i="11" s="1"/>
  <c r="Q2740" i="11" s="1"/>
  <c r="C2742" i="11"/>
  <c r="A2743" i="11"/>
  <c r="B2742" i="11"/>
  <c r="E2742" i="11"/>
  <c r="U2742" i="11"/>
  <c r="D2742" i="11"/>
  <c r="S2742" i="11"/>
  <c r="K2739" i="11"/>
  <c r="A2744" i="11" l="1"/>
  <c r="B2743" i="11"/>
  <c r="U2743" i="11"/>
  <c r="E2743" i="11"/>
  <c r="D2743" i="11"/>
  <c r="C2743" i="11"/>
  <c r="S2743" i="11"/>
  <c r="G2742" i="11"/>
  <c r="H2742" i="11" s="1"/>
  <c r="I2742" i="11" s="1"/>
  <c r="J2742" i="11" s="1"/>
  <c r="M2742" i="11"/>
  <c r="N2742" i="11" s="1"/>
  <c r="O2742" i="11" s="1"/>
  <c r="P2742" i="11" s="1"/>
  <c r="Q2741" i="11" s="1"/>
  <c r="V2742" i="11"/>
  <c r="W2742" i="11" s="1"/>
  <c r="X2742" i="11" s="1"/>
  <c r="Y2742" i="11" s="1"/>
  <c r="K2741" i="11" l="1"/>
  <c r="G2743" i="11"/>
  <c r="H2743" i="11" s="1"/>
  <c r="I2743" i="11" s="1"/>
  <c r="J2743" i="11" s="1"/>
  <c r="M2743" i="11"/>
  <c r="N2743" i="11" s="1"/>
  <c r="O2743" i="11" s="1"/>
  <c r="P2743" i="11" s="1"/>
  <c r="Q2742" i="11" s="1"/>
  <c r="V2743" i="11"/>
  <c r="W2743" i="11"/>
  <c r="X2743" i="11" s="1"/>
  <c r="Y2743" i="11" s="1"/>
  <c r="U2744" i="11"/>
  <c r="E2744" i="11"/>
  <c r="D2744" i="11"/>
  <c r="C2744" i="11"/>
  <c r="B2744" i="11"/>
  <c r="A2745" i="11"/>
  <c r="S2744" i="11"/>
  <c r="K2742" i="11" l="1"/>
  <c r="G2744" i="11"/>
  <c r="H2744" i="11" s="1"/>
  <c r="I2744" i="11" s="1"/>
  <c r="J2744" i="11" s="1"/>
  <c r="M2744" i="11"/>
  <c r="N2744" i="11" s="1"/>
  <c r="O2744" i="11" s="1"/>
  <c r="P2744" i="11" s="1"/>
  <c r="V2744" i="11"/>
  <c r="W2744" i="11" s="1"/>
  <c r="X2744" i="11" s="1"/>
  <c r="Y2744" i="11" s="1"/>
  <c r="D2745" i="11"/>
  <c r="C2745" i="11"/>
  <c r="A2746" i="11"/>
  <c r="B2745" i="11"/>
  <c r="E2745" i="11"/>
  <c r="U2745" i="11"/>
  <c r="S2745" i="11"/>
  <c r="C2746" i="11" l="1"/>
  <c r="A2747" i="11"/>
  <c r="B2746" i="11"/>
  <c r="U2746" i="11"/>
  <c r="E2746" i="11"/>
  <c r="D2746" i="11"/>
  <c r="S2746" i="11"/>
  <c r="N2745" i="11"/>
  <c r="O2745" i="11" s="1"/>
  <c r="P2745" i="11" s="1"/>
  <c r="Q2744" i="11" s="1"/>
  <c r="Q2743" i="11"/>
  <c r="G2745" i="11"/>
  <c r="H2745" i="11" s="1"/>
  <c r="I2745" i="11" s="1"/>
  <c r="J2745" i="11" s="1"/>
  <c r="M2745" i="11"/>
  <c r="V2745" i="11"/>
  <c r="W2745" i="11" s="1"/>
  <c r="X2745" i="11" s="1"/>
  <c r="Y2745" i="11" s="1"/>
  <c r="K2743" i="11"/>
  <c r="K2744" i="11" l="1"/>
  <c r="A2748" i="11"/>
  <c r="B2747" i="11"/>
  <c r="U2747" i="11"/>
  <c r="E2747" i="11"/>
  <c r="D2747" i="11"/>
  <c r="C2747" i="11"/>
  <c r="S2747" i="11"/>
  <c r="G2746" i="11"/>
  <c r="H2746" i="11" s="1"/>
  <c r="I2746" i="11" s="1"/>
  <c r="J2746" i="11" s="1"/>
  <c r="V2746" i="11"/>
  <c r="W2746" i="11" s="1"/>
  <c r="X2746" i="11" s="1"/>
  <c r="Y2746" i="11" s="1"/>
  <c r="M2746" i="11"/>
  <c r="N2746" i="11" s="1"/>
  <c r="O2746" i="11" s="1"/>
  <c r="P2746" i="11" s="1"/>
  <c r="Q2745" i="11" l="1"/>
  <c r="N2747" i="11"/>
  <c r="O2747" i="11" s="1"/>
  <c r="P2747" i="11" s="1"/>
  <c r="U2748" i="11"/>
  <c r="E2748" i="11"/>
  <c r="D2748" i="11"/>
  <c r="A2749" i="11"/>
  <c r="C2748" i="11"/>
  <c r="B2748" i="11"/>
  <c r="S2748" i="11"/>
  <c r="K2745" i="11"/>
  <c r="G2747" i="11"/>
  <c r="H2747" i="11" s="1"/>
  <c r="I2747" i="11" s="1"/>
  <c r="J2747" i="11" s="1"/>
  <c r="V2747" i="11"/>
  <c r="W2747" i="11" s="1"/>
  <c r="X2747" i="11" s="1"/>
  <c r="Y2747" i="11" s="1"/>
  <c r="M2747" i="11"/>
  <c r="K2746" i="11" l="1"/>
  <c r="G2748" i="11"/>
  <c r="H2748" i="11" s="1"/>
  <c r="I2748" i="11" s="1"/>
  <c r="J2748" i="11" s="1"/>
  <c r="M2748" i="11"/>
  <c r="N2748" i="11" s="1"/>
  <c r="O2748" i="11" s="1"/>
  <c r="P2748" i="11" s="1"/>
  <c r="Q2747" i="11" s="1"/>
  <c r="V2748" i="11"/>
  <c r="W2748" i="11" s="1"/>
  <c r="X2748" i="11" s="1"/>
  <c r="Y2748" i="11" s="1"/>
  <c r="D2749" i="11"/>
  <c r="C2749" i="11"/>
  <c r="B2749" i="11"/>
  <c r="U2749" i="11"/>
  <c r="A2750" i="11"/>
  <c r="E2749" i="11"/>
  <c r="S2749" i="11"/>
  <c r="Q2746" i="11"/>
  <c r="G2749" i="11" l="1"/>
  <c r="H2749" i="11" s="1"/>
  <c r="I2749" i="11" s="1"/>
  <c r="J2749" i="11" s="1"/>
  <c r="K2748" i="11" s="1"/>
  <c r="V2749" i="11"/>
  <c r="W2749" i="11" s="1"/>
  <c r="X2749" i="11" s="1"/>
  <c r="Y2749" i="11" s="1"/>
  <c r="M2749" i="11"/>
  <c r="N2749" i="11" s="1"/>
  <c r="O2749" i="11" s="1"/>
  <c r="P2749" i="11" s="1"/>
  <c r="Q2748" i="11" s="1"/>
  <c r="C2750" i="11"/>
  <c r="A2751" i="11"/>
  <c r="B2750" i="11"/>
  <c r="E2750" i="11"/>
  <c r="D2750" i="11"/>
  <c r="U2750" i="11"/>
  <c r="S2750" i="11"/>
  <c r="K2747" i="11"/>
  <c r="A2752" i="11" l="1"/>
  <c r="B2751" i="11"/>
  <c r="U2751" i="11"/>
  <c r="E2751" i="11"/>
  <c r="D2751" i="11"/>
  <c r="C2751" i="11"/>
  <c r="S2751" i="11"/>
  <c r="G2750" i="11"/>
  <c r="H2750" i="11" s="1"/>
  <c r="I2750" i="11" s="1"/>
  <c r="J2750" i="11" s="1"/>
  <c r="M2750" i="11"/>
  <c r="N2750" i="11" s="1"/>
  <c r="O2750" i="11" s="1"/>
  <c r="P2750" i="11" s="1"/>
  <c r="Q2749" i="11" s="1"/>
  <c r="V2750" i="11"/>
  <c r="W2750" i="11" s="1"/>
  <c r="X2750" i="11" s="1"/>
  <c r="Y2750" i="11" s="1"/>
  <c r="K2749" i="11" l="1"/>
  <c r="G2751" i="11"/>
  <c r="H2751" i="11" s="1"/>
  <c r="I2751" i="11" s="1"/>
  <c r="J2751" i="11" s="1"/>
  <c r="M2751" i="11"/>
  <c r="N2751" i="11" s="1"/>
  <c r="O2751" i="11" s="1"/>
  <c r="P2751" i="11" s="1"/>
  <c r="Q2750" i="11" s="1"/>
  <c r="V2751" i="11"/>
  <c r="W2751" i="11" s="1"/>
  <c r="X2751" i="11" s="1"/>
  <c r="Y2751" i="11" s="1"/>
  <c r="U2752" i="11"/>
  <c r="E2752" i="11"/>
  <c r="D2752" i="11"/>
  <c r="C2752" i="11"/>
  <c r="B2752" i="11"/>
  <c r="A2753" i="11"/>
  <c r="S2752" i="11"/>
  <c r="K2750" i="11" l="1"/>
  <c r="G2752" i="11"/>
  <c r="H2752" i="11" s="1"/>
  <c r="I2752" i="11" s="1"/>
  <c r="J2752" i="11" s="1"/>
  <c r="M2752" i="11"/>
  <c r="N2752" i="11" s="1"/>
  <c r="O2752" i="11" s="1"/>
  <c r="P2752" i="11" s="1"/>
  <c r="Q2751" i="11" s="1"/>
  <c r="V2752" i="11"/>
  <c r="W2752" i="11" s="1"/>
  <c r="X2752" i="11" s="1"/>
  <c r="Y2752" i="11" s="1"/>
  <c r="D2753" i="11"/>
  <c r="C2753" i="11"/>
  <c r="A2754" i="11"/>
  <c r="E2753" i="11"/>
  <c r="B2753" i="11"/>
  <c r="U2753" i="11"/>
  <c r="S2753" i="11"/>
  <c r="C2754" i="11" l="1"/>
  <c r="A2755" i="11"/>
  <c r="B2754" i="11"/>
  <c r="U2754" i="11"/>
  <c r="E2754" i="11"/>
  <c r="D2754" i="11"/>
  <c r="S2754" i="11"/>
  <c r="G2753" i="11"/>
  <c r="H2753" i="11" s="1"/>
  <c r="I2753" i="11" s="1"/>
  <c r="J2753" i="11" s="1"/>
  <c r="M2753" i="11"/>
  <c r="N2753" i="11" s="1"/>
  <c r="O2753" i="11" s="1"/>
  <c r="P2753" i="11" s="1"/>
  <c r="V2753" i="11"/>
  <c r="W2753" i="11" s="1"/>
  <c r="X2753" i="11" s="1"/>
  <c r="Y2753" i="11" s="1"/>
  <c r="K2751" i="11"/>
  <c r="A2756" i="11" l="1"/>
  <c r="B2755" i="11"/>
  <c r="U2755" i="11"/>
  <c r="E2755" i="11"/>
  <c r="D2755" i="11"/>
  <c r="C2755" i="11"/>
  <c r="S2755" i="11"/>
  <c r="K2752" i="11"/>
  <c r="Q2752" i="11"/>
  <c r="G2754" i="11"/>
  <c r="H2754" i="11" s="1"/>
  <c r="I2754" i="11" s="1"/>
  <c r="J2754" i="11" s="1"/>
  <c r="M2754" i="11"/>
  <c r="N2754" i="11" s="1"/>
  <c r="O2754" i="11" s="1"/>
  <c r="P2754" i="11" s="1"/>
  <c r="V2754" i="11"/>
  <c r="W2754" i="11" s="1"/>
  <c r="X2754" i="11" s="1"/>
  <c r="Y2754" i="11" s="1"/>
  <c r="U2756" i="11" l="1"/>
  <c r="E2756" i="11"/>
  <c r="D2756" i="11"/>
  <c r="A2757" i="11"/>
  <c r="C2756" i="11"/>
  <c r="B2756" i="11"/>
  <c r="S2756" i="11"/>
  <c r="G2755" i="11"/>
  <c r="H2755" i="11" s="1"/>
  <c r="I2755" i="11" s="1"/>
  <c r="J2755" i="11" s="1"/>
  <c r="M2755" i="11"/>
  <c r="V2755" i="11"/>
  <c r="W2755" i="11" s="1"/>
  <c r="X2755" i="11" s="1"/>
  <c r="Y2755" i="11" s="1"/>
  <c r="K2753" i="11"/>
  <c r="Q2753" i="11"/>
  <c r="G2756" i="11" l="1"/>
  <c r="H2756" i="11" s="1"/>
  <c r="I2756" i="11" s="1"/>
  <c r="J2756" i="11" s="1"/>
  <c r="K2755" i="11" s="1"/>
  <c r="V2756" i="11"/>
  <c r="M2756" i="11"/>
  <c r="N2756" i="11" s="1"/>
  <c r="O2756" i="11" s="1"/>
  <c r="P2756" i="11" s="1"/>
  <c r="N2755" i="11"/>
  <c r="O2755" i="11" s="1"/>
  <c r="P2755" i="11" s="1"/>
  <c r="D2757" i="11"/>
  <c r="C2757" i="11"/>
  <c r="B2757" i="11"/>
  <c r="A2758" i="11"/>
  <c r="U2757" i="11"/>
  <c r="E2757" i="11"/>
  <c r="S2757" i="11"/>
  <c r="K2754" i="11"/>
  <c r="W2756" i="11"/>
  <c r="X2756" i="11" s="1"/>
  <c r="Y2756" i="11" s="1"/>
  <c r="Q2755" i="11" l="1"/>
  <c r="Q2754" i="11"/>
  <c r="G2757" i="11"/>
  <c r="H2757" i="11" s="1"/>
  <c r="I2757" i="11" s="1"/>
  <c r="J2757" i="11" s="1"/>
  <c r="K2756" i="11" s="1"/>
  <c r="V2757" i="11"/>
  <c r="M2757" i="11"/>
  <c r="N2757" i="11" s="1"/>
  <c r="O2757" i="11" s="1"/>
  <c r="P2757" i="11" s="1"/>
  <c r="Q2756" i="11" s="1"/>
  <c r="C2758" i="11"/>
  <c r="A2759" i="11"/>
  <c r="B2758" i="11"/>
  <c r="E2758" i="11"/>
  <c r="U2758" i="11"/>
  <c r="D2758" i="11"/>
  <c r="S2758" i="11"/>
  <c r="W2757" i="11" l="1"/>
  <c r="X2757" i="11" s="1"/>
  <c r="Y2757" i="11" s="1"/>
  <c r="G2758" i="11"/>
  <c r="H2758" i="11" s="1"/>
  <c r="I2758" i="11" s="1"/>
  <c r="J2758" i="11" s="1"/>
  <c r="K2757" i="11" s="1"/>
  <c r="V2758" i="11"/>
  <c r="W2758" i="11" s="1"/>
  <c r="X2758" i="11" s="1"/>
  <c r="Y2758" i="11" s="1"/>
  <c r="M2758" i="11"/>
  <c r="N2758" i="11" s="1"/>
  <c r="O2758" i="11" s="1"/>
  <c r="P2758" i="11" s="1"/>
  <c r="Q2757" i="11" s="1"/>
  <c r="A2760" i="11"/>
  <c r="B2759" i="11"/>
  <c r="U2759" i="11"/>
  <c r="E2759" i="11"/>
  <c r="D2759" i="11"/>
  <c r="C2759" i="11"/>
  <c r="S2759" i="11"/>
  <c r="U2760" i="11" l="1"/>
  <c r="E2760" i="11"/>
  <c r="D2760" i="11"/>
  <c r="C2760" i="11"/>
  <c r="B2760" i="11"/>
  <c r="A2761" i="11"/>
  <c r="S2760" i="11"/>
  <c r="W2759" i="11"/>
  <c r="X2759" i="11" s="1"/>
  <c r="Y2759" i="11" s="1"/>
  <c r="G2759" i="11"/>
  <c r="H2759" i="11" s="1"/>
  <c r="I2759" i="11" s="1"/>
  <c r="J2759" i="11" s="1"/>
  <c r="V2759" i="11"/>
  <c r="M2759" i="11"/>
  <c r="N2759" i="11" s="1"/>
  <c r="O2759" i="11" s="1"/>
  <c r="P2759" i="11" s="1"/>
  <c r="Q2758" i="11" s="1"/>
  <c r="G2760" i="11" l="1"/>
  <c r="V2760" i="11"/>
  <c r="W2760" i="11" s="1"/>
  <c r="X2760" i="11" s="1"/>
  <c r="Y2760" i="11" s="1"/>
  <c r="M2760" i="11"/>
  <c r="N2760" i="11" s="1"/>
  <c r="O2760" i="11" s="1"/>
  <c r="P2760" i="11" s="1"/>
  <c r="K2758" i="11"/>
  <c r="H2760" i="11"/>
  <c r="I2760" i="11" s="1"/>
  <c r="J2760" i="11" s="1"/>
  <c r="K2759" i="11" s="1"/>
  <c r="D2761" i="11"/>
  <c r="C2761" i="11"/>
  <c r="A2762" i="11"/>
  <c r="B2761" i="11"/>
  <c r="E2761" i="11"/>
  <c r="U2761" i="11"/>
  <c r="S2761" i="11"/>
  <c r="C2762" i="11" l="1"/>
  <c r="A2763" i="11"/>
  <c r="B2762" i="11"/>
  <c r="U2762" i="11"/>
  <c r="E2762" i="11"/>
  <c r="D2762" i="11"/>
  <c r="S2762" i="11"/>
  <c r="Q2759" i="11"/>
  <c r="G2761" i="11"/>
  <c r="H2761" i="11" s="1"/>
  <c r="I2761" i="11" s="1"/>
  <c r="J2761" i="11" s="1"/>
  <c r="M2761" i="11"/>
  <c r="N2761" i="11" s="1"/>
  <c r="O2761" i="11" s="1"/>
  <c r="P2761" i="11" s="1"/>
  <c r="V2761" i="11"/>
  <c r="W2761" i="11" s="1"/>
  <c r="X2761" i="11" s="1"/>
  <c r="Y2761" i="11" s="1"/>
  <c r="A2764" i="11" l="1"/>
  <c r="B2763" i="11"/>
  <c r="U2763" i="11"/>
  <c r="E2763" i="11"/>
  <c r="D2763" i="11"/>
  <c r="C2763" i="11"/>
  <c r="S2763" i="11"/>
  <c r="Q2760" i="11"/>
  <c r="K2760" i="11"/>
  <c r="G2762" i="11"/>
  <c r="H2762" i="11" s="1"/>
  <c r="I2762" i="11" s="1"/>
  <c r="J2762" i="11" s="1"/>
  <c r="V2762" i="11"/>
  <c r="W2762" i="11" s="1"/>
  <c r="X2762" i="11" s="1"/>
  <c r="Y2762" i="11" s="1"/>
  <c r="M2762" i="11"/>
  <c r="N2762" i="11" s="1"/>
  <c r="O2762" i="11" s="1"/>
  <c r="P2762" i="11" s="1"/>
  <c r="Q2761" i="11" s="1"/>
  <c r="U2764" i="11" l="1"/>
  <c r="E2764" i="11"/>
  <c r="D2764" i="11"/>
  <c r="C2764" i="11"/>
  <c r="A2765" i="11"/>
  <c r="B2764" i="11"/>
  <c r="S2764" i="11"/>
  <c r="G2763" i="11"/>
  <c r="H2763" i="11" s="1"/>
  <c r="I2763" i="11" s="1"/>
  <c r="J2763" i="11" s="1"/>
  <c r="V2763" i="11"/>
  <c r="W2763" i="11" s="1"/>
  <c r="X2763" i="11" s="1"/>
  <c r="Y2763" i="11" s="1"/>
  <c r="M2763" i="11"/>
  <c r="N2763" i="11" s="1"/>
  <c r="O2763" i="11" s="1"/>
  <c r="P2763" i="11" s="1"/>
  <c r="K2761" i="11"/>
  <c r="D2765" i="11" l="1"/>
  <c r="C2765" i="11"/>
  <c r="B2765" i="11"/>
  <c r="U2765" i="11"/>
  <c r="A2766" i="11"/>
  <c r="E2765" i="11"/>
  <c r="S2765" i="11"/>
  <c r="Q2762" i="11"/>
  <c r="K2762" i="11"/>
  <c r="G2764" i="11"/>
  <c r="V2764" i="11"/>
  <c r="W2764" i="11" s="1"/>
  <c r="X2764" i="11" s="1"/>
  <c r="Y2764" i="11" s="1"/>
  <c r="M2764" i="11"/>
  <c r="N2764" i="11" s="1"/>
  <c r="O2764" i="11" s="1"/>
  <c r="P2764" i="11" s="1"/>
  <c r="H2764" i="11" l="1"/>
  <c r="I2764" i="11" s="1"/>
  <c r="J2764" i="11" s="1"/>
  <c r="C2766" i="11"/>
  <c r="A2767" i="11"/>
  <c r="B2766" i="11"/>
  <c r="E2766" i="11"/>
  <c r="D2766" i="11"/>
  <c r="U2766" i="11"/>
  <c r="S2766" i="11"/>
  <c r="G2765" i="11"/>
  <c r="H2765" i="11" s="1"/>
  <c r="I2765" i="11" s="1"/>
  <c r="J2765" i="11" s="1"/>
  <c r="M2765" i="11"/>
  <c r="N2765" i="11" s="1"/>
  <c r="O2765" i="11" s="1"/>
  <c r="P2765" i="11" s="1"/>
  <c r="V2765" i="11"/>
  <c r="W2765" i="11" s="1"/>
  <c r="X2765" i="11" s="1"/>
  <c r="Y2765" i="11" s="1"/>
  <c r="Q2763" i="11"/>
  <c r="G2766" i="11" l="1"/>
  <c r="H2766" i="11" s="1"/>
  <c r="I2766" i="11" s="1"/>
  <c r="J2766" i="11" s="1"/>
  <c r="M2766" i="11"/>
  <c r="V2766" i="11"/>
  <c r="W2766" i="11" s="1"/>
  <c r="X2766" i="11" s="1"/>
  <c r="Y2766" i="11" s="1"/>
  <c r="A2768" i="11"/>
  <c r="B2767" i="11"/>
  <c r="U2767" i="11"/>
  <c r="E2767" i="11"/>
  <c r="D2767" i="11"/>
  <c r="C2767" i="11"/>
  <c r="S2767" i="11"/>
  <c r="K2764" i="11"/>
  <c r="K2763" i="11"/>
  <c r="Q2764" i="11"/>
  <c r="N2766" i="11"/>
  <c r="O2766" i="11" s="1"/>
  <c r="P2766" i="11" s="1"/>
  <c r="Q2765" i="11" s="1"/>
  <c r="G2767" i="11" l="1"/>
  <c r="H2767" i="11" s="1"/>
  <c r="I2767" i="11" s="1"/>
  <c r="J2767" i="11" s="1"/>
  <c r="K2766" i="11" s="1"/>
  <c r="M2767" i="11"/>
  <c r="N2767" i="11" s="1"/>
  <c r="O2767" i="11" s="1"/>
  <c r="P2767" i="11" s="1"/>
  <c r="Q2766" i="11" s="1"/>
  <c r="V2767" i="11"/>
  <c r="W2767" i="11" s="1"/>
  <c r="X2767" i="11" s="1"/>
  <c r="Y2767" i="11" s="1"/>
  <c r="U2768" i="11"/>
  <c r="E2768" i="11"/>
  <c r="D2768" i="11"/>
  <c r="C2768" i="11"/>
  <c r="B2768" i="11"/>
  <c r="A2769" i="11"/>
  <c r="S2768" i="11"/>
  <c r="K2765" i="11"/>
  <c r="D2769" i="11" l="1"/>
  <c r="C2769" i="11"/>
  <c r="A2770" i="11"/>
  <c r="E2769" i="11"/>
  <c r="B2769" i="11"/>
  <c r="U2769" i="11"/>
  <c r="S2769" i="11"/>
  <c r="G2768" i="11"/>
  <c r="H2768" i="11" s="1"/>
  <c r="I2768" i="11" s="1"/>
  <c r="J2768" i="11" s="1"/>
  <c r="V2768" i="11"/>
  <c r="W2768" i="11" s="1"/>
  <c r="X2768" i="11" s="1"/>
  <c r="Y2768" i="11" s="1"/>
  <c r="M2768" i="11"/>
  <c r="N2768" i="11" s="1"/>
  <c r="O2768" i="11" s="1"/>
  <c r="P2768" i="11" s="1"/>
  <c r="Q2767" i="11" s="1"/>
  <c r="C2770" i="11" l="1"/>
  <c r="A2771" i="11"/>
  <c r="B2770" i="11"/>
  <c r="U2770" i="11"/>
  <c r="E2770" i="11"/>
  <c r="D2770" i="11"/>
  <c r="S2770" i="11"/>
  <c r="G2769" i="11"/>
  <c r="H2769" i="11" s="1"/>
  <c r="I2769" i="11" s="1"/>
  <c r="J2769" i="11" s="1"/>
  <c r="V2769" i="11"/>
  <c r="W2769" i="11" s="1"/>
  <c r="X2769" i="11" s="1"/>
  <c r="Y2769" i="11" s="1"/>
  <c r="M2769" i="11"/>
  <c r="K2767" i="11"/>
  <c r="N2769" i="11" l="1"/>
  <c r="O2769" i="11" s="1"/>
  <c r="P2769" i="11" s="1"/>
  <c r="G2770" i="11"/>
  <c r="H2770" i="11" s="1"/>
  <c r="I2770" i="11" s="1"/>
  <c r="J2770" i="11" s="1"/>
  <c r="K2769" i="11" s="1"/>
  <c r="V2770" i="11"/>
  <c r="W2770" i="11" s="1"/>
  <c r="X2770" i="11" s="1"/>
  <c r="Y2770" i="11" s="1"/>
  <c r="M2770" i="11"/>
  <c r="N2770" i="11" s="1"/>
  <c r="O2770" i="11" s="1"/>
  <c r="P2770" i="11" s="1"/>
  <c r="A2772" i="11"/>
  <c r="B2771" i="11"/>
  <c r="U2771" i="11"/>
  <c r="E2771" i="11"/>
  <c r="D2771" i="11"/>
  <c r="C2771" i="11"/>
  <c r="S2771" i="11"/>
  <c r="K2768" i="11"/>
  <c r="G2771" i="11" l="1"/>
  <c r="H2771" i="11" s="1"/>
  <c r="I2771" i="11" s="1"/>
  <c r="J2771" i="11" s="1"/>
  <c r="K2770" i="11" s="1"/>
  <c r="M2771" i="11"/>
  <c r="N2771" i="11" s="1"/>
  <c r="O2771" i="11" s="1"/>
  <c r="P2771" i="11" s="1"/>
  <c r="V2771" i="11"/>
  <c r="W2771" i="11" s="1"/>
  <c r="X2771" i="11" s="1"/>
  <c r="Y2771" i="11" s="1"/>
  <c r="U2772" i="11"/>
  <c r="E2772" i="11"/>
  <c r="D2772" i="11"/>
  <c r="C2772" i="11"/>
  <c r="A2773" i="11"/>
  <c r="B2772" i="11"/>
  <c r="S2772" i="11"/>
  <c r="Q2769" i="11"/>
  <c r="Q2768" i="11"/>
  <c r="D2773" i="11" l="1"/>
  <c r="C2773" i="11"/>
  <c r="B2773" i="11"/>
  <c r="U2773" i="11"/>
  <c r="A2774" i="11"/>
  <c r="E2773" i="11"/>
  <c r="S2773" i="11"/>
  <c r="G2772" i="11"/>
  <c r="H2772" i="11" s="1"/>
  <c r="I2772" i="11" s="1"/>
  <c r="J2772" i="11" s="1"/>
  <c r="V2772" i="11"/>
  <c r="W2772" i="11" s="1"/>
  <c r="X2772" i="11" s="1"/>
  <c r="Y2772" i="11" s="1"/>
  <c r="M2772" i="11"/>
  <c r="N2772" i="11" s="1"/>
  <c r="O2772" i="11" s="1"/>
  <c r="P2772" i="11" s="1"/>
  <c r="Q2771" i="11" s="1"/>
  <c r="Q2770" i="11"/>
  <c r="G2773" i="11" l="1"/>
  <c r="V2773" i="11"/>
  <c r="W2773" i="11" s="1"/>
  <c r="X2773" i="11" s="1"/>
  <c r="Y2773" i="11" s="1"/>
  <c r="M2773" i="11"/>
  <c r="N2773" i="11" s="1"/>
  <c r="O2773" i="11" s="1"/>
  <c r="P2773" i="11" s="1"/>
  <c r="K2771" i="11"/>
  <c r="C2774" i="11"/>
  <c r="A2775" i="11"/>
  <c r="B2774" i="11"/>
  <c r="E2774" i="11"/>
  <c r="D2774" i="11"/>
  <c r="U2774" i="11"/>
  <c r="S2774" i="11"/>
  <c r="H2773" i="11"/>
  <c r="I2773" i="11" s="1"/>
  <c r="J2773" i="11" s="1"/>
  <c r="A2776" i="11" l="1"/>
  <c r="B2775" i="11"/>
  <c r="U2775" i="11"/>
  <c r="E2775" i="11"/>
  <c r="D2775" i="11"/>
  <c r="C2775" i="11"/>
  <c r="S2775" i="11"/>
  <c r="G2774" i="11"/>
  <c r="H2774" i="11" s="1"/>
  <c r="I2774" i="11" s="1"/>
  <c r="J2774" i="11" s="1"/>
  <c r="M2774" i="11"/>
  <c r="N2774" i="11" s="1"/>
  <c r="O2774" i="11" s="1"/>
  <c r="P2774" i="11" s="1"/>
  <c r="V2774" i="11"/>
  <c r="W2774" i="11" s="1"/>
  <c r="X2774" i="11" s="1"/>
  <c r="Y2774" i="11" s="1"/>
  <c r="Q2772" i="11"/>
  <c r="K2772" i="11"/>
  <c r="H2775" i="11" l="1"/>
  <c r="I2775" i="11" s="1"/>
  <c r="J2775" i="11" s="1"/>
  <c r="K2774" i="11" s="1"/>
  <c r="G2775" i="11"/>
  <c r="V2775" i="11"/>
  <c r="W2775" i="11" s="1"/>
  <c r="X2775" i="11" s="1"/>
  <c r="Y2775" i="11" s="1"/>
  <c r="M2775" i="11"/>
  <c r="N2775" i="11" s="1"/>
  <c r="O2775" i="11" s="1"/>
  <c r="P2775" i="11" s="1"/>
  <c r="K2773" i="11"/>
  <c r="U2776" i="11"/>
  <c r="E2776" i="11"/>
  <c r="D2776" i="11"/>
  <c r="C2776" i="11"/>
  <c r="B2776" i="11"/>
  <c r="A2777" i="11"/>
  <c r="S2776" i="11"/>
  <c r="Q2773" i="11"/>
  <c r="D2777" i="11" l="1"/>
  <c r="C2777" i="11"/>
  <c r="A2778" i="11"/>
  <c r="B2777" i="11"/>
  <c r="E2777" i="11"/>
  <c r="U2777" i="11"/>
  <c r="S2777" i="11"/>
  <c r="Q2774" i="11"/>
  <c r="G2776" i="11"/>
  <c r="H2776" i="11" s="1"/>
  <c r="I2776" i="11" s="1"/>
  <c r="J2776" i="11" s="1"/>
  <c r="K2775" i="11" s="1"/>
  <c r="M2776" i="11"/>
  <c r="V2776" i="11"/>
  <c r="W2776" i="11" s="1"/>
  <c r="X2776" i="11" s="1"/>
  <c r="Y2776" i="11" s="1"/>
  <c r="N2776" i="11"/>
  <c r="O2776" i="11" s="1"/>
  <c r="P2776" i="11" s="1"/>
  <c r="G2777" i="11" l="1"/>
  <c r="V2777" i="11"/>
  <c r="W2777" i="11" s="1"/>
  <c r="X2777" i="11" s="1"/>
  <c r="Y2777" i="11" s="1"/>
  <c r="M2777" i="11"/>
  <c r="N2777" i="11" s="1"/>
  <c r="O2777" i="11" s="1"/>
  <c r="P2777" i="11" s="1"/>
  <c r="C2778" i="11"/>
  <c r="A2779" i="11"/>
  <c r="B2778" i="11"/>
  <c r="U2778" i="11"/>
  <c r="E2778" i="11"/>
  <c r="D2778" i="11"/>
  <c r="S2778" i="11"/>
  <c r="H2777" i="11"/>
  <c r="I2777" i="11" s="1"/>
  <c r="J2777" i="11" s="1"/>
  <c r="K2776" i="11" s="1"/>
  <c r="Q2775" i="11"/>
  <c r="Q2776" i="11" l="1"/>
  <c r="G2778" i="11"/>
  <c r="H2778" i="11" s="1"/>
  <c r="I2778" i="11" s="1"/>
  <c r="J2778" i="11" s="1"/>
  <c r="V2778" i="11"/>
  <c r="W2778" i="11" s="1"/>
  <c r="X2778" i="11" s="1"/>
  <c r="Y2778" i="11" s="1"/>
  <c r="M2778" i="11"/>
  <c r="N2778" i="11" s="1"/>
  <c r="O2778" i="11" s="1"/>
  <c r="P2778" i="11" s="1"/>
  <c r="A2780" i="11"/>
  <c r="B2779" i="11"/>
  <c r="U2779" i="11"/>
  <c r="E2779" i="11"/>
  <c r="D2779" i="11"/>
  <c r="C2779" i="11"/>
  <c r="S2779" i="11"/>
  <c r="G2779" i="11" l="1"/>
  <c r="H2779" i="11" s="1"/>
  <c r="I2779" i="11" s="1"/>
  <c r="J2779" i="11" s="1"/>
  <c r="K2778" i="11" s="1"/>
  <c r="V2779" i="11"/>
  <c r="W2779" i="11" s="1"/>
  <c r="X2779" i="11" s="1"/>
  <c r="Y2779" i="11" s="1"/>
  <c r="M2779" i="11"/>
  <c r="N2779" i="11" s="1"/>
  <c r="O2779" i="11" s="1"/>
  <c r="P2779" i="11" s="1"/>
  <c r="Q2778" i="11" s="1"/>
  <c r="K2777" i="11"/>
  <c r="U2780" i="11"/>
  <c r="E2780" i="11"/>
  <c r="D2780" i="11"/>
  <c r="A2781" i="11"/>
  <c r="C2780" i="11"/>
  <c r="B2780" i="11"/>
  <c r="S2780" i="11"/>
  <c r="Q2777" i="11"/>
  <c r="G2780" i="11" l="1"/>
  <c r="H2780" i="11" s="1"/>
  <c r="I2780" i="11" s="1"/>
  <c r="J2780" i="11" s="1"/>
  <c r="K2779" i="11" s="1"/>
  <c r="M2780" i="11"/>
  <c r="N2780" i="11" s="1"/>
  <c r="O2780" i="11" s="1"/>
  <c r="P2780" i="11" s="1"/>
  <c r="V2780" i="11"/>
  <c r="W2780" i="11" s="1"/>
  <c r="X2780" i="11" s="1"/>
  <c r="Y2780" i="11" s="1"/>
  <c r="D2781" i="11"/>
  <c r="C2781" i="11"/>
  <c r="B2781" i="11"/>
  <c r="U2781" i="11"/>
  <c r="A2782" i="11"/>
  <c r="E2781" i="11"/>
  <c r="S2781" i="11"/>
  <c r="C2782" i="11" l="1"/>
  <c r="A2783" i="11"/>
  <c r="B2782" i="11"/>
  <c r="E2782" i="11"/>
  <c r="D2782" i="11"/>
  <c r="U2782" i="11"/>
  <c r="S2782" i="11"/>
  <c r="G2781" i="11"/>
  <c r="H2781" i="11" s="1"/>
  <c r="I2781" i="11" s="1"/>
  <c r="J2781" i="11" s="1"/>
  <c r="K2780" i="11" s="1"/>
  <c r="V2781" i="11"/>
  <c r="W2781" i="11" s="1"/>
  <c r="X2781" i="11" s="1"/>
  <c r="Y2781" i="11" s="1"/>
  <c r="M2781" i="11"/>
  <c r="N2781" i="11" s="1"/>
  <c r="O2781" i="11" s="1"/>
  <c r="P2781" i="11" s="1"/>
  <c r="Q2779" i="11"/>
  <c r="G2782" i="11" l="1"/>
  <c r="H2782" i="11" s="1"/>
  <c r="I2782" i="11" s="1"/>
  <c r="J2782" i="11" s="1"/>
  <c r="K2781" i="11" s="1"/>
  <c r="M2782" i="11"/>
  <c r="N2782" i="11" s="1"/>
  <c r="O2782" i="11" s="1"/>
  <c r="P2782" i="11" s="1"/>
  <c r="V2782" i="11"/>
  <c r="W2782" i="11" s="1"/>
  <c r="X2782" i="11" s="1"/>
  <c r="Y2782" i="11" s="1"/>
  <c r="A2784" i="11"/>
  <c r="B2783" i="11"/>
  <c r="U2783" i="11"/>
  <c r="E2783" i="11"/>
  <c r="D2783" i="11"/>
  <c r="C2783" i="11"/>
  <c r="S2783" i="11"/>
  <c r="Q2780" i="11"/>
  <c r="Q2781" i="11" l="1"/>
  <c r="G2783" i="11"/>
  <c r="H2783" i="11" s="1"/>
  <c r="I2783" i="11" s="1"/>
  <c r="J2783" i="11" s="1"/>
  <c r="M2783" i="11"/>
  <c r="N2783" i="11" s="1"/>
  <c r="O2783" i="11" s="1"/>
  <c r="P2783" i="11" s="1"/>
  <c r="V2783" i="11"/>
  <c r="W2783" i="11" s="1"/>
  <c r="X2783" i="11" s="1"/>
  <c r="Y2783" i="11" s="1"/>
  <c r="U2784" i="11"/>
  <c r="E2784" i="11"/>
  <c r="D2784" i="11"/>
  <c r="C2784" i="11"/>
  <c r="B2784" i="11"/>
  <c r="A2785" i="11"/>
  <c r="S2784" i="11"/>
  <c r="D2785" i="11" l="1"/>
  <c r="C2785" i="11"/>
  <c r="A2786" i="11"/>
  <c r="B2785" i="11"/>
  <c r="E2785" i="11"/>
  <c r="U2785" i="11"/>
  <c r="S2785" i="11"/>
  <c r="K2782" i="11"/>
  <c r="G2784" i="11"/>
  <c r="H2784" i="11" s="1"/>
  <c r="I2784" i="11" s="1"/>
  <c r="J2784" i="11" s="1"/>
  <c r="V2784" i="11"/>
  <c r="W2784" i="11" s="1"/>
  <c r="X2784" i="11" s="1"/>
  <c r="M2784" i="11"/>
  <c r="N2784" i="11" s="1"/>
  <c r="O2784" i="11" s="1"/>
  <c r="P2784" i="11" s="1"/>
  <c r="Q2783" i="11" s="1"/>
  <c r="Q2782" i="11"/>
  <c r="C2786" i="11" l="1"/>
  <c r="A2787" i="11"/>
  <c r="B2786" i="11"/>
  <c r="U2786" i="11"/>
  <c r="E2786" i="11"/>
  <c r="D2786" i="11"/>
  <c r="S2786" i="11"/>
  <c r="Y2784" i="11"/>
  <c r="G2785" i="11"/>
  <c r="M2785" i="11"/>
  <c r="N2785" i="11" s="1"/>
  <c r="O2785" i="11" s="1"/>
  <c r="P2785" i="11" s="1"/>
  <c r="V2785" i="11"/>
  <c r="W2785" i="11" s="1"/>
  <c r="X2785" i="11" s="1"/>
  <c r="Y2785" i="11" s="1"/>
  <c r="H2785" i="11"/>
  <c r="I2785" i="11" s="1"/>
  <c r="J2785" i="11" s="1"/>
  <c r="K2783" i="11"/>
  <c r="G2786" i="11" l="1"/>
  <c r="H2786" i="11" s="1"/>
  <c r="I2786" i="11" s="1"/>
  <c r="J2786" i="11" s="1"/>
  <c r="K2785" i="11" s="1"/>
  <c r="M2786" i="11"/>
  <c r="N2786" i="11" s="1"/>
  <c r="O2786" i="11" s="1"/>
  <c r="P2786" i="11" s="1"/>
  <c r="V2786" i="11"/>
  <c r="W2786" i="11" s="1"/>
  <c r="X2786" i="11" s="1"/>
  <c r="Y2786" i="11" s="1"/>
  <c r="K2784" i="11"/>
  <c r="A2788" i="11"/>
  <c r="B2787" i="11"/>
  <c r="U2787" i="11"/>
  <c r="E2787" i="11"/>
  <c r="D2787" i="11"/>
  <c r="C2787" i="11"/>
  <c r="S2787" i="11"/>
  <c r="Q2784" i="11"/>
  <c r="G2787" i="11" l="1"/>
  <c r="H2787" i="11" s="1"/>
  <c r="I2787" i="11" s="1"/>
  <c r="J2787" i="11" s="1"/>
  <c r="K2786" i="11" s="1"/>
  <c r="M2787" i="11"/>
  <c r="N2787" i="11" s="1"/>
  <c r="O2787" i="11" s="1"/>
  <c r="P2787" i="11" s="1"/>
  <c r="V2787" i="11"/>
  <c r="W2787" i="11" s="1"/>
  <c r="X2787" i="11" s="1"/>
  <c r="Y2787" i="11" s="1"/>
  <c r="U2788" i="11"/>
  <c r="E2788" i="11"/>
  <c r="D2788" i="11"/>
  <c r="A2789" i="11"/>
  <c r="C2788" i="11"/>
  <c r="B2788" i="11"/>
  <c r="S2788" i="11"/>
  <c r="Q2785" i="11"/>
  <c r="D2789" i="11" l="1"/>
  <c r="C2789" i="11"/>
  <c r="B2789" i="11"/>
  <c r="A2790" i="11"/>
  <c r="U2789" i="11"/>
  <c r="E2789" i="11"/>
  <c r="S2789" i="11"/>
  <c r="G2788" i="11"/>
  <c r="H2788" i="11" s="1"/>
  <c r="I2788" i="11" s="1"/>
  <c r="J2788" i="11" s="1"/>
  <c r="K2787" i="11" s="1"/>
  <c r="V2788" i="11"/>
  <c r="W2788" i="11" s="1"/>
  <c r="X2788" i="11" s="1"/>
  <c r="Y2788" i="11" s="1"/>
  <c r="M2788" i="11"/>
  <c r="N2788" i="11" s="1"/>
  <c r="O2788" i="11" s="1"/>
  <c r="P2788" i="11" s="1"/>
  <c r="Q2786" i="11"/>
  <c r="N2789" i="11" l="1"/>
  <c r="O2789" i="11" s="1"/>
  <c r="P2789" i="11" s="1"/>
  <c r="H2789" i="11"/>
  <c r="I2789" i="11" s="1"/>
  <c r="J2789" i="11" s="1"/>
  <c r="G2789" i="11"/>
  <c r="M2789" i="11"/>
  <c r="V2789" i="11"/>
  <c r="C2790" i="11"/>
  <c r="A2791" i="11"/>
  <c r="B2790" i="11"/>
  <c r="E2790" i="11"/>
  <c r="U2790" i="11"/>
  <c r="D2790" i="11"/>
  <c r="S2790" i="11"/>
  <c r="W2789" i="11"/>
  <c r="X2789" i="11" s="1"/>
  <c r="Y2789" i="11" s="1"/>
  <c r="Q2787" i="11"/>
  <c r="G2790" i="11" l="1"/>
  <c r="H2790" i="11" s="1"/>
  <c r="I2790" i="11" s="1"/>
  <c r="J2790" i="11" s="1"/>
  <c r="V2790" i="11"/>
  <c r="W2790" i="11" s="1"/>
  <c r="X2790" i="11" s="1"/>
  <c r="Y2790" i="11" s="1"/>
  <c r="M2790" i="11"/>
  <c r="N2790" i="11" s="1"/>
  <c r="O2790" i="11" s="1"/>
  <c r="P2790" i="11" s="1"/>
  <c r="A2792" i="11"/>
  <c r="B2791" i="11"/>
  <c r="U2791" i="11"/>
  <c r="E2791" i="11"/>
  <c r="D2791" i="11"/>
  <c r="C2791" i="11"/>
  <c r="S2791" i="11"/>
  <c r="K2788" i="11"/>
  <c r="Q2788" i="11"/>
  <c r="G2791" i="11" l="1"/>
  <c r="H2791" i="11" s="1"/>
  <c r="I2791" i="11" s="1"/>
  <c r="J2791" i="11" s="1"/>
  <c r="K2790" i="11" s="1"/>
  <c r="M2791" i="11"/>
  <c r="N2791" i="11" s="1"/>
  <c r="O2791" i="11" s="1"/>
  <c r="P2791" i="11" s="1"/>
  <c r="V2791" i="11"/>
  <c r="W2791" i="11" s="1"/>
  <c r="X2791" i="11" s="1"/>
  <c r="Y2791" i="11" s="1"/>
  <c r="Q2789" i="11"/>
  <c r="K2789" i="11"/>
  <c r="U2792" i="11"/>
  <c r="E2792" i="11"/>
  <c r="D2792" i="11"/>
  <c r="C2792" i="11"/>
  <c r="B2792" i="11"/>
  <c r="A2793" i="11"/>
  <c r="S2792" i="11"/>
  <c r="N2792" i="11" l="1"/>
  <c r="O2792" i="11" s="1"/>
  <c r="P2792" i="11" s="1"/>
  <c r="Q2791" i="11" s="1"/>
  <c r="G2792" i="11"/>
  <c r="H2792" i="11" s="1"/>
  <c r="I2792" i="11" s="1"/>
  <c r="J2792" i="11" s="1"/>
  <c r="K2791" i="11" s="1"/>
  <c r="V2792" i="11"/>
  <c r="W2792" i="11" s="1"/>
  <c r="X2792" i="11" s="1"/>
  <c r="Y2792" i="11" s="1"/>
  <c r="M2792" i="11"/>
  <c r="D2793" i="11"/>
  <c r="C2793" i="11"/>
  <c r="A2794" i="11"/>
  <c r="B2793" i="11"/>
  <c r="E2793" i="11"/>
  <c r="U2793" i="11"/>
  <c r="S2793" i="11"/>
  <c r="Q2790" i="11"/>
  <c r="G2793" i="11" l="1"/>
  <c r="M2793" i="11"/>
  <c r="N2793" i="11" s="1"/>
  <c r="O2793" i="11" s="1"/>
  <c r="P2793" i="11" s="1"/>
  <c r="Q2792" i="11" s="1"/>
  <c r="V2793" i="11"/>
  <c r="W2793" i="11" s="1"/>
  <c r="X2793" i="11" s="1"/>
  <c r="Y2793" i="11" s="1"/>
  <c r="C2794" i="11"/>
  <c r="A2795" i="11"/>
  <c r="B2794" i="11"/>
  <c r="U2794" i="11"/>
  <c r="E2794" i="11"/>
  <c r="D2794" i="11"/>
  <c r="S2794" i="11"/>
  <c r="H2793" i="11"/>
  <c r="I2793" i="11" s="1"/>
  <c r="J2793" i="11" s="1"/>
  <c r="G2794" i="11" l="1"/>
  <c r="H2794" i="11" s="1"/>
  <c r="I2794" i="11" s="1"/>
  <c r="J2794" i="11" s="1"/>
  <c r="K2793" i="11" s="1"/>
  <c r="V2794" i="11"/>
  <c r="W2794" i="11" s="1"/>
  <c r="X2794" i="11" s="1"/>
  <c r="Y2794" i="11" s="1"/>
  <c r="M2794" i="11"/>
  <c r="N2794" i="11" s="1"/>
  <c r="O2794" i="11" s="1"/>
  <c r="P2794" i="11" s="1"/>
  <c r="Q2793" i="11" s="1"/>
  <c r="A2796" i="11"/>
  <c r="B2795" i="11"/>
  <c r="U2795" i="11"/>
  <c r="E2795" i="11"/>
  <c r="D2795" i="11"/>
  <c r="C2795" i="11"/>
  <c r="S2795" i="11"/>
  <c r="K2792" i="11"/>
  <c r="G2795" i="11" l="1"/>
  <c r="H2795" i="11" s="1"/>
  <c r="I2795" i="11" s="1"/>
  <c r="J2795" i="11" s="1"/>
  <c r="K2794" i="11" s="1"/>
  <c r="V2795" i="11"/>
  <c r="W2795" i="11" s="1"/>
  <c r="X2795" i="11" s="1"/>
  <c r="Y2795" i="11" s="1"/>
  <c r="M2795" i="11"/>
  <c r="N2795" i="11" s="1"/>
  <c r="O2795" i="11" s="1"/>
  <c r="P2795" i="11" s="1"/>
  <c r="Q2794" i="11" s="1"/>
  <c r="U2796" i="11"/>
  <c r="E2796" i="11"/>
  <c r="D2796" i="11"/>
  <c r="C2796" i="11"/>
  <c r="A2797" i="11"/>
  <c r="B2796" i="11"/>
  <c r="S2796" i="11"/>
  <c r="G2796" i="11" l="1"/>
  <c r="H2796" i="11" s="1"/>
  <c r="I2796" i="11" s="1"/>
  <c r="J2796" i="11" s="1"/>
  <c r="K2795" i="11" s="1"/>
  <c r="V2796" i="11"/>
  <c r="W2796" i="11" s="1"/>
  <c r="X2796" i="11" s="1"/>
  <c r="Y2796" i="11" s="1"/>
  <c r="M2796" i="11"/>
  <c r="N2796" i="11" s="1"/>
  <c r="O2796" i="11" s="1"/>
  <c r="P2796" i="11" s="1"/>
  <c r="Q2795" i="11" s="1"/>
  <c r="D2797" i="11"/>
  <c r="C2797" i="11"/>
  <c r="B2797" i="11"/>
  <c r="U2797" i="11"/>
  <c r="A2798" i="11"/>
  <c r="E2797" i="11"/>
  <c r="S2797" i="11"/>
  <c r="C2798" i="11" l="1"/>
  <c r="A2799" i="11"/>
  <c r="B2798" i="11"/>
  <c r="E2798" i="11"/>
  <c r="U2798" i="11"/>
  <c r="D2798" i="11"/>
  <c r="S2798" i="11"/>
  <c r="G2797" i="11"/>
  <c r="H2797" i="11" s="1"/>
  <c r="I2797" i="11" s="1"/>
  <c r="J2797" i="11" s="1"/>
  <c r="M2797" i="11"/>
  <c r="N2797" i="11" s="1"/>
  <c r="O2797" i="11" s="1"/>
  <c r="P2797" i="11" s="1"/>
  <c r="V2797" i="11"/>
  <c r="W2797" i="11" s="1"/>
  <c r="X2797" i="11" s="1"/>
  <c r="Y2797" i="11" s="1"/>
  <c r="K2796" i="11" l="1"/>
  <c r="G2798" i="11"/>
  <c r="H2798" i="11" s="1"/>
  <c r="I2798" i="11" s="1"/>
  <c r="J2798" i="11" s="1"/>
  <c r="M2798" i="11"/>
  <c r="V2798" i="11"/>
  <c r="W2798" i="11"/>
  <c r="X2798" i="11" s="1"/>
  <c r="Y2798" i="11" s="1"/>
  <c r="N2798" i="11"/>
  <c r="O2798" i="11" s="1"/>
  <c r="P2798" i="11" s="1"/>
  <c r="Q2797" i="11" s="1"/>
  <c r="A2800" i="11"/>
  <c r="B2799" i="11"/>
  <c r="U2799" i="11"/>
  <c r="E2799" i="11"/>
  <c r="D2799" i="11"/>
  <c r="C2799" i="11"/>
  <c r="S2799" i="11"/>
  <c r="Q2796" i="11"/>
  <c r="U2800" i="11" l="1"/>
  <c r="E2800" i="11"/>
  <c r="D2800" i="11"/>
  <c r="C2800" i="11"/>
  <c r="B2800" i="11"/>
  <c r="A2801" i="11"/>
  <c r="S2800" i="11"/>
  <c r="G2799" i="11"/>
  <c r="H2799" i="11" s="1"/>
  <c r="I2799" i="11" s="1"/>
  <c r="J2799" i="11" s="1"/>
  <c r="V2799" i="11"/>
  <c r="W2799" i="11" s="1"/>
  <c r="X2799" i="11" s="1"/>
  <c r="Y2799" i="11" s="1"/>
  <c r="M2799" i="11"/>
  <c r="N2799" i="11" s="1"/>
  <c r="O2799" i="11" s="1"/>
  <c r="P2799" i="11" s="1"/>
  <c r="Q2798" i="11" s="1"/>
  <c r="K2797" i="11"/>
  <c r="G2800" i="11" l="1"/>
  <c r="H2800" i="11" s="1"/>
  <c r="I2800" i="11" s="1"/>
  <c r="J2800" i="11" s="1"/>
  <c r="M2800" i="11"/>
  <c r="N2800" i="11" s="1"/>
  <c r="O2800" i="11" s="1"/>
  <c r="P2800" i="11" s="1"/>
  <c r="Q2799" i="11" s="1"/>
  <c r="V2800" i="11"/>
  <c r="D2801" i="11"/>
  <c r="C2801" i="11"/>
  <c r="A2802" i="11"/>
  <c r="B2801" i="11"/>
  <c r="E2801" i="11"/>
  <c r="U2801" i="11"/>
  <c r="S2801" i="11"/>
  <c r="W2800" i="11"/>
  <c r="X2800" i="11" s="1"/>
  <c r="Y2800" i="11" s="1"/>
  <c r="K2798" i="11"/>
  <c r="C2802" i="11" l="1"/>
  <c r="A2803" i="11"/>
  <c r="B2802" i="11"/>
  <c r="U2802" i="11"/>
  <c r="E2802" i="11"/>
  <c r="D2802" i="11"/>
  <c r="S2802" i="11"/>
  <c r="G2801" i="11"/>
  <c r="H2801" i="11" s="1"/>
  <c r="I2801" i="11" s="1"/>
  <c r="J2801" i="11" s="1"/>
  <c r="V2801" i="11"/>
  <c r="W2801" i="11" s="1"/>
  <c r="X2801" i="11" s="1"/>
  <c r="Y2801" i="11" s="1"/>
  <c r="M2801" i="11"/>
  <c r="N2801" i="11" s="1"/>
  <c r="O2801" i="11" s="1"/>
  <c r="P2801" i="11" s="1"/>
  <c r="Q2800" i="11" s="1"/>
  <c r="K2799" i="11"/>
  <c r="N2802" i="11" l="1"/>
  <c r="O2802" i="11" s="1"/>
  <c r="P2802" i="11" s="1"/>
  <c r="Q2801" i="11" s="1"/>
  <c r="A2804" i="11"/>
  <c r="B2803" i="11"/>
  <c r="U2803" i="11"/>
  <c r="E2803" i="11"/>
  <c r="D2803" i="11"/>
  <c r="C2803" i="11"/>
  <c r="S2803" i="11"/>
  <c r="K2800" i="11"/>
  <c r="G2802" i="11"/>
  <c r="H2802" i="11" s="1"/>
  <c r="I2802" i="11" s="1"/>
  <c r="J2802" i="11" s="1"/>
  <c r="V2802" i="11"/>
  <c r="M2802" i="11"/>
  <c r="W2802" i="11" l="1"/>
  <c r="X2802" i="11" s="1"/>
  <c r="Y2802" i="11" s="1"/>
  <c r="G2803" i="11"/>
  <c r="H2803" i="11" s="1"/>
  <c r="I2803" i="11" s="1"/>
  <c r="J2803" i="11" s="1"/>
  <c r="V2803" i="11"/>
  <c r="W2803" i="11" s="1"/>
  <c r="X2803" i="11" s="1"/>
  <c r="Y2803" i="11" s="1"/>
  <c r="M2803" i="11"/>
  <c r="N2803" i="11" s="1"/>
  <c r="O2803" i="11" s="1"/>
  <c r="P2803" i="11" s="1"/>
  <c r="Q2802" i="11" s="1"/>
  <c r="U2804" i="11"/>
  <c r="E2804" i="11"/>
  <c r="D2804" i="11"/>
  <c r="A2805" i="11"/>
  <c r="C2804" i="11"/>
  <c r="B2804" i="11"/>
  <c r="S2804" i="11"/>
  <c r="K2801" i="11"/>
  <c r="D2805" i="11" l="1"/>
  <c r="C2805" i="11"/>
  <c r="B2805" i="11"/>
  <c r="U2805" i="11"/>
  <c r="A2806" i="11"/>
  <c r="E2805" i="11"/>
  <c r="S2805" i="11"/>
  <c r="K2802" i="11"/>
  <c r="G2804" i="11"/>
  <c r="H2804" i="11" s="1"/>
  <c r="I2804" i="11" s="1"/>
  <c r="J2804" i="11" s="1"/>
  <c r="V2804" i="11"/>
  <c r="W2804" i="11" s="1"/>
  <c r="X2804" i="11" s="1"/>
  <c r="Y2804" i="11" s="1"/>
  <c r="M2804" i="11"/>
  <c r="N2804" i="11" s="1"/>
  <c r="O2804" i="11" s="1"/>
  <c r="P2804" i="11" s="1"/>
  <c r="Q2803" i="11" l="1"/>
  <c r="C2806" i="11"/>
  <c r="A2807" i="11"/>
  <c r="B2806" i="11"/>
  <c r="E2806" i="11"/>
  <c r="D2806" i="11"/>
  <c r="U2806" i="11"/>
  <c r="S2806" i="11"/>
  <c r="G2805" i="11"/>
  <c r="H2805" i="11" s="1"/>
  <c r="I2805" i="11" s="1"/>
  <c r="J2805" i="11" s="1"/>
  <c r="V2805" i="11"/>
  <c r="W2805" i="11" s="1"/>
  <c r="X2805" i="11" s="1"/>
  <c r="Y2805" i="11" s="1"/>
  <c r="M2805" i="11"/>
  <c r="K2803" i="11"/>
  <c r="G2806" i="11" l="1"/>
  <c r="H2806" i="11" s="1"/>
  <c r="I2806" i="11" s="1"/>
  <c r="J2806" i="11" s="1"/>
  <c r="K2805" i="11" s="1"/>
  <c r="M2806" i="11"/>
  <c r="N2806" i="11" s="1"/>
  <c r="O2806" i="11" s="1"/>
  <c r="P2806" i="11" s="1"/>
  <c r="V2806" i="11"/>
  <c r="W2806" i="11"/>
  <c r="X2806" i="11" s="1"/>
  <c r="Y2806" i="11" s="1"/>
  <c r="A2808" i="11"/>
  <c r="B2807" i="11"/>
  <c r="U2807" i="11"/>
  <c r="E2807" i="11"/>
  <c r="D2807" i="11"/>
  <c r="C2807" i="11"/>
  <c r="S2807" i="11"/>
  <c r="N2805" i="11"/>
  <c r="O2805" i="11" s="1"/>
  <c r="P2805" i="11" s="1"/>
  <c r="K2804" i="11"/>
  <c r="Q2805" i="11" l="1"/>
  <c r="Q2804" i="11"/>
  <c r="G2807" i="11"/>
  <c r="H2807" i="11" s="1"/>
  <c r="I2807" i="11" s="1"/>
  <c r="J2807" i="11" s="1"/>
  <c r="K2806" i="11" s="1"/>
  <c r="V2807" i="11"/>
  <c r="W2807" i="11" s="1"/>
  <c r="X2807" i="11" s="1"/>
  <c r="Y2807" i="11" s="1"/>
  <c r="M2807" i="11"/>
  <c r="N2807" i="11" s="1"/>
  <c r="O2807" i="11" s="1"/>
  <c r="P2807" i="11" s="1"/>
  <c r="U2808" i="11"/>
  <c r="E2808" i="11"/>
  <c r="D2808" i="11"/>
  <c r="C2808" i="11"/>
  <c r="B2808" i="11"/>
  <c r="A2809" i="11"/>
  <c r="S2808" i="11"/>
  <c r="D2809" i="11" l="1"/>
  <c r="C2809" i="11"/>
  <c r="A2810" i="11"/>
  <c r="B2809" i="11"/>
  <c r="E2809" i="11"/>
  <c r="U2809" i="11"/>
  <c r="S2809" i="11"/>
  <c r="G2808" i="11"/>
  <c r="H2808" i="11" s="1"/>
  <c r="I2808" i="11" s="1"/>
  <c r="J2808" i="11" s="1"/>
  <c r="K2807" i="11" s="1"/>
  <c r="M2808" i="11"/>
  <c r="N2808" i="11" s="1"/>
  <c r="O2808" i="11" s="1"/>
  <c r="P2808" i="11" s="1"/>
  <c r="Q2807" i="11" s="1"/>
  <c r="V2808" i="11"/>
  <c r="W2808" i="11" s="1"/>
  <c r="X2808" i="11" s="1"/>
  <c r="Y2808" i="11" s="1"/>
  <c r="Q2806" i="11"/>
  <c r="G2809" i="11" l="1"/>
  <c r="H2809" i="11" s="1"/>
  <c r="I2809" i="11" s="1"/>
  <c r="J2809" i="11" s="1"/>
  <c r="K2808" i="11" s="1"/>
  <c r="M2809" i="11"/>
  <c r="N2809" i="11" s="1"/>
  <c r="O2809" i="11" s="1"/>
  <c r="P2809" i="11" s="1"/>
  <c r="V2809" i="11"/>
  <c r="W2809" i="11" s="1"/>
  <c r="X2809" i="11" s="1"/>
  <c r="Y2809" i="11" s="1"/>
  <c r="C2810" i="11"/>
  <c r="A2811" i="11"/>
  <c r="B2810" i="11"/>
  <c r="U2810" i="11"/>
  <c r="E2810" i="11"/>
  <c r="D2810" i="11"/>
  <c r="S2810" i="11"/>
  <c r="G2810" i="11" l="1"/>
  <c r="H2810" i="11" s="1"/>
  <c r="I2810" i="11" s="1"/>
  <c r="J2810" i="11" s="1"/>
  <c r="K2809" i="11" s="1"/>
  <c r="V2810" i="11"/>
  <c r="W2810" i="11" s="1"/>
  <c r="X2810" i="11" s="1"/>
  <c r="Y2810" i="11" s="1"/>
  <c r="M2810" i="11"/>
  <c r="N2810" i="11" s="1"/>
  <c r="O2810" i="11" s="1"/>
  <c r="P2810" i="11" s="1"/>
  <c r="Q2809" i="11" s="1"/>
  <c r="A2812" i="11"/>
  <c r="B2811" i="11"/>
  <c r="U2811" i="11"/>
  <c r="E2811" i="11"/>
  <c r="D2811" i="11"/>
  <c r="C2811" i="11"/>
  <c r="S2811" i="11"/>
  <c r="Q2808" i="11"/>
  <c r="G2811" i="11" l="1"/>
  <c r="H2811" i="11" s="1"/>
  <c r="I2811" i="11" s="1"/>
  <c r="J2811" i="11" s="1"/>
  <c r="K2810" i="11" s="1"/>
  <c r="V2811" i="11"/>
  <c r="W2811" i="11" s="1"/>
  <c r="X2811" i="11" s="1"/>
  <c r="Y2811" i="11" s="1"/>
  <c r="M2811" i="11"/>
  <c r="N2811" i="11" s="1"/>
  <c r="O2811" i="11" s="1"/>
  <c r="P2811" i="11" s="1"/>
  <c r="U2812" i="11"/>
  <c r="E2812" i="11"/>
  <c r="D2812" i="11"/>
  <c r="A2813" i="11"/>
  <c r="C2812" i="11"/>
  <c r="B2812" i="11"/>
  <c r="S2812" i="11"/>
  <c r="D2813" i="11" l="1"/>
  <c r="C2813" i="11"/>
  <c r="B2813" i="11"/>
  <c r="U2813" i="11"/>
  <c r="A2814" i="11"/>
  <c r="E2813" i="11"/>
  <c r="S2813" i="11"/>
  <c r="G2812" i="11"/>
  <c r="H2812" i="11" s="1"/>
  <c r="I2812" i="11" s="1"/>
  <c r="J2812" i="11" s="1"/>
  <c r="K2811" i="11" s="1"/>
  <c r="V2812" i="11"/>
  <c r="W2812" i="11" s="1"/>
  <c r="X2812" i="11" s="1"/>
  <c r="Y2812" i="11" s="1"/>
  <c r="M2812" i="11"/>
  <c r="N2812" i="11" s="1"/>
  <c r="O2812" i="11" s="1"/>
  <c r="P2812" i="11" s="1"/>
  <c r="Q2810" i="11"/>
  <c r="C2814" i="11" l="1"/>
  <c r="A2815" i="11"/>
  <c r="B2814" i="11"/>
  <c r="E2814" i="11"/>
  <c r="D2814" i="11"/>
  <c r="U2814" i="11"/>
  <c r="S2814" i="11"/>
  <c r="G2813" i="11"/>
  <c r="H2813" i="11" s="1"/>
  <c r="I2813" i="11" s="1"/>
  <c r="J2813" i="11" s="1"/>
  <c r="V2813" i="11"/>
  <c r="M2813" i="11"/>
  <c r="W2813" i="11"/>
  <c r="X2813" i="11" s="1"/>
  <c r="Y2813" i="11" s="1"/>
  <c r="Q2811" i="11"/>
  <c r="G2814" i="11" l="1"/>
  <c r="M2814" i="11"/>
  <c r="N2814" i="11" s="1"/>
  <c r="O2814" i="11" s="1"/>
  <c r="P2814" i="11" s="1"/>
  <c r="V2814" i="11"/>
  <c r="W2814" i="11" s="1"/>
  <c r="X2814" i="11" s="1"/>
  <c r="Y2814" i="11" s="1"/>
  <c r="K2812" i="11"/>
  <c r="H2814" i="11"/>
  <c r="I2814" i="11" s="1"/>
  <c r="J2814" i="11" s="1"/>
  <c r="A2816" i="11"/>
  <c r="B2815" i="11"/>
  <c r="U2815" i="11"/>
  <c r="E2815" i="11"/>
  <c r="D2815" i="11"/>
  <c r="C2815" i="11"/>
  <c r="S2815" i="11"/>
  <c r="N2813" i="11"/>
  <c r="O2813" i="11" s="1"/>
  <c r="P2813" i="11" s="1"/>
  <c r="U2816" i="11" l="1"/>
  <c r="E2816" i="11"/>
  <c r="D2816" i="11"/>
  <c r="C2816" i="11"/>
  <c r="B2816" i="11"/>
  <c r="A2817" i="11"/>
  <c r="S2816" i="11"/>
  <c r="Q2813" i="11"/>
  <c r="Q2812" i="11"/>
  <c r="N2815" i="11"/>
  <c r="O2815" i="11" s="1"/>
  <c r="P2815" i="11" s="1"/>
  <c r="G2815" i="11"/>
  <c r="H2815" i="11" s="1"/>
  <c r="I2815" i="11" s="1"/>
  <c r="J2815" i="11" s="1"/>
  <c r="M2815" i="11"/>
  <c r="V2815" i="11"/>
  <c r="W2815" i="11" s="1"/>
  <c r="X2815" i="11" s="1"/>
  <c r="Y2815" i="11" s="1"/>
  <c r="K2813" i="11"/>
  <c r="G2816" i="11" l="1"/>
  <c r="H2816" i="11" s="1"/>
  <c r="I2816" i="11" s="1"/>
  <c r="J2816" i="11" s="1"/>
  <c r="M2816" i="11"/>
  <c r="N2816" i="11" s="1"/>
  <c r="O2816" i="11" s="1"/>
  <c r="P2816" i="11" s="1"/>
  <c r="Q2815" i="11" s="1"/>
  <c r="V2816" i="11"/>
  <c r="W2816" i="11" s="1"/>
  <c r="X2816" i="11" s="1"/>
  <c r="Y2816" i="11" s="1"/>
  <c r="K2814" i="11"/>
  <c r="D2817" i="11"/>
  <c r="C2817" i="11"/>
  <c r="A2818" i="11"/>
  <c r="E2817" i="11"/>
  <c r="B2817" i="11"/>
  <c r="U2817" i="11"/>
  <c r="S2817" i="11"/>
  <c r="Q2814" i="11"/>
  <c r="G2817" i="11" l="1"/>
  <c r="H2817" i="11" s="1"/>
  <c r="I2817" i="11" s="1"/>
  <c r="J2817" i="11" s="1"/>
  <c r="K2816" i="11" s="1"/>
  <c r="V2817" i="11"/>
  <c r="W2817" i="11" s="1"/>
  <c r="X2817" i="11" s="1"/>
  <c r="Y2817" i="11" s="1"/>
  <c r="M2817" i="11"/>
  <c r="N2817" i="11" s="1"/>
  <c r="O2817" i="11" s="1"/>
  <c r="P2817" i="11" s="1"/>
  <c r="Q2816" i="11" s="1"/>
  <c r="C2818" i="11"/>
  <c r="A2819" i="11"/>
  <c r="B2818" i="11"/>
  <c r="U2818" i="11"/>
  <c r="E2818" i="11"/>
  <c r="D2818" i="11"/>
  <c r="S2818" i="11"/>
  <c r="K2815" i="11"/>
  <c r="A2820" i="11" l="1"/>
  <c r="B2819" i="11"/>
  <c r="U2819" i="11"/>
  <c r="E2819" i="11"/>
  <c r="D2819" i="11"/>
  <c r="C2819" i="11"/>
  <c r="S2819" i="11"/>
  <c r="G2818" i="11"/>
  <c r="H2818" i="11" s="1"/>
  <c r="I2818" i="11" s="1"/>
  <c r="J2818" i="11" s="1"/>
  <c r="K2817" i="11" s="1"/>
  <c r="M2818" i="11"/>
  <c r="N2818" i="11" s="1"/>
  <c r="O2818" i="11" s="1"/>
  <c r="P2818" i="11" s="1"/>
  <c r="Q2817" i="11" s="1"/>
  <c r="V2818" i="11"/>
  <c r="W2818" i="11" s="1"/>
  <c r="X2818" i="11" s="1"/>
  <c r="Y2818" i="11" s="1"/>
  <c r="G2819" i="11" l="1"/>
  <c r="M2819" i="11"/>
  <c r="N2819" i="11" s="1"/>
  <c r="O2819" i="11" s="1"/>
  <c r="P2819" i="11" s="1"/>
  <c r="V2819" i="11"/>
  <c r="W2819" i="11" s="1"/>
  <c r="X2819" i="11" s="1"/>
  <c r="Y2819" i="11" s="1"/>
  <c r="H2819" i="11"/>
  <c r="I2819" i="11" s="1"/>
  <c r="J2819" i="11" s="1"/>
  <c r="U2820" i="11"/>
  <c r="E2820" i="11"/>
  <c r="D2820" i="11"/>
  <c r="C2820" i="11"/>
  <c r="A2821" i="11"/>
  <c r="B2820" i="11"/>
  <c r="S2820" i="11"/>
  <c r="D2821" i="11" l="1"/>
  <c r="C2821" i="11"/>
  <c r="B2821" i="11"/>
  <c r="U2821" i="11"/>
  <c r="A2822" i="11"/>
  <c r="E2821" i="11"/>
  <c r="S2821" i="11"/>
  <c r="G2820" i="11"/>
  <c r="H2820" i="11" s="1"/>
  <c r="I2820" i="11" s="1"/>
  <c r="J2820" i="11" s="1"/>
  <c r="K2819" i="11" s="1"/>
  <c r="V2820" i="11"/>
  <c r="W2820" i="11" s="1"/>
  <c r="X2820" i="11" s="1"/>
  <c r="Y2820" i="11" s="1"/>
  <c r="M2820" i="11"/>
  <c r="N2820" i="11" s="1"/>
  <c r="O2820" i="11" s="1"/>
  <c r="P2820" i="11" s="1"/>
  <c r="Q2819" i="11" s="1"/>
  <c r="Q2818" i="11"/>
  <c r="K2818" i="11"/>
  <c r="C2822" i="11" l="1"/>
  <c r="A2823" i="11"/>
  <c r="B2822" i="11"/>
  <c r="E2822" i="11"/>
  <c r="D2822" i="11"/>
  <c r="U2822" i="11"/>
  <c r="S2822" i="11"/>
  <c r="G2821" i="11"/>
  <c r="H2821" i="11" s="1"/>
  <c r="I2821" i="11" s="1"/>
  <c r="J2821" i="11" s="1"/>
  <c r="V2821" i="11"/>
  <c r="W2821" i="11" s="1"/>
  <c r="X2821" i="11" s="1"/>
  <c r="Y2821" i="11" s="1"/>
  <c r="M2821" i="11"/>
  <c r="N2821" i="11"/>
  <c r="O2821" i="11" s="1"/>
  <c r="P2821" i="11" s="1"/>
  <c r="Q2820" i="11" s="1"/>
  <c r="N2822" i="11" l="1"/>
  <c r="O2822" i="11" s="1"/>
  <c r="P2822" i="11" s="1"/>
  <c r="Q2821" i="11" s="1"/>
  <c r="A2824" i="11"/>
  <c r="B2823" i="11"/>
  <c r="U2823" i="11"/>
  <c r="E2823" i="11"/>
  <c r="D2823" i="11"/>
  <c r="C2823" i="11"/>
  <c r="S2823" i="11"/>
  <c r="K2820" i="11"/>
  <c r="G2822" i="11"/>
  <c r="H2822" i="11" s="1"/>
  <c r="I2822" i="11" s="1"/>
  <c r="J2822" i="11" s="1"/>
  <c r="V2822" i="11"/>
  <c r="W2822" i="11" s="1"/>
  <c r="X2822" i="11" s="1"/>
  <c r="Y2822" i="11" s="1"/>
  <c r="M2822" i="11"/>
  <c r="U2824" i="11" l="1"/>
  <c r="E2824" i="11"/>
  <c r="D2824" i="11"/>
  <c r="C2824" i="11"/>
  <c r="B2824" i="11"/>
  <c r="A2825" i="11"/>
  <c r="S2824" i="11"/>
  <c r="G2823" i="11"/>
  <c r="H2823" i="11" s="1"/>
  <c r="I2823" i="11" s="1"/>
  <c r="J2823" i="11" s="1"/>
  <c r="M2823" i="11"/>
  <c r="N2823" i="11" s="1"/>
  <c r="O2823" i="11" s="1"/>
  <c r="P2823" i="11" s="1"/>
  <c r="Q2822" i="11" s="1"/>
  <c r="V2823" i="11"/>
  <c r="W2823" i="11" s="1"/>
  <c r="X2823" i="11" s="1"/>
  <c r="Y2823" i="11" s="1"/>
  <c r="K2821" i="11"/>
  <c r="K2822" i="11" l="1"/>
  <c r="G2824" i="11"/>
  <c r="H2824" i="11" s="1"/>
  <c r="I2824" i="11" s="1"/>
  <c r="J2824" i="11" s="1"/>
  <c r="V2824" i="11"/>
  <c r="M2824" i="11"/>
  <c r="N2824" i="11"/>
  <c r="O2824" i="11" s="1"/>
  <c r="P2824" i="11" s="1"/>
  <c r="Q2823" i="11" s="1"/>
  <c r="D2825" i="11"/>
  <c r="C2825" i="11"/>
  <c r="A2826" i="11"/>
  <c r="E2825" i="11"/>
  <c r="B2825" i="11"/>
  <c r="U2825" i="11"/>
  <c r="S2825" i="11"/>
  <c r="W2824" i="11"/>
  <c r="X2824" i="11" s="1"/>
  <c r="Y2824" i="11" s="1"/>
  <c r="G2825" i="11" l="1"/>
  <c r="H2825" i="11" s="1"/>
  <c r="I2825" i="11" s="1"/>
  <c r="J2825" i="11" s="1"/>
  <c r="K2824" i="11" s="1"/>
  <c r="M2825" i="11"/>
  <c r="N2825" i="11" s="1"/>
  <c r="O2825" i="11" s="1"/>
  <c r="P2825" i="11" s="1"/>
  <c r="V2825" i="11"/>
  <c r="W2825" i="11" s="1"/>
  <c r="X2825" i="11" s="1"/>
  <c r="Y2825" i="11" s="1"/>
  <c r="C2826" i="11"/>
  <c r="A2827" i="11"/>
  <c r="B2826" i="11"/>
  <c r="U2826" i="11"/>
  <c r="E2826" i="11"/>
  <c r="D2826" i="11"/>
  <c r="S2826" i="11"/>
  <c r="K2823" i="11"/>
  <c r="G2826" i="11" l="1"/>
  <c r="H2826" i="11" s="1"/>
  <c r="I2826" i="11" s="1"/>
  <c r="J2826" i="11" s="1"/>
  <c r="K2825" i="11" s="1"/>
  <c r="V2826" i="11"/>
  <c r="W2826" i="11" s="1"/>
  <c r="X2826" i="11" s="1"/>
  <c r="Y2826" i="11" s="1"/>
  <c r="M2826" i="11"/>
  <c r="N2826" i="11" s="1"/>
  <c r="O2826" i="11" s="1"/>
  <c r="P2826" i="11" s="1"/>
  <c r="A2828" i="11"/>
  <c r="B2827" i="11"/>
  <c r="U2827" i="11"/>
  <c r="E2827" i="11"/>
  <c r="D2827" i="11"/>
  <c r="C2827" i="11"/>
  <c r="S2827" i="11"/>
  <c r="Q2824" i="11"/>
  <c r="G2827" i="11" l="1"/>
  <c r="H2827" i="11" s="1"/>
  <c r="I2827" i="11" s="1"/>
  <c r="J2827" i="11" s="1"/>
  <c r="V2827" i="11"/>
  <c r="W2827" i="11" s="1"/>
  <c r="X2827" i="11" s="1"/>
  <c r="Y2827" i="11" s="1"/>
  <c r="M2827" i="11"/>
  <c r="U2828" i="11"/>
  <c r="E2828" i="11"/>
  <c r="D2828" i="11"/>
  <c r="C2828" i="11"/>
  <c r="A2829" i="11"/>
  <c r="B2828" i="11"/>
  <c r="S2828" i="11"/>
  <c r="Q2825" i="11"/>
  <c r="G2828" i="11" l="1"/>
  <c r="H2828" i="11" s="1"/>
  <c r="I2828" i="11" s="1"/>
  <c r="J2828" i="11" s="1"/>
  <c r="K2827" i="11" s="1"/>
  <c r="M2828" i="11"/>
  <c r="N2828" i="11" s="1"/>
  <c r="O2828" i="11" s="1"/>
  <c r="P2828" i="11" s="1"/>
  <c r="V2828" i="11"/>
  <c r="W2828" i="11" s="1"/>
  <c r="X2828" i="11" s="1"/>
  <c r="Y2828" i="11" s="1"/>
  <c r="D2829" i="11"/>
  <c r="C2829" i="11"/>
  <c r="B2829" i="11"/>
  <c r="U2829" i="11"/>
  <c r="A2830" i="11"/>
  <c r="E2829" i="11"/>
  <c r="S2829" i="11"/>
  <c r="N2827" i="11"/>
  <c r="O2827" i="11" s="1"/>
  <c r="P2827" i="11" s="1"/>
  <c r="K2826" i="11"/>
  <c r="Q2827" i="11" l="1"/>
  <c r="Q2826" i="11"/>
  <c r="C2830" i="11"/>
  <c r="A2831" i="11"/>
  <c r="B2830" i="11"/>
  <c r="E2830" i="11"/>
  <c r="U2830" i="11"/>
  <c r="D2830" i="11"/>
  <c r="S2830" i="11"/>
  <c r="G2829" i="11"/>
  <c r="H2829" i="11" s="1"/>
  <c r="I2829" i="11" s="1"/>
  <c r="J2829" i="11" s="1"/>
  <c r="V2829" i="11"/>
  <c r="W2829" i="11" s="1"/>
  <c r="X2829" i="11" s="1"/>
  <c r="Y2829" i="11" s="1"/>
  <c r="M2829" i="11"/>
  <c r="N2829" i="11" s="1"/>
  <c r="O2829" i="11" s="1"/>
  <c r="P2829" i="11" s="1"/>
  <c r="G2830" i="11" l="1"/>
  <c r="H2830" i="11" s="1"/>
  <c r="I2830" i="11" s="1"/>
  <c r="J2830" i="11" s="1"/>
  <c r="K2829" i="11" s="1"/>
  <c r="M2830" i="11"/>
  <c r="N2830" i="11" s="1"/>
  <c r="O2830" i="11" s="1"/>
  <c r="P2830" i="11" s="1"/>
  <c r="V2830" i="11"/>
  <c r="W2830" i="11" s="1"/>
  <c r="X2830" i="11" s="1"/>
  <c r="Y2830" i="11" s="1"/>
  <c r="A2832" i="11"/>
  <c r="B2831" i="11"/>
  <c r="U2831" i="11"/>
  <c r="E2831" i="11"/>
  <c r="D2831" i="11"/>
  <c r="C2831" i="11"/>
  <c r="S2831" i="11"/>
  <c r="K2828" i="11"/>
  <c r="Q2828" i="11"/>
  <c r="G2831" i="11" l="1"/>
  <c r="H2831" i="11" s="1"/>
  <c r="I2831" i="11" s="1"/>
  <c r="J2831" i="11" s="1"/>
  <c r="K2830" i="11" s="1"/>
  <c r="V2831" i="11"/>
  <c r="W2831" i="11" s="1"/>
  <c r="X2831" i="11" s="1"/>
  <c r="Y2831" i="11" s="1"/>
  <c r="M2831" i="11"/>
  <c r="N2831" i="11" s="1"/>
  <c r="O2831" i="11" s="1"/>
  <c r="P2831" i="11" s="1"/>
  <c r="U2832" i="11"/>
  <c r="E2832" i="11"/>
  <c r="D2832" i="11"/>
  <c r="C2832" i="11"/>
  <c r="B2832" i="11"/>
  <c r="A2833" i="11"/>
  <c r="S2832" i="11"/>
  <c r="Q2829" i="11"/>
  <c r="D2833" i="11" l="1"/>
  <c r="C2833" i="11"/>
  <c r="A2834" i="11"/>
  <c r="E2833" i="11"/>
  <c r="B2833" i="11"/>
  <c r="U2833" i="11"/>
  <c r="S2833" i="11"/>
  <c r="Q2830" i="11"/>
  <c r="G2832" i="11"/>
  <c r="H2832" i="11" s="1"/>
  <c r="I2832" i="11" s="1"/>
  <c r="J2832" i="11" s="1"/>
  <c r="V2832" i="11"/>
  <c r="W2832" i="11" s="1"/>
  <c r="X2832" i="11" s="1"/>
  <c r="Y2832" i="11" s="1"/>
  <c r="M2832" i="11"/>
  <c r="N2832" i="11" s="1"/>
  <c r="O2832" i="11" s="1"/>
  <c r="P2832" i="11" s="1"/>
  <c r="C2834" i="11" l="1"/>
  <c r="A2835" i="11"/>
  <c r="B2834" i="11"/>
  <c r="U2834" i="11"/>
  <c r="E2834" i="11"/>
  <c r="D2834" i="11"/>
  <c r="S2834" i="11"/>
  <c r="K2831" i="11"/>
  <c r="G2833" i="11"/>
  <c r="V2833" i="11"/>
  <c r="W2833" i="11" s="1"/>
  <c r="X2833" i="11" s="1"/>
  <c r="Y2833" i="11" s="1"/>
  <c r="M2833" i="11"/>
  <c r="N2833" i="11" s="1"/>
  <c r="O2833" i="11" s="1"/>
  <c r="P2833" i="11" s="1"/>
  <c r="H2833" i="11"/>
  <c r="I2833" i="11" s="1"/>
  <c r="J2833" i="11" s="1"/>
  <c r="Q2831" i="11"/>
  <c r="Q2832" i="11" l="1"/>
  <c r="G2834" i="11"/>
  <c r="H2834" i="11" s="1"/>
  <c r="I2834" i="11" s="1"/>
  <c r="J2834" i="11" s="1"/>
  <c r="V2834" i="11"/>
  <c r="W2834" i="11" s="1"/>
  <c r="X2834" i="11" s="1"/>
  <c r="Y2834" i="11" s="1"/>
  <c r="M2834" i="11"/>
  <c r="N2834" i="11" s="1"/>
  <c r="O2834" i="11" s="1"/>
  <c r="P2834" i="11" s="1"/>
  <c r="A2836" i="11"/>
  <c r="B2835" i="11"/>
  <c r="U2835" i="11"/>
  <c r="E2835" i="11"/>
  <c r="D2835" i="11"/>
  <c r="C2835" i="11"/>
  <c r="S2835" i="11"/>
  <c r="K2832" i="11"/>
  <c r="K2833" i="11" l="1"/>
  <c r="G2835" i="11"/>
  <c r="H2835" i="11" s="1"/>
  <c r="I2835" i="11" s="1"/>
  <c r="J2835" i="11" s="1"/>
  <c r="M2835" i="11"/>
  <c r="N2835" i="11" s="1"/>
  <c r="O2835" i="11" s="1"/>
  <c r="P2835" i="11" s="1"/>
  <c r="V2835" i="11"/>
  <c r="W2835" i="11" s="1"/>
  <c r="X2835" i="11" s="1"/>
  <c r="Y2835" i="11" s="1"/>
  <c r="U2836" i="11"/>
  <c r="E2836" i="11"/>
  <c r="D2836" i="11"/>
  <c r="C2836" i="11"/>
  <c r="A2837" i="11"/>
  <c r="B2836" i="11"/>
  <c r="S2836" i="11"/>
  <c r="Q2833" i="11"/>
  <c r="Q2834" i="11" l="1"/>
  <c r="G2836" i="11"/>
  <c r="H2836" i="11" s="1"/>
  <c r="I2836" i="11" s="1"/>
  <c r="J2836" i="11" s="1"/>
  <c r="M2836" i="11"/>
  <c r="N2836" i="11" s="1"/>
  <c r="O2836" i="11" s="1"/>
  <c r="P2836" i="11" s="1"/>
  <c r="Q2835" i="11" s="1"/>
  <c r="V2836" i="11"/>
  <c r="W2836" i="11" s="1"/>
  <c r="X2836" i="11" s="1"/>
  <c r="Y2836" i="11" s="1"/>
  <c r="D2837" i="11"/>
  <c r="C2837" i="11"/>
  <c r="B2837" i="11"/>
  <c r="U2837" i="11"/>
  <c r="A2838" i="11"/>
  <c r="E2837" i="11"/>
  <c r="S2837" i="11"/>
  <c r="K2834" i="11"/>
  <c r="G2837" i="11" l="1"/>
  <c r="H2837" i="11" s="1"/>
  <c r="I2837" i="11" s="1"/>
  <c r="J2837" i="11" s="1"/>
  <c r="V2837" i="11"/>
  <c r="W2837" i="11" s="1"/>
  <c r="X2837" i="11" s="1"/>
  <c r="Y2837" i="11" s="1"/>
  <c r="M2837" i="11"/>
  <c r="N2837" i="11" s="1"/>
  <c r="O2837" i="11" s="1"/>
  <c r="P2837" i="11" s="1"/>
  <c r="Q2836" i="11" s="1"/>
  <c r="C2838" i="11"/>
  <c r="A2839" i="11"/>
  <c r="B2838" i="11"/>
  <c r="E2838" i="11"/>
  <c r="D2838" i="11"/>
  <c r="U2838" i="11"/>
  <c r="S2838" i="11"/>
  <c r="K2835" i="11"/>
  <c r="A2840" i="11" l="1"/>
  <c r="B2839" i="11"/>
  <c r="U2839" i="11"/>
  <c r="E2839" i="11"/>
  <c r="D2839" i="11"/>
  <c r="C2839" i="11"/>
  <c r="S2839" i="11"/>
  <c r="G2838" i="11"/>
  <c r="H2838" i="11" s="1"/>
  <c r="I2838" i="11" s="1"/>
  <c r="J2838" i="11" s="1"/>
  <c r="M2838" i="11"/>
  <c r="N2838" i="11" s="1"/>
  <c r="O2838" i="11" s="1"/>
  <c r="P2838" i="11" s="1"/>
  <c r="Q2837" i="11" s="1"/>
  <c r="V2838" i="11"/>
  <c r="K2836" i="11"/>
  <c r="W2838" i="11" l="1"/>
  <c r="X2838" i="11" s="1"/>
  <c r="Y2838" i="11" s="1"/>
  <c r="K2837" i="11"/>
  <c r="G2839" i="11"/>
  <c r="H2839" i="11" s="1"/>
  <c r="I2839" i="11" s="1"/>
  <c r="J2839" i="11" s="1"/>
  <c r="M2839" i="11"/>
  <c r="N2839" i="11" s="1"/>
  <c r="O2839" i="11" s="1"/>
  <c r="P2839" i="11" s="1"/>
  <c r="Q2838" i="11" s="1"/>
  <c r="V2839" i="11"/>
  <c r="W2839" i="11" s="1"/>
  <c r="X2839" i="11" s="1"/>
  <c r="Y2839" i="11" s="1"/>
  <c r="U2840" i="11"/>
  <c r="E2840" i="11"/>
  <c r="D2840" i="11"/>
  <c r="C2840" i="11"/>
  <c r="B2840" i="11"/>
  <c r="A2841" i="11"/>
  <c r="S2840" i="11"/>
  <c r="D2841" i="11" l="1"/>
  <c r="C2841" i="11"/>
  <c r="A2842" i="11"/>
  <c r="B2841" i="11"/>
  <c r="E2841" i="11"/>
  <c r="U2841" i="11"/>
  <c r="S2841" i="11"/>
  <c r="G2840" i="11"/>
  <c r="H2840" i="11" s="1"/>
  <c r="I2840" i="11" s="1"/>
  <c r="J2840" i="11" s="1"/>
  <c r="M2840" i="11"/>
  <c r="N2840" i="11" s="1"/>
  <c r="O2840" i="11" s="1"/>
  <c r="P2840" i="11" s="1"/>
  <c r="V2840" i="11"/>
  <c r="W2840" i="11" s="1"/>
  <c r="X2840" i="11" s="1"/>
  <c r="Y2840" i="11" s="1"/>
  <c r="K2838" i="11"/>
  <c r="G2841" i="11" l="1"/>
  <c r="V2841" i="11"/>
  <c r="W2841" i="11" s="1"/>
  <c r="X2841" i="11" s="1"/>
  <c r="Y2841" i="11" s="1"/>
  <c r="M2841" i="11"/>
  <c r="N2841" i="11" s="1"/>
  <c r="O2841" i="11" s="1"/>
  <c r="P2841" i="11" s="1"/>
  <c r="K2839" i="11"/>
  <c r="C2842" i="11"/>
  <c r="A2843" i="11"/>
  <c r="B2842" i="11"/>
  <c r="U2842" i="11"/>
  <c r="E2842" i="11"/>
  <c r="D2842" i="11"/>
  <c r="S2842" i="11"/>
  <c r="Q2839" i="11"/>
  <c r="A2844" i="11" l="1"/>
  <c r="B2843" i="11"/>
  <c r="U2843" i="11"/>
  <c r="E2843" i="11"/>
  <c r="D2843" i="11"/>
  <c r="C2843" i="11"/>
  <c r="S2843" i="11"/>
  <c r="G2842" i="11"/>
  <c r="H2842" i="11" s="1"/>
  <c r="I2842" i="11" s="1"/>
  <c r="J2842" i="11" s="1"/>
  <c r="V2842" i="11"/>
  <c r="W2842" i="11" s="1"/>
  <c r="X2842" i="11" s="1"/>
  <c r="Y2842" i="11" s="1"/>
  <c r="M2842" i="11"/>
  <c r="N2842" i="11" s="1"/>
  <c r="O2842" i="11" s="1"/>
  <c r="P2842" i="11" s="1"/>
  <c r="H2841" i="11"/>
  <c r="I2841" i="11" s="1"/>
  <c r="J2841" i="11" s="1"/>
  <c r="Q2840" i="11"/>
  <c r="K2841" i="11" l="1"/>
  <c r="K2840" i="11"/>
  <c r="G2843" i="11"/>
  <c r="H2843" i="11" s="1"/>
  <c r="I2843" i="11" s="1"/>
  <c r="J2843" i="11" s="1"/>
  <c r="V2843" i="11"/>
  <c r="W2843" i="11" s="1"/>
  <c r="X2843" i="11" s="1"/>
  <c r="Y2843" i="11" s="1"/>
  <c r="M2843" i="11"/>
  <c r="N2843" i="11" s="1"/>
  <c r="O2843" i="11" s="1"/>
  <c r="P2843" i="11" s="1"/>
  <c r="Q2841" i="11"/>
  <c r="U2844" i="11"/>
  <c r="E2844" i="11"/>
  <c r="D2844" i="11"/>
  <c r="A2845" i="11"/>
  <c r="C2844" i="11"/>
  <c r="B2844" i="11"/>
  <c r="S2844" i="11"/>
  <c r="D2845" i="11" l="1"/>
  <c r="C2845" i="11"/>
  <c r="B2845" i="11"/>
  <c r="A2846" i="11"/>
  <c r="U2845" i="11"/>
  <c r="E2845" i="11"/>
  <c r="S2845" i="11"/>
  <c r="G2844" i="11"/>
  <c r="H2844" i="11" s="1"/>
  <c r="I2844" i="11" s="1"/>
  <c r="J2844" i="11" s="1"/>
  <c r="M2844" i="11"/>
  <c r="N2844" i="11" s="1"/>
  <c r="O2844" i="11" s="1"/>
  <c r="P2844" i="11" s="1"/>
  <c r="V2844" i="11"/>
  <c r="W2844" i="11" s="1"/>
  <c r="X2844" i="11" s="1"/>
  <c r="Y2844" i="11" s="1"/>
  <c r="Q2842" i="11"/>
  <c r="K2842" i="11"/>
  <c r="C2846" i="11" l="1"/>
  <c r="A2847" i="11"/>
  <c r="B2846" i="11"/>
  <c r="E2846" i="11"/>
  <c r="U2846" i="11"/>
  <c r="D2846" i="11"/>
  <c r="S2846" i="11"/>
  <c r="G2845" i="11"/>
  <c r="M2845" i="11"/>
  <c r="N2845" i="11" s="1"/>
  <c r="O2845" i="11" s="1"/>
  <c r="P2845" i="11" s="1"/>
  <c r="Q2844" i="11" s="1"/>
  <c r="V2845" i="11"/>
  <c r="W2845" i="11" s="1"/>
  <c r="X2845" i="11" s="1"/>
  <c r="Y2845" i="11" s="1"/>
  <c r="K2843" i="11"/>
  <c r="H2845" i="11"/>
  <c r="I2845" i="11" s="1"/>
  <c r="J2845" i="11" s="1"/>
  <c r="Q2843" i="11"/>
  <c r="G2846" i="11" l="1"/>
  <c r="H2846" i="11" s="1"/>
  <c r="I2846" i="11" s="1"/>
  <c r="J2846" i="11" s="1"/>
  <c r="K2845" i="11" s="1"/>
  <c r="M2846" i="11"/>
  <c r="V2846" i="11"/>
  <c r="W2846" i="11"/>
  <c r="X2846" i="11" s="1"/>
  <c r="Y2846" i="11" s="1"/>
  <c r="N2846" i="11"/>
  <c r="O2846" i="11" s="1"/>
  <c r="P2846" i="11" s="1"/>
  <c r="A2848" i="11"/>
  <c r="B2847" i="11"/>
  <c r="U2847" i="11"/>
  <c r="E2847" i="11"/>
  <c r="D2847" i="11"/>
  <c r="C2847" i="11"/>
  <c r="S2847" i="11"/>
  <c r="K2844" i="11"/>
  <c r="Q2845" i="11" l="1"/>
  <c r="G2847" i="11"/>
  <c r="H2847" i="11" s="1"/>
  <c r="I2847" i="11" s="1"/>
  <c r="J2847" i="11" s="1"/>
  <c r="K2846" i="11" s="1"/>
  <c r="V2847" i="11"/>
  <c r="W2847" i="11" s="1"/>
  <c r="X2847" i="11" s="1"/>
  <c r="Y2847" i="11" s="1"/>
  <c r="M2847" i="11"/>
  <c r="N2847" i="11" s="1"/>
  <c r="O2847" i="11" s="1"/>
  <c r="P2847" i="11" s="1"/>
  <c r="U2848" i="11"/>
  <c r="E2848" i="11"/>
  <c r="D2848" i="11"/>
  <c r="C2848" i="11"/>
  <c r="B2848" i="11"/>
  <c r="A2849" i="11"/>
  <c r="S2848" i="11"/>
  <c r="G2848" i="11" l="1"/>
  <c r="H2848" i="11" s="1"/>
  <c r="I2848" i="11" s="1"/>
  <c r="J2848" i="11" s="1"/>
  <c r="K2847" i="11" s="1"/>
  <c r="V2848" i="11"/>
  <c r="W2848" i="11" s="1"/>
  <c r="X2848" i="11" s="1"/>
  <c r="Y2848" i="11" s="1"/>
  <c r="M2848" i="11"/>
  <c r="N2848" i="11" s="1"/>
  <c r="O2848" i="11" s="1"/>
  <c r="P2848" i="11" s="1"/>
  <c r="Q2847" i="11" s="1"/>
  <c r="D2849" i="11"/>
  <c r="C2849" i="11"/>
  <c r="A2850" i="11"/>
  <c r="E2849" i="11"/>
  <c r="B2849" i="11"/>
  <c r="U2849" i="11"/>
  <c r="S2849" i="11"/>
  <c r="Q2846" i="11"/>
  <c r="G2849" i="11" l="1"/>
  <c r="H2849" i="11" s="1"/>
  <c r="I2849" i="11" s="1"/>
  <c r="J2849" i="11" s="1"/>
  <c r="K2848" i="11" s="1"/>
  <c r="V2849" i="11"/>
  <c r="W2849" i="11" s="1"/>
  <c r="X2849" i="11" s="1"/>
  <c r="Y2849" i="11" s="1"/>
  <c r="M2849" i="11"/>
  <c r="N2849" i="11" s="1"/>
  <c r="O2849" i="11" s="1"/>
  <c r="P2849" i="11" s="1"/>
  <c r="C2850" i="11"/>
  <c r="A2851" i="11"/>
  <c r="B2850" i="11"/>
  <c r="U2850" i="11"/>
  <c r="E2850" i="11"/>
  <c r="D2850" i="11"/>
  <c r="S2850" i="11"/>
  <c r="A2852" i="11" l="1"/>
  <c r="B2851" i="11"/>
  <c r="U2851" i="11"/>
  <c r="E2851" i="11"/>
  <c r="D2851" i="11"/>
  <c r="C2851" i="11"/>
  <c r="S2851" i="11"/>
  <c r="G2850" i="11"/>
  <c r="H2850" i="11" s="1"/>
  <c r="I2850" i="11" s="1"/>
  <c r="J2850" i="11" s="1"/>
  <c r="K2849" i="11" s="1"/>
  <c r="M2850" i="11"/>
  <c r="N2850" i="11" s="1"/>
  <c r="O2850" i="11" s="1"/>
  <c r="P2850" i="11" s="1"/>
  <c r="Q2849" i="11" s="1"/>
  <c r="V2850" i="11"/>
  <c r="W2850" i="11"/>
  <c r="X2850" i="11" s="1"/>
  <c r="Y2850" i="11" s="1"/>
  <c r="Q2848" i="11"/>
  <c r="G2851" i="11" l="1"/>
  <c r="M2851" i="11"/>
  <c r="N2851" i="11" s="1"/>
  <c r="O2851" i="11" s="1"/>
  <c r="P2851" i="11" s="1"/>
  <c r="V2851" i="11"/>
  <c r="W2851" i="11" s="1"/>
  <c r="X2851" i="11" s="1"/>
  <c r="Y2851" i="11" s="1"/>
  <c r="H2851" i="11"/>
  <c r="I2851" i="11" s="1"/>
  <c r="J2851" i="11" s="1"/>
  <c r="U2852" i="11"/>
  <c r="E2852" i="11"/>
  <c r="D2852" i="11"/>
  <c r="C2852" i="11"/>
  <c r="A2853" i="11"/>
  <c r="B2852" i="11"/>
  <c r="S2852" i="11"/>
  <c r="D2853" i="11" l="1"/>
  <c r="C2853" i="11"/>
  <c r="B2853" i="11"/>
  <c r="A2854" i="11"/>
  <c r="U2853" i="11"/>
  <c r="E2853" i="11"/>
  <c r="S2853" i="11"/>
  <c r="G2852" i="11"/>
  <c r="H2852" i="11" s="1"/>
  <c r="I2852" i="11" s="1"/>
  <c r="J2852" i="11" s="1"/>
  <c r="K2851" i="11" s="1"/>
  <c r="V2852" i="11"/>
  <c r="W2852" i="11" s="1"/>
  <c r="X2852" i="11" s="1"/>
  <c r="Y2852" i="11" s="1"/>
  <c r="M2852" i="11"/>
  <c r="N2852" i="11" s="1"/>
  <c r="O2852" i="11" s="1"/>
  <c r="P2852" i="11" s="1"/>
  <c r="Q2851" i="11" s="1"/>
  <c r="K2850" i="11"/>
  <c r="Q2850" i="11"/>
  <c r="C2854" i="11" l="1"/>
  <c r="A2855" i="11"/>
  <c r="B2854" i="11"/>
  <c r="E2854" i="11"/>
  <c r="U2854" i="11"/>
  <c r="D2854" i="11"/>
  <c r="S2854" i="11"/>
  <c r="G2853" i="11"/>
  <c r="H2853" i="11" s="1"/>
  <c r="I2853" i="11" s="1"/>
  <c r="J2853" i="11" s="1"/>
  <c r="M2853" i="11"/>
  <c r="V2853" i="11"/>
  <c r="W2853" i="11" s="1"/>
  <c r="X2853" i="11" s="1"/>
  <c r="Y2853" i="11" s="1"/>
  <c r="N2853" i="11"/>
  <c r="O2853" i="11" s="1"/>
  <c r="P2853" i="11" s="1"/>
  <c r="Q2852" i="11" s="1"/>
  <c r="K2852" i="11" l="1"/>
  <c r="H2854" i="11"/>
  <c r="I2854" i="11" s="1"/>
  <c r="J2854" i="11" s="1"/>
  <c r="G2854" i="11"/>
  <c r="V2854" i="11"/>
  <c r="W2854" i="11" s="1"/>
  <c r="X2854" i="11" s="1"/>
  <c r="Y2854" i="11" s="1"/>
  <c r="M2854" i="11"/>
  <c r="N2854" i="11" s="1"/>
  <c r="O2854" i="11" s="1"/>
  <c r="P2854" i="11" s="1"/>
  <c r="A2856" i="11"/>
  <c r="B2855" i="11"/>
  <c r="U2855" i="11"/>
  <c r="E2855" i="11"/>
  <c r="D2855" i="11"/>
  <c r="C2855" i="11"/>
  <c r="S2855" i="11"/>
  <c r="U2856" i="11" l="1"/>
  <c r="E2856" i="11"/>
  <c r="D2856" i="11"/>
  <c r="C2856" i="11"/>
  <c r="A2857" i="11"/>
  <c r="B2856" i="11"/>
  <c r="S2856" i="11"/>
  <c r="Q2853" i="11"/>
  <c r="G2855" i="11"/>
  <c r="H2855" i="11" s="1"/>
  <c r="I2855" i="11" s="1"/>
  <c r="J2855" i="11" s="1"/>
  <c r="K2854" i="11" s="1"/>
  <c r="M2855" i="11"/>
  <c r="N2855" i="11" s="1"/>
  <c r="O2855" i="11" s="1"/>
  <c r="P2855" i="11" s="1"/>
  <c r="Q2854" i="11" s="1"/>
  <c r="V2855" i="11"/>
  <c r="W2855" i="11" s="1"/>
  <c r="X2855" i="11" s="1"/>
  <c r="Y2855" i="11" s="1"/>
  <c r="K2853" i="11"/>
  <c r="G2856" i="11" l="1"/>
  <c r="H2856" i="11" s="1"/>
  <c r="I2856" i="11" s="1"/>
  <c r="J2856" i="11" s="1"/>
  <c r="K2855" i="11" s="1"/>
  <c r="V2856" i="11"/>
  <c r="W2856" i="11" s="1"/>
  <c r="X2856" i="11" s="1"/>
  <c r="Y2856" i="11" s="1"/>
  <c r="M2856" i="11"/>
  <c r="N2856" i="11" s="1"/>
  <c r="O2856" i="11" s="1"/>
  <c r="P2856" i="11" s="1"/>
  <c r="D2857" i="11"/>
  <c r="C2857" i="11"/>
  <c r="A2858" i="11"/>
  <c r="U2857" i="11"/>
  <c r="E2857" i="11"/>
  <c r="B2857" i="11"/>
  <c r="S2857" i="11"/>
  <c r="Q2855" i="11" l="1"/>
  <c r="C2858" i="11"/>
  <c r="A2859" i="11"/>
  <c r="B2858" i="11"/>
  <c r="U2858" i="11"/>
  <c r="E2858" i="11"/>
  <c r="D2858" i="11"/>
  <c r="S2858" i="11"/>
  <c r="G2857" i="11"/>
  <c r="H2857" i="11" s="1"/>
  <c r="I2857" i="11" s="1"/>
  <c r="J2857" i="11" s="1"/>
  <c r="M2857" i="11"/>
  <c r="N2857" i="11" s="1"/>
  <c r="O2857" i="11" s="1"/>
  <c r="P2857" i="11" s="1"/>
  <c r="V2857" i="11"/>
  <c r="W2857" i="11" s="1"/>
  <c r="X2857" i="11" s="1"/>
  <c r="Y2857" i="11" s="1"/>
  <c r="Q2856" i="11" l="1"/>
  <c r="G2858" i="11"/>
  <c r="H2858" i="11" s="1"/>
  <c r="I2858" i="11" s="1"/>
  <c r="J2858" i="11" s="1"/>
  <c r="V2858" i="11"/>
  <c r="W2858" i="11" s="1"/>
  <c r="X2858" i="11" s="1"/>
  <c r="Y2858" i="11" s="1"/>
  <c r="M2858" i="11"/>
  <c r="N2858" i="11"/>
  <c r="O2858" i="11" s="1"/>
  <c r="P2858" i="11" s="1"/>
  <c r="A2860" i="11"/>
  <c r="B2859" i="11"/>
  <c r="U2859" i="11"/>
  <c r="E2859" i="11"/>
  <c r="D2859" i="11"/>
  <c r="C2859" i="11"/>
  <c r="S2859" i="11"/>
  <c r="K2856" i="11"/>
  <c r="K2857" i="11" l="1"/>
  <c r="G2859" i="11"/>
  <c r="H2859" i="11" s="1"/>
  <c r="I2859" i="11" s="1"/>
  <c r="J2859" i="11" s="1"/>
  <c r="V2859" i="11"/>
  <c r="W2859" i="11" s="1"/>
  <c r="X2859" i="11" s="1"/>
  <c r="Y2859" i="11" s="1"/>
  <c r="M2859" i="11"/>
  <c r="N2859" i="11" s="1"/>
  <c r="O2859" i="11" s="1"/>
  <c r="P2859" i="11" s="1"/>
  <c r="Q2858" i="11" s="1"/>
  <c r="U2860" i="11"/>
  <c r="E2860" i="11"/>
  <c r="D2860" i="11"/>
  <c r="A2861" i="11"/>
  <c r="C2860" i="11"/>
  <c r="B2860" i="11"/>
  <c r="S2860" i="11"/>
  <c r="Q2857" i="11"/>
  <c r="G2860" i="11" l="1"/>
  <c r="H2860" i="11" s="1"/>
  <c r="I2860" i="11" s="1"/>
  <c r="J2860" i="11" s="1"/>
  <c r="K2859" i="11" s="1"/>
  <c r="V2860" i="11"/>
  <c r="W2860" i="11" s="1"/>
  <c r="X2860" i="11" s="1"/>
  <c r="Y2860" i="11" s="1"/>
  <c r="M2860" i="11"/>
  <c r="N2860" i="11" s="1"/>
  <c r="O2860" i="11" s="1"/>
  <c r="P2860" i="11" s="1"/>
  <c r="Q2859" i="11" s="1"/>
  <c r="D2861" i="11"/>
  <c r="C2861" i="11"/>
  <c r="B2861" i="11"/>
  <c r="A2862" i="11"/>
  <c r="E2861" i="11"/>
  <c r="U2861" i="11"/>
  <c r="S2861" i="11"/>
  <c r="K2858" i="11"/>
  <c r="C2862" i="11" l="1"/>
  <c r="A2863" i="11"/>
  <c r="B2862" i="11"/>
  <c r="E2862" i="11"/>
  <c r="U2862" i="11"/>
  <c r="D2862" i="11"/>
  <c r="S2862" i="11"/>
  <c r="G2861" i="11"/>
  <c r="H2861" i="11" s="1"/>
  <c r="I2861" i="11" s="1"/>
  <c r="J2861" i="11" s="1"/>
  <c r="V2861" i="11"/>
  <c r="W2861" i="11" s="1"/>
  <c r="X2861" i="11" s="1"/>
  <c r="Y2861" i="11" s="1"/>
  <c r="M2861" i="11"/>
  <c r="N2861" i="11" s="1"/>
  <c r="O2861" i="11" s="1"/>
  <c r="P2861" i="11" s="1"/>
  <c r="K2860" i="11" l="1"/>
  <c r="G2862" i="11"/>
  <c r="H2862" i="11" s="1"/>
  <c r="I2862" i="11" s="1"/>
  <c r="J2862" i="11" s="1"/>
  <c r="M2862" i="11"/>
  <c r="V2862" i="11"/>
  <c r="W2862" i="11" s="1"/>
  <c r="X2862" i="11" s="1"/>
  <c r="Y2862" i="11" s="1"/>
  <c r="N2862" i="11"/>
  <c r="O2862" i="11" s="1"/>
  <c r="P2862" i="11" s="1"/>
  <c r="A2864" i="11"/>
  <c r="B2863" i="11"/>
  <c r="U2863" i="11"/>
  <c r="E2863" i="11"/>
  <c r="D2863" i="11"/>
  <c r="C2863" i="11"/>
  <c r="S2863" i="11"/>
  <c r="Q2860" i="11"/>
  <c r="Q2861" i="11" l="1"/>
  <c r="G2863" i="11"/>
  <c r="H2863" i="11" s="1"/>
  <c r="I2863" i="11" s="1"/>
  <c r="J2863" i="11" s="1"/>
  <c r="M2863" i="11"/>
  <c r="N2863" i="11" s="1"/>
  <c r="O2863" i="11" s="1"/>
  <c r="P2863" i="11" s="1"/>
  <c r="V2863" i="11"/>
  <c r="W2863" i="11" s="1"/>
  <c r="X2863" i="11" s="1"/>
  <c r="Y2863" i="11" s="1"/>
  <c r="U2864" i="11"/>
  <c r="E2864" i="11"/>
  <c r="D2864" i="11"/>
  <c r="C2864" i="11"/>
  <c r="A2865" i="11"/>
  <c r="B2864" i="11"/>
  <c r="S2864" i="11"/>
  <c r="K2861" i="11"/>
  <c r="G2864" i="11" l="1"/>
  <c r="H2864" i="11" s="1"/>
  <c r="I2864" i="11" s="1"/>
  <c r="J2864" i="11" s="1"/>
  <c r="M2864" i="11"/>
  <c r="N2864" i="11" s="1"/>
  <c r="O2864" i="11" s="1"/>
  <c r="P2864" i="11" s="1"/>
  <c r="Q2863" i="11" s="1"/>
  <c r="V2864" i="11"/>
  <c r="W2864" i="11" s="1"/>
  <c r="X2864" i="11" s="1"/>
  <c r="Y2864" i="11" s="1"/>
  <c r="K2862" i="11"/>
  <c r="D2865" i="11"/>
  <c r="C2865" i="11"/>
  <c r="A2866" i="11"/>
  <c r="U2865" i="11"/>
  <c r="E2865" i="11"/>
  <c r="B2865" i="11"/>
  <c r="S2865" i="11"/>
  <c r="Q2862" i="11"/>
  <c r="C2866" i="11" l="1"/>
  <c r="A2867" i="11"/>
  <c r="B2866" i="11"/>
  <c r="U2866" i="11"/>
  <c r="E2866" i="11"/>
  <c r="D2866" i="11"/>
  <c r="S2866" i="11"/>
  <c r="G2865" i="11"/>
  <c r="H2865" i="11" s="1"/>
  <c r="I2865" i="11" s="1"/>
  <c r="J2865" i="11" s="1"/>
  <c r="M2865" i="11"/>
  <c r="N2865" i="11" s="1"/>
  <c r="O2865" i="11" s="1"/>
  <c r="P2865" i="11" s="1"/>
  <c r="Q2864" i="11" s="1"/>
  <c r="V2865" i="11"/>
  <c r="W2865" i="11" s="1"/>
  <c r="X2865" i="11" s="1"/>
  <c r="Y2865" i="11" s="1"/>
  <c r="K2863" i="11"/>
  <c r="A2868" i="11" l="1"/>
  <c r="B2867" i="11"/>
  <c r="U2867" i="11"/>
  <c r="E2867" i="11"/>
  <c r="D2867" i="11"/>
  <c r="C2867" i="11"/>
  <c r="S2867" i="11"/>
  <c r="K2864" i="11"/>
  <c r="G2866" i="11"/>
  <c r="H2866" i="11" s="1"/>
  <c r="I2866" i="11" s="1"/>
  <c r="J2866" i="11" s="1"/>
  <c r="V2866" i="11"/>
  <c r="M2866" i="11"/>
  <c r="N2866" i="11" s="1"/>
  <c r="O2866" i="11" s="1"/>
  <c r="P2866" i="11" s="1"/>
  <c r="Q2865" i="11" s="1"/>
  <c r="W2866" i="11"/>
  <c r="X2866" i="11" s="1"/>
  <c r="Y2866" i="11" s="1"/>
  <c r="G2867" i="11" l="1"/>
  <c r="H2867" i="11" s="1"/>
  <c r="I2867" i="11" s="1"/>
  <c r="J2867" i="11" s="1"/>
  <c r="K2866" i="11" s="1"/>
  <c r="V2867" i="11"/>
  <c r="W2867" i="11" s="1"/>
  <c r="X2867" i="11" s="1"/>
  <c r="Y2867" i="11" s="1"/>
  <c r="M2867" i="11"/>
  <c r="N2867" i="11" s="1"/>
  <c r="O2867" i="11" s="1"/>
  <c r="P2867" i="11" s="1"/>
  <c r="U2868" i="11"/>
  <c r="E2868" i="11"/>
  <c r="D2868" i="11"/>
  <c r="A2869" i="11"/>
  <c r="C2868" i="11"/>
  <c r="B2868" i="11"/>
  <c r="S2868" i="11"/>
  <c r="K2865" i="11"/>
  <c r="Q2866" i="11" l="1"/>
  <c r="D2869" i="11"/>
  <c r="C2869" i="11"/>
  <c r="B2869" i="11"/>
  <c r="E2869" i="11"/>
  <c r="U2869" i="11"/>
  <c r="A2870" i="11"/>
  <c r="S2869" i="11"/>
  <c r="G2868" i="11"/>
  <c r="H2868" i="11" s="1"/>
  <c r="I2868" i="11" s="1"/>
  <c r="J2868" i="11" s="1"/>
  <c r="V2868" i="11"/>
  <c r="W2868" i="11" s="1"/>
  <c r="X2868" i="11" s="1"/>
  <c r="Y2868" i="11" s="1"/>
  <c r="M2868" i="11"/>
  <c r="N2868" i="11" s="1"/>
  <c r="O2868" i="11" s="1"/>
  <c r="P2868" i="11" s="1"/>
  <c r="Q2867" i="11" l="1"/>
  <c r="C2870" i="11"/>
  <c r="A2871" i="11"/>
  <c r="B2870" i="11"/>
  <c r="E2870" i="11"/>
  <c r="U2870" i="11"/>
  <c r="D2870" i="11"/>
  <c r="S2870" i="11"/>
  <c r="G2869" i="11"/>
  <c r="V2869" i="11"/>
  <c r="M2869" i="11"/>
  <c r="N2869" i="11" s="1"/>
  <c r="O2869" i="11" s="1"/>
  <c r="P2869" i="11" s="1"/>
  <c r="K2867" i="11"/>
  <c r="H2869" i="11"/>
  <c r="I2869" i="11" s="1"/>
  <c r="J2869" i="11" s="1"/>
  <c r="K2868" i="11" s="1"/>
  <c r="W2869" i="11"/>
  <c r="X2869" i="11" s="1"/>
  <c r="Y2869" i="11" s="1"/>
  <c r="Q2868" i="11" l="1"/>
  <c r="H2870" i="11"/>
  <c r="I2870" i="11" s="1"/>
  <c r="J2870" i="11" s="1"/>
  <c r="K2869" i="11" s="1"/>
  <c r="G2870" i="11"/>
  <c r="M2870" i="11"/>
  <c r="N2870" i="11" s="1"/>
  <c r="O2870" i="11" s="1"/>
  <c r="P2870" i="11" s="1"/>
  <c r="V2870" i="11"/>
  <c r="W2870" i="11" s="1"/>
  <c r="X2870" i="11" s="1"/>
  <c r="Y2870" i="11" s="1"/>
  <c r="A2872" i="11"/>
  <c r="B2871" i="11"/>
  <c r="U2871" i="11"/>
  <c r="E2871" i="11"/>
  <c r="C2871" i="11"/>
  <c r="D2871" i="11"/>
  <c r="S2871" i="11"/>
  <c r="G2871" i="11" l="1"/>
  <c r="H2871" i="11" s="1"/>
  <c r="I2871" i="11" s="1"/>
  <c r="J2871" i="11" s="1"/>
  <c r="V2871" i="11"/>
  <c r="W2871" i="11" s="1"/>
  <c r="X2871" i="11" s="1"/>
  <c r="Y2871" i="11" s="1"/>
  <c r="M2871" i="11"/>
  <c r="N2871" i="11" s="1"/>
  <c r="O2871" i="11" s="1"/>
  <c r="P2871" i="11" s="1"/>
  <c r="U2872" i="11"/>
  <c r="E2872" i="11"/>
  <c r="D2872" i="11"/>
  <c r="C2872" i="11"/>
  <c r="A2873" i="11"/>
  <c r="B2872" i="11"/>
  <c r="S2872" i="11"/>
  <c r="Q2869" i="11"/>
  <c r="G2872" i="11" l="1"/>
  <c r="H2872" i="11" s="1"/>
  <c r="I2872" i="11" s="1"/>
  <c r="J2872" i="11" s="1"/>
  <c r="M2872" i="11"/>
  <c r="N2872" i="11" s="1"/>
  <c r="O2872" i="11" s="1"/>
  <c r="P2872" i="11" s="1"/>
  <c r="V2872" i="11"/>
  <c r="W2872" i="11" s="1"/>
  <c r="X2872" i="11" s="1"/>
  <c r="Y2872" i="11" s="1"/>
  <c r="D2873" i="11"/>
  <c r="C2873" i="11"/>
  <c r="A2874" i="11"/>
  <c r="B2873" i="11"/>
  <c r="U2873" i="11"/>
  <c r="E2873" i="11"/>
  <c r="S2873" i="11"/>
  <c r="Q2870" i="11"/>
  <c r="K2870" i="11"/>
  <c r="C2874" i="11" l="1"/>
  <c r="A2875" i="11"/>
  <c r="B2874" i="11"/>
  <c r="U2874" i="11"/>
  <c r="E2874" i="11"/>
  <c r="D2874" i="11"/>
  <c r="S2874" i="11"/>
  <c r="Q2871" i="11"/>
  <c r="G2873" i="11"/>
  <c r="H2873" i="11" s="1"/>
  <c r="I2873" i="11" s="1"/>
  <c r="J2873" i="11" s="1"/>
  <c r="M2873" i="11"/>
  <c r="V2873" i="11"/>
  <c r="W2873" i="11" s="1"/>
  <c r="X2873" i="11" s="1"/>
  <c r="Y2873" i="11" s="1"/>
  <c r="K2871" i="11"/>
  <c r="G2874" i="11" l="1"/>
  <c r="H2874" i="11" s="1"/>
  <c r="I2874" i="11" s="1"/>
  <c r="J2874" i="11" s="1"/>
  <c r="K2873" i="11" s="1"/>
  <c r="V2874" i="11"/>
  <c r="W2874" i="11" s="1"/>
  <c r="X2874" i="11" s="1"/>
  <c r="Y2874" i="11" s="1"/>
  <c r="M2874" i="11"/>
  <c r="N2874" i="11" s="1"/>
  <c r="O2874" i="11" s="1"/>
  <c r="P2874" i="11" s="1"/>
  <c r="A2876" i="11"/>
  <c r="B2875" i="11"/>
  <c r="U2875" i="11"/>
  <c r="E2875" i="11"/>
  <c r="D2875" i="11"/>
  <c r="C2875" i="11"/>
  <c r="S2875" i="11"/>
  <c r="K2872" i="11"/>
  <c r="N2873" i="11"/>
  <c r="O2873" i="11" s="1"/>
  <c r="P2873" i="11" s="1"/>
  <c r="U2876" i="11" l="1"/>
  <c r="E2876" i="11"/>
  <c r="D2876" i="11"/>
  <c r="A2877" i="11"/>
  <c r="C2876" i="11"/>
  <c r="B2876" i="11"/>
  <c r="S2876" i="11"/>
  <c r="G2875" i="11"/>
  <c r="H2875" i="11" s="1"/>
  <c r="I2875" i="11" s="1"/>
  <c r="J2875" i="11" s="1"/>
  <c r="V2875" i="11"/>
  <c r="W2875" i="11" s="1"/>
  <c r="X2875" i="11" s="1"/>
  <c r="Y2875" i="11" s="1"/>
  <c r="M2875" i="11"/>
  <c r="N2875" i="11" s="1"/>
  <c r="O2875" i="11" s="1"/>
  <c r="P2875" i="11" s="1"/>
  <c r="Q2873" i="11"/>
  <c r="Q2872" i="11"/>
  <c r="G2876" i="11" l="1"/>
  <c r="H2876" i="11" s="1"/>
  <c r="I2876" i="11" s="1"/>
  <c r="J2876" i="11" s="1"/>
  <c r="V2876" i="11"/>
  <c r="W2876" i="11" s="1"/>
  <c r="X2876" i="11" s="1"/>
  <c r="Y2876" i="11" s="1"/>
  <c r="M2876" i="11"/>
  <c r="N2876" i="11" s="1"/>
  <c r="O2876" i="11" s="1"/>
  <c r="P2876" i="11" s="1"/>
  <c r="K2874" i="11"/>
  <c r="D2877" i="11"/>
  <c r="C2877" i="11"/>
  <c r="B2877" i="11"/>
  <c r="E2877" i="11"/>
  <c r="U2877" i="11"/>
  <c r="A2878" i="11"/>
  <c r="S2877" i="11"/>
  <c r="Q2874" i="11"/>
  <c r="Q2875" i="11" l="1"/>
  <c r="K2875" i="11"/>
  <c r="G2877" i="11"/>
  <c r="H2877" i="11" s="1"/>
  <c r="I2877" i="11" s="1"/>
  <c r="J2877" i="11" s="1"/>
  <c r="K2876" i="11" s="1"/>
  <c r="V2877" i="11"/>
  <c r="W2877" i="11" s="1"/>
  <c r="X2877" i="11" s="1"/>
  <c r="Y2877" i="11" s="1"/>
  <c r="M2877" i="11"/>
  <c r="N2877" i="11" s="1"/>
  <c r="O2877" i="11" s="1"/>
  <c r="P2877" i="11" s="1"/>
  <c r="C2878" i="11"/>
  <c r="A2879" i="11"/>
  <c r="B2878" i="11"/>
  <c r="E2878" i="11"/>
  <c r="D2878" i="11"/>
  <c r="U2878" i="11"/>
  <c r="S2878" i="11"/>
  <c r="A2880" i="11" l="1"/>
  <c r="B2879" i="11"/>
  <c r="U2879" i="11"/>
  <c r="E2879" i="11"/>
  <c r="D2879" i="11"/>
  <c r="C2879" i="11"/>
  <c r="S2879" i="11"/>
  <c r="G2878" i="11"/>
  <c r="H2878" i="11" s="1"/>
  <c r="I2878" i="11" s="1"/>
  <c r="J2878" i="11" s="1"/>
  <c r="M2878" i="11"/>
  <c r="N2878" i="11" s="1"/>
  <c r="O2878" i="11" s="1"/>
  <c r="P2878" i="11" s="1"/>
  <c r="V2878" i="11"/>
  <c r="W2878" i="11" s="1"/>
  <c r="X2878" i="11" s="1"/>
  <c r="Y2878" i="11" s="1"/>
  <c r="Q2876" i="11"/>
  <c r="K2877" i="11" l="1"/>
  <c r="Q2877" i="11"/>
  <c r="G2879" i="11"/>
  <c r="H2879" i="11" s="1"/>
  <c r="I2879" i="11" s="1"/>
  <c r="J2879" i="11" s="1"/>
  <c r="K2878" i="11" s="1"/>
  <c r="M2879" i="11"/>
  <c r="N2879" i="11" s="1"/>
  <c r="O2879" i="11" s="1"/>
  <c r="P2879" i="11" s="1"/>
  <c r="V2879" i="11"/>
  <c r="W2879" i="11" s="1"/>
  <c r="X2879" i="11" s="1"/>
  <c r="Y2879" i="11" s="1"/>
  <c r="U2880" i="11"/>
  <c r="E2880" i="11"/>
  <c r="D2880" i="11"/>
  <c r="C2880" i="11"/>
  <c r="A2881" i="11"/>
  <c r="B2880" i="11"/>
  <c r="S2880" i="11"/>
  <c r="D2881" i="11" l="1"/>
  <c r="C2881" i="11"/>
  <c r="A2882" i="11"/>
  <c r="B2881" i="11"/>
  <c r="U2881" i="11"/>
  <c r="E2881" i="11"/>
  <c r="S2881" i="11"/>
  <c r="G2880" i="11"/>
  <c r="H2880" i="11" s="1"/>
  <c r="I2880" i="11" s="1"/>
  <c r="J2880" i="11" s="1"/>
  <c r="K2879" i="11" s="1"/>
  <c r="M2880" i="11"/>
  <c r="N2880" i="11" s="1"/>
  <c r="O2880" i="11" s="1"/>
  <c r="P2880" i="11" s="1"/>
  <c r="V2880" i="11"/>
  <c r="W2880" i="11" s="1"/>
  <c r="X2880" i="11" s="1"/>
  <c r="Y2880" i="11" s="1"/>
  <c r="Q2878" i="11"/>
  <c r="C2882" i="11" l="1"/>
  <c r="A2883" i="11"/>
  <c r="B2882" i="11"/>
  <c r="U2882" i="11"/>
  <c r="E2882" i="11"/>
  <c r="D2882" i="11"/>
  <c r="S2882" i="11"/>
  <c r="G2881" i="11"/>
  <c r="H2881" i="11" s="1"/>
  <c r="I2881" i="11" s="1"/>
  <c r="J2881" i="11" s="1"/>
  <c r="V2881" i="11"/>
  <c r="M2881" i="11"/>
  <c r="W2881" i="11"/>
  <c r="X2881" i="11" s="1"/>
  <c r="Y2881" i="11" s="1"/>
  <c r="N2881" i="11"/>
  <c r="O2881" i="11" s="1"/>
  <c r="P2881" i="11" s="1"/>
  <c r="Q2879" i="11"/>
  <c r="A2884" i="11" l="1"/>
  <c r="B2883" i="11"/>
  <c r="U2883" i="11"/>
  <c r="E2883" i="11"/>
  <c r="D2883" i="11"/>
  <c r="C2883" i="11"/>
  <c r="S2883" i="11"/>
  <c r="H2882" i="11"/>
  <c r="I2882" i="11" s="1"/>
  <c r="J2882" i="11" s="1"/>
  <c r="K2880" i="11"/>
  <c r="Q2880" i="11"/>
  <c r="G2882" i="11"/>
  <c r="M2882" i="11"/>
  <c r="N2882" i="11" s="1"/>
  <c r="O2882" i="11" s="1"/>
  <c r="P2882" i="11" s="1"/>
  <c r="Q2881" i="11" s="1"/>
  <c r="V2882" i="11"/>
  <c r="W2882" i="11" s="1"/>
  <c r="X2882" i="11" s="1"/>
  <c r="Y2882" i="11" s="1"/>
  <c r="U2884" i="11" l="1"/>
  <c r="E2884" i="11"/>
  <c r="D2884" i="11"/>
  <c r="A2885" i="11"/>
  <c r="C2884" i="11"/>
  <c r="B2884" i="11"/>
  <c r="S2884" i="11"/>
  <c r="W2883" i="11"/>
  <c r="X2883" i="11" s="1"/>
  <c r="Y2883" i="11" s="1"/>
  <c r="K2881" i="11"/>
  <c r="G2883" i="11"/>
  <c r="H2883" i="11" s="1"/>
  <c r="I2883" i="11" s="1"/>
  <c r="J2883" i="11" s="1"/>
  <c r="M2883" i="11"/>
  <c r="N2883" i="11" s="1"/>
  <c r="O2883" i="11" s="1"/>
  <c r="P2883" i="11" s="1"/>
  <c r="V2883" i="11"/>
  <c r="Q2882" i="11" l="1"/>
  <c r="K2882" i="11"/>
  <c r="D2885" i="11"/>
  <c r="C2885" i="11"/>
  <c r="B2885" i="11"/>
  <c r="A2886" i="11"/>
  <c r="E2885" i="11"/>
  <c r="U2885" i="11"/>
  <c r="S2885" i="11"/>
  <c r="G2884" i="11"/>
  <c r="H2884" i="11" s="1"/>
  <c r="I2884" i="11" s="1"/>
  <c r="J2884" i="11" s="1"/>
  <c r="M2884" i="11"/>
  <c r="N2884" i="11" s="1"/>
  <c r="O2884" i="11" s="1"/>
  <c r="P2884" i="11" s="1"/>
  <c r="V2884" i="11"/>
  <c r="W2884" i="11" s="1"/>
  <c r="X2884" i="11" s="1"/>
  <c r="Y2884" i="11" s="1"/>
  <c r="Q2883" i="11" l="1"/>
  <c r="C2886" i="11"/>
  <c r="A2887" i="11"/>
  <c r="B2886" i="11"/>
  <c r="E2886" i="11"/>
  <c r="U2886" i="11"/>
  <c r="D2886" i="11"/>
  <c r="S2886" i="11"/>
  <c r="G2885" i="11"/>
  <c r="H2885" i="11" s="1"/>
  <c r="I2885" i="11" s="1"/>
  <c r="J2885" i="11" s="1"/>
  <c r="K2884" i="11" s="1"/>
  <c r="V2885" i="11"/>
  <c r="W2885" i="11" s="1"/>
  <c r="X2885" i="11" s="1"/>
  <c r="Y2885" i="11" s="1"/>
  <c r="M2885" i="11"/>
  <c r="N2885" i="11" s="1"/>
  <c r="O2885" i="11" s="1"/>
  <c r="P2885" i="11" s="1"/>
  <c r="K2883" i="11"/>
  <c r="N2886" i="11" l="1"/>
  <c r="O2886" i="11" s="1"/>
  <c r="P2886" i="11" s="1"/>
  <c r="Q2885" i="11" s="1"/>
  <c r="G2886" i="11"/>
  <c r="V2886" i="11"/>
  <c r="W2886" i="11" s="1"/>
  <c r="X2886" i="11" s="1"/>
  <c r="Y2886" i="11" s="1"/>
  <c r="M2886" i="11"/>
  <c r="H2886" i="11"/>
  <c r="I2886" i="11" s="1"/>
  <c r="J2886" i="11" s="1"/>
  <c r="K2885" i="11" s="1"/>
  <c r="A2888" i="11"/>
  <c r="B2887" i="11"/>
  <c r="U2887" i="11"/>
  <c r="E2887" i="11"/>
  <c r="C2887" i="11"/>
  <c r="D2887" i="11"/>
  <c r="S2887" i="11"/>
  <c r="Q2884" i="11"/>
  <c r="G2887" i="11" l="1"/>
  <c r="H2887" i="11" s="1"/>
  <c r="I2887" i="11" s="1"/>
  <c r="J2887" i="11" s="1"/>
  <c r="K2886" i="11" s="1"/>
  <c r="M2887" i="11"/>
  <c r="N2887" i="11" s="1"/>
  <c r="O2887" i="11" s="1"/>
  <c r="P2887" i="11" s="1"/>
  <c r="Q2886" i="11" s="1"/>
  <c r="V2887" i="11"/>
  <c r="W2887" i="11" s="1"/>
  <c r="X2887" i="11" s="1"/>
  <c r="Y2887" i="11" s="1"/>
  <c r="U2888" i="11"/>
  <c r="E2888" i="11"/>
  <c r="D2888" i="11"/>
  <c r="C2888" i="11"/>
  <c r="A2889" i="11"/>
  <c r="B2888" i="11"/>
  <c r="S2888" i="11"/>
  <c r="G2888" i="11" l="1"/>
  <c r="H2888" i="11" s="1"/>
  <c r="I2888" i="11" s="1"/>
  <c r="J2888" i="11" s="1"/>
  <c r="K2887" i="11" s="1"/>
  <c r="V2888" i="11"/>
  <c r="W2888" i="11" s="1"/>
  <c r="X2888" i="11" s="1"/>
  <c r="Y2888" i="11" s="1"/>
  <c r="M2888" i="11"/>
  <c r="N2888" i="11" s="1"/>
  <c r="O2888" i="11" s="1"/>
  <c r="P2888" i="11" s="1"/>
  <c r="Q2887" i="11" s="1"/>
  <c r="D2889" i="11"/>
  <c r="C2889" i="11"/>
  <c r="A2890" i="11"/>
  <c r="E2889" i="11"/>
  <c r="B2889" i="11"/>
  <c r="U2889" i="11"/>
  <c r="S2889" i="11"/>
  <c r="G2889" i="11" l="1"/>
  <c r="H2889" i="11" s="1"/>
  <c r="I2889" i="11" s="1"/>
  <c r="J2889" i="11" s="1"/>
  <c r="K2888" i="11" s="1"/>
  <c r="V2889" i="11"/>
  <c r="W2889" i="11" s="1"/>
  <c r="X2889" i="11" s="1"/>
  <c r="Y2889" i="11" s="1"/>
  <c r="M2889" i="11"/>
  <c r="N2889" i="11" s="1"/>
  <c r="O2889" i="11" s="1"/>
  <c r="P2889" i="11" s="1"/>
  <c r="C2890" i="11"/>
  <c r="A2891" i="11"/>
  <c r="B2890" i="11"/>
  <c r="U2890" i="11"/>
  <c r="E2890" i="11"/>
  <c r="D2890" i="11"/>
  <c r="S2890" i="11"/>
  <c r="A2892" i="11" l="1"/>
  <c r="B2891" i="11"/>
  <c r="U2891" i="11"/>
  <c r="E2891" i="11"/>
  <c r="D2891" i="11"/>
  <c r="C2891" i="11"/>
  <c r="S2891" i="11"/>
  <c r="G2890" i="11"/>
  <c r="H2890" i="11" s="1"/>
  <c r="I2890" i="11" s="1"/>
  <c r="J2890" i="11" s="1"/>
  <c r="V2890" i="11"/>
  <c r="W2890" i="11" s="1"/>
  <c r="X2890" i="11" s="1"/>
  <c r="Y2890" i="11" s="1"/>
  <c r="M2890" i="11"/>
  <c r="N2890" i="11" s="1"/>
  <c r="O2890" i="11" s="1"/>
  <c r="P2890" i="11" s="1"/>
  <c r="Q2888" i="11"/>
  <c r="Q2889" i="11" l="1"/>
  <c r="N2891" i="11"/>
  <c r="O2891" i="11" s="1"/>
  <c r="P2891" i="11" s="1"/>
  <c r="U2892" i="11"/>
  <c r="E2892" i="11"/>
  <c r="D2892" i="11"/>
  <c r="C2892" i="11"/>
  <c r="A2893" i="11"/>
  <c r="B2892" i="11"/>
  <c r="S2892" i="11"/>
  <c r="K2889" i="11"/>
  <c r="G2891" i="11"/>
  <c r="H2891" i="11" s="1"/>
  <c r="I2891" i="11" s="1"/>
  <c r="J2891" i="11" s="1"/>
  <c r="V2891" i="11"/>
  <c r="M2891" i="11"/>
  <c r="W2891" i="11"/>
  <c r="X2891" i="11" s="1"/>
  <c r="Y2891" i="11" s="1"/>
  <c r="N2892" i="11" l="1"/>
  <c r="O2892" i="11" s="1"/>
  <c r="P2892" i="11" s="1"/>
  <c r="Q2891" i="11" s="1"/>
  <c r="G2892" i="11"/>
  <c r="M2892" i="11"/>
  <c r="V2892" i="11"/>
  <c r="W2892" i="11" s="1"/>
  <c r="X2892" i="11" s="1"/>
  <c r="Y2892" i="11" s="1"/>
  <c r="H2892" i="11"/>
  <c r="I2892" i="11" s="1"/>
  <c r="J2892" i="11" s="1"/>
  <c r="D2893" i="11"/>
  <c r="C2893" i="11"/>
  <c r="B2893" i="11"/>
  <c r="E2893" i="11"/>
  <c r="U2893" i="11"/>
  <c r="A2894" i="11"/>
  <c r="S2893" i="11"/>
  <c r="K2890" i="11"/>
  <c r="Q2890" i="11"/>
  <c r="K2891" i="11" l="1"/>
  <c r="G2893" i="11"/>
  <c r="H2893" i="11" s="1"/>
  <c r="I2893" i="11" s="1"/>
  <c r="J2893" i="11" s="1"/>
  <c r="V2893" i="11"/>
  <c r="W2893" i="11" s="1"/>
  <c r="X2893" i="11" s="1"/>
  <c r="Y2893" i="11" s="1"/>
  <c r="M2893" i="11"/>
  <c r="N2893" i="11" s="1"/>
  <c r="O2893" i="11" s="1"/>
  <c r="P2893" i="11" s="1"/>
  <c r="Q2892" i="11" s="1"/>
  <c r="C2894" i="11"/>
  <c r="A2895" i="11"/>
  <c r="B2894" i="11"/>
  <c r="E2894" i="11"/>
  <c r="D2894" i="11"/>
  <c r="U2894" i="11"/>
  <c r="S2894" i="11"/>
  <c r="G2894" i="11" l="1"/>
  <c r="H2894" i="11" s="1"/>
  <c r="I2894" i="11" s="1"/>
  <c r="J2894" i="11" s="1"/>
  <c r="M2894" i="11"/>
  <c r="N2894" i="11" s="1"/>
  <c r="O2894" i="11" s="1"/>
  <c r="P2894" i="11" s="1"/>
  <c r="Q2893" i="11" s="1"/>
  <c r="V2894" i="11"/>
  <c r="W2894" i="11" s="1"/>
  <c r="X2894" i="11" s="1"/>
  <c r="Y2894" i="11" s="1"/>
  <c r="A2896" i="11"/>
  <c r="B2895" i="11"/>
  <c r="U2895" i="11"/>
  <c r="E2895" i="11"/>
  <c r="D2895" i="11"/>
  <c r="C2895" i="11"/>
  <c r="S2895" i="11"/>
  <c r="K2892" i="11"/>
  <c r="W2895" i="11" l="1"/>
  <c r="X2895" i="11" s="1"/>
  <c r="Y2895" i="11" s="1"/>
  <c r="G2895" i="11"/>
  <c r="H2895" i="11" s="1"/>
  <c r="I2895" i="11" s="1"/>
  <c r="J2895" i="11" s="1"/>
  <c r="M2895" i="11"/>
  <c r="N2895" i="11" s="1"/>
  <c r="O2895" i="11" s="1"/>
  <c r="P2895" i="11" s="1"/>
  <c r="V2895" i="11"/>
  <c r="U2896" i="11"/>
  <c r="E2896" i="11"/>
  <c r="D2896" i="11"/>
  <c r="C2896" i="11"/>
  <c r="B2896" i="11"/>
  <c r="A2897" i="11"/>
  <c r="S2896" i="11"/>
  <c r="K2893" i="11"/>
  <c r="D2897" i="11" l="1"/>
  <c r="C2897" i="11"/>
  <c r="A2898" i="11"/>
  <c r="U2897" i="11"/>
  <c r="E2897" i="11"/>
  <c r="B2897" i="11"/>
  <c r="S2897" i="11"/>
  <c r="H2896" i="11"/>
  <c r="I2896" i="11" s="1"/>
  <c r="J2896" i="11" s="1"/>
  <c r="K2894" i="11"/>
  <c r="G2896" i="11"/>
  <c r="V2896" i="11"/>
  <c r="W2896" i="11" s="1"/>
  <c r="X2896" i="11" s="1"/>
  <c r="Y2896" i="11" s="1"/>
  <c r="M2896" i="11"/>
  <c r="N2896" i="11" s="1"/>
  <c r="O2896" i="11" s="1"/>
  <c r="P2896" i="11" s="1"/>
  <c r="Q2894" i="11"/>
  <c r="C2898" i="11" l="1"/>
  <c r="A2899" i="11"/>
  <c r="B2898" i="11"/>
  <c r="U2898" i="11"/>
  <c r="E2898" i="11"/>
  <c r="D2898" i="11"/>
  <c r="S2898" i="11"/>
  <c r="N2897" i="11"/>
  <c r="O2897" i="11" s="1"/>
  <c r="P2897" i="11" s="1"/>
  <c r="Q2896" i="11" s="1"/>
  <c r="G2897" i="11"/>
  <c r="H2897" i="11" s="1"/>
  <c r="I2897" i="11" s="1"/>
  <c r="J2897" i="11" s="1"/>
  <c r="M2897" i="11"/>
  <c r="V2897" i="11"/>
  <c r="W2897" i="11" s="1"/>
  <c r="X2897" i="11" s="1"/>
  <c r="Y2897" i="11" s="1"/>
  <c r="Q2895" i="11"/>
  <c r="K2895" i="11"/>
  <c r="K2896" i="11" l="1"/>
  <c r="G2898" i="11"/>
  <c r="H2898" i="11" s="1"/>
  <c r="I2898" i="11" s="1"/>
  <c r="J2898" i="11" s="1"/>
  <c r="V2898" i="11"/>
  <c r="W2898" i="11" s="1"/>
  <c r="X2898" i="11" s="1"/>
  <c r="Y2898" i="11" s="1"/>
  <c r="M2898" i="11"/>
  <c r="N2898" i="11" s="1"/>
  <c r="O2898" i="11" s="1"/>
  <c r="P2898" i="11" s="1"/>
  <c r="Q2897" i="11" s="1"/>
  <c r="A2900" i="11"/>
  <c r="B2899" i="11"/>
  <c r="U2899" i="11"/>
  <c r="E2899" i="11"/>
  <c r="D2899" i="11"/>
  <c r="C2899" i="11"/>
  <c r="S2899" i="11"/>
  <c r="K2897" i="11" l="1"/>
  <c r="G2899" i="11"/>
  <c r="H2899" i="11" s="1"/>
  <c r="I2899" i="11" s="1"/>
  <c r="J2899" i="11" s="1"/>
  <c r="M2899" i="11"/>
  <c r="N2899" i="11" s="1"/>
  <c r="O2899" i="11" s="1"/>
  <c r="P2899" i="11" s="1"/>
  <c r="Q2898" i="11" s="1"/>
  <c r="V2899" i="11"/>
  <c r="W2899" i="11" s="1"/>
  <c r="X2899" i="11" s="1"/>
  <c r="Y2899" i="11" s="1"/>
  <c r="U2900" i="11"/>
  <c r="E2900" i="11"/>
  <c r="D2900" i="11"/>
  <c r="B2900" i="11"/>
  <c r="A2901" i="11"/>
  <c r="C2900" i="11"/>
  <c r="S2900" i="11"/>
  <c r="G2900" i="11" l="1"/>
  <c r="M2900" i="11"/>
  <c r="N2900" i="11" s="1"/>
  <c r="O2900" i="11" s="1"/>
  <c r="P2900" i="11" s="1"/>
  <c r="V2900" i="11"/>
  <c r="W2900" i="11" s="1"/>
  <c r="X2900" i="11" s="1"/>
  <c r="Y2900" i="11" s="1"/>
  <c r="D2901" i="11"/>
  <c r="C2901" i="11"/>
  <c r="B2901" i="11"/>
  <c r="A2902" i="11"/>
  <c r="U2901" i="11"/>
  <c r="E2901" i="11"/>
  <c r="S2901" i="11"/>
  <c r="H2900" i="11"/>
  <c r="I2900" i="11" s="1"/>
  <c r="J2900" i="11" s="1"/>
  <c r="K2898" i="11"/>
  <c r="K2899" i="11" l="1"/>
  <c r="Q2899" i="11"/>
  <c r="C2902" i="11"/>
  <c r="A2903" i="11"/>
  <c r="B2902" i="11"/>
  <c r="E2902" i="11"/>
  <c r="U2902" i="11"/>
  <c r="D2902" i="11"/>
  <c r="S2902" i="11"/>
  <c r="G2901" i="11"/>
  <c r="H2901" i="11" s="1"/>
  <c r="I2901" i="11" s="1"/>
  <c r="J2901" i="11" s="1"/>
  <c r="V2901" i="11"/>
  <c r="W2901" i="11" s="1"/>
  <c r="X2901" i="11" s="1"/>
  <c r="Y2901" i="11" s="1"/>
  <c r="M2901" i="11"/>
  <c r="N2901" i="11" s="1"/>
  <c r="O2901" i="11" s="1"/>
  <c r="P2901" i="11" s="1"/>
  <c r="Q2900" i="11" s="1"/>
  <c r="A2904" i="11" l="1"/>
  <c r="B2903" i="11"/>
  <c r="U2903" i="11"/>
  <c r="E2903" i="11"/>
  <c r="D2903" i="11"/>
  <c r="C2903" i="11"/>
  <c r="S2903" i="11"/>
  <c r="G2902" i="11"/>
  <c r="H2902" i="11" s="1"/>
  <c r="I2902" i="11" s="1"/>
  <c r="J2902" i="11" s="1"/>
  <c r="K2901" i="11" s="1"/>
  <c r="M2902" i="11"/>
  <c r="N2902" i="11" s="1"/>
  <c r="O2902" i="11" s="1"/>
  <c r="P2902" i="11" s="1"/>
  <c r="Q2901" i="11" s="1"/>
  <c r="V2902" i="11"/>
  <c r="K2900" i="11"/>
  <c r="W2902" i="11" l="1"/>
  <c r="X2902" i="11" s="1"/>
  <c r="Y2902" i="11" s="1"/>
  <c r="G2903" i="11"/>
  <c r="H2903" i="11" s="1"/>
  <c r="I2903" i="11" s="1"/>
  <c r="J2903" i="11" s="1"/>
  <c r="M2903" i="11"/>
  <c r="N2903" i="11" s="1"/>
  <c r="O2903" i="11" s="1"/>
  <c r="P2903" i="11" s="1"/>
  <c r="Q2902" i="11" s="1"/>
  <c r="V2903" i="11"/>
  <c r="W2903" i="11" s="1"/>
  <c r="X2903" i="11" s="1"/>
  <c r="Y2903" i="11" s="1"/>
  <c r="U2904" i="11"/>
  <c r="E2904" i="11"/>
  <c r="D2904" i="11"/>
  <c r="C2904" i="11"/>
  <c r="A2905" i="11"/>
  <c r="B2904" i="11"/>
  <c r="S2904" i="11"/>
  <c r="K2902" i="11" l="1"/>
  <c r="G2904" i="11"/>
  <c r="H2904" i="11" s="1"/>
  <c r="I2904" i="11" s="1"/>
  <c r="J2904" i="11" s="1"/>
  <c r="M2904" i="11"/>
  <c r="N2904" i="11" s="1"/>
  <c r="O2904" i="11" s="1"/>
  <c r="P2904" i="11" s="1"/>
  <c r="Q2903" i="11" s="1"/>
  <c r="V2904" i="11"/>
  <c r="D2905" i="11"/>
  <c r="C2905" i="11"/>
  <c r="A2906" i="11"/>
  <c r="E2905" i="11"/>
  <c r="B2905" i="11"/>
  <c r="U2905" i="11"/>
  <c r="S2905" i="11"/>
  <c r="W2904" i="11"/>
  <c r="X2904" i="11" s="1"/>
  <c r="Y2904" i="11" s="1"/>
  <c r="C2906" i="11" l="1"/>
  <c r="A2907" i="11"/>
  <c r="B2906" i="11"/>
  <c r="U2906" i="11"/>
  <c r="E2906" i="11"/>
  <c r="D2906" i="11"/>
  <c r="S2906" i="11"/>
  <c r="G2905" i="11"/>
  <c r="M2905" i="11"/>
  <c r="N2905" i="11" s="1"/>
  <c r="O2905" i="11" s="1"/>
  <c r="P2905" i="11" s="1"/>
  <c r="V2905" i="11"/>
  <c r="W2905" i="11" s="1"/>
  <c r="X2905" i="11" s="1"/>
  <c r="Y2905" i="11" s="1"/>
  <c r="H2905" i="11"/>
  <c r="I2905" i="11" s="1"/>
  <c r="J2905" i="11" s="1"/>
  <c r="K2903" i="11"/>
  <c r="A2908" i="11" l="1"/>
  <c r="B2907" i="11"/>
  <c r="U2907" i="11"/>
  <c r="E2907" i="11"/>
  <c r="D2907" i="11"/>
  <c r="C2907" i="11"/>
  <c r="S2907" i="11"/>
  <c r="K2904" i="11"/>
  <c r="G2906" i="11"/>
  <c r="H2906" i="11" s="1"/>
  <c r="I2906" i="11" s="1"/>
  <c r="J2906" i="11" s="1"/>
  <c r="V2906" i="11"/>
  <c r="W2906" i="11" s="1"/>
  <c r="X2906" i="11" s="1"/>
  <c r="Y2906" i="11" s="1"/>
  <c r="M2906" i="11"/>
  <c r="N2906" i="11" s="1"/>
  <c r="O2906" i="11" s="1"/>
  <c r="P2906" i="11" s="1"/>
  <c r="Q2905" i="11" s="1"/>
  <c r="Q2904" i="11"/>
  <c r="U2908" i="11" l="1"/>
  <c r="E2908" i="11"/>
  <c r="D2908" i="11"/>
  <c r="A2909" i="11"/>
  <c r="C2908" i="11"/>
  <c r="B2908" i="11"/>
  <c r="S2908" i="11"/>
  <c r="G2907" i="11"/>
  <c r="H2907" i="11" s="1"/>
  <c r="I2907" i="11" s="1"/>
  <c r="J2907" i="11" s="1"/>
  <c r="K2906" i="11" s="1"/>
  <c r="V2907" i="11"/>
  <c r="M2907" i="11"/>
  <c r="N2907" i="11" s="1"/>
  <c r="O2907" i="11" s="1"/>
  <c r="P2907" i="11" s="1"/>
  <c r="W2907" i="11"/>
  <c r="X2907" i="11" s="1"/>
  <c r="Y2907" i="11" s="1"/>
  <c r="K2905" i="11"/>
  <c r="Q2906" i="11" l="1"/>
  <c r="D2909" i="11"/>
  <c r="C2909" i="11"/>
  <c r="B2909" i="11"/>
  <c r="A2910" i="11"/>
  <c r="E2909" i="11"/>
  <c r="U2909" i="11"/>
  <c r="S2909" i="11"/>
  <c r="G2908" i="11"/>
  <c r="H2908" i="11" s="1"/>
  <c r="I2908" i="11" s="1"/>
  <c r="J2908" i="11" s="1"/>
  <c r="M2908" i="11"/>
  <c r="N2908" i="11" s="1"/>
  <c r="O2908" i="11" s="1"/>
  <c r="P2908" i="11" s="1"/>
  <c r="V2908" i="11"/>
  <c r="W2908" i="11" s="1"/>
  <c r="X2908" i="11" s="1"/>
  <c r="Y2908" i="11" s="1"/>
  <c r="K2907" i="11" l="1"/>
  <c r="C2910" i="11"/>
  <c r="A2911" i="11"/>
  <c r="B2910" i="11"/>
  <c r="E2910" i="11"/>
  <c r="U2910" i="11"/>
  <c r="D2910" i="11"/>
  <c r="S2910" i="11"/>
  <c r="G2909" i="11"/>
  <c r="H2909" i="11" s="1"/>
  <c r="I2909" i="11" s="1"/>
  <c r="J2909" i="11" s="1"/>
  <c r="M2909" i="11"/>
  <c r="N2909" i="11" s="1"/>
  <c r="O2909" i="11" s="1"/>
  <c r="P2909" i="11" s="1"/>
  <c r="Q2908" i="11" s="1"/>
  <c r="V2909" i="11"/>
  <c r="W2909" i="11" s="1"/>
  <c r="X2909" i="11" s="1"/>
  <c r="Y2909" i="11" s="1"/>
  <c r="Q2907" i="11"/>
  <c r="G2910" i="11" l="1"/>
  <c r="H2910" i="11" s="1"/>
  <c r="I2910" i="11" s="1"/>
  <c r="J2910" i="11" s="1"/>
  <c r="K2909" i="11" s="1"/>
  <c r="M2910" i="11"/>
  <c r="N2910" i="11" s="1"/>
  <c r="O2910" i="11" s="1"/>
  <c r="P2910" i="11" s="1"/>
  <c r="Q2909" i="11" s="1"/>
  <c r="V2910" i="11"/>
  <c r="W2910" i="11"/>
  <c r="X2910" i="11" s="1"/>
  <c r="Y2910" i="11" s="1"/>
  <c r="A2912" i="11"/>
  <c r="B2911" i="11"/>
  <c r="U2911" i="11"/>
  <c r="E2911" i="11"/>
  <c r="C2911" i="11"/>
  <c r="D2911" i="11"/>
  <c r="S2911" i="11"/>
  <c r="K2908" i="11"/>
  <c r="G2911" i="11" l="1"/>
  <c r="H2911" i="11" s="1"/>
  <c r="I2911" i="11" s="1"/>
  <c r="J2911" i="11" s="1"/>
  <c r="K2910" i="11" s="1"/>
  <c r="M2911" i="11"/>
  <c r="N2911" i="11" s="1"/>
  <c r="O2911" i="11" s="1"/>
  <c r="P2911" i="11" s="1"/>
  <c r="Q2910" i="11" s="1"/>
  <c r="V2911" i="11"/>
  <c r="W2911" i="11" s="1"/>
  <c r="X2911" i="11" s="1"/>
  <c r="Y2911" i="11" s="1"/>
  <c r="U2912" i="11"/>
  <c r="E2912" i="11"/>
  <c r="D2912" i="11"/>
  <c r="C2912" i="11"/>
  <c r="B2912" i="11"/>
  <c r="A2913" i="11"/>
  <c r="S2912" i="11"/>
  <c r="G2912" i="11" l="1"/>
  <c r="H2912" i="11" s="1"/>
  <c r="I2912" i="11" s="1"/>
  <c r="J2912" i="11" s="1"/>
  <c r="K2911" i="11" s="1"/>
  <c r="V2912" i="11"/>
  <c r="W2912" i="11" s="1"/>
  <c r="X2912" i="11" s="1"/>
  <c r="Y2912" i="11" s="1"/>
  <c r="M2912" i="11"/>
  <c r="N2912" i="11" s="1"/>
  <c r="O2912" i="11" s="1"/>
  <c r="P2912" i="11" s="1"/>
  <c r="Q2911" i="11" s="1"/>
  <c r="D2913" i="11"/>
  <c r="C2913" i="11"/>
  <c r="A2914" i="11"/>
  <c r="E2913" i="11"/>
  <c r="B2913" i="11"/>
  <c r="U2913" i="11"/>
  <c r="S2913" i="11"/>
  <c r="C2914" i="11" l="1"/>
  <c r="A2915" i="11"/>
  <c r="B2914" i="11"/>
  <c r="U2914" i="11"/>
  <c r="E2914" i="11"/>
  <c r="D2914" i="11"/>
  <c r="S2914" i="11"/>
  <c r="G2913" i="11"/>
  <c r="H2913" i="11" s="1"/>
  <c r="I2913" i="11" s="1"/>
  <c r="J2913" i="11" s="1"/>
  <c r="V2913" i="11"/>
  <c r="W2913" i="11" s="1"/>
  <c r="X2913" i="11" s="1"/>
  <c r="Y2913" i="11" s="1"/>
  <c r="M2913" i="11"/>
  <c r="N2913" i="11" s="1"/>
  <c r="O2913" i="11" s="1"/>
  <c r="P2913" i="11" s="1"/>
  <c r="K2912" i="11" l="1"/>
  <c r="H2914" i="11"/>
  <c r="I2914" i="11" s="1"/>
  <c r="J2914" i="11" s="1"/>
  <c r="G2914" i="11"/>
  <c r="M2914" i="11"/>
  <c r="N2914" i="11" s="1"/>
  <c r="O2914" i="11" s="1"/>
  <c r="P2914" i="11" s="1"/>
  <c r="Q2913" i="11" s="1"/>
  <c r="V2914" i="11"/>
  <c r="W2914" i="11" s="1"/>
  <c r="X2914" i="11" s="1"/>
  <c r="Y2914" i="11" s="1"/>
  <c r="A2916" i="11"/>
  <c r="B2915" i="11"/>
  <c r="U2915" i="11"/>
  <c r="E2915" i="11"/>
  <c r="D2915" i="11"/>
  <c r="C2915" i="11"/>
  <c r="S2915" i="11"/>
  <c r="Q2912" i="11"/>
  <c r="U2916" i="11" l="1"/>
  <c r="E2916" i="11"/>
  <c r="D2916" i="11"/>
  <c r="A2917" i="11"/>
  <c r="C2916" i="11"/>
  <c r="B2916" i="11"/>
  <c r="S2916" i="11"/>
  <c r="G2915" i="11"/>
  <c r="H2915" i="11" s="1"/>
  <c r="I2915" i="11" s="1"/>
  <c r="J2915" i="11" s="1"/>
  <c r="K2914" i="11" s="1"/>
  <c r="M2915" i="11"/>
  <c r="N2915" i="11" s="1"/>
  <c r="O2915" i="11" s="1"/>
  <c r="P2915" i="11" s="1"/>
  <c r="V2915" i="11"/>
  <c r="W2915" i="11" s="1"/>
  <c r="X2915" i="11" s="1"/>
  <c r="Y2915" i="11" s="1"/>
  <c r="K2913" i="11"/>
  <c r="D2917" i="11" l="1"/>
  <c r="C2917" i="11"/>
  <c r="B2917" i="11"/>
  <c r="U2917" i="11"/>
  <c r="A2918" i="11"/>
  <c r="E2917" i="11"/>
  <c r="S2917" i="11"/>
  <c r="Q2914" i="11"/>
  <c r="G2916" i="11"/>
  <c r="H2916" i="11" s="1"/>
  <c r="I2916" i="11" s="1"/>
  <c r="J2916" i="11" s="1"/>
  <c r="K2915" i="11" s="1"/>
  <c r="V2916" i="11"/>
  <c r="W2916" i="11" s="1"/>
  <c r="X2916" i="11" s="1"/>
  <c r="Y2916" i="11" s="1"/>
  <c r="M2916" i="11"/>
  <c r="N2916" i="11" s="1"/>
  <c r="O2916" i="11" s="1"/>
  <c r="P2916" i="11" s="1"/>
  <c r="Q2915" i="11" l="1"/>
  <c r="N2917" i="11"/>
  <c r="O2917" i="11" s="1"/>
  <c r="P2917" i="11" s="1"/>
  <c r="C2918" i="11"/>
  <c r="A2919" i="11"/>
  <c r="B2918" i="11"/>
  <c r="E2918" i="11"/>
  <c r="D2918" i="11"/>
  <c r="U2918" i="11"/>
  <c r="S2918" i="11"/>
  <c r="G2917" i="11"/>
  <c r="H2917" i="11" s="1"/>
  <c r="I2917" i="11" s="1"/>
  <c r="J2917" i="11" s="1"/>
  <c r="K2916" i="11" s="1"/>
  <c r="M2917" i="11"/>
  <c r="V2917" i="11"/>
  <c r="W2917" i="11" s="1"/>
  <c r="X2917" i="11" s="1"/>
  <c r="Y2917" i="11" s="1"/>
  <c r="G2918" i="11" l="1"/>
  <c r="V2918" i="11"/>
  <c r="W2918" i="11" s="1"/>
  <c r="X2918" i="11" s="1"/>
  <c r="Y2918" i="11" s="1"/>
  <c r="M2918" i="11"/>
  <c r="N2918" i="11" s="1"/>
  <c r="O2918" i="11" s="1"/>
  <c r="P2918" i="11" s="1"/>
  <c r="A2920" i="11"/>
  <c r="B2919" i="11"/>
  <c r="U2919" i="11"/>
  <c r="E2919" i="11"/>
  <c r="D2919" i="11"/>
  <c r="C2919" i="11"/>
  <c r="S2919" i="11"/>
  <c r="H2918" i="11"/>
  <c r="I2918" i="11" s="1"/>
  <c r="J2918" i="11" s="1"/>
  <c r="Q2916" i="11"/>
  <c r="G2919" i="11" l="1"/>
  <c r="H2919" i="11" s="1"/>
  <c r="I2919" i="11" s="1"/>
  <c r="J2919" i="11" s="1"/>
  <c r="M2919" i="11"/>
  <c r="N2919" i="11" s="1"/>
  <c r="O2919" i="11" s="1"/>
  <c r="P2919" i="11" s="1"/>
  <c r="V2919" i="11"/>
  <c r="W2919" i="11" s="1"/>
  <c r="X2919" i="11" s="1"/>
  <c r="Y2919" i="11" s="1"/>
  <c r="K2917" i="11"/>
  <c r="U2920" i="11"/>
  <c r="E2920" i="11"/>
  <c r="D2920" i="11"/>
  <c r="C2920" i="11"/>
  <c r="B2920" i="11"/>
  <c r="A2921" i="11"/>
  <c r="S2920" i="11"/>
  <c r="Q2917" i="11"/>
  <c r="D2921" i="11" l="1"/>
  <c r="C2921" i="11"/>
  <c r="A2922" i="11"/>
  <c r="U2921" i="11"/>
  <c r="E2921" i="11"/>
  <c r="B2921" i="11"/>
  <c r="S2921" i="11"/>
  <c r="G2920" i="11"/>
  <c r="H2920" i="11" s="1"/>
  <c r="I2920" i="11" s="1"/>
  <c r="J2920" i="11" s="1"/>
  <c r="K2919" i="11" s="1"/>
  <c r="V2920" i="11"/>
  <c r="W2920" i="11" s="1"/>
  <c r="X2920" i="11" s="1"/>
  <c r="Y2920" i="11" s="1"/>
  <c r="M2920" i="11"/>
  <c r="N2920" i="11" s="1"/>
  <c r="O2920" i="11" s="1"/>
  <c r="P2920" i="11" s="1"/>
  <c r="Q2918" i="11"/>
  <c r="K2918" i="11"/>
  <c r="G2921" i="11" l="1"/>
  <c r="H2921" i="11" s="1"/>
  <c r="I2921" i="11" s="1"/>
  <c r="J2921" i="11" s="1"/>
  <c r="K2920" i="11" s="1"/>
  <c r="V2921" i="11"/>
  <c r="M2921" i="11"/>
  <c r="N2921" i="11"/>
  <c r="O2921" i="11" s="1"/>
  <c r="P2921" i="11" s="1"/>
  <c r="C2922" i="11"/>
  <c r="A2923" i="11"/>
  <c r="B2922" i="11"/>
  <c r="U2922" i="11"/>
  <c r="E2922" i="11"/>
  <c r="D2922" i="11"/>
  <c r="S2922" i="11"/>
  <c r="Q2919" i="11"/>
  <c r="W2921" i="11" l="1"/>
  <c r="X2921" i="11" s="1"/>
  <c r="Y2921" i="11" s="1"/>
  <c r="A2924" i="11"/>
  <c r="B2923" i="11"/>
  <c r="U2923" i="11"/>
  <c r="E2923" i="11"/>
  <c r="D2923" i="11"/>
  <c r="C2923" i="11"/>
  <c r="S2923" i="11"/>
  <c r="G2922" i="11"/>
  <c r="H2922" i="11" s="1"/>
  <c r="I2922" i="11" s="1"/>
  <c r="J2922" i="11" s="1"/>
  <c r="V2922" i="11"/>
  <c r="W2922" i="11" s="1"/>
  <c r="X2922" i="11" s="1"/>
  <c r="Y2922" i="11" s="1"/>
  <c r="M2922" i="11"/>
  <c r="N2922" i="11" s="1"/>
  <c r="O2922" i="11" s="1"/>
  <c r="P2922" i="11" s="1"/>
  <c r="Q2920" i="11"/>
  <c r="W2923" i="11" l="1"/>
  <c r="X2923" i="11" s="1"/>
  <c r="Y2923" i="11" s="1"/>
  <c r="K2921" i="11"/>
  <c r="G2923" i="11"/>
  <c r="H2923" i="11" s="1"/>
  <c r="I2923" i="11" s="1"/>
  <c r="J2923" i="11" s="1"/>
  <c r="K2922" i="11" s="1"/>
  <c r="V2923" i="11"/>
  <c r="M2923" i="11"/>
  <c r="N2923" i="11" s="1"/>
  <c r="O2923" i="11" s="1"/>
  <c r="P2923" i="11" s="1"/>
  <c r="U2924" i="11"/>
  <c r="E2924" i="11"/>
  <c r="D2924" i="11"/>
  <c r="C2924" i="11"/>
  <c r="A2925" i="11"/>
  <c r="B2924" i="11"/>
  <c r="S2924" i="11"/>
  <c r="Q2921" i="11"/>
  <c r="D2925" i="11" l="1"/>
  <c r="C2925" i="11"/>
  <c r="B2925" i="11"/>
  <c r="A2926" i="11"/>
  <c r="E2925" i="11"/>
  <c r="U2925" i="11"/>
  <c r="S2925" i="11"/>
  <c r="G2924" i="11"/>
  <c r="H2924" i="11" s="1"/>
  <c r="I2924" i="11" s="1"/>
  <c r="J2924" i="11" s="1"/>
  <c r="K2923" i="11" s="1"/>
  <c r="V2924" i="11"/>
  <c r="W2924" i="11" s="1"/>
  <c r="X2924" i="11" s="1"/>
  <c r="Y2924" i="11" s="1"/>
  <c r="M2924" i="11"/>
  <c r="N2924" i="11"/>
  <c r="O2924" i="11" s="1"/>
  <c r="P2924" i="11" s="1"/>
  <c r="Q2923" i="11" s="1"/>
  <c r="Q2922" i="11"/>
  <c r="C2926" i="11" l="1"/>
  <c r="A2927" i="11"/>
  <c r="B2926" i="11"/>
  <c r="E2926" i="11"/>
  <c r="D2926" i="11"/>
  <c r="U2926" i="11"/>
  <c r="S2926" i="11"/>
  <c r="G2925" i="11"/>
  <c r="H2925" i="11" s="1"/>
  <c r="I2925" i="11" s="1"/>
  <c r="J2925" i="11" s="1"/>
  <c r="K2924" i="11" s="1"/>
  <c r="V2925" i="11"/>
  <c r="W2925" i="11" s="1"/>
  <c r="X2925" i="11" s="1"/>
  <c r="Y2925" i="11" s="1"/>
  <c r="M2925" i="11"/>
  <c r="N2925" i="11" s="1"/>
  <c r="O2925" i="11" s="1"/>
  <c r="P2925" i="11" s="1"/>
  <c r="Q2924" i="11" s="1"/>
  <c r="A2928" i="11" l="1"/>
  <c r="B2927" i="11"/>
  <c r="U2927" i="11"/>
  <c r="E2927" i="11"/>
  <c r="C2927" i="11"/>
  <c r="D2927" i="11"/>
  <c r="S2927" i="11"/>
  <c r="G2926" i="11"/>
  <c r="H2926" i="11" s="1"/>
  <c r="I2926" i="11" s="1"/>
  <c r="J2926" i="11" s="1"/>
  <c r="K2925" i="11" s="1"/>
  <c r="M2926" i="11"/>
  <c r="N2926" i="11" s="1"/>
  <c r="O2926" i="11" s="1"/>
  <c r="P2926" i="11" s="1"/>
  <c r="Q2925" i="11" s="1"/>
  <c r="V2926" i="11"/>
  <c r="W2926" i="11"/>
  <c r="X2926" i="11" s="1"/>
  <c r="Y2926" i="11" s="1"/>
  <c r="G2927" i="11" l="1"/>
  <c r="H2927" i="11" s="1"/>
  <c r="I2927" i="11" s="1"/>
  <c r="J2927" i="11" s="1"/>
  <c r="M2927" i="11"/>
  <c r="N2927" i="11" s="1"/>
  <c r="O2927" i="11" s="1"/>
  <c r="P2927" i="11" s="1"/>
  <c r="V2927" i="11"/>
  <c r="W2927" i="11" s="1"/>
  <c r="X2927" i="11" s="1"/>
  <c r="Y2927" i="11" s="1"/>
  <c r="U2928" i="11"/>
  <c r="E2928" i="11"/>
  <c r="D2928" i="11"/>
  <c r="C2928" i="11"/>
  <c r="A2929" i="11"/>
  <c r="B2928" i="11"/>
  <c r="S2928" i="11"/>
  <c r="D2929" i="11" l="1"/>
  <c r="C2929" i="11"/>
  <c r="A2930" i="11"/>
  <c r="E2929" i="11"/>
  <c r="B2929" i="11"/>
  <c r="U2929" i="11"/>
  <c r="S2929" i="11"/>
  <c r="G2928" i="11"/>
  <c r="H2928" i="11" s="1"/>
  <c r="I2928" i="11" s="1"/>
  <c r="J2928" i="11" s="1"/>
  <c r="K2927" i="11" s="1"/>
  <c r="V2928" i="11"/>
  <c r="W2928" i="11" s="1"/>
  <c r="X2928" i="11" s="1"/>
  <c r="Y2928" i="11" s="1"/>
  <c r="M2928" i="11"/>
  <c r="N2928" i="11" s="1"/>
  <c r="O2928" i="11" s="1"/>
  <c r="P2928" i="11" s="1"/>
  <c r="K2926" i="11"/>
  <c r="Q2926" i="11"/>
  <c r="C2930" i="11" l="1"/>
  <c r="A2931" i="11"/>
  <c r="B2930" i="11"/>
  <c r="U2930" i="11"/>
  <c r="E2930" i="11"/>
  <c r="D2930" i="11"/>
  <c r="S2930" i="11"/>
  <c r="Q2927" i="11"/>
  <c r="G2929" i="11"/>
  <c r="H2929" i="11" s="1"/>
  <c r="I2929" i="11" s="1"/>
  <c r="J2929" i="11" s="1"/>
  <c r="K2928" i="11" s="1"/>
  <c r="M2929" i="11"/>
  <c r="N2929" i="11" s="1"/>
  <c r="O2929" i="11" s="1"/>
  <c r="P2929" i="11" s="1"/>
  <c r="V2929" i="11"/>
  <c r="W2929" i="11" s="1"/>
  <c r="X2929" i="11" s="1"/>
  <c r="Y2929" i="11" s="1"/>
  <c r="Q2928" i="11" l="1"/>
  <c r="G2930" i="11"/>
  <c r="H2930" i="11" s="1"/>
  <c r="I2930" i="11" s="1"/>
  <c r="J2930" i="11" s="1"/>
  <c r="K2929" i="11" s="1"/>
  <c r="V2930" i="11"/>
  <c r="W2930" i="11" s="1"/>
  <c r="X2930" i="11" s="1"/>
  <c r="Y2930" i="11" s="1"/>
  <c r="M2930" i="11"/>
  <c r="N2930" i="11" s="1"/>
  <c r="O2930" i="11" s="1"/>
  <c r="P2930" i="11" s="1"/>
  <c r="A2932" i="11"/>
  <c r="B2931" i="11"/>
  <c r="U2931" i="11"/>
  <c r="E2931" i="11"/>
  <c r="D2931" i="11"/>
  <c r="C2931" i="11"/>
  <c r="S2931" i="11"/>
  <c r="G2931" i="11" l="1"/>
  <c r="H2931" i="11" s="1"/>
  <c r="I2931" i="11" s="1"/>
  <c r="J2931" i="11" s="1"/>
  <c r="K2930" i="11" s="1"/>
  <c r="V2931" i="11"/>
  <c r="W2931" i="11" s="1"/>
  <c r="X2931" i="11" s="1"/>
  <c r="Y2931" i="11" s="1"/>
  <c r="M2931" i="11"/>
  <c r="N2931" i="11" s="1"/>
  <c r="O2931" i="11" s="1"/>
  <c r="P2931" i="11" s="1"/>
  <c r="Q2930" i="11" s="1"/>
  <c r="U2932" i="11"/>
  <c r="E2932" i="11"/>
  <c r="D2932" i="11"/>
  <c r="C2932" i="11"/>
  <c r="B2932" i="11"/>
  <c r="A2933" i="11"/>
  <c r="S2932" i="11"/>
  <c r="Q2929" i="11"/>
  <c r="G2932" i="11" l="1"/>
  <c r="H2932" i="11" s="1"/>
  <c r="I2932" i="11" s="1"/>
  <c r="J2932" i="11" s="1"/>
  <c r="K2931" i="11" s="1"/>
  <c r="V2932" i="11"/>
  <c r="W2932" i="11" s="1"/>
  <c r="X2932" i="11" s="1"/>
  <c r="Y2932" i="11" s="1"/>
  <c r="M2932" i="11"/>
  <c r="N2932" i="11" s="1"/>
  <c r="O2932" i="11" s="1"/>
  <c r="P2932" i="11" s="1"/>
  <c r="Q2931" i="11" s="1"/>
  <c r="D2933" i="11"/>
  <c r="C2933" i="11"/>
  <c r="B2933" i="11"/>
  <c r="U2933" i="11"/>
  <c r="A2934" i="11"/>
  <c r="E2933" i="11"/>
  <c r="S2933" i="11"/>
  <c r="G2933" i="11" l="1"/>
  <c r="H2933" i="11" s="1"/>
  <c r="I2933" i="11" s="1"/>
  <c r="J2933" i="11" s="1"/>
  <c r="K2932" i="11" s="1"/>
  <c r="V2933" i="11"/>
  <c r="W2933" i="11" s="1"/>
  <c r="X2933" i="11" s="1"/>
  <c r="Y2933" i="11" s="1"/>
  <c r="M2933" i="11"/>
  <c r="N2933" i="11" s="1"/>
  <c r="O2933" i="11" s="1"/>
  <c r="P2933" i="11" s="1"/>
  <c r="C2934" i="11"/>
  <c r="A2935" i="11"/>
  <c r="B2934" i="11"/>
  <c r="E2934" i="11"/>
  <c r="D2934" i="11"/>
  <c r="U2934" i="11"/>
  <c r="S2934" i="11"/>
  <c r="A2936" i="11" l="1"/>
  <c r="B2935" i="11"/>
  <c r="U2935" i="11"/>
  <c r="E2935" i="11"/>
  <c r="D2935" i="11"/>
  <c r="C2935" i="11"/>
  <c r="S2935" i="11"/>
  <c r="G2934" i="11"/>
  <c r="H2934" i="11" s="1"/>
  <c r="I2934" i="11" s="1"/>
  <c r="J2934" i="11" s="1"/>
  <c r="K2933" i="11" s="1"/>
  <c r="M2934" i="11"/>
  <c r="N2934" i="11" s="1"/>
  <c r="O2934" i="11" s="1"/>
  <c r="P2934" i="11" s="1"/>
  <c r="V2934" i="11"/>
  <c r="W2934" i="11" s="1"/>
  <c r="X2934" i="11" s="1"/>
  <c r="Q2932" i="11"/>
  <c r="G2935" i="11" l="1"/>
  <c r="H2935" i="11" s="1"/>
  <c r="I2935" i="11" s="1"/>
  <c r="J2935" i="11" s="1"/>
  <c r="K2934" i="11" s="1"/>
  <c r="V2935" i="11"/>
  <c r="W2935" i="11" s="1"/>
  <c r="X2935" i="11" s="1"/>
  <c r="Y2935" i="11" s="1"/>
  <c r="M2935" i="11"/>
  <c r="Y2934" i="11"/>
  <c r="U2936" i="11"/>
  <c r="E2936" i="11"/>
  <c r="D2936" i="11"/>
  <c r="C2936" i="11"/>
  <c r="A2937" i="11"/>
  <c r="B2936" i="11"/>
  <c r="S2936" i="11"/>
  <c r="N2935" i="11"/>
  <c r="O2935" i="11" s="1"/>
  <c r="P2935" i="11" s="1"/>
  <c r="Q2934" i="11" s="1"/>
  <c r="Q2933" i="11"/>
  <c r="G2936" i="11" l="1"/>
  <c r="H2936" i="11" s="1"/>
  <c r="I2936" i="11" s="1"/>
  <c r="J2936" i="11" s="1"/>
  <c r="K2935" i="11" s="1"/>
  <c r="M2936" i="11"/>
  <c r="N2936" i="11" s="1"/>
  <c r="O2936" i="11" s="1"/>
  <c r="P2936" i="11" s="1"/>
  <c r="V2936" i="11"/>
  <c r="W2936" i="11" s="1"/>
  <c r="X2936" i="11" s="1"/>
  <c r="Y2936" i="11" s="1"/>
  <c r="D2937" i="11"/>
  <c r="C2937" i="11"/>
  <c r="A2938" i="11"/>
  <c r="E2937" i="11"/>
  <c r="B2937" i="11"/>
  <c r="U2937" i="11"/>
  <c r="S2937" i="11"/>
  <c r="Q2935" i="11" l="1"/>
  <c r="G2937" i="11"/>
  <c r="H2937" i="11" s="1"/>
  <c r="I2937" i="11" s="1"/>
  <c r="J2937" i="11" s="1"/>
  <c r="K2936" i="11" s="1"/>
  <c r="M2937" i="11"/>
  <c r="N2937" i="11" s="1"/>
  <c r="O2937" i="11" s="1"/>
  <c r="P2937" i="11" s="1"/>
  <c r="V2937" i="11"/>
  <c r="W2937" i="11" s="1"/>
  <c r="X2937" i="11" s="1"/>
  <c r="Y2937" i="11" s="1"/>
  <c r="C2938" i="11"/>
  <c r="A2939" i="11"/>
  <c r="B2938" i="11"/>
  <c r="U2938" i="11"/>
  <c r="E2938" i="11"/>
  <c r="D2938" i="11"/>
  <c r="S2938" i="11"/>
  <c r="G2938" i="11" l="1"/>
  <c r="H2938" i="11" s="1"/>
  <c r="I2938" i="11" s="1"/>
  <c r="J2938" i="11" s="1"/>
  <c r="K2937" i="11" s="1"/>
  <c r="V2938" i="11"/>
  <c r="W2938" i="11" s="1"/>
  <c r="X2938" i="11" s="1"/>
  <c r="Y2938" i="11" s="1"/>
  <c r="M2938" i="11"/>
  <c r="N2938" i="11" s="1"/>
  <c r="O2938" i="11" s="1"/>
  <c r="P2938" i="11" s="1"/>
  <c r="Q2937" i="11" s="1"/>
  <c r="A2940" i="11"/>
  <c r="B2939" i="11"/>
  <c r="U2939" i="11"/>
  <c r="E2939" i="11"/>
  <c r="D2939" i="11"/>
  <c r="C2939" i="11"/>
  <c r="S2939" i="11"/>
  <c r="Q2936" i="11"/>
  <c r="U2940" i="11" l="1"/>
  <c r="E2940" i="11"/>
  <c r="D2940" i="11"/>
  <c r="B2940" i="11"/>
  <c r="A2941" i="11"/>
  <c r="C2940" i="11"/>
  <c r="S2940" i="11"/>
  <c r="G2939" i="11"/>
  <c r="H2939" i="11" s="1"/>
  <c r="I2939" i="11" s="1"/>
  <c r="J2939" i="11" s="1"/>
  <c r="V2939" i="11"/>
  <c r="W2939" i="11" s="1"/>
  <c r="X2939" i="11" s="1"/>
  <c r="Y2939" i="11" s="1"/>
  <c r="M2939" i="11"/>
  <c r="N2939" i="11" s="1"/>
  <c r="O2939" i="11" s="1"/>
  <c r="P2939" i="11" s="1"/>
  <c r="Q2938" i="11" s="1"/>
  <c r="D2941" i="11" l="1"/>
  <c r="C2941" i="11"/>
  <c r="B2941" i="11"/>
  <c r="U2941" i="11"/>
  <c r="A2942" i="11"/>
  <c r="E2941" i="11"/>
  <c r="S2941" i="11"/>
  <c r="K2938" i="11"/>
  <c r="G2940" i="11"/>
  <c r="V2940" i="11"/>
  <c r="W2940" i="11" s="1"/>
  <c r="X2940" i="11" s="1"/>
  <c r="Y2940" i="11" s="1"/>
  <c r="M2940" i="11"/>
  <c r="N2940" i="11"/>
  <c r="O2940" i="11" s="1"/>
  <c r="P2940" i="11" s="1"/>
  <c r="H2940" i="11"/>
  <c r="I2940" i="11" s="1"/>
  <c r="J2940" i="11" s="1"/>
  <c r="H2941" i="11" l="1"/>
  <c r="I2941" i="11" s="1"/>
  <c r="J2941" i="11" s="1"/>
  <c r="K2940" i="11" s="1"/>
  <c r="G2941" i="11"/>
  <c r="M2941" i="11"/>
  <c r="N2941" i="11" s="1"/>
  <c r="O2941" i="11" s="1"/>
  <c r="P2941" i="11" s="1"/>
  <c r="V2941" i="11"/>
  <c r="W2941" i="11" s="1"/>
  <c r="X2941" i="11" s="1"/>
  <c r="Y2941" i="11" s="1"/>
  <c r="Q2939" i="11"/>
  <c r="C2942" i="11"/>
  <c r="A2943" i="11"/>
  <c r="B2942" i="11"/>
  <c r="E2942" i="11"/>
  <c r="U2942" i="11"/>
  <c r="D2942" i="11"/>
  <c r="S2942" i="11"/>
  <c r="K2939" i="11"/>
  <c r="G2942" i="11" l="1"/>
  <c r="H2942" i="11" s="1"/>
  <c r="I2942" i="11" s="1"/>
  <c r="J2942" i="11" s="1"/>
  <c r="K2941" i="11" s="1"/>
  <c r="M2942" i="11"/>
  <c r="N2942" i="11" s="1"/>
  <c r="O2942" i="11" s="1"/>
  <c r="P2942" i="11" s="1"/>
  <c r="Q2941" i="11" s="1"/>
  <c r="V2942" i="11"/>
  <c r="W2942" i="11" s="1"/>
  <c r="X2942" i="11" s="1"/>
  <c r="Y2942" i="11" s="1"/>
  <c r="A2944" i="11"/>
  <c r="B2943" i="11"/>
  <c r="U2943" i="11"/>
  <c r="E2943" i="11"/>
  <c r="D2943" i="11"/>
  <c r="C2943" i="11"/>
  <c r="S2943" i="11"/>
  <c r="Q2940" i="11"/>
  <c r="U2944" i="11" l="1"/>
  <c r="E2944" i="11"/>
  <c r="D2944" i="11"/>
  <c r="C2944" i="11"/>
  <c r="A2945" i="11"/>
  <c r="B2944" i="11"/>
  <c r="S2944" i="11"/>
  <c r="W2943" i="11"/>
  <c r="X2943" i="11" s="1"/>
  <c r="Y2943" i="11" s="1"/>
  <c r="G2943" i="11"/>
  <c r="H2943" i="11" s="1"/>
  <c r="I2943" i="11" s="1"/>
  <c r="J2943" i="11" s="1"/>
  <c r="M2943" i="11"/>
  <c r="N2943" i="11" s="1"/>
  <c r="O2943" i="11" s="1"/>
  <c r="P2943" i="11" s="1"/>
  <c r="Q2942" i="11" s="1"/>
  <c r="V2943" i="11"/>
  <c r="G2944" i="11" l="1"/>
  <c r="M2944" i="11"/>
  <c r="V2944" i="11"/>
  <c r="W2944" i="11" s="1"/>
  <c r="X2944" i="11" s="1"/>
  <c r="Y2944" i="11" s="1"/>
  <c r="N2944" i="11"/>
  <c r="O2944" i="11" s="1"/>
  <c r="P2944" i="11" s="1"/>
  <c r="Q2943" i="11" s="1"/>
  <c r="K2942" i="11"/>
  <c r="D2945" i="11"/>
  <c r="C2945" i="11"/>
  <c r="A2946" i="11"/>
  <c r="E2945" i="11"/>
  <c r="B2945" i="11"/>
  <c r="U2945" i="11"/>
  <c r="S2945" i="11"/>
  <c r="H2944" i="11"/>
  <c r="I2944" i="11" s="1"/>
  <c r="J2944" i="11" s="1"/>
  <c r="G2945" i="11" l="1"/>
  <c r="H2945" i="11" s="1"/>
  <c r="I2945" i="11" s="1"/>
  <c r="J2945" i="11" s="1"/>
  <c r="V2945" i="11"/>
  <c r="M2945" i="11"/>
  <c r="N2945" i="11" s="1"/>
  <c r="O2945" i="11" s="1"/>
  <c r="P2945" i="11" s="1"/>
  <c r="C2946" i="11"/>
  <c r="A2947" i="11"/>
  <c r="B2946" i="11"/>
  <c r="U2946" i="11"/>
  <c r="E2946" i="11"/>
  <c r="D2946" i="11"/>
  <c r="S2946" i="11"/>
  <c r="W2945" i="11"/>
  <c r="X2945" i="11" s="1"/>
  <c r="Y2945" i="11" s="1"/>
  <c r="K2943" i="11"/>
  <c r="Q2944" i="11" l="1"/>
  <c r="A2948" i="11"/>
  <c r="B2947" i="11"/>
  <c r="U2947" i="11"/>
  <c r="E2947" i="11"/>
  <c r="D2947" i="11"/>
  <c r="C2947" i="11"/>
  <c r="S2947" i="11"/>
  <c r="G2946" i="11"/>
  <c r="H2946" i="11" s="1"/>
  <c r="I2946" i="11" s="1"/>
  <c r="J2946" i="11" s="1"/>
  <c r="M2946" i="11"/>
  <c r="N2946" i="11" s="1"/>
  <c r="O2946" i="11" s="1"/>
  <c r="P2946" i="11" s="1"/>
  <c r="V2946" i="11"/>
  <c r="W2946" i="11" s="1"/>
  <c r="X2946" i="11" s="1"/>
  <c r="Y2946" i="11" s="1"/>
  <c r="K2944" i="11"/>
  <c r="Q2945" i="11" l="1"/>
  <c r="U2948" i="11"/>
  <c r="E2948" i="11"/>
  <c r="D2948" i="11"/>
  <c r="B2948" i="11"/>
  <c r="A2949" i="11"/>
  <c r="C2948" i="11"/>
  <c r="S2948" i="11"/>
  <c r="H2947" i="11"/>
  <c r="I2947" i="11" s="1"/>
  <c r="J2947" i="11" s="1"/>
  <c r="K2946" i="11" s="1"/>
  <c r="K2945" i="11"/>
  <c r="G2947" i="11"/>
  <c r="M2947" i="11"/>
  <c r="N2947" i="11" s="1"/>
  <c r="O2947" i="11" s="1"/>
  <c r="P2947" i="11" s="1"/>
  <c r="V2947" i="11"/>
  <c r="W2947" i="11" s="1"/>
  <c r="X2947" i="11" s="1"/>
  <c r="Y2947" i="11" s="1"/>
  <c r="O64" i="8"/>
  <c r="D2949" i="11" l="1"/>
  <c r="C2949" i="11"/>
  <c r="B2949" i="11"/>
  <c r="U2949" i="11"/>
  <c r="A2950" i="11"/>
  <c r="E2949" i="11"/>
  <c r="S2949" i="11"/>
  <c r="G2948" i="11"/>
  <c r="H2948" i="11" s="1"/>
  <c r="I2948" i="11" s="1"/>
  <c r="J2948" i="11" s="1"/>
  <c r="V2948" i="11"/>
  <c r="M2948" i="11"/>
  <c r="N2948" i="11" s="1"/>
  <c r="O2948" i="11" s="1"/>
  <c r="P2948" i="11" s="1"/>
  <c r="Q2947" i="11" s="1"/>
  <c r="W2948" i="11"/>
  <c r="X2948" i="11" s="1"/>
  <c r="Y2948" i="11" s="1"/>
  <c r="Q2946" i="11"/>
  <c r="K2947" i="11" l="1"/>
  <c r="W2949" i="11"/>
  <c r="X2949" i="11" s="1"/>
  <c r="Y2949" i="11" s="1"/>
  <c r="G2949" i="11"/>
  <c r="H2949" i="11" s="1"/>
  <c r="I2949" i="11" s="1"/>
  <c r="J2949" i="11" s="1"/>
  <c r="V2949" i="11"/>
  <c r="M2949" i="11"/>
  <c r="N2949" i="11" s="1"/>
  <c r="O2949" i="11" s="1"/>
  <c r="P2949" i="11" s="1"/>
  <c r="C2950" i="11"/>
  <c r="A2951" i="11"/>
  <c r="B2950" i="11"/>
  <c r="E2950" i="11"/>
  <c r="D2950" i="11"/>
  <c r="U2950" i="11"/>
  <c r="S2950" i="11"/>
  <c r="Q2948" i="11" l="1"/>
  <c r="A2952" i="11"/>
  <c r="B2951" i="11"/>
  <c r="U2951" i="11"/>
  <c r="E2951" i="11"/>
  <c r="D2951" i="11"/>
  <c r="C2951" i="11"/>
  <c r="S2951" i="11"/>
  <c r="G2950" i="11"/>
  <c r="H2950" i="11" s="1"/>
  <c r="I2950" i="11" s="1"/>
  <c r="J2950" i="11" s="1"/>
  <c r="V2950" i="11"/>
  <c r="W2950" i="11" s="1"/>
  <c r="X2950" i="11" s="1"/>
  <c r="Y2950" i="11" s="1"/>
  <c r="M2950" i="11"/>
  <c r="N2950" i="11" s="1"/>
  <c r="O2950" i="11" s="1"/>
  <c r="P2950" i="11" s="1"/>
  <c r="K2948" i="11"/>
  <c r="K2949" i="11" l="1"/>
  <c r="G2951" i="11"/>
  <c r="M2951" i="11"/>
  <c r="V2951" i="11"/>
  <c r="W2951" i="11"/>
  <c r="X2951" i="11" s="1"/>
  <c r="Y2951" i="11" s="1"/>
  <c r="U2952" i="11"/>
  <c r="E2952" i="11"/>
  <c r="D2952" i="11"/>
  <c r="C2952" i="11"/>
  <c r="A2953" i="11"/>
  <c r="B2952" i="11"/>
  <c r="S2952" i="11"/>
  <c r="N2951" i="11"/>
  <c r="O2951" i="11" s="1"/>
  <c r="P2951" i="11" s="1"/>
  <c r="Q2950" i="11" s="1"/>
  <c r="Q2949" i="11"/>
  <c r="H2951" i="11" l="1"/>
  <c r="I2951" i="11" s="1"/>
  <c r="J2951" i="11" s="1"/>
  <c r="D2953" i="11"/>
  <c r="C2953" i="11"/>
  <c r="A2954" i="11"/>
  <c r="B2953" i="11"/>
  <c r="E2953" i="11"/>
  <c r="U2953" i="11"/>
  <c r="S2953" i="11"/>
  <c r="G2952" i="11"/>
  <c r="H2952" i="11" s="1"/>
  <c r="I2952" i="11" s="1"/>
  <c r="J2952" i="11" s="1"/>
  <c r="V2952" i="11"/>
  <c r="W2952" i="11" s="1"/>
  <c r="X2952" i="11" s="1"/>
  <c r="Y2952" i="11" s="1"/>
  <c r="M2952" i="11"/>
  <c r="N2952" i="11" s="1"/>
  <c r="O2952" i="11" s="1"/>
  <c r="P2952" i="11" s="1"/>
  <c r="G2953" i="11" l="1"/>
  <c r="H2953" i="11" s="1"/>
  <c r="I2953" i="11" s="1"/>
  <c r="J2953" i="11" s="1"/>
  <c r="M2953" i="11"/>
  <c r="N2953" i="11" s="1"/>
  <c r="O2953" i="11" s="1"/>
  <c r="P2953" i="11" s="1"/>
  <c r="V2953" i="11"/>
  <c r="W2953" i="11"/>
  <c r="X2953" i="11" s="1"/>
  <c r="Y2953" i="11" s="1"/>
  <c r="Q2951" i="11"/>
  <c r="K2951" i="11"/>
  <c r="K2950" i="11"/>
  <c r="C2954" i="11"/>
  <c r="A2955" i="11"/>
  <c r="B2954" i="11"/>
  <c r="U2954" i="11"/>
  <c r="D2954" i="11"/>
  <c r="E2954" i="11"/>
  <c r="S2954" i="11"/>
  <c r="A2956" i="11" l="1"/>
  <c r="B2955" i="11"/>
  <c r="U2955" i="11"/>
  <c r="E2955" i="11"/>
  <c r="D2955" i="11"/>
  <c r="C2955" i="11"/>
  <c r="S2955" i="11"/>
  <c r="Q2952" i="11"/>
  <c r="G2954" i="11"/>
  <c r="H2954" i="11" s="1"/>
  <c r="I2954" i="11" s="1"/>
  <c r="J2954" i="11" s="1"/>
  <c r="V2954" i="11"/>
  <c r="W2954" i="11" s="1"/>
  <c r="X2954" i="11" s="1"/>
  <c r="Y2954" i="11" s="1"/>
  <c r="M2954" i="11"/>
  <c r="N2954" i="11" s="1"/>
  <c r="O2954" i="11" s="1"/>
  <c r="P2954" i="11" s="1"/>
  <c r="K2952" i="11"/>
  <c r="N2955" i="11" l="1"/>
  <c r="O2955" i="11" s="1"/>
  <c r="P2955" i="11" s="1"/>
  <c r="Q2954" i="11" s="1"/>
  <c r="U2956" i="11"/>
  <c r="E2956" i="11"/>
  <c r="D2956" i="11"/>
  <c r="A2957" i="11"/>
  <c r="C2956" i="11"/>
  <c r="B2956" i="11"/>
  <c r="S2956" i="11"/>
  <c r="G2955" i="11"/>
  <c r="H2955" i="11" s="1"/>
  <c r="I2955" i="11" s="1"/>
  <c r="J2955" i="11" s="1"/>
  <c r="K2954" i="11" s="1"/>
  <c r="V2955" i="11"/>
  <c r="M2955" i="11"/>
  <c r="Q2953" i="11"/>
  <c r="W2955" i="11"/>
  <c r="X2955" i="11" s="1"/>
  <c r="Y2955" i="11" s="1"/>
  <c r="K2953" i="11"/>
  <c r="D2957" i="11" l="1"/>
  <c r="C2957" i="11"/>
  <c r="B2957" i="11"/>
  <c r="E2957" i="11"/>
  <c r="U2957" i="11"/>
  <c r="A2958" i="11"/>
  <c r="S2957" i="11"/>
  <c r="G2956" i="11"/>
  <c r="H2956" i="11" s="1"/>
  <c r="I2956" i="11" s="1"/>
  <c r="J2956" i="11" s="1"/>
  <c r="V2956" i="11"/>
  <c r="W2956" i="11" s="1"/>
  <c r="X2956" i="11" s="1"/>
  <c r="Y2956" i="11" s="1"/>
  <c r="M2956" i="11"/>
  <c r="N2956" i="11" s="1"/>
  <c r="O2956" i="11" s="1"/>
  <c r="P2956" i="11" s="1"/>
  <c r="Q2955" i="11" s="1"/>
  <c r="K2955" i="11" l="1"/>
  <c r="G2957" i="11"/>
  <c r="H2957" i="11" s="1"/>
  <c r="I2957" i="11" s="1"/>
  <c r="J2957" i="11" s="1"/>
  <c r="V2957" i="11"/>
  <c r="W2957" i="11" s="1"/>
  <c r="X2957" i="11" s="1"/>
  <c r="Y2957" i="11" s="1"/>
  <c r="M2957" i="11"/>
  <c r="C2958" i="11"/>
  <c r="A2959" i="11"/>
  <c r="B2958" i="11"/>
  <c r="E2958" i="11"/>
  <c r="D2958" i="11"/>
  <c r="U2958" i="11"/>
  <c r="S2958" i="11"/>
  <c r="N2957" i="11"/>
  <c r="O2957" i="11" s="1"/>
  <c r="P2957" i="11" s="1"/>
  <c r="Q2956" i="11" s="1"/>
  <c r="A2960" i="11" l="1"/>
  <c r="B2959" i="11"/>
  <c r="U2959" i="11"/>
  <c r="E2959" i="11"/>
  <c r="D2959" i="11"/>
  <c r="C2959" i="11"/>
  <c r="S2959" i="11"/>
  <c r="G2958" i="11"/>
  <c r="H2958" i="11" s="1"/>
  <c r="I2958" i="11" s="1"/>
  <c r="J2958" i="11" s="1"/>
  <c r="M2958" i="11"/>
  <c r="N2958" i="11" s="1"/>
  <c r="O2958" i="11" s="1"/>
  <c r="P2958" i="11" s="1"/>
  <c r="Q2957" i="11" s="1"/>
  <c r="V2958" i="11"/>
  <c r="W2958" i="11" s="1"/>
  <c r="X2958" i="11" s="1"/>
  <c r="Y2958" i="11" s="1"/>
  <c r="K2956" i="11"/>
  <c r="K2957" i="11" l="1"/>
  <c r="G2959" i="11"/>
  <c r="H2959" i="11" s="1"/>
  <c r="I2959" i="11" s="1"/>
  <c r="J2959" i="11" s="1"/>
  <c r="V2959" i="11"/>
  <c r="W2959" i="11" s="1"/>
  <c r="X2959" i="11" s="1"/>
  <c r="Y2959" i="11" s="1"/>
  <c r="M2959" i="11"/>
  <c r="N2959" i="11" s="1"/>
  <c r="O2959" i="11" s="1"/>
  <c r="P2959" i="11" s="1"/>
  <c r="U2960" i="11"/>
  <c r="E2960" i="11"/>
  <c r="D2960" i="11"/>
  <c r="C2960" i="11"/>
  <c r="B2960" i="11"/>
  <c r="A2961" i="11"/>
  <c r="S2960" i="11"/>
  <c r="K2958" i="11" l="1"/>
  <c r="G2960" i="11"/>
  <c r="H2960" i="11" s="1"/>
  <c r="I2960" i="11" s="1"/>
  <c r="J2960" i="11" s="1"/>
  <c r="M2960" i="11"/>
  <c r="N2960" i="11" s="1"/>
  <c r="O2960" i="11" s="1"/>
  <c r="P2960" i="11" s="1"/>
  <c r="Q2959" i="11" s="1"/>
  <c r="V2960" i="11"/>
  <c r="W2960" i="11" s="1"/>
  <c r="X2960" i="11" s="1"/>
  <c r="Y2960" i="11" s="1"/>
  <c r="D2961" i="11"/>
  <c r="U2961" i="11"/>
  <c r="C2961" i="11"/>
  <c r="A2962" i="11"/>
  <c r="E2961" i="11"/>
  <c r="B2961" i="11"/>
  <c r="S2961" i="11"/>
  <c r="Q2958" i="11"/>
  <c r="G2961" i="11" l="1"/>
  <c r="H2961" i="11" s="1"/>
  <c r="I2961" i="11" s="1"/>
  <c r="J2961" i="11" s="1"/>
  <c r="K2960" i="11" s="1"/>
  <c r="V2961" i="11"/>
  <c r="W2961" i="11" s="1"/>
  <c r="X2961" i="11" s="1"/>
  <c r="Y2961" i="11" s="1"/>
  <c r="M2961" i="11"/>
  <c r="N2961" i="11" s="1"/>
  <c r="O2961" i="11" s="1"/>
  <c r="P2961" i="11" s="1"/>
  <c r="Q2960" i="11" s="1"/>
  <c r="C2962" i="11"/>
  <c r="A2963" i="11"/>
  <c r="B2962" i="11"/>
  <c r="E2962" i="11"/>
  <c r="D2962" i="11"/>
  <c r="U2962" i="11"/>
  <c r="S2962" i="11"/>
  <c r="K2959" i="11"/>
  <c r="G2962" i="11" l="1"/>
  <c r="H2962" i="11" s="1"/>
  <c r="I2962" i="11" s="1"/>
  <c r="J2962" i="11" s="1"/>
  <c r="K2961" i="11" s="1"/>
  <c r="V2962" i="11"/>
  <c r="W2962" i="11" s="1"/>
  <c r="X2962" i="11" s="1"/>
  <c r="Y2962" i="11" s="1"/>
  <c r="M2962" i="11"/>
  <c r="N2962" i="11" s="1"/>
  <c r="O2962" i="11" s="1"/>
  <c r="P2962" i="11" s="1"/>
  <c r="A2964" i="11"/>
  <c r="B2963" i="11"/>
  <c r="U2963" i="11"/>
  <c r="E2963" i="11"/>
  <c r="C2963" i="11"/>
  <c r="D2963" i="11"/>
  <c r="S2963" i="11"/>
  <c r="G2963" i="11" l="1"/>
  <c r="H2963" i="11" s="1"/>
  <c r="I2963" i="11" s="1"/>
  <c r="J2963" i="11" s="1"/>
  <c r="M2963" i="11"/>
  <c r="N2963" i="11" s="1"/>
  <c r="O2963" i="11" s="1"/>
  <c r="P2963" i="11" s="1"/>
  <c r="V2963" i="11"/>
  <c r="W2963" i="11" s="1"/>
  <c r="X2963" i="11" s="1"/>
  <c r="Y2963" i="11" s="1"/>
  <c r="U2964" i="11"/>
  <c r="E2964" i="11"/>
  <c r="D2964" i="11"/>
  <c r="C2964" i="11"/>
  <c r="B2964" i="11"/>
  <c r="A2965" i="11"/>
  <c r="S2964" i="11"/>
  <c r="Q2961" i="11"/>
  <c r="D2965" i="11" l="1"/>
  <c r="C2965" i="11"/>
  <c r="A2966" i="11"/>
  <c r="E2965" i="11"/>
  <c r="B2965" i="11"/>
  <c r="U2965" i="11"/>
  <c r="S2965" i="11"/>
  <c r="K2962" i="11"/>
  <c r="G2964" i="11"/>
  <c r="H2964" i="11" s="1"/>
  <c r="I2964" i="11" s="1"/>
  <c r="J2964" i="11" s="1"/>
  <c r="V2964" i="11"/>
  <c r="W2964" i="11" s="1"/>
  <c r="X2964" i="11" s="1"/>
  <c r="Y2964" i="11" s="1"/>
  <c r="M2964" i="11"/>
  <c r="N2964" i="11" s="1"/>
  <c r="O2964" i="11" s="1"/>
  <c r="P2964" i="11" s="1"/>
  <c r="Q2962" i="11"/>
  <c r="C2966" i="11" l="1"/>
  <c r="A2967" i="11"/>
  <c r="B2966" i="11"/>
  <c r="U2966" i="11"/>
  <c r="E2966" i="11"/>
  <c r="D2966" i="11"/>
  <c r="S2966" i="11"/>
  <c r="Q2963" i="11"/>
  <c r="G2965" i="11"/>
  <c r="H2965" i="11" s="1"/>
  <c r="I2965" i="11" s="1"/>
  <c r="J2965" i="11" s="1"/>
  <c r="V2965" i="11"/>
  <c r="W2965" i="11" s="1"/>
  <c r="X2965" i="11" s="1"/>
  <c r="Y2965" i="11" s="1"/>
  <c r="M2965" i="11"/>
  <c r="N2965" i="11" s="1"/>
  <c r="O2965" i="11" s="1"/>
  <c r="P2965" i="11" s="1"/>
  <c r="K2963" i="11"/>
  <c r="Q2964" i="11" l="1"/>
  <c r="G2966" i="11"/>
  <c r="H2966" i="11" s="1"/>
  <c r="I2966" i="11" s="1"/>
  <c r="J2966" i="11" s="1"/>
  <c r="K2965" i="11" s="1"/>
  <c r="V2966" i="11"/>
  <c r="W2966" i="11" s="1"/>
  <c r="X2966" i="11" s="1"/>
  <c r="Y2966" i="11" s="1"/>
  <c r="M2966" i="11"/>
  <c r="N2966" i="11" s="1"/>
  <c r="O2966" i="11" s="1"/>
  <c r="P2966" i="11" s="1"/>
  <c r="A2968" i="11"/>
  <c r="B2967" i="11"/>
  <c r="U2967" i="11"/>
  <c r="E2967" i="11"/>
  <c r="D2967" i="11"/>
  <c r="C2967" i="11"/>
  <c r="S2967" i="11"/>
  <c r="K2964" i="11"/>
  <c r="U2968" i="11" l="1"/>
  <c r="E2968" i="11"/>
  <c r="D2968" i="11"/>
  <c r="A2969" i="11"/>
  <c r="C2968" i="11"/>
  <c r="B2968" i="11"/>
  <c r="S2968" i="11"/>
  <c r="G2967" i="11"/>
  <c r="H2967" i="11" s="1"/>
  <c r="I2967" i="11" s="1"/>
  <c r="J2967" i="11" s="1"/>
  <c r="V2967" i="11"/>
  <c r="W2967" i="11" s="1"/>
  <c r="X2967" i="11" s="1"/>
  <c r="Y2967" i="11" s="1"/>
  <c r="M2967" i="11"/>
  <c r="N2967" i="11" s="1"/>
  <c r="O2967" i="11" s="1"/>
  <c r="P2967" i="11" s="1"/>
  <c r="Q2966" i="11" s="1"/>
  <c r="Q2965" i="11"/>
  <c r="K2966" i="11" l="1"/>
  <c r="D2969" i="11"/>
  <c r="C2969" i="11"/>
  <c r="B2969" i="11"/>
  <c r="U2969" i="11"/>
  <c r="A2970" i="11"/>
  <c r="E2969" i="11"/>
  <c r="S2969" i="11"/>
  <c r="G2968" i="11"/>
  <c r="H2968" i="11" s="1"/>
  <c r="I2968" i="11" s="1"/>
  <c r="J2968" i="11" s="1"/>
  <c r="M2968" i="11"/>
  <c r="N2968" i="11" s="1"/>
  <c r="O2968" i="11" s="1"/>
  <c r="P2968" i="11" s="1"/>
  <c r="Q2967" i="11" s="1"/>
  <c r="V2968" i="11"/>
  <c r="W2968" i="11" s="1"/>
  <c r="X2968" i="11" s="1"/>
  <c r="Y2968" i="11" s="1"/>
  <c r="C2970" i="11" l="1"/>
  <c r="A2971" i="11"/>
  <c r="B2970" i="11"/>
  <c r="E2970" i="11"/>
  <c r="D2970" i="11"/>
  <c r="U2970" i="11"/>
  <c r="S2970" i="11"/>
  <c r="G2969" i="11"/>
  <c r="H2969" i="11" s="1"/>
  <c r="I2969" i="11" s="1"/>
  <c r="J2969" i="11" s="1"/>
  <c r="K2968" i="11" s="1"/>
  <c r="V2969" i="11"/>
  <c r="W2969" i="11" s="1"/>
  <c r="X2969" i="11" s="1"/>
  <c r="Y2969" i="11" s="1"/>
  <c r="M2969" i="11"/>
  <c r="N2969" i="11" s="1"/>
  <c r="O2969" i="11" s="1"/>
  <c r="P2969" i="11" s="1"/>
  <c r="K2967" i="11"/>
  <c r="A2972" i="11" l="1"/>
  <c r="B2971" i="11"/>
  <c r="U2971" i="11"/>
  <c r="E2971" i="11"/>
  <c r="D2971" i="11"/>
  <c r="C2971" i="11"/>
  <c r="S2971" i="11"/>
  <c r="Q2968" i="11"/>
  <c r="G2970" i="11"/>
  <c r="H2970" i="11" s="1"/>
  <c r="I2970" i="11" s="1"/>
  <c r="J2970" i="11" s="1"/>
  <c r="M2970" i="11"/>
  <c r="N2970" i="11" s="1"/>
  <c r="O2970" i="11" s="1"/>
  <c r="P2970" i="11" s="1"/>
  <c r="V2970" i="11"/>
  <c r="W2970" i="11" s="1"/>
  <c r="X2970" i="11" s="1"/>
  <c r="Y2970" i="11" s="1"/>
  <c r="G2971" i="11" l="1"/>
  <c r="H2971" i="11" s="1"/>
  <c r="I2971" i="11" s="1"/>
  <c r="J2971" i="11" s="1"/>
  <c r="M2971" i="11"/>
  <c r="V2971" i="11"/>
  <c r="W2971" i="11" s="1"/>
  <c r="X2971" i="11" s="1"/>
  <c r="Y2971" i="11" s="1"/>
  <c r="K2969" i="11"/>
  <c r="U2972" i="11"/>
  <c r="E2972" i="11"/>
  <c r="D2972" i="11"/>
  <c r="C2972" i="11"/>
  <c r="B2972" i="11"/>
  <c r="A2973" i="11"/>
  <c r="S2972" i="11"/>
  <c r="N2971" i="11"/>
  <c r="O2971" i="11" s="1"/>
  <c r="P2971" i="11" s="1"/>
  <c r="Q2970" i="11" s="1"/>
  <c r="Q2969" i="11"/>
  <c r="D2973" i="11" l="1"/>
  <c r="C2973" i="11"/>
  <c r="A2974" i="11"/>
  <c r="E2973" i="11"/>
  <c r="B2973" i="11"/>
  <c r="U2973" i="11"/>
  <c r="S2973" i="11"/>
  <c r="G2972" i="11"/>
  <c r="H2972" i="11" s="1"/>
  <c r="I2972" i="11" s="1"/>
  <c r="J2972" i="11" s="1"/>
  <c r="K2971" i="11" s="1"/>
  <c r="M2972" i="11"/>
  <c r="N2972" i="11" s="1"/>
  <c r="O2972" i="11" s="1"/>
  <c r="P2972" i="11" s="1"/>
  <c r="V2972" i="11"/>
  <c r="W2972" i="11" s="1"/>
  <c r="X2972" i="11" s="1"/>
  <c r="Y2972" i="11" s="1"/>
  <c r="K2970" i="11"/>
  <c r="C2974" i="11" l="1"/>
  <c r="A2975" i="11"/>
  <c r="B2974" i="11"/>
  <c r="U2974" i="11"/>
  <c r="E2974" i="11"/>
  <c r="D2974" i="11"/>
  <c r="S2974" i="11"/>
  <c r="Q2971" i="11"/>
  <c r="G2973" i="11"/>
  <c r="H2973" i="11" s="1"/>
  <c r="I2973" i="11" s="1"/>
  <c r="J2973" i="11" s="1"/>
  <c r="V2973" i="11"/>
  <c r="W2973" i="11" s="1"/>
  <c r="X2973" i="11" s="1"/>
  <c r="Y2973" i="11" s="1"/>
  <c r="M2973" i="11"/>
  <c r="N2973" i="11" s="1"/>
  <c r="O2973" i="11" s="1"/>
  <c r="P2973" i="11" s="1"/>
  <c r="Q2972" i="11" l="1"/>
  <c r="A2976" i="11"/>
  <c r="B2975" i="11"/>
  <c r="U2975" i="11"/>
  <c r="E2975" i="11"/>
  <c r="D2975" i="11"/>
  <c r="C2975" i="11"/>
  <c r="S2975" i="11"/>
  <c r="K2972" i="11"/>
  <c r="G2974" i="11"/>
  <c r="H2974" i="11" s="1"/>
  <c r="I2974" i="11" s="1"/>
  <c r="J2974" i="11" s="1"/>
  <c r="V2974" i="11"/>
  <c r="W2974" i="11" s="1"/>
  <c r="X2974" i="11" s="1"/>
  <c r="Y2974" i="11" s="1"/>
  <c r="M2974" i="11"/>
  <c r="N2974" i="11" s="1"/>
  <c r="O2974" i="11" s="1"/>
  <c r="P2974" i="11" s="1"/>
  <c r="K2973" i="11" l="1"/>
  <c r="U2976" i="11"/>
  <c r="E2976" i="11"/>
  <c r="D2976" i="11"/>
  <c r="A2977" i="11"/>
  <c r="C2976" i="11"/>
  <c r="B2976" i="11"/>
  <c r="S2976" i="11"/>
  <c r="G2975" i="11"/>
  <c r="H2975" i="11" s="1"/>
  <c r="I2975" i="11" s="1"/>
  <c r="J2975" i="11" s="1"/>
  <c r="M2975" i="11"/>
  <c r="N2975" i="11" s="1"/>
  <c r="O2975" i="11" s="1"/>
  <c r="P2975" i="11" s="1"/>
  <c r="V2975" i="11"/>
  <c r="W2975" i="11" s="1"/>
  <c r="X2975" i="11" s="1"/>
  <c r="Y2975" i="11" s="1"/>
  <c r="Q2973" i="11"/>
  <c r="Q2974" i="11" l="1"/>
  <c r="G2976" i="11"/>
  <c r="H2976" i="11" s="1"/>
  <c r="I2976" i="11" s="1"/>
  <c r="J2976" i="11" s="1"/>
  <c r="K2975" i="11" s="1"/>
  <c r="M2976" i="11"/>
  <c r="N2976" i="11" s="1"/>
  <c r="O2976" i="11" s="1"/>
  <c r="P2976" i="11" s="1"/>
  <c r="V2976" i="11"/>
  <c r="W2976" i="11" s="1"/>
  <c r="X2976" i="11" s="1"/>
  <c r="Y2976" i="11" s="1"/>
  <c r="D2977" i="11"/>
  <c r="C2977" i="11"/>
  <c r="B2977" i="11"/>
  <c r="U2977" i="11"/>
  <c r="A2978" i="11"/>
  <c r="E2977" i="11"/>
  <c r="S2977" i="11"/>
  <c r="K2974" i="11"/>
  <c r="G2977" i="11" l="1"/>
  <c r="H2977" i="11" s="1"/>
  <c r="I2977" i="11" s="1"/>
  <c r="J2977" i="11" s="1"/>
  <c r="K2976" i="11" s="1"/>
  <c r="V2977" i="11"/>
  <c r="W2977" i="11" s="1"/>
  <c r="X2977" i="11" s="1"/>
  <c r="Y2977" i="11" s="1"/>
  <c r="M2977" i="11"/>
  <c r="N2977" i="11" s="1"/>
  <c r="O2977" i="11" s="1"/>
  <c r="P2977" i="11" s="1"/>
  <c r="Q2976" i="11" s="1"/>
  <c r="C2978" i="11"/>
  <c r="A2979" i="11"/>
  <c r="B2978" i="11"/>
  <c r="E2978" i="11"/>
  <c r="D2978" i="11"/>
  <c r="U2978" i="11"/>
  <c r="S2978" i="11"/>
  <c r="Q2975" i="11"/>
  <c r="A2980" i="11" l="1"/>
  <c r="B2979" i="11"/>
  <c r="U2979" i="11"/>
  <c r="E2979" i="11"/>
  <c r="C2979" i="11"/>
  <c r="D2979" i="11"/>
  <c r="S2979" i="11"/>
  <c r="G2978" i="11"/>
  <c r="H2978" i="11" s="1"/>
  <c r="I2978" i="11" s="1"/>
  <c r="J2978" i="11" s="1"/>
  <c r="V2978" i="11"/>
  <c r="W2978" i="11" s="1"/>
  <c r="X2978" i="11" s="1"/>
  <c r="Y2978" i="11" s="1"/>
  <c r="M2978" i="11"/>
  <c r="N2978" i="11" s="1"/>
  <c r="O2978" i="11" s="1"/>
  <c r="P2978" i="11" s="1"/>
  <c r="Q2977" i="11" s="1"/>
  <c r="K2977" i="11" l="1"/>
  <c r="N2979" i="11"/>
  <c r="O2979" i="11" s="1"/>
  <c r="P2979" i="11" s="1"/>
  <c r="Q2978" i="11" s="1"/>
  <c r="G2979" i="11"/>
  <c r="H2979" i="11" s="1"/>
  <c r="I2979" i="11" s="1"/>
  <c r="J2979" i="11" s="1"/>
  <c r="V2979" i="11"/>
  <c r="M2979" i="11"/>
  <c r="W2979" i="11"/>
  <c r="X2979" i="11" s="1"/>
  <c r="Y2979" i="11" s="1"/>
  <c r="U2980" i="11"/>
  <c r="E2980" i="11"/>
  <c r="D2980" i="11"/>
  <c r="C2980" i="11"/>
  <c r="B2980" i="11"/>
  <c r="A2981" i="11"/>
  <c r="S2980" i="11"/>
  <c r="G2980" i="11" l="1"/>
  <c r="H2980" i="11" s="1"/>
  <c r="I2980" i="11" s="1"/>
  <c r="J2980" i="11" s="1"/>
  <c r="K2979" i="11" s="1"/>
  <c r="V2980" i="11"/>
  <c r="W2980" i="11" s="1"/>
  <c r="X2980" i="11" s="1"/>
  <c r="Y2980" i="11" s="1"/>
  <c r="M2980" i="11"/>
  <c r="N2980" i="11" s="1"/>
  <c r="O2980" i="11" s="1"/>
  <c r="P2980" i="11" s="1"/>
  <c r="D2981" i="11"/>
  <c r="C2981" i="11"/>
  <c r="A2982" i="11"/>
  <c r="E2981" i="11"/>
  <c r="B2981" i="11"/>
  <c r="U2981" i="11"/>
  <c r="S2981" i="11"/>
  <c r="K2978" i="11"/>
  <c r="G2981" i="11" l="1"/>
  <c r="H2981" i="11" s="1"/>
  <c r="I2981" i="11" s="1"/>
  <c r="J2981" i="11" s="1"/>
  <c r="V2981" i="11"/>
  <c r="W2981" i="11" s="1"/>
  <c r="X2981" i="11" s="1"/>
  <c r="Y2981" i="11" s="1"/>
  <c r="M2981" i="11"/>
  <c r="C2982" i="11"/>
  <c r="A2983" i="11"/>
  <c r="B2982" i="11"/>
  <c r="U2982" i="11"/>
  <c r="E2982" i="11"/>
  <c r="D2982" i="11"/>
  <c r="S2982" i="11"/>
  <c r="N2981" i="11"/>
  <c r="O2981" i="11" s="1"/>
  <c r="P2981" i="11" s="1"/>
  <c r="Q2979" i="11"/>
  <c r="K2980" i="11" l="1"/>
  <c r="G2982" i="11"/>
  <c r="H2982" i="11" s="1"/>
  <c r="I2982" i="11" s="1"/>
  <c r="J2982" i="11" s="1"/>
  <c r="K2981" i="11" s="1"/>
  <c r="M2982" i="11"/>
  <c r="N2982" i="11" s="1"/>
  <c r="O2982" i="11" s="1"/>
  <c r="P2982" i="11" s="1"/>
  <c r="V2982" i="11"/>
  <c r="W2982" i="11" s="1"/>
  <c r="X2982" i="11" s="1"/>
  <c r="Y2982" i="11" s="1"/>
  <c r="A2984" i="11"/>
  <c r="B2983" i="11"/>
  <c r="U2983" i="11"/>
  <c r="E2983" i="11"/>
  <c r="D2983" i="11"/>
  <c r="C2983" i="11"/>
  <c r="S2983" i="11"/>
  <c r="Q2980" i="11"/>
  <c r="U2984" i="11" l="1"/>
  <c r="E2984" i="11"/>
  <c r="D2984" i="11"/>
  <c r="A2985" i="11"/>
  <c r="C2984" i="11"/>
  <c r="B2984" i="11"/>
  <c r="S2984" i="11"/>
  <c r="G2983" i="11"/>
  <c r="H2983" i="11" s="1"/>
  <c r="I2983" i="11" s="1"/>
  <c r="J2983" i="11" s="1"/>
  <c r="V2983" i="11"/>
  <c r="W2983" i="11" s="1"/>
  <c r="X2983" i="11" s="1"/>
  <c r="Y2983" i="11" s="1"/>
  <c r="M2983" i="11"/>
  <c r="N2983" i="11" s="1"/>
  <c r="O2983" i="11" s="1"/>
  <c r="P2983" i="11" s="1"/>
  <c r="Q2982" i="11" s="1"/>
  <c r="Q2981" i="11"/>
  <c r="K2982" i="11" l="1"/>
  <c r="D2985" i="11"/>
  <c r="C2985" i="11"/>
  <c r="B2985" i="11"/>
  <c r="U2985" i="11"/>
  <c r="A2986" i="11"/>
  <c r="E2985" i="11"/>
  <c r="S2985" i="11"/>
  <c r="G2984" i="11"/>
  <c r="H2984" i="11" s="1"/>
  <c r="I2984" i="11" s="1"/>
  <c r="J2984" i="11" s="1"/>
  <c r="M2984" i="11"/>
  <c r="N2984" i="11" s="1"/>
  <c r="O2984" i="11" s="1"/>
  <c r="P2984" i="11" s="1"/>
  <c r="Q2983" i="11" s="1"/>
  <c r="V2984" i="11"/>
  <c r="W2984" i="11" s="1"/>
  <c r="X2984" i="11" s="1"/>
  <c r="Y2984" i="11" s="1"/>
  <c r="K2983" i="11" l="1"/>
  <c r="W2985" i="11"/>
  <c r="X2985" i="11" s="1"/>
  <c r="Y2985" i="11" s="1"/>
  <c r="C2986" i="11"/>
  <c r="A2987" i="11"/>
  <c r="B2986" i="11"/>
  <c r="E2986" i="11"/>
  <c r="D2986" i="11"/>
  <c r="U2986" i="11"/>
  <c r="S2986" i="11"/>
  <c r="G2985" i="11"/>
  <c r="H2985" i="11" s="1"/>
  <c r="I2985" i="11" s="1"/>
  <c r="J2985" i="11" s="1"/>
  <c r="M2985" i="11"/>
  <c r="N2985" i="11" s="1"/>
  <c r="O2985" i="11" s="1"/>
  <c r="P2985" i="11" s="1"/>
  <c r="V2985" i="11"/>
  <c r="G2986" i="11" l="1"/>
  <c r="V2986" i="11"/>
  <c r="W2986" i="11" s="1"/>
  <c r="X2986" i="11" s="1"/>
  <c r="Y2986" i="11" s="1"/>
  <c r="M2986" i="11"/>
  <c r="N2986" i="11" s="1"/>
  <c r="O2986" i="11" s="1"/>
  <c r="P2986" i="11" s="1"/>
  <c r="Q2985" i="11" s="1"/>
  <c r="A2988" i="11"/>
  <c r="B2987" i="11"/>
  <c r="U2987" i="11"/>
  <c r="E2987" i="11"/>
  <c r="D2987" i="11"/>
  <c r="C2987" i="11"/>
  <c r="S2987" i="11"/>
  <c r="Q2984" i="11"/>
  <c r="H2986" i="11"/>
  <c r="I2986" i="11" s="1"/>
  <c r="J2986" i="11" s="1"/>
  <c r="K2985" i="11" s="1"/>
  <c r="K2984" i="11"/>
  <c r="G2987" i="11" l="1"/>
  <c r="H2987" i="11" s="1"/>
  <c r="I2987" i="11" s="1"/>
  <c r="J2987" i="11" s="1"/>
  <c r="V2987" i="11"/>
  <c r="W2987" i="11" s="1"/>
  <c r="X2987" i="11" s="1"/>
  <c r="Y2987" i="11" s="1"/>
  <c r="M2987" i="11"/>
  <c r="N2987" i="11" s="1"/>
  <c r="O2987" i="11" s="1"/>
  <c r="P2987" i="11" s="1"/>
  <c r="U2988" i="11"/>
  <c r="E2988" i="11"/>
  <c r="D2988" i="11"/>
  <c r="C2988" i="11"/>
  <c r="B2988" i="11"/>
  <c r="A2989" i="11"/>
  <c r="S2988" i="11"/>
  <c r="D2989" i="11" l="1"/>
  <c r="C2989" i="11"/>
  <c r="A2990" i="11"/>
  <c r="E2989" i="11"/>
  <c r="U2989" i="11"/>
  <c r="B2989" i="11"/>
  <c r="S2989" i="11"/>
  <c r="G2988" i="11"/>
  <c r="H2988" i="11" s="1"/>
  <c r="I2988" i="11" s="1"/>
  <c r="J2988" i="11" s="1"/>
  <c r="K2987" i="11" s="1"/>
  <c r="M2988" i="11"/>
  <c r="N2988" i="11" s="1"/>
  <c r="O2988" i="11" s="1"/>
  <c r="P2988" i="11" s="1"/>
  <c r="V2988" i="11"/>
  <c r="W2988" i="11" s="1"/>
  <c r="X2988" i="11" s="1"/>
  <c r="Y2988" i="11" s="1"/>
  <c r="K2986" i="11"/>
  <c r="Q2986" i="11"/>
  <c r="C2990" i="11" l="1"/>
  <c r="A2991" i="11"/>
  <c r="B2990" i="11"/>
  <c r="U2990" i="11"/>
  <c r="E2990" i="11"/>
  <c r="D2990" i="11"/>
  <c r="S2990" i="11"/>
  <c r="G2989" i="11"/>
  <c r="V2989" i="11"/>
  <c r="W2989" i="11" s="1"/>
  <c r="X2989" i="11" s="1"/>
  <c r="Y2989" i="11" s="1"/>
  <c r="M2989" i="11"/>
  <c r="N2989" i="11" s="1"/>
  <c r="O2989" i="11" s="1"/>
  <c r="P2989" i="11" s="1"/>
  <c r="H2989" i="11"/>
  <c r="I2989" i="11" s="1"/>
  <c r="J2989" i="11" s="1"/>
  <c r="Q2987" i="11"/>
  <c r="Q2988" i="11" l="1"/>
  <c r="K2988" i="11"/>
  <c r="A2992" i="11"/>
  <c r="B2991" i="11"/>
  <c r="U2991" i="11"/>
  <c r="E2991" i="11"/>
  <c r="D2991" i="11"/>
  <c r="C2991" i="11"/>
  <c r="S2991" i="11"/>
  <c r="G2990" i="11"/>
  <c r="H2990" i="11" s="1"/>
  <c r="I2990" i="11" s="1"/>
  <c r="J2990" i="11" s="1"/>
  <c r="K2989" i="11" s="1"/>
  <c r="V2990" i="11"/>
  <c r="M2990" i="11"/>
  <c r="N2990" i="11" s="1"/>
  <c r="O2990" i="11" s="1"/>
  <c r="P2990" i="11" s="1"/>
  <c r="W2990" i="11"/>
  <c r="X2990" i="11" s="1"/>
  <c r="Y2990" i="11" s="1"/>
  <c r="U2992" i="11" l="1"/>
  <c r="E2992" i="11"/>
  <c r="D2992" i="11"/>
  <c r="A2993" i="11"/>
  <c r="C2992" i="11"/>
  <c r="B2992" i="11"/>
  <c r="S2992" i="11"/>
  <c r="Q2989" i="11"/>
  <c r="G2991" i="11"/>
  <c r="H2991" i="11" s="1"/>
  <c r="I2991" i="11" s="1"/>
  <c r="J2991" i="11" s="1"/>
  <c r="M2991" i="11"/>
  <c r="V2991" i="11"/>
  <c r="W2991" i="11" s="1"/>
  <c r="X2991" i="11" s="1"/>
  <c r="Y2991" i="11" s="1"/>
  <c r="N2991" i="11" l="1"/>
  <c r="O2991" i="11" s="1"/>
  <c r="P2991" i="11" s="1"/>
  <c r="K2990" i="11"/>
  <c r="G2992" i="11"/>
  <c r="H2992" i="11" s="1"/>
  <c r="I2992" i="11" s="1"/>
  <c r="J2992" i="11" s="1"/>
  <c r="K2991" i="11" s="1"/>
  <c r="V2992" i="11"/>
  <c r="W2992" i="11" s="1"/>
  <c r="X2992" i="11" s="1"/>
  <c r="Y2992" i="11" s="1"/>
  <c r="M2992" i="11"/>
  <c r="N2992" i="11" s="1"/>
  <c r="O2992" i="11" s="1"/>
  <c r="P2992" i="11" s="1"/>
  <c r="D2993" i="11"/>
  <c r="C2993" i="11"/>
  <c r="B2993" i="11"/>
  <c r="U2993" i="11"/>
  <c r="A2994" i="11"/>
  <c r="E2993" i="11"/>
  <c r="S2993" i="11"/>
  <c r="Q2991" i="11" l="1"/>
  <c r="Q2990" i="11"/>
  <c r="C2994" i="11"/>
  <c r="A2995" i="11"/>
  <c r="B2994" i="11"/>
  <c r="E2994" i="11"/>
  <c r="D2994" i="11"/>
  <c r="U2994" i="11"/>
  <c r="S2994" i="11"/>
  <c r="G2993" i="11"/>
  <c r="H2993" i="11" s="1"/>
  <c r="I2993" i="11" s="1"/>
  <c r="J2993" i="11" s="1"/>
  <c r="V2993" i="11"/>
  <c r="W2993" i="11" s="1"/>
  <c r="X2993" i="11" s="1"/>
  <c r="Y2993" i="11" s="1"/>
  <c r="M2993" i="11"/>
  <c r="N2993" i="11" s="1"/>
  <c r="O2993" i="11" s="1"/>
  <c r="P2993" i="11" s="1"/>
  <c r="G2994" i="11" l="1"/>
  <c r="H2994" i="11" s="1"/>
  <c r="I2994" i="11" s="1"/>
  <c r="J2994" i="11" s="1"/>
  <c r="V2994" i="11"/>
  <c r="W2994" i="11" s="1"/>
  <c r="X2994" i="11" s="1"/>
  <c r="Y2994" i="11" s="1"/>
  <c r="M2994" i="11"/>
  <c r="N2994" i="11" s="1"/>
  <c r="O2994" i="11" s="1"/>
  <c r="P2994" i="11" s="1"/>
  <c r="Q2993" i="11" s="1"/>
  <c r="K2992" i="11"/>
  <c r="A2996" i="11"/>
  <c r="B2995" i="11"/>
  <c r="U2995" i="11"/>
  <c r="E2995" i="11"/>
  <c r="D2995" i="11"/>
  <c r="C2995" i="11"/>
  <c r="S2995" i="11"/>
  <c r="Q2992" i="11"/>
  <c r="G2995" i="11" l="1"/>
  <c r="H2995" i="11" s="1"/>
  <c r="I2995" i="11" s="1"/>
  <c r="J2995" i="11" s="1"/>
  <c r="K2994" i="11" s="1"/>
  <c r="V2995" i="11"/>
  <c r="W2995" i="11" s="1"/>
  <c r="X2995" i="11" s="1"/>
  <c r="Y2995" i="11" s="1"/>
  <c r="M2995" i="11"/>
  <c r="N2995" i="11" s="1"/>
  <c r="O2995" i="11" s="1"/>
  <c r="P2995" i="11" s="1"/>
  <c r="Q2994" i="11" s="1"/>
  <c r="U2996" i="11"/>
  <c r="E2996" i="11"/>
  <c r="D2996" i="11"/>
  <c r="C2996" i="11"/>
  <c r="B2996" i="11"/>
  <c r="A2997" i="11"/>
  <c r="S2996" i="11"/>
  <c r="K2993" i="11"/>
  <c r="G2996" i="11" l="1"/>
  <c r="H2996" i="11" s="1"/>
  <c r="I2996" i="11" s="1"/>
  <c r="J2996" i="11" s="1"/>
  <c r="K2995" i="11" s="1"/>
  <c r="M2996" i="11"/>
  <c r="N2996" i="11" s="1"/>
  <c r="O2996" i="11" s="1"/>
  <c r="P2996" i="11" s="1"/>
  <c r="V2996" i="11"/>
  <c r="W2996" i="11" s="1"/>
  <c r="X2996" i="11" s="1"/>
  <c r="Y2996" i="11" s="1"/>
  <c r="D2997" i="11"/>
  <c r="C2997" i="11"/>
  <c r="A2998" i="11"/>
  <c r="E2997" i="11"/>
  <c r="B2997" i="11"/>
  <c r="U2997" i="11"/>
  <c r="S2997" i="11"/>
  <c r="G2997" i="11" l="1"/>
  <c r="H2997" i="11" s="1"/>
  <c r="I2997" i="11" s="1"/>
  <c r="J2997" i="11" s="1"/>
  <c r="M2997" i="11"/>
  <c r="N2997" i="11" s="1"/>
  <c r="O2997" i="11" s="1"/>
  <c r="P2997" i="11" s="1"/>
  <c r="V2997" i="11"/>
  <c r="W2997" i="11" s="1"/>
  <c r="X2997" i="11" s="1"/>
  <c r="Y2997" i="11" s="1"/>
  <c r="C2998" i="11"/>
  <c r="A2999" i="11"/>
  <c r="B2998" i="11"/>
  <c r="U2998" i="11"/>
  <c r="D2998" i="11"/>
  <c r="E2998" i="11"/>
  <c r="S2998" i="11"/>
  <c r="Q2995" i="11"/>
  <c r="G2998" i="11" l="1"/>
  <c r="H2998" i="11" s="1"/>
  <c r="I2998" i="11" s="1"/>
  <c r="J2998" i="11" s="1"/>
  <c r="V2998" i="11"/>
  <c r="W2998" i="11" s="1"/>
  <c r="X2998" i="11" s="1"/>
  <c r="Y2998" i="11" s="1"/>
  <c r="M2998" i="11"/>
  <c r="N2998" i="11" s="1"/>
  <c r="O2998" i="11" s="1"/>
  <c r="P2998" i="11" s="1"/>
  <c r="Q2997" i="11" s="1"/>
  <c r="K2996" i="11"/>
  <c r="A3000" i="11"/>
  <c r="B2999" i="11"/>
  <c r="U2999" i="11"/>
  <c r="E2999" i="11"/>
  <c r="D2999" i="11"/>
  <c r="C2999" i="11"/>
  <c r="S2999" i="11"/>
  <c r="Q2996" i="11"/>
  <c r="U3000" i="11" l="1"/>
  <c r="E3000" i="11"/>
  <c r="D3000" i="11"/>
  <c r="A3001" i="11"/>
  <c r="C3000" i="11"/>
  <c r="B3000" i="11"/>
  <c r="S3000" i="11"/>
  <c r="G2999" i="11"/>
  <c r="H2999" i="11" s="1"/>
  <c r="I2999" i="11" s="1"/>
  <c r="J2999" i="11" s="1"/>
  <c r="V2999" i="11"/>
  <c r="W2999" i="11" s="1"/>
  <c r="X2999" i="11" s="1"/>
  <c r="Y2999" i="11" s="1"/>
  <c r="M2999" i="11"/>
  <c r="N2999" i="11" s="1"/>
  <c r="O2999" i="11" s="1"/>
  <c r="P2999" i="11" s="1"/>
  <c r="Q2998" i="11" s="1"/>
  <c r="K2997" i="11"/>
  <c r="D3001" i="11" l="1"/>
  <c r="C3001" i="11"/>
  <c r="B3001" i="11"/>
  <c r="U3001" i="11"/>
  <c r="A3002" i="11"/>
  <c r="E3001" i="11"/>
  <c r="S3001" i="11"/>
  <c r="G3000" i="11"/>
  <c r="H3000" i="11" s="1"/>
  <c r="I3000" i="11" s="1"/>
  <c r="J3000" i="11" s="1"/>
  <c r="V3000" i="11"/>
  <c r="W3000" i="11" s="1"/>
  <c r="X3000" i="11" s="1"/>
  <c r="Y3000" i="11" s="1"/>
  <c r="M3000" i="11"/>
  <c r="N3000" i="11" s="1"/>
  <c r="O3000" i="11" s="1"/>
  <c r="P3000" i="11" s="1"/>
  <c r="K2998" i="11"/>
  <c r="K2999" i="11" l="1"/>
  <c r="G3001" i="11"/>
  <c r="V3001" i="11"/>
  <c r="W3001" i="11" s="1"/>
  <c r="X3001" i="11" s="1"/>
  <c r="Y3001" i="11" s="1"/>
  <c r="M3001" i="11"/>
  <c r="N3001" i="11"/>
  <c r="O3001" i="11" s="1"/>
  <c r="P3001" i="11" s="1"/>
  <c r="C3002" i="11"/>
  <c r="A3003" i="11"/>
  <c r="B3002" i="11"/>
  <c r="E3002" i="11"/>
  <c r="D3002" i="11"/>
  <c r="U3002" i="11"/>
  <c r="S3002" i="11"/>
  <c r="H3001" i="11"/>
  <c r="I3001" i="11" s="1"/>
  <c r="J3001" i="11" s="1"/>
  <c r="Q2999" i="11"/>
  <c r="A3004" i="11" l="1"/>
  <c r="B3003" i="11"/>
  <c r="U3003" i="11"/>
  <c r="E3003" i="11"/>
  <c r="D3003" i="11"/>
  <c r="C3003" i="11"/>
  <c r="S3003" i="11"/>
  <c r="Q3000" i="11"/>
  <c r="G3002" i="11"/>
  <c r="H3002" i="11" s="1"/>
  <c r="I3002" i="11" s="1"/>
  <c r="J3002" i="11" s="1"/>
  <c r="K3001" i="11" s="1"/>
  <c r="M3002" i="11"/>
  <c r="N3002" i="11" s="1"/>
  <c r="O3002" i="11" s="1"/>
  <c r="P3002" i="11" s="1"/>
  <c r="V3002" i="11"/>
  <c r="W3002" i="11" s="1"/>
  <c r="X3002" i="11" s="1"/>
  <c r="Y3002" i="11" s="1"/>
  <c r="K3000" i="11"/>
  <c r="G3003" i="11" l="1"/>
  <c r="H3003" i="11" s="1"/>
  <c r="I3003" i="11" s="1"/>
  <c r="J3003" i="11" s="1"/>
  <c r="K3002" i="11" s="1"/>
  <c r="M3003" i="11"/>
  <c r="N3003" i="11" s="1"/>
  <c r="O3003" i="11" s="1"/>
  <c r="P3003" i="11" s="1"/>
  <c r="Q3002" i="11" s="1"/>
  <c r="V3003" i="11"/>
  <c r="W3003" i="11" s="1"/>
  <c r="X3003" i="11" s="1"/>
  <c r="Y3003" i="11" s="1"/>
  <c r="U3004" i="11"/>
  <c r="E3004" i="11"/>
  <c r="D3004" i="11"/>
  <c r="C3004" i="11"/>
  <c r="B3004" i="11"/>
  <c r="A3005" i="11"/>
  <c r="S3004" i="11"/>
  <c r="Q3001" i="11"/>
  <c r="G3004" i="11" l="1"/>
  <c r="H3004" i="11" s="1"/>
  <c r="I3004" i="11" s="1"/>
  <c r="J3004" i="11" s="1"/>
  <c r="K3003" i="11" s="1"/>
  <c r="V3004" i="11"/>
  <c r="W3004" i="11" s="1"/>
  <c r="X3004" i="11" s="1"/>
  <c r="Y3004" i="11" s="1"/>
  <c r="M3004" i="11"/>
  <c r="N3004" i="11" s="1"/>
  <c r="O3004" i="11" s="1"/>
  <c r="P3004" i="11" s="1"/>
  <c r="Q3003" i="11" s="1"/>
  <c r="D3005" i="11"/>
  <c r="C3005" i="11"/>
  <c r="A3006" i="11"/>
  <c r="E3005" i="11"/>
  <c r="B3005" i="11"/>
  <c r="U3005" i="11"/>
  <c r="S3005" i="11"/>
  <c r="G3005" i="11" l="1"/>
  <c r="H3005" i="11" s="1"/>
  <c r="I3005" i="11" s="1"/>
  <c r="J3005" i="11" s="1"/>
  <c r="K3004" i="11" s="1"/>
  <c r="M3005" i="11"/>
  <c r="N3005" i="11" s="1"/>
  <c r="O3005" i="11" s="1"/>
  <c r="P3005" i="11" s="1"/>
  <c r="V3005" i="11"/>
  <c r="W3005" i="11" s="1"/>
  <c r="X3005" i="11" s="1"/>
  <c r="Y3005" i="11" s="1"/>
  <c r="C3006" i="11"/>
  <c r="A3007" i="11"/>
  <c r="B3006" i="11"/>
  <c r="U3006" i="11"/>
  <c r="E3006" i="11"/>
  <c r="D3006" i="11"/>
  <c r="S3006" i="11"/>
  <c r="A3008" i="11" l="1"/>
  <c r="B3007" i="11"/>
  <c r="U3007" i="11"/>
  <c r="E3007" i="11"/>
  <c r="D3007" i="11"/>
  <c r="C3007" i="11"/>
  <c r="S3007" i="11"/>
  <c r="G3006" i="11"/>
  <c r="H3006" i="11" s="1"/>
  <c r="I3006" i="11" s="1"/>
  <c r="J3006" i="11" s="1"/>
  <c r="K3005" i="11" s="1"/>
  <c r="V3006" i="11"/>
  <c r="M3006" i="11"/>
  <c r="N3006" i="11" s="1"/>
  <c r="O3006" i="11" s="1"/>
  <c r="P3006" i="11" s="1"/>
  <c r="W3006" i="11"/>
  <c r="X3006" i="11" s="1"/>
  <c r="Y3006" i="11" s="1"/>
  <c r="Q3004" i="11"/>
  <c r="U3008" i="11" l="1"/>
  <c r="E3008" i="11"/>
  <c r="D3008" i="11"/>
  <c r="A3009" i="11"/>
  <c r="C3008" i="11"/>
  <c r="B3008" i="11"/>
  <c r="S3008" i="11"/>
  <c r="G3007" i="11"/>
  <c r="H3007" i="11" s="1"/>
  <c r="I3007" i="11" s="1"/>
  <c r="J3007" i="11" s="1"/>
  <c r="M3007" i="11"/>
  <c r="V3007" i="11"/>
  <c r="W3007" i="11" s="1"/>
  <c r="X3007" i="11" s="1"/>
  <c r="Y3007" i="11" s="1"/>
  <c r="Q3005" i="11"/>
  <c r="K3006" i="11" l="1"/>
  <c r="D3009" i="11"/>
  <c r="C3009" i="11"/>
  <c r="B3009" i="11"/>
  <c r="U3009" i="11"/>
  <c r="A3010" i="11"/>
  <c r="E3009" i="11"/>
  <c r="S3009" i="11"/>
  <c r="G3008" i="11"/>
  <c r="H3008" i="11" s="1"/>
  <c r="I3008" i="11" s="1"/>
  <c r="J3008" i="11" s="1"/>
  <c r="V3008" i="11"/>
  <c r="W3008" i="11" s="1"/>
  <c r="X3008" i="11" s="1"/>
  <c r="Y3008" i="11" s="1"/>
  <c r="M3008" i="11"/>
  <c r="N3008" i="11" s="1"/>
  <c r="O3008" i="11" s="1"/>
  <c r="P3008" i="11" s="1"/>
  <c r="N3007" i="11"/>
  <c r="O3007" i="11" s="1"/>
  <c r="P3007" i="11" s="1"/>
  <c r="C3010" i="11" l="1"/>
  <c r="A3011" i="11"/>
  <c r="B3010" i="11"/>
  <c r="E3010" i="11"/>
  <c r="D3010" i="11"/>
  <c r="U3010" i="11"/>
  <c r="S3010" i="11"/>
  <c r="Q3007" i="11"/>
  <c r="Q3006" i="11"/>
  <c r="G3009" i="11"/>
  <c r="H3009" i="11" s="1"/>
  <c r="I3009" i="11" s="1"/>
  <c r="J3009" i="11" s="1"/>
  <c r="V3009" i="11"/>
  <c r="W3009" i="11" s="1"/>
  <c r="X3009" i="11" s="1"/>
  <c r="Y3009" i="11" s="1"/>
  <c r="M3009" i="11"/>
  <c r="N3009" i="11" s="1"/>
  <c r="O3009" i="11" s="1"/>
  <c r="P3009" i="11" s="1"/>
  <c r="K3007" i="11"/>
  <c r="H3010" i="11" l="1"/>
  <c r="I3010" i="11" s="1"/>
  <c r="J3010" i="11" s="1"/>
  <c r="K3009" i="11" s="1"/>
  <c r="G3010" i="11"/>
  <c r="V3010" i="11"/>
  <c r="W3010" i="11" s="1"/>
  <c r="X3010" i="11" s="1"/>
  <c r="Y3010" i="11" s="1"/>
  <c r="M3010" i="11"/>
  <c r="N3010" i="11" s="1"/>
  <c r="O3010" i="11" s="1"/>
  <c r="P3010" i="11" s="1"/>
  <c r="A3012" i="11"/>
  <c r="B3011" i="11"/>
  <c r="U3011" i="11"/>
  <c r="E3011" i="11"/>
  <c r="D3011" i="11"/>
  <c r="C3011" i="11"/>
  <c r="S3011" i="11"/>
  <c r="K3008" i="11"/>
  <c r="Q3008" i="11"/>
  <c r="G3011" i="11" l="1"/>
  <c r="H3011" i="11" s="1"/>
  <c r="I3011" i="11" s="1"/>
  <c r="J3011" i="11" s="1"/>
  <c r="K3010" i="11" s="1"/>
  <c r="M3011" i="11"/>
  <c r="N3011" i="11" s="1"/>
  <c r="O3011" i="11" s="1"/>
  <c r="P3011" i="11" s="1"/>
  <c r="Q3010" i="11" s="1"/>
  <c r="V3011" i="11"/>
  <c r="W3011" i="11" s="1"/>
  <c r="X3011" i="11" s="1"/>
  <c r="Y3011" i="11" s="1"/>
  <c r="Q3009" i="11"/>
  <c r="U3012" i="11"/>
  <c r="E3012" i="11"/>
  <c r="D3012" i="11"/>
  <c r="C3012" i="11"/>
  <c r="B3012" i="11"/>
  <c r="A3013" i="11"/>
  <c r="S3012" i="11"/>
  <c r="G3012" i="11" l="1"/>
  <c r="H3012" i="11" s="1"/>
  <c r="I3012" i="11" s="1"/>
  <c r="J3012" i="11" s="1"/>
  <c r="K3011" i="11" s="1"/>
  <c r="V3012" i="11"/>
  <c r="W3012" i="11" s="1"/>
  <c r="X3012" i="11" s="1"/>
  <c r="Y3012" i="11" s="1"/>
  <c r="M3012" i="11"/>
  <c r="N3012" i="11" s="1"/>
  <c r="O3012" i="11" s="1"/>
  <c r="P3012" i="11" s="1"/>
  <c r="D3013" i="11"/>
  <c r="C3013" i="11"/>
  <c r="A3014" i="11"/>
  <c r="E3013" i="11"/>
  <c r="B3013" i="11"/>
  <c r="U3013" i="11"/>
  <c r="S3013" i="11"/>
  <c r="G3013" i="11" l="1"/>
  <c r="H3013" i="11" s="1"/>
  <c r="I3013" i="11" s="1"/>
  <c r="J3013" i="11" s="1"/>
  <c r="V3013" i="11"/>
  <c r="W3013" i="11" s="1"/>
  <c r="X3013" i="11" s="1"/>
  <c r="Y3013" i="11" s="1"/>
  <c r="M3013" i="11"/>
  <c r="C3014" i="11"/>
  <c r="A3015" i="11"/>
  <c r="B3014" i="11"/>
  <c r="U3014" i="11"/>
  <c r="E3014" i="11"/>
  <c r="D3014" i="11"/>
  <c r="S3014" i="11"/>
  <c r="N3013" i="11"/>
  <c r="O3013" i="11" s="1"/>
  <c r="P3013" i="11" s="1"/>
  <c r="Q3011" i="11"/>
  <c r="K3012" i="11" l="1"/>
  <c r="G3014" i="11"/>
  <c r="H3014" i="11" s="1"/>
  <c r="I3014" i="11" s="1"/>
  <c r="J3014" i="11" s="1"/>
  <c r="K3013" i="11" s="1"/>
  <c r="M3014" i="11"/>
  <c r="N3014" i="11" s="1"/>
  <c r="O3014" i="11" s="1"/>
  <c r="P3014" i="11" s="1"/>
  <c r="V3014" i="11"/>
  <c r="W3014" i="11" s="1"/>
  <c r="X3014" i="11" s="1"/>
  <c r="Y3014" i="11" s="1"/>
  <c r="A3016" i="11"/>
  <c r="B3015" i="11"/>
  <c r="U3015" i="11"/>
  <c r="E3015" i="11"/>
  <c r="D3015" i="11"/>
  <c r="C3015" i="11"/>
  <c r="S3015" i="11"/>
  <c r="Q3012" i="11"/>
  <c r="U3016" i="11" l="1"/>
  <c r="E3016" i="11"/>
  <c r="D3016" i="11"/>
  <c r="A3017" i="11"/>
  <c r="C3016" i="11"/>
  <c r="B3016" i="11"/>
  <c r="S3016" i="11"/>
  <c r="G3015" i="11"/>
  <c r="H3015" i="11" s="1"/>
  <c r="I3015" i="11" s="1"/>
  <c r="J3015" i="11" s="1"/>
  <c r="V3015" i="11"/>
  <c r="W3015" i="11" s="1"/>
  <c r="X3015" i="11" s="1"/>
  <c r="Y3015" i="11" s="1"/>
  <c r="M3015" i="11"/>
  <c r="N3015" i="11" s="1"/>
  <c r="O3015" i="11" s="1"/>
  <c r="P3015" i="11" s="1"/>
  <c r="Q3014" i="11" s="1"/>
  <c r="Q3013" i="11"/>
  <c r="K3014" i="11" l="1"/>
  <c r="D3017" i="11"/>
  <c r="C3017" i="11"/>
  <c r="B3017" i="11"/>
  <c r="U3017" i="11"/>
  <c r="A3018" i="11"/>
  <c r="E3017" i="11"/>
  <c r="S3017" i="11"/>
  <c r="G3016" i="11"/>
  <c r="H3016" i="11" s="1"/>
  <c r="I3016" i="11" s="1"/>
  <c r="J3016" i="11" s="1"/>
  <c r="V3016" i="11"/>
  <c r="W3016" i="11" s="1"/>
  <c r="X3016" i="11" s="1"/>
  <c r="Y3016" i="11" s="1"/>
  <c r="M3016" i="11"/>
  <c r="N3016" i="11" s="1"/>
  <c r="O3016" i="11" s="1"/>
  <c r="P3016" i="11" s="1"/>
  <c r="K3015" i="11" l="1"/>
  <c r="Q3015" i="11"/>
  <c r="C3018" i="11"/>
  <c r="A3019" i="11"/>
  <c r="B3018" i="11"/>
  <c r="E3018" i="11"/>
  <c r="D3018" i="11"/>
  <c r="U3018" i="11"/>
  <c r="S3018" i="11"/>
  <c r="G3017" i="11"/>
  <c r="H3017" i="11" s="1"/>
  <c r="I3017" i="11" s="1"/>
  <c r="J3017" i="11" s="1"/>
  <c r="V3017" i="11"/>
  <c r="W3017" i="11" s="1"/>
  <c r="X3017" i="11" s="1"/>
  <c r="Y3017" i="11" s="1"/>
  <c r="M3017" i="11"/>
  <c r="N3017" i="11" s="1"/>
  <c r="O3017" i="11" s="1"/>
  <c r="P3017" i="11" s="1"/>
  <c r="G3018" i="11" l="1"/>
  <c r="V3018" i="11"/>
  <c r="W3018" i="11" s="1"/>
  <c r="X3018" i="11" s="1"/>
  <c r="Y3018" i="11" s="1"/>
  <c r="M3018" i="11"/>
  <c r="N3018" i="11" s="1"/>
  <c r="O3018" i="11" s="1"/>
  <c r="P3018" i="11" s="1"/>
  <c r="A3020" i="11"/>
  <c r="B3019" i="11"/>
  <c r="U3019" i="11"/>
  <c r="E3019" i="11"/>
  <c r="D3019" i="11"/>
  <c r="C3019" i="11"/>
  <c r="S3019" i="11"/>
  <c r="H3018" i="11"/>
  <c r="I3018" i="11" s="1"/>
  <c r="J3018" i="11" s="1"/>
  <c r="Q3016" i="11"/>
  <c r="K3016" i="11"/>
  <c r="G3019" i="11" l="1"/>
  <c r="H3019" i="11" s="1"/>
  <c r="I3019" i="11" s="1"/>
  <c r="J3019" i="11" s="1"/>
  <c r="V3019" i="11"/>
  <c r="W3019" i="11" s="1"/>
  <c r="X3019" i="11" s="1"/>
  <c r="Y3019" i="11" s="1"/>
  <c r="M3019" i="11"/>
  <c r="N3019" i="11" s="1"/>
  <c r="O3019" i="11" s="1"/>
  <c r="P3019" i="11" s="1"/>
  <c r="K3017" i="11"/>
  <c r="U3020" i="11"/>
  <c r="E3020" i="11"/>
  <c r="D3020" i="11"/>
  <c r="C3020" i="11"/>
  <c r="B3020" i="11"/>
  <c r="A3021" i="11"/>
  <c r="S3020" i="11"/>
  <c r="Q3017" i="11"/>
  <c r="D3021" i="11" l="1"/>
  <c r="C3021" i="11"/>
  <c r="A3022" i="11"/>
  <c r="E3021" i="11"/>
  <c r="B3021" i="11"/>
  <c r="U3021" i="11"/>
  <c r="S3021" i="11"/>
  <c r="G3020" i="11"/>
  <c r="H3020" i="11" s="1"/>
  <c r="I3020" i="11" s="1"/>
  <c r="J3020" i="11" s="1"/>
  <c r="K3019" i="11" s="1"/>
  <c r="M3020" i="11"/>
  <c r="V3020" i="11"/>
  <c r="W3020" i="11" s="1"/>
  <c r="X3020" i="11" s="1"/>
  <c r="Y3020" i="11" s="1"/>
  <c r="N3020" i="11"/>
  <c r="O3020" i="11" s="1"/>
  <c r="P3020" i="11" s="1"/>
  <c r="Q3018" i="11"/>
  <c r="K3018" i="11"/>
  <c r="C3022" i="11" l="1"/>
  <c r="A3023" i="11"/>
  <c r="B3022" i="11"/>
  <c r="U3022" i="11"/>
  <c r="E3022" i="11"/>
  <c r="D3022" i="11"/>
  <c r="S3022" i="11"/>
  <c r="G3021" i="11"/>
  <c r="M3021" i="11"/>
  <c r="N3021" i="11" s="1"/>
  <c r="O3021" i="11" s="1"/>
  <c r="P3021" i="11" s="1"/>
  <c r="V3021" i="11"/>
  <c r="W3021" i="11" s="1"/>
  <c r="X3021" i="11" s="1"/>
  <c r="Y3021" i="11" s="1"/>
  <c r="H3021" i="11"/>
  <c r="I3021" i="11" s="1"/>
  <c r="J3021" i="11" s="1"/>
  <c r="Q3019" i="11"/>
  <c r="Q3020" i="11" l="1"/>
  <c r="G3022" i="11"/>
  <c r="H3022" i="11" s="1"/>
  <c r="I3022" i="11" s="1"/>
  <c r="J3022" i="11" s="1"/>
  <c r="K3021" i="11" s="1"/>
  <c r="V3022" i="11"/>
  <c r="W3022" i="11" s="1"/>
  <c r="X3022" i="11" s="1"/>
  <c r="Y3022" i="11" s="1"/>
  <c r="M3022" i="11"/>
  <c r="N3022" i="11" s="1"/>
  <c r="O3022" i="11" s="1"/>
  <c r="P3022" i="11" s="1"/>
  <c r="A3024" i="11"/>
  <c r="B3023" i="11"/>
  <c r="U3023" i="11"/>
  <c r="E3023" i="11"/>
  <c r="D3023" i="11"/>
  <c r="C3023" i="11"/>
  <c r="S3023" i="11"/>
  <c r="K3020" i="11"/>
  <c r="G3023" i="11" l="1"/>
  <c r="H3023" i="11" s="1"/>
  <c r="I3023" i="11" s="1"/>
  <c r="J3023" i="11" s="1"/>
  <c r="K3022" i="11" s="1"/>
  <c r="V3023" i="11"/>
  <c r="W3023" i="11" s="1"/>
  <c r="X3023" i="11" s="1"/>
  <c r="Y3023" i="11" s="1"/>
  <c r="M3023" i="11"/>
  <c r="N3023" i="11" s="1"/>
  <c r="O3023" i="11" s="1"/>
  <c r="P3023" i="11" s="1"/>
  <c r="Q3022" i="11" s="1"/>
  <c r="U3024" i="11"/>
  <c r="E3024" i="11"/>
  <c r="D3024" i="11"/>
  <c r="A3025" i="11"/>
  <c r="C3024" i="11"/>
  <c r="B3024" i="11"/>
  <c r="S3024" i="11"/>
  <c r="Q3021" i="11"/>
  <c r="G3024" i="11" l="1"/>
  <c r="H3024" i="11" s="1"/>
  <c r="I3024" i="11" s="1"/>
  <c r="J3024" i="11" s="1"/>
  <c r="K3023" i="11" s="1"/>
  <c r="V3024" i="11"/>
  <c r="W3024" i="11" s="1"/>
  <c r="X3024" i="11" s="1"/>
  <c r="Y3024" i="11" s="1"/>
  <c r="M3024" i="11"/>
  <c r="N3024" i="11" s="1"/>
  <c r="O3024" i="11" s="1"/>
  <c r="P3024" i="11" s="1"/>
  <c r="D3025" i="11"/>
  <c r="C3025" i="11"/>
  <c r="B3025" i="11"/>
  <c r="U3025" i="11"/>
  <c r="A3026" i="11"/>
  <c r="E3025" i="11"/>
  <c r="S3025" i="11"/>
  <c r="C3026" i="11" l="1"/>
  <c r="A3027" i="11"/>
  <c r="B3026" i="11"/>
  <c r="E3026" i="11"/>
  <c r="D3026" i="11"/>
  <c r="U3026" i="11"/>
  <c r="S3026" i="11"/>
  <c r="G3025" i="11"/>
  <c r="H3025" i="11" s="1"/>
  <c r="I3025" i="11" s="1"/>
  <c r="J3025" i="11" s="1"/>
  <c r="K3024" i="11" s="1"/>
  <c r="V3025" i="11"/>
  <c r="W3025" i="11" s="1"/>
  <c r="X3025" i="11" s="1"/>
  <c r="Y3025" i="11" s="1"/>
  <c r="M3025" i="11"/>
  <c r="N3025" i="11"/>
  <c r="O3025" i="11" s="1"/>
  <c r="P3025" i="11" s="1"/>
  <c r="Q3023" i="11"/>
  <c r="G3026" i="11" l="1"/>
  <c r="H3026" i="11" s="1"/>
  <c r="I3026" i="11" s="1"/>
  <c r="J3026" i="11" s="1"/>
  <c r="K3025" i="11" s="1"/>
  <c r="V3026" i="11"/>
  <c r="W3026" i="11" s="1"/>
  <c r="X3026" i="11" s="1"/>
  <c r="Y3026" i="11" s="1"/>
  <c r="M3026" i="11"/>
  <c r="N3026" i="11" s="1"/>
  <c r="O3026" i="11" s="1"/>
  <c r="P3026" i="11" s="1"/>
  <c r="Q3025" i="11" s="1"/>
  <c r="A3028" i="11"/>
  <c r="B3027" i="11"/>
  <c r="U3027" i="11"/>
  <c r="E3027" i="11"/>
  <c r="D3027" i="11"/>
  <c r="C3027" i="11"/>
  <c r="S3027" i="11"/>
  <c r="Q3024" i="11"/>
  <c r="U3028" i="11" l="1"/>
  <c r="E3028" i="11"/>
  <c r="D3028" i="11"/>
  <c r="C3028" i="11"/>
  <c r="B3028" i="11"/>
  <c r="A3029" i="11"/>
  <c r="S3028" i="11"/>
  <c r="W3027" i="11"/>
  <c r="X3027" i="11" s="1"/>
  <c r="Y3027" i="11" s="1"/>
  <c r="G3027" i="11"/>
  <c r="H3027" i="11" s="1"/>
  <c r="I3027" i="11" s="1"/>
  <c r="J3027" i="11" s="1"/>
  <c r="K3026" i="11" s="1"/>
  <c r="V3027" i="11"/>
  <c r="M3027" i="11"/>
  <c r="N3027" i="11" s="1"/>
  <c r="O3027" i="11" s="1"/>
  <c r="P3027" i="11" s="1"/>
  <c r="N3028" i="11" l="1"/>
  <c r="O3028" i="11" s="1"/>
  <c r="P3028" i="11" s="1"/>
  <c r="G3028" i="11"/>
  <c r="H3028" i="11" s="1"/>
  <c r="I3028" i="11" s="1"/>
  <c r="J3028" i="11" s="1"/>
  <c r="V3028" i="11"/>
  <c r="W3028" i="11" s="1"/>
  <c r="X3028" i="11" s="1"/>
  <c r="Y3028" i="11" s="1"/>
  <c r="M3028" i="11"/>
  <c r="Q3026" i="11"/>
  <c r="D3029" i="11"/>
  <c r="C3029" i="11"/>
  <c r="A3030" i="11"/>
  <c r="E3029" i="11"/>
  <c r="B3029" i="11"/>
  <c r="U3029" i="11"/>
  <c r="S3029" i="11"/>
  <c r="G3029" i="11" l="1"/>
  <c r="H3029" i="11" s="1"/>
  <c r="I3029" i="11" s="1"/>
  <c r="J3029" i="11" s="1"/>
  <c r="V3029" i="11"/>
  <c r="M3029" i="11"/>
  <c r="N3029" i="11" s="1"/>
  <c r="O3029" i="11" s="1"/>
  <c r="P3029" i="11" s="1"/>
  <c r="K3027" i="11"/>
  <c r="W3029" i="11"/>
  <c r="X3029" i="11" s="1"/>
  <c r="Y3029" i="11" s="1"/>
  <c r="C3030" i="11"/>
  <c r="A3031" i="11"/>
  <c r="B3030" i="11"/>
  <c r="U3030" i="11"/>
  <c r="E3030" i="11"/>
  <c r="D3030" i="11"/>
  <c r="S3030" i="11"/>
  <c r="Q3027" i="11"/>
  <c r="A3032" i="11" l="1"/>
  <c r="B3031" i="11"/>
  <c r="U3031" i="11"/>
  <c r="E3031" i="11"/>
  <c r="D3031" i="11"/>
  <c r="C3031" i="11"/>
  <c r="S3031" i="11"/>
  <c r="G3030" i="11"/>
  <c r="H3030" i="11" s="1"/>
  <c r="I3030" i="11" s="1"/>
  <c r="J3030" i="11" s="1"/>
  <c r="K3029" i="11" s="1"/>
  <c r="V3030" i="11"/>
  <c r="W3030" i="11" s="1"/>
  <c r="X3030" i="11" s="1"/>
  <c r="Y3030" i="11" s="1"/>
  <c r="M3030" i="11"/>
  <c r="N3030" i="11" s="1"/>
  <c r="O3030" i="11" s="1"/>
  <c r="P3030" i="11" s="1"/>
  <c r="Q3028" i="11"/>
  <c r="K3028" i="11"/>
  <c r="Q3029" i="11" l="1"/>
  <c r="G3031" i="11"/>
  <c r="V3031" i="11"/>
  <c r="W3031" i="11" s="1"/>
  <c r="X3031" i="11" s="1"/>
  <c r="Y3031" i="11" s="1"/>
  <c r="M3031" i="11"/>
  <c r="H3031" i="11"/>
  <c r="I3031" i="11" s="1"/>
  <c r="J3031" i="11" s="1"/>
  <c r="N3031" i="11"/>
  <c r="O3031" i="11" s="1"/>
  <c r="P3031" i="11" s="1"/>
  <c r="U3032" i="11"/>
  <c r="E3032" i="11"/>
  <c r="D3032" i="11"/>
  <c r="A3033" i="11"/>
  <c r="C3032" i="11"/>
  <c r="B3032" i="11"/>
  <c r="S3032" i="11"/>
  <c r="D3033" i="11" l="1"/>
  <c r="C3033" i="11"/>
  <c r="B3033" i="11"/>
  <c r="U3033" i="11"/>
  <c r="A3034" i="11"/>
  <c r="E3033" i="11"/>
  <c r="S3033" i="11"/>
  <c r="K3030" i="11"/>
  <c r="G3032" i="11"/>
  <c r="H3032" i="11" s="1"/>
  <c r="I3032" i="11" s="1"/>
  <c r="J3032" i="11" s="1"/>
  <c r="V3032" i="11"/>
  <c r="W3032" i="11" s="1"/>
  <c r="X3032" i="11" s="1"/>
  <c r="Y3032" i="11" s="1"/>
  <c r="M3032" i="11"/>
  <c r="N3032" i="11" s="1"/>
  <c r="O3032" i="11" s="1"/>
  <c r="P3032" i="11" s="1"/>
  <c r="Q3030" i="11"/>
  <c r="C3034" i="11" l="1"/>
  <c r="A3035" i="11"/>
  <c r="B3034" i="11"/>
  <c r="E3034" i="11"/>
  <c r="D3034" i="11"/>
  <c r="U3034" i="11"/>
  <c r="S3034" i="11"/>
  <c r="G3033" i="11"/>
  <c r="V3033" i="11"/>
  <c r="M3033" i="11"/>
  <c r="N3033" i="11" s="1"/>
  <c r="O3033" i="11" s="1"/>
  <c r="P3033" i="11" s="1"/>
  <c r="Q3032" i="11" s="1"/>
  <c r="H3033" i="11"/>
  <c r="I3033" i="11" s="1"/>
  <c r="J3033" i="11" s="1"/>
  <c r="K3031" i="11"/>
  <c r="W3033" i="11"/>
  <c r="X3033" i="11" s="1"/>
  <c r="Y3033" i="11" s="1"/>
  <c r="Q3031" i="11"/>
  <c r="G3034" i="11" l="1"/>
  <c r="H3034" i="11" s="1"/>
  <c r="I3034" i="11" s="1"/>
  <c r="J3034" i="11" s="1"/>
  <c r="M3034" i="11"/>
  <c r="N3034" i="11" s="1"/>
  <c r="O3034" i="11" s="1"/>
  <c r="P3034" i="11" s="1"/>
  <c r="V3034" i="11"/>
  <c r="W3034" i="11" s="1"/>
  <c r="X3034" i="11" s="1"/>
  <c r="Y3034" i="11" s="1"/>
  <c r="A3036" i="11"/>
  <c r="B3035" i="11"/>
  <c r="U3035" i="11"/>
  <c r="E3035" i="11"/>
  <c r="D3035" i="11"/>
  <c r="C3035" i="11"/>
  <c r="S3035" i="11"/>
  <c r="K3032" i="11"/>
  <c r="U3036" i="11" l="1"/>
  <c r="E3036" i="11"/>
  <c r="D3036" i="11"/>
  <c r="C3036" i="11"/>
  <c r="B3036" i="11"/>
  <c r="A3037" i="11"/>
  <c r="S3036" i="11"/>
  <c r="Q3033" i="11"/>
  <c r="G3035" i="11"/>
  <c r="H3035" i="11" s="1"/>
  <c r="I3035" i="11" s="1"/>
  <c r="J3035" i="11" s="1"/>
  <c r="M3035" i="11"/>
  <c r="N3035" i="11" s="1"/>
  <c r="O3035" i="11" s="1"/>
  <c r="P3035" i="11" s="1"/>
  <c r="V3035" i="11"/>
  <c r="W3035" i="11" s="1"/>
  <c r="X3035" i="11" s="1"/>
  <c r="Y3035" i="11" s="1"/>
  <c r="K3033" i="11"/>
  <c r="D3037" i="11" l="1"/>
  <c r="C3037" i="11"/>
  <c r="A3038" i="11"/>
  <c r="E3037" i="11"/>
  <c r="B3037" i="11"/>
  <c r="U3037" i="11"/>
  <c r="S3037" i="11"/>
  <c r="G3036" i="11"/>
  <c r="H3036" i="11" s="1"/>
  <c r="I3036" i="11" s="1"/>
  <c r="J3036" i="11" s="1"/>
  <c r="K3035" i="11" s="1"/>
  <c r="M3036" i="11"/>
  <c r="N3036" i="11" s="1"/>
  <c r="O3036" i="11" s="1"/>
  <c r="P3036" i="11" s="1"/>
  <c r="V3036" i="11"/>
  <c r="W3036" i="11" s="1"/>
  <c r="X3036" i="11" s="1"/>
  <c r="Y3036" i="11" s="1"/>
  <c r="K3034" i="11"/>
  <c r="Q3034" i="11"/>
  <c r="C3038" i="11" l="1"/>
  <c r="A3039" i="11"/>
  <c r="B3038" i="11"/>
  <c r="U3038" i="11"/>
  <c r="E3038" i="11"/>
  <c r="D3038" i="11"/>
  <c r="S3038" i="11"/>
  <c r="N3037" i="11"/>
  <c r="O3037" i="11" s="1"/>
  <c r="P3037" i="11" s="1"/>
  <c r="Q3036" i="11" s="1"/>
  <c r="G3037" i="11"/>
  <c r="M3037" i="11"/>
  <c r="V3037" i="11"/>
  <c r="W3037" i="11" s="1"/>
  <c r="X3037" i="11" s="1"/>
  <c r="Y3037" i="11" s="1"/>
  <c r="H3037" i="11"/>
  <c r="I3037" i="11" s="1"/>
  <c r="J3037" i="11" s="1"/>
  <c r="Q3035" i="11"/>
  <c r="A3040" i="11" l="1"/>
  <c r="B3039" i="11"/>
  <c r="U3039" i="11"/>
  <c r="E3039" i="11"/>
  <c r="D3039" i="11"/>
  <c r="C3039" i="11"/>
  <c r="S3039" i="11"/>
  <c r="K3036" i="11"/>
  <c r="G3038" i="11"/>
  <c r="H3038" i="11" s="1"/>
  <c r="I3038" i="11" s="1"/>
  <c r="J3038" i="11" s="1"/>
  <c r="V3038" i="11"/>
  <c r="W3038" i="11" s="1"/>
  <c r="X3038" i="11" s="1"/>
  <c r="Y3038" i="11" s="1"/>
  <c r="M3038" i="11"/>
  <c r="N3038" i="11" s="1"/>
  <c r="O3038" i="11" s="1"/>
  <c r="P3038" i="11" s="1"/>
  <c r="K3037" i="11" l="1"/>
  <c r="G3039" i="11"/>
  <c r="H3039" i="11" s="1"/>
  <c r="I3039" i="11" s="1"/>
  <c r="J3039" i="11" s="1"/>
  <c r="M3039" i="11"/>
  <c r="N3039" i="11" s="1"/>
  <c r="O3039" i="11" s="1"/>
  <c r="P3039" i="11" s="1"/>
  <c r="V3039" i="11"/>
  <c r="W3039" i="11" s="1"/>
  <c r="X3039" i="11" s="1"/>
  <c r="Y3039" i="11" s="1"/>
  <c r="Q3037" i="11"/>
  <c r="U3040" i="11"/>
  <c r="E3040" i="11"/>
  <c r="D3040" i="11"/>
  <c r="A3041" i="11"/>
  <c r="B3040" i="11"/>
  <c r="C3040" i="11"/>
  <c r="S3040" i="11"/>
  <c r="G3040" i="11" l="1"/>
  <c r="H3040" i="11" s="1"/>
  <c r="I3040" i="11" s="1"/>
  <c r="J3040" i="11" s="1"/>
  <c r="V3040" i="11"/>
  <c r="W3040" i="11" s="1"/>
  <c r="X3040" i="11" s="1"/>
  <c r="Y3040" i="11" s="1"/>
  <c r="M3040" i="11"/>
  <c r="N3040" i="11" s="1"/>
  <c r="O3040" i="11" s="1"/>
  <c r="P3040" i="11" s="1"/>
  <c r="Q3038" i="11"/>
  <c r="D3041" i="11"/>
  <c r="C3041" i="11"/>
  <c r="B3041" i="11"/>
  <c r="U3041" i="11"/>
  <c r="A3042" i="11"/>
  <c r="E3041" i="11"/>
  <c r="S3041" i="11"/>
  <c r="K3038" i="11"/>
  <c r="C3042" i="11" l="1"/>
  <c r="A3043" i="11"/>
  <c r="B3042" i="11"/>
  <c r="E3042" i="11"/>
  <c r="D3042" i="11"/>
  <c r="U3042" i="11"/>
  <c r="S3042" i="11"/>
  <c r="G3041" i="11"/>
  <c r="H3041" i="11" s="1"/>
  <c r="I3041" i="11" s="1"/>
  <c r="J3041" i="11" s="1"/>
  <c r="K3040" i="11" s="1"/>
  <c r="V3041" i="11"/>
  <c r="W3041" i="11" s="1"/>
  <c r="X3041" i="11" s="1"/>
  <c r="Y3041" i="11" s="1"/>
  <c r="M3041" i="11"/>
  <c r="N3041" i="11" s="1"/>
  <c r="O3041" i="11" s="1"/>
  <c r="P3041" i="11" s="1"/>
  <c r="K3039" i="11"/>
  <c r="Q3039" i="11"/>
  <c r="G3042" i="11" l="1"/>
  <c r="H3042" i="11" s="1"/>
  <c r="I3042" i="11" s="1"/>
  <c r="J3042" i="11" s="1"/>
  <c r="V3042" i="11"/>
  <c r="W3042" i="11" s="1"/>
  <c r="X3042" i="11" s="1"/>
  <c r="Y3042" i="11" s="1"/>
  <c r="M3042" i="11"/>
  <c r="N3042" i="11" s="1"/>
  <c r="O3042" i="11" s="1"/>
  <c r="P3042" i="11" s="1"/>
  <c r="A3044" i="11"/>
  <c r="B3043" i="11"/>
  <c r="U3043" i="11"/>
  <c r="E3043" i="11"/>
  <c r="D3043" i="11"/>
  <c r="C3043" i="11"/>
  <c r="S3043" i="11"/>
  <c r="Q3040" i="11"/>
  <c r="G3043" i="11" l="1"/>
  <c r="H3043" i="11" s="1"/>
  <c r="I3043" i="11" s="1"/>
  <c r="J3043" i="11" s="1"/>
  <c r="M3043" i="11"/>
  <c r="N3043" i="11" s="1"/>
  <c r="O3043" i="11" s="1"/>
  <c r="P3043" i="11" s="1"/>
  <c r="V3043" i="11"/>
  <c r="W3043" i="11" s="1"/>
  <c r="X3043" i="11" s="1"/>
  <c r="Y3043" i="11" s="1"/>
  <c r="U3044" i="11"/>
  <c r="E3044" i="11"/>
  <c r="D3044" i="11"/>
  <c r="C3044" i="11"/>
  <c r="B3044" i="11"/>
  <c r="A3045" i="11"/>
  <c r="S3044" i="11"/>
  <c r="K3041" i="11"/>
  <c r="Q3041" i="11"/>
  <c r="D3045" i="11" l="1"/>
  <c r="C3045" i="11"/>
  <c r="A3046" i="11"/>
  <c r="E3045" i="11"/>
  <c r="B3045" i="11"/>
  <c r="U3045" i="11"/>
  <c r="S3045" i="11"/>
  <c r="K3042" i="11"/>
  <c r="G3044" i="11"/>
  <c r="H3044" i="11" s="1"/>
  <c r="I3044" i="11" s="1"/>
  <c r="J3044" i="11" s="1"/>
  <c r="V3044" i="11"/>
  <c r="W3044" i="11" s="1"/>
  <c r="X3044" i="11" s="1"/>
  <c r="Y3044" i="11" s="1"/>
  <c r="M3044" i="11"/>
  <c r="N3044" i="11" s="1"/>
  <c r="O3044" i="11" s="1"/>
  <c r="P3044" i="11" s="1"/>
  <c r="Q3042" i="11"/>
  <c r="C3046" i="11" l="1"/>
  <c r="A3047" i="11"/>
  <c r="B3046" i="11"/>
  <c r="U3046" i="11"/>
  <c r="D3046" i="11"/>
  <c r="E3046" i="11"/>
  <c r="S3046" i="11"/>
  <c r="Q3043" i="11"/>
  <c r="G3045" i="11"/>
  <c r="H3045" i="11" s="1"/>
  <c r="I3045" i="11" s="1"/>
  <c r="J3045" i="11" s="1"/>
  <c r="M3045" i="11"/>
  <c r="N3045" i="11" s="1"/>
  <c r="O3045" i="11" s="1"/>
  <c r="P3045" i="11" s="1"/>
  <c r="V3045" i="11"/>
  <c r="W3045" i="11" s="1"/>
  <c r="X3045" i="11" s="1"/>
  <c r="Y3045" i="11" s="1"/>
  <c r="K3043" i="11"/>
  <c r="H3046" i="11" l="1"/>
  <c r="I3046" i="11" s="1"/>
  <c r="J3046" i="11" s="1"/>
  <c r="K3044" i="11"/>
  <c r="G3046" i="11"/>
  <c r="M3046" i="11"/>
  <c r="N3046" i="11" s="1"/>
  <c r="O3046" i="11" s="1"/>
  <c r="P3046" i="11" s="1"/>
  <c r="V3046" i="11"/>
  <c r="W3046" i="11" s="1"/>
  <c r="X3046" i="11" s="1"/>
  <c r="Y3046" i="11" s="1"/>
  <c r="A3048" i="11"/>
  <c r="B3047" i="11"/>
  <c r="U3047" i="11"/>
  <c r="E3047" i="11"/>
  <c r="D3047" i="11"/>
  <c r="C3047" i="11"/>
  <c r="S3047" i="11"/>
  <c r="Q3044" i="11"/>
  <c r="Q3045" i="11" l="1"/>
  <c r="U3048" i="11"/>
  <c r="E3048" i="11"/>
  <c r="D3048" i="11"/>
  <c r="A3049" i="11"/>
  <c r="C3048" i="11"/>
  <c r="B3048" i="11"/>
  <c r="S3048" i="11"/>
  <c r="G3047" i="11"/>
  <c r="H3047" i="11" s="1"/>
  <c r="I3047" i="11" s="1"/>
  <c r="J3047" i="11" s="1"/>
  <c r="K3046" i="11" s="1"/>
  <c r="V3047" i="11"/>
  <c r="W3047" i="11" s="1"/>
  <c r="X3047" i="11" s="1"/>
  <c r="Y3047" i="11" s="1"/>
  <c r="M3047" i="11"/>
  <c r="N3047" i="11" s="1"/>
  <c r="O3047" i="11" s="1"/>
  <c r="P3047" i="11" s="1"/>
  <c r="K3045" i="11"/>
  <c r="G3048" i="11" l="1"/>
  <c r="H3048" i="11" s="1"/>
  <c r="I3048" i="11" s="1"/>
  <c r="J3048" i="11" s="1"/>
  <c r="K3047" i="11" s="1"/>
  <c r="V3048" i="11"/>
  <c r="W3048" i="11" s="1"/>
  <c r="X3048" i="11" s="1"/>
  <c r="Y3048" i="11" s="1"/>
  <c r="M3048" i="11"/>
  <c r="N3048" i="11" s="1"/>
  <c r="O3048" i="11" s="1"/>
  <c r="P3048" i="11" s="1"/>
  <c r="Q3047" i="11" s="1"/>
  <c r="D3049" i="11"/>
  <c r="C3049" i="11"/>
  <c r="B3049" i="11"/>
  <c r="U3049" i="11"/>
  <c r="A3050" i="11"/>
  <c r="E3049" i="11"/>
  <c r="S3049" i="11"/>
  <c r="Q3046" i="11"/>
  <c r="C3050" i="11" l="1"/>
  <c r="A3051" i="11"/>
  <c r="B3050" i="11"/>
  <c r="E3050" i="11"/>
  <c r="D3050" i="11"/>
  <c r="U3050" i="11"/>
  <c r="S3050" i="11"/>
  <c r="G3049" i="11"/>
  <c r="H3049" i="11" s="1"/>
  <c r="I3049" i="11" s="1"/>
  <c r="J3049" i="11" s="1"/>
  <c r="K3048" i="11" s="1"/>
  <c r="M3049" i="11"/>
  <c r="N3049" i="11" s="1"/>
  <c r="O3049" i="11" s="1"/>
  <c r="P3049" i="11" s="1"/>
  <c r="V3049" i="11"/>
  <c r="W3049" i="11" s="1"/>
  <c r="X3049" i="11" s="1"/>
  <c r="Y3049" i="11" s="1"/>
  <c r="G3050" i="11" l="1"/>
  <c r="H3050" i="11" s="1"/>
  <c r="I3050" i="11" s="1"/>
  <c r="J3050" i="11" s="1"/>
  <c r="V3050" i="11"/>
  <c r="W3050" i="11" s="1"/>
  <c r="X3050" i="11" s="1"/>
  <c r="Y3050" i="11" s="1"/>
  <c r="M3050" i="11"/>
  <c r="N3050" i="11" s="1"/>
  <c r="O3050" i="11" s="1"/>
  <c r="P3050" i="11" s="1"/>
  <c r="A3052" i="11"/>
  <c r="B3051" i="11"/>
  <c r="U3051" i="11"/>
  <c r="E3051" i="11"/>
  <c r="D3051" i="11"/>
  <c r="C3051" i="11"/>
  <c r="S3051" i="11"/>
  <c r="Q3048" i="11"/>
  <c r="U3052" i="11" l="1"/>
  <c r="E3052" i="11"/>
  <c r="D3052" i="11"/>
  <c r="C3052" i="11"/>
  <c r="B3052" i="11"/>
  <c r="A3053" i="11"/>
  <c r="S3052" i="11"/>
  <c r="Q3049" i="11"/>
  <c r="G3051" i="11"/>
  <c r="H3051" i="11" s="1"/>
  <c r="I3051" i="11" s="1"/>
  <c r="J3051" i="11" s="1"/>
  <c r="M3051" i="11"/>
  <c r="N3051" i="11" s="1"/>
  <c r="O3051" i="11" s="1"/>
  <c r="P3051" i="11" s="1"/>
  <c r="V3051" i="11"/>
  <c r="W3051" i="11" s="1"/>
  <c r="X3051" i="11" s="1"/>
  <c r="Y3051" i="11" s="1"/>
  <c r="K3049" i="11"/>
  <c r="Q3050" i="11" l="1"/>
  <c r="G3052" i="11"/>
  <c r="H3052" i="11" s="1"/>
  <c r="I3052" i="11" s="1"/>
  <c r="J3052" i="11" s="1"/>
  <c r="M3052" i="11"/>
  <c r="N3052" i="11" s="1"/>
  <c r="O3052" i="11" s="1"/>
  <c r="P3052" i="11" s="1"/>
  <c r="Q3051" i="11" s="1"/>
  <c r="V3052" i="11"/>
  <c r="K3050" i="11"/>
  <c r="D3053" i="11"/>
  <c r="C3053" i="11"/>
  <c r="A3054" i="11"/>
  <c r="E3053" i="11"/>
  <c r="B3053" i="11"/>
  <c r="U3053" i="11"/>
  <c r="S3053" i="11"/>
  <c r="W3052" i="11"/>
  <c r="X3052" i="11" s="1"/>
  <c r="Y3052" i="11" s="1"/>
  <c r="G3053" i="11" l="1"/>
  <c r="H3053" i="11" s="1"/>
  <c r="I3053" i="11" s="1"/>
  <c r="J3053" i="11" s="1"/>
  <c r="M3053" i="11"/>
  <c r="N3053" i="11" s="1"/>
  <c r="O3053" i="11" s="1"/>
  <c r="P3053" i="11" s="1"/>
  <c r="Q3052" i="11" s="1"/>
  <c r="V3053" i="11"/>
  <c r="W3053" i="11" s="1"/>
  <c r="X3053" i="11" s="1"/>
  <c r="Y3053" i="11" s="1"/>
  <c r="C3054" i="11"/>
  <c r="A3055" i="11"/>
  <c r="B3054" i="11"/>
  <c r="U3054" i="11"/>
  <c r="E3054" i="11"/>
  <c r="D3054" i="11"/>
  <c r="S3054" i="11"/>
  <c r="K3051" i="11"/>
  <c r="K3052" i="11" l="1"/>
  <c r="G3054" i="11"/>
  <c r="H3054" i="11" s="1"/>
  <c r="I3054" i="11" s="1"/>
  <c r="J3054" i="11" s="1"/>
  <c r="V3054" i="11"/>
  <c r="W3054" i="11" s="1"/>
  <c r="X3054" i="11" s="1"/>
  <c r="Y3054" i="11" s="1"/>
  <c r="M3054" i="11"/>
  <c r="N3054" i="11" s="1"/>
  <c r="O3054" i="11" s="1"/>
  <c r="P3054" i="11" s="1"/>
  <c r="Q3053" i="11" s="1"/>
  <c r="A3056" i="11"/>
  <c r="B3055" i="11"/>
  <c r="U3055" i="11"/>
  <c r="E3055" i="11"/>
  <c r="D3055" i="11"/>
  <c r="C3055" i="11"/>
  <c r="S3055" i="11"/>
  <c r="U3056" i="11" l="1"/>
  <c r="E3056" i="11"/>
  <c r="D3056" i="11"/>
  <c r="A3057" i="11"/>
  <c r="C3056" i="11"/>
  <c r="B3056" i="11"/>
  <c r="S3056" i="11"/>
  <c r="G3055" i="11"/>
  <c r="H3055" i="11" s="1"/>
  <c r="I3055" i="11" s="1"/>
  <c r="J3055" i="11" s="1"/>
  <c r="M3055" i="11"/>
  <c r="N3055" i="11" s="1"/>
  <c r="O3055" i="11" s="1"/>
  <c r="P3055" i="11" s="1"/>
  <c r="Q3054" i="11" s="1"/>
  <c r="V3055" i="11"/>
  <c r="W3055" i="11" s="1"/>
  <c r="X3055" i="11" s="1"/>
  <c r="Y3055" i="11" s="1"/>
  <c r="K3053" i="11"/>
  <c r="D3057" i="11" l="1"/>
  <c r="C3057" i="11"/>
  <c r="B3057" i="11"/>
  <c r="U3057" i="11"/>
  <c r="A3058" i="11"/>
  <c r="E3057" i="11"/>
  <c r="S3057" i="11"/>
  <c r="G3056" i="11"/>
  <c r="H3056" i="11" s="1"/>
  <c r="I3056" i="11" s="1"/>
  <c r="J3056" i="11" s="1"/>
  <c r="K3055" i="11" s="1"/>
  <c r="M3056" i="11"/>
  <c r="N3056" i="11" s="1"/>
  <c r="O3056" i="11" s="1"/>
  <c r="P3056" i="11" s="1"/>
  <c r="Q3055" i="11" s="1"/>
  <c r="V3056" i="11"/>
  <c r="W3056" i="11" s="1"/>
  <c r="X3056" i="11" s="1"/>
  <c r="Y3056" i="11" s="1"/>
  <c r="K3054" i="11"/>
  <c r="G3057" i="11" l="1"/>
  <c r="H3057" i="11" s="1"/>
  <c r="I3057" i="11" s="1"/>
  <c r="J3057" i="11" s="1"/>
  <c r="K3056" i="11" s="1"/>
  <c r="V3057" i="11"/>
  <c r="W3057" i="11" s="1"/>
  <c r="X3057" i="11" s="1"/>
  <c r="Y3057" i="11" s="1"/>
  <c r="M3057" i="11"/>
  <c r="N3057" i="11" s="1"/>
  <c r="O3057" i="11" s="1"/>
  <c r="P3057" i="11" s="1"/>
  <c r="Q3056" i="11" s="1"/>
  <c r="C3058" i="11"/>
  <c r="A3059" i="11"/>
  <c r="B3058" i="11"/>
  <c r="E3058" i="11"/>
  <c r="D3058" i="11"/>
  <c r="U3058" i="11"/>
  <c r="S3058" i="11"/>
  <c r="G3058" i="11" l="1"/>
  <c r="H3058" i="11" s="1"/>
  <c r="I3058" i="11" s="1"/>
  <c r="J3058" i="11" s="1"/>
  <c r="V3058" i="11"/>
  <c r="W3058" i="11" s="1"/>
  <c r="X3058" i="11" s="1"/>
  <c r="Y3058" i="11" s="1"/>
  <c r="M3058" i="11"/>
  <c r="N3058" i="11" s="1"/>
  <c r="O3058" i="11" s="1"/>
  <c r="P3058" i="11" s="1"/>
  <c r="Q3057" i="11" s="1"/>
  <c r="A3060" i="11"/>
  <c r="B3059" i="11"/>
  <c r="U3059" i="11"/>
  <c r="E3059" i="11"/>
  <c r="C3059" i="11"/>
  <c r="D3059" i="11"/>
  <c r="S3059" i="11"/>
  <c r="U3060" i="11" l="1"/>
  <c r="E3060" i="11"/>
  <c r="D3060" i="11"/>
  <c r="C3060" i="11"/>
  <c r="B3060" i="11"/>
  <c r="A3061" i="11"/>
  <c r="S3060" i="11"/>
  <c r="G3059" i="11"/>
  <c r="H3059" i="11" s="1"/>
  <c r="I3059" i="11" s="1"/>
  <c r="J3059" i="11" s="1"/>
  <c r="K3058" i="11" s="1"/>
  <c r="V3059" i="11"/>
  <c r="W3059" i="11" s="1"/>
  <c r="X3059" i="11" s="1"/>
  <c r="Y3059" i="11" s="1"/>
  <c r="M3059" i="11"/>
  <c r="N3059" i="11" s="1"/>
  <c r="O3059" i="11" s="1"/>
  <c r="P3059" i="11" s="1"/>
  <c r="Q3058" i="11" s="1"/>
  <c r="K3057" i="11"/>
  <c r="G3060" i="11" l="1"/>
  <c r="M3060" i="11"/>
  <c r="N3060" i="11" s="1"/>
  <c r="O3060" i="11" s="1"/>
  <c r="P3060" i="11" s="1"/>
  <c r="Q3059" i="11" s="1"/>
  <c r="V3060" i="11"/>
  <c r="H3060" i="11"/>
  <c r="I3060" i="11" s="1"/>
  <c r="J3060" i="11" s="1"/>
  <c r="K3059" i="11" s="1"/>
  <c r="D3061" i="11"/>
  <c r="C3061" i="11"/>
  <c r="A3062" i="11"/>
  <c r="E3061" i="11"/>
  <c r="B3061" i="11"/>
  <c r="U3061" i="11"/>
  <c r="S3061" i="11"/>
  <c r="W3060" i="11"/>
  <c r="X3060" i="11" s="1"/>
  <c r="Y3060" i="11" s="1"/>
  <c r="G3061" i="11" l="1"/>
  <c r="H3061" i="11" s="1"/>
  <c r="I3061" i="11" s="1"/>
  <c r="J3061" i="11" s="1"/>
  <c r="K3060" i="11" s="1"/>
  <c r="V3061" i="11"/>
  <c r="W3061" i="11" s="1"/>
  <c r="X3061" i="11" s="1"/>
  <c r="Y3061" i="11" s="1"/>
  <c r="M3061" i="11"/>
  <c r="N3061" i="11" s="1"/>
  <c r="O3061" i="11" s="1"/>
  <c r="P3061" i="11" s="1"/>
  <c r="C3062" i="11"/>
  <c r="A3063" i="11"/>
  <c r="B3062" i="11"/>
  <c r="U3062" i="11"/>
  <c r="E3062" i="11"/>
  <c r="D3062" i="11"/>
  <c r="S3062" i="11"/>
  <c r="A3064" i="11" l="1"/>
  <c r="B3063" i="11"/>
  <c r="U3063" i="11"/>
  <c r="E3063" i="11"/>
  <c r="D3063" i="11"/>
  <c r="C3063" i="11"/>
  <c r="S3063" i="11"/>
  <c r="G3062" i="11"/>
  <c r="H3062" i="11" s="1"/>
  <c r="I3062" i="11" s="1"/>
  <c r="J3062" i="11" s="1"/>
  <c r="K3061" i="11" s="1"/>
  <c r="V3062" i="11"/>
  <c r="W3062" i="11" s="1"/>
  <c r="X3062" i="11" s="1"/>
  <c r="Y3062" i="11" s="1"/>
  <c r="M3062" i="11"/>
  <c r="N3062" i="11" s="1"/>
  <c r="O3062" i="11" s="1"/>
  <c r="P3062" i="11" s="1"/>
  <c r="Q3061" i="11" s="1"/>
  <c r="Q3060" i="11"/>
  <c r="G3063" i="11" l="1"/>
  <c r="H3063" i="11" s="1"/>
  <c r="I3063" i="11" s="1"/>
  <c r="J3063" i="11" s="1"/>
  <c r="V3063" i="11"/>
  <c r="W3063" i="11" s="1"/>
  <c r="X3063" i="11" s="1"/>
  <c r="Y3063" i="11" s="1"/>
  <c r="M3063" i="11"/>
  <c r="N3063" i="11" s="1"/>
  <c r="O3063" i="11" s="1"/>
  <c r="P3063" i="11" s="1"/>
  <c r="U3064" i="11"/>
  <c r="E3064" i="11"/>
  <c r="D3064" i="11"/>
  <c r="A3065" i="11"/>
  <c r="C3064" i="11"/>
  <c r="B3064" i="11"/>
  <c r="S3064" i="11"/>
  <c r="Q3062" i="11" l="1"/>
  <c r="K3062" i="11"/>
  <c r="G3064" i="11"/>
  <c r="H3064" i="11" s="1"/>
  <c r="I3064" i="11" s="1"/>
  <c r="J3064" i="11" s="1"/>
  <c r="V3064" i="11"/>
  <c r="W3064" i="11" s="1"/>
  <c r="X3064" i="11" s="1"/>
  <c r="Y3064" i="11" s="1"/>
  <c r="M3064" i="11"/>
  <c r="N3064" i="11" s="1"/>
  <c r="O3064" i="11" s="1"/>
  <c r="P3064" i="11" s="1"/>
  <c r="D3065" i="11"/>
  <c r="C3065" i="11"/>
  <c r="B3065" i="11"/>
  <c r="U3065" i="11"/>
  <c r="A3066" i="11"/>
  <c r="E3065" i="11"/>
  <c r="S3065" i="11"/>
  <c r="C3066" i="11" l="1"/>
  <c r="A3067" i="11"/>
  <c r="B3066" i="11"/>
  <c r="E3066" i="11"/>
  <c r="D3066" i="11"/>
  <c r="U3066" i="11"/>
  <c r="S3066" i="11"/>
  <c r="G3065" i="11"/>
  <c r="H3065" i="11" s="1"/>
  <c r="I3065" i="11" s="1"/>
  <c r="J3065" i="11" s="1"/>
  <c r="V3065" i="11"/>
  <c r="W3065" i="11" s="1"/>
  <c r="X3065" i="11" s="1"/>
  <c r="Y3065" i="11" s="1"/>
  <c r="M3065" i="11"/>
  <c r="N3065" i="11"/>
  <c r="O3065" i="11" s="1"/>
  <c r="P3065" i="11" s="1"/>
  <c r="Q3064" i="11" s="1"/>
  <c r="Q3063" i="11"/>
  <c r="K3063" i="11"/>
  <c r="A3068" i="11" l="1"/>
  <c r="B3067" i="11"/>
  <c r="U3067" i="11"/>
  <c r="E3067" i="11"/>
  <c r="D3067" i="11"/>
  <c r="C3067" i="11"/>
  <c r="S3067" i="11"/>
  <c r="K3064" i="11"/>
  <c r="G3066" i="11"/>
  <c r="M3066" i="11"/>
  <c r="N3066" i="11" s="1"/>
  <c r="O3066" i="11" s="1"/>
  <c r="P3066" i="11" s="1"/>
  <c r="V3066" i="11"/>
  <c r="W3066" i="11"/>
  <c r="X3066" i="11" s="1"/>
  <c r="Y3066" i="11" s="1"/>
  <c r="H3066" i="11" l="1"/>
  <c r="I3066" i="11" s="1"/>
  <c r="J3066" i="11" s="1"/>
  <c r="N3067" i="11"/>
  <c r="O3067" i="11" s="1"/>
  <c r="P3067" i="11" s="1"/>
  <c r="G3067" i="11"/>
  <c r="H3067" i="11" s="1"/>
  <c r="I3067" i="11" s="1"/>
  <c r="J3067" i="11" s="1"/>
  <c r="M3067" i="11"/>
  <c r="V3067" i="11"/>
  <c r="W3067" i="11" s="1"/>
  <c r="X3067" i="11" s="1"/>
  <c r="Y3067" i="11" s="1"/>
  <c r="U3068" i="11"/>
  <c r="E3068" i="11"/>
  <c r="D3068" i="11"/>
  <c r="C3068" i="11"/>
  <c r="B3068" i="11"/>
  <c r="A3069" i="11"/>
  <c r="S3068" i="11"/>
  <c r="Q3065" i="11"/>
  <c r="G3068" i="11" l="1"/>
  <c r="H3068" i="11" s="1"/>
  <c r="I3068" i="11" s="1"/>
  <c r="J3068" i="11" s="1"/>
  <c r="V3068" i="11"/>
  <c r="W3068" i="11" s="1"/>
  <c r="X3068" i="11" s="1"/>
  <c r="Y3068" i="11" s="1"/>
  <c r="M3068" i="11"/>
  <c r="N3068" i="11" s="1"/>
  <c r="O3068" i="11" s="1"/>
  <c r="P3068" i="11" s="1"/>
  <c r="D3069" i="11"/>
  <c r="C3069" i="11"/>
  <c r="A3070" i="11"/>
  <c r="E3069" i="11"/>
  <c r="B3069" i="11"/>
  <c r="U3069" i="11"/>
  <c r="S3069" i="11"/>
  <c r="K3066" i="11"/>
  <c r="K3065" i="11"/>
  <c r="Q3066" i="11"/>
  <c r="C3070" i="11" l="1"/>
  <c r="A3071" i="11"/>
  <c r="B3070" i="11"/>
  <c r="U3070" i="11"/>
  <c r="E3070" i="11"/>
  <c r="D3070" i="11"/>
  <c r="S3070" i="11"/>
  <c r="G3069" i="11"/>
  <c r="H3069" i="11" s="1"/>
  <c r="I3069" i="11" s="1"/>
  <c r="J3069" i="11" s="1"/>
  <c r="K3068" i="11" s="1"/>
  <c r="M3069" i="11"/>
  <c r="N3069" i="11" s="1"/>
  <c r="O3069" i="11" s="1"/>
  <c r="P3069" i="11" s="1"/>
  <c r="V3069" i="11"/>
  <c r="W3069" i="11" s="1"/>
  <c r="X3069" i="11" s="1"/>
  <c r="Y3069" i="11" s="1"/>
  <c r="Q3067" i="11"/>
  <c r="K3067" i="11"/>
  <c r="G3070" i="11" l="1"/>
  <c r="H3070" i="11" s="1"/>
  <c r="I3070" i="11" s="1"/>
  <c r="J3070" i="11" s="1"/>
  <c r="K3069" i="11" s="1"/>
  <c r="V3070" i="11"/>
  <c r="W3070" i="11" s="1"/>
  <c r="X3070" i="11" s="1"/>
  <c r="Y3070" i="11" s="1"/>
  <c r="M3070" i="11"/>
  <c r="N3070" i="11" s="1"/>
  <c r="O3070" i="11" s="1"/>
  <c r="P3070" i="11" s="1"/>
  <c r="A3072" i="11"/>
  <c r="B3071" i="11"/>
  <c r="U3071" i="11"/>
  <c r="E3071" i="11"/>
  <c r="D3071" i="11"/>
  <c r="C3071" i="11"/>
  <c r="S3071" i="11"/>
  <c r="Q3068" i="11"/>
  <c r="U3072" i="11" l="1"/>
  <c r="E3072" i="11"/>
  <c r="D3072" i="11"/>
  <c r="A3073" i="11"/>
  <c r="C3072" i="11"/>
  <c r="B3072" i="11"/>
  <c r="S3072" i="11"/>
  <c r="G3071" i="11"/>
  <c r="H3071" i="11" s="1"/>
  <c r="I3071" i="11" s="1"/>
  <c r="J3071" i="11" s="1"/>
  <c r="M3071" i="11"/>
  <c r="N3071" i="11" s="1"/>
  <c r="O3071" i="11" s="1"/>
  <c r="P3071" i="11" s="1"/>
  <c r="V3071" i="11"/>
  <c r="W3071" i="11" s="1"/>
  <c r="X3071" i="11" s="1"/>
  <c r="Y3071" i="11" s="1"/>
  <c r="Q3069" i="11"/>
  <c r="G3072" i="11" l="1"/>
  <c r="H3072" i="11" s="1"/>
  <c r="I3072" i="11" s="1"/>
  <c r="J3072" i="11" s="1"/>
  <c r="K3071" i="11" s="1"/>
  <c r="M3072" i="11"/>
  <c r="N3072" i="11" s="1"/>
  <c r="O3072" i="11" s="1"/>
  <c r="P3072" i="11" s="1"/>
  <c r="Q3071" i="11" s="1"/>
  <c r="V3072" i="11"/>
  <c r="W3072" i="11" s="1"/>
  <c r="X3072" i="11" s="1"/>
  <c r="Y3072" i="11" s="1"/>
  <c r="D3073" i="11"/>
  <c r="C3073" i="11"/>
  <c r="B3073" i="11"/>
  <c r="U3073" i="11"/>
  <c r="A3074" i="11"/>
  <c r="E3073" i="11"/>
  <c r="S3073" i="11"/>
  <c r="Q3070" i="11"/>
  <c r="K3070" i="11"/>
  <c r="C3074" i="11" l="1"/>
  <c r="A3075" i="11"/>
  <c r="B3074" i="11"/>
  <c r="E3074" i="11"/>
  <c r="D3074" i="11"/>
  <c r="U3074" i="11"/>
  <c r="S3074" i="11"/>
  <c r="G3073" i="11"/>
  <c r="H3073" i="11" s="1"/>
  <c r="I3073" i="11" s="1"/>
  <c r="J3073" i="11" s="1"/>
  <c r="V3073" i="11"/>
  <c r="W3073" i="11" s="1"/>
  <c r="X3073" i="11" s="1"/>
  <c r="Y3073" i="11" s="1"/>
  <c r="M3073" i="11"/>
  <c r="N3073" i="11" s="1"/>
  <c r="O3073" i="11" s="1"/>
  <c r="P3073" i="11" s="1"/>
  <c r="Q3072" i="11" s="1"/>
  <c r="A3076" i="11" l="1"/>
  <c r="B3075" i="11"/>
  <c r="U3075" i="11"/>
  <c r="E3075" i="11"/>
  <c r="D3075" i="11"/>
  <c r="C3075" i="11"/>
  <c r="S3075" i="11"/>
  <c r="K3072" i="11"/>
  <c r="G3074" i="11"/>
  <c r="H3074" i="11" s="1"/>
  <c r="I3074" i="11" s="1"/>
  <c r="J3074" i="11" s="1"/>
  <c r="V3074" i="11"/>
  <c r="W3074" i="11" s="1"/>
  <c r="X3074" i="11" s="1"/>
  <c r="Y3074" i="11" s="1"/>
  <c r="M3074" i="11"/>
  <c r="N3074" i="11" s="1"/>
  <c r="O3074" i="11" s="1"/>
  <c r="P3074" i="11" s="1"/>
  <c r="Q3073" i="11" s="1"/>
  <c r="K3073" i="11" l="1"/>
  <c r="G3075" i="11"/>
  <c r="H3075" i="11" s="1"/>
  <c r="I3075" i="11" s="1"/>
  <c r="J3075" i="11" s="1"/>
  <c r="M3075" i="11"/>
  <c r="N3075" i="11" s="1"/>
  <c r="O3075" i="11" s="1"/>
  <c r="P3075" i="11" s="1"/>
  <c r="Q3074" i="11" s="1"/>
  <c r="V3075" i="11"/>
  <c r="W3075" i="11" s="1"/>
  <c r="X3075" i="11" s="1"/>
  <c r="Y3075" i="11" s="1"/>
  <c r="U3076" i="11"/>
  <c r="E3076" i="11"/>
  <c r="D3076" i="11"/>
  <c r="C3076" i="11"/>
  <c r="B3076" i="11"/>
  <c r="A3077" i="11"/>
  <c r="S3076" i="11"/>
  <c r="K3074" i="11" l="1"/>
  <c r="D3077" i="11"/>
  <c r="C3077" i="11"/>
  <c r="A3078" i="11"/>
  <c r="E3077" i="11"/>
  <c r="B3077" i="11"/>
  <c r="U3077" i="11"/>
  <c r="S3077" i="11"/>
  <c r="G3076" i="11"/>
  <c r="H3076" i="11" s="1"/>
  <c r="I3076" i="11" s="1"/>
  <c r="J3076" i="11" s="1"/>
  <c r="V3076" i="11"/>
  <c r="W3076" i="11" s="1"/>
  <c r="X3076" i="11" s="1"/>
  <c r="Y3076" i="11" s="1"/>
  <c r="M3076" i="11"/>
  <c r="N3076" i="11" s="1"/>
  <c r="O3076" i="11" s="1"/>
  <c r="P3076" i="11" s="1"/>
  <c r="Q3075" i="11" s="1"/>
  <c r="G3077" i="11" l="1"/>
  <c r="H3077" i="11" s="1"/>
  <c r="I3077" i="11" s="1"/>
  <c r="J3077" i="11" s="1"/>
  <c r="V3077" i="11"/>
  <c r="M3077" i="11"/>
  <c r="N3077" i="11" s="1"/>
  <c r="O3077" i="11" s="1"/>
  <c r="P3077" i="11" s="1"/>
  <c r="C3078" i="11"/>
  <c r="A3079" i="11"/>
  <c r="B3078" i="11"/>
  <c r="U3078" i="11"/>
  <c r="E3078" i="11"/>
  <c r="D3078" i="11"/>
  <c r="S3078" i="11"/>
  <c r="W3077" i="11"/>
  <c r="X3077" i="11" s="1"/>
  <c r="Y3077" i="11" s="1"/>
  <c r="K3075" i="11"/>
  <c r="G3078" i="11" l="1"/>
  <c r="H3078" i="11" s="1"/>
  <c r="I3078" i="11" s="1"/>
  <c r="J3078" i="11" s="1"/>
  <c r="M3078" i="11"/>
  <c r="N3078" i="11" s="1"/>
  <c r="O3078" i="11" s="1"/>
  <c r="P3078" i="11" s="1"/>
  <c r="V3078" i="11"/>
  <c r="W3078" i="11" s="1"/>
  <c r="X3078" i="11" s="1"/>
  <c r="Y3078" i="11" s="1"/>
  <c r="A3080" i="11"/>
  <c r="B3079" i="11"/>
  <c r="U3079" i="11"/>
  <c r="E3079" i="11"/>
  <c r="D3079" i="11"/>
  <c r="C3079" i="11"/>
  <c r="S3079" i="11"/>
  <c r="Q3076" i="11"/>
  <c r="K3076" i="11"/>
  <c r="G3079" i="11" l="1"/>
  <c r="H3079" i="11" s="1"/>
  <c r="I3079" i="11" s="1"/>
  <c r="J3079" i="11" s="1"/>
  <c r="V3079" i="11"/>
  <c r="W3079" i="11" s="1"/>
  <c r="X3079" i="11" s="1"/>
  <c r="Y3079" i="11" s="1"/>
  <c r="M3079" i="11"/>
  <c r="N3079" i="11" s="1"/>
  <c r="O3079" i="11" s="1"/>
  <c r="P3079" i="11" s="1"/>
  <c r="U3080" i="11"/>
  <c r="E3080" i="11"/>
  <c r="D3080" i="11"/>
  <c r="A3081" i="11"/>
  <c r="C3080" i="11"/>
  <c r="B3080" i="11"/>
  <c r="S3080" i="11"/>
  <c r="Q3077" i="11"/>
  <c r="K3077" i="11"/>
  <c r="G3080" i="11" l="1"/>
  <c r="H3080" i="11" s="1"/>
  <c r="I3080" i="11" s="1"/>
  <c r="J3080" i="11" s="1"/>
  <c r="M3080" i="11"/>
  <c r="N3080" i="11" s="1"/>
  <c r="O3080" i="11" s="1"/>
  <c r="P3080" i="11" s="1"/>
  <c r="V3080" i="11"/>
  <c r="K3078" i="11"/>
  <c r="D3081" i="11"/>
  <c r="C3081" i="11"/>
  <c r="B3081" i="11"/>
  <c r="U3081" i="11"/>
  <c r="A3082" i="11"/>
  <c r="E3081" i="11"/>
  <c r="S3081" i="11"/>
  <c r="Q3078" i="11"/>
  <c r="G3081" i="11" l="1"/>
  <c r="H3081" i="11" s="1"/>
  <c r="I3081" i="11" s="1"/>
  <c r="J3081" i="11" s="1"/>
  <c r="K3080" i="11" s="1"/>
  <c r="V3081" i="11"/>
  <c r="W3081" i="11" s="1"/>
  <c r="X3081" i="11" s="1"/>
  <c r="Y3081" i="11" s="1"/>
  <c r="M3081" i="11"/>
  <c r="N3081" i="11" s="1"/>
  <c r="O3081" i="11" s="1"/>
  <c r="P3081" i="11" s="1"/>
  <c r="C3082" i="11"/>
  <c r="A3083" i="11"/>
  <c r="B3082" i="11"/>
  <c r="E3082" i="11"/>
  <c r="D3082" i="11"/>
  <c r="U3082" i="11"/>
  <c r="S3082" i="11"/>
  <c r="W3080" i="11"/>
  <c r="X3080" i="11" s="1"/>
  <c r="Y3080" i="11" s="1"/>
  <c r="Q3079" i="11"/>
  <c r="K3079" i="11"/>
  <c r="G3082" i="11" l="1"/>
  <c r="H3082" i="11" s="1"/>
  <c r="I3082" i="11" s="1"/>
  <c r="J3082" i="11" s="1"/>
  <c r="K3081" i="11" s="1"/>
  <c r="V3082" i="11"/>
  <c r="W3082" i="11" s="1"/>
  <c r="X3082" i="11" s="1"/>
  <c r="Y3082" i="11" s="1"/>
  <c r="M3082" i="11"/>
  <c r="N3082" i="11" s="1"/>
  <c r="O3082" i="11" s="1"/>
  <c r="P3082" i="11" s="1"/>
  <c r="Q3081" i="11" s="1"/>
  <c r="A3084" i="11"/>
  <c r="B3083" i="11"/>
  <c r="U3083" i="11"/>
  <c r="E3083" i="11"/>
  <c r="D3083" i="11"/>
  <c r="C3083" i="11"/>
  <c r="S3083" i="11"/>
  <c r="Q3080" i="11"/>
  <c r="U3084" i="11" l="1"/>
  <c r="E3084" i="11"/>
  <c r="D3084" i="11"/>
  <c r="C3084" i="11"/>
  <c r="B3084" i="11"/>
  <c r="A3085" i="11"/>
  <c r="S3084" i="11"/>
  <c r="G3083" i="11"/>
  <c r="H3083" i="11" s="1"/>
  <c r="I3083" i="11" s="1"/>
  <c r="J3083" i="11" s="1"/>
  <c r="K3082" i="11" s="1"/>
  <c r="M3083" i="11"/>
  <c r="N3083" i="11" s="1"/>
  <c r="O3083" i="11" s="1"/>
  <c r="P3083" i="11" s="1"/>
  <c r="V3083" i="11"/>
  <c r="W3083" i="11" s="1"/>
  <c r="X3083" i="11" s="1"/>
  <c r="Y3083" i="11" s="1"/>
  <c r="D3085" i="11" l="1"/>
  <c r="C3085" i="11"/>
  <c r="A3086" i="11"/>
  <c r="E3085" i="11"/>
  <c r="B3085" i="11"/>
  <c r="U3085" i="11"/>
  <c r="S3085" i="11"/>
  <c r="Q3082" i="11"/>
  <c r="G3084" i="11"/>
  <c r="H3084" i="11" s="1"/>
  <c r="I3084" i="11" s="1"/>
  <c r="J3084" i="11" s="1"/>
  <c r="K3083" i="11" s="1"/>
  <c r="M3084" i="11"/>
  <c r="N3084" i="11" s="1"/>
  <c r="O3084" i="11" s="1"/>
  <c r="P3084" i="11" s="1"/>
  <c r="V3084" i="11"/>
  <c r="W3084" i="11" s="1"/>
  <c r="X3084" i="11" s="1"/>
  <c r="Y3084" i="11" s="1"/>
  <c r="C3086" i="11" l="1"/>
  <c r="A3087" i="11"/>
  <c r="B3086" i="11"/>
  <c r="U3086" i="11"/>
  <c r="E3086" i="11"/>
  <c r="D3086" i="11"/>
  <c r="S3086" i="11"/>
  <c r="G3085" i="11"/>
  <c r="H3085" i="11" s="1"/>
  <c r="I3085" i="11" s="1"/>
  <c r="J3085" i="11" s="1"/>
  <c r="V3085" i="11"/>
  <c r="W3085" i="11" s="1"/>
  <c r="X3085" i="11" s="1"/>
  <c r="Y3085" i="11" s="1"/>
  <c r="M3085" i="11"/>
  <c r="Q3083" i="11"/>
  <c r="N3086" i="11" l="1"/>
  <c r="O3086" i="11" s="1"/>
  <c r="P3086" i="11" s="1"/>
  <c r="G3086" i="11"/>
  <c r="H3086" i="11" s="1"/>
  <c r="I3086" i="11" s="1"/>
  <c r="J3086" i="11" s="1"/>
  <c r="K3085" i="11" s="1"/>
  <c r="V3086" i="11"/>
  <c r="W3086" i="11" s="1"/>
  <c r="X3086" i="11" s="1"/>
  <c r="Y3086" i="11" s="1"/>
  <c r="M3086" i="11"/>
  <c r="N3085" i="11"/>
  <c r="O3085" i="11" s="1"/>
  <c r="P3085" i="11" s="1"/>
  <c r="A3088" i="11"/>
  <c r="B3087" i="11"/>
  <c r="U3087" i="11"/>
  <c r="E3087" i="11"/>
  <c r="D3087" i="11"/>
  <c r="C3087" i="11"/>
  <c r="S3087" i="11"/>
  <c r="K3084" i="11"/>
  <c r="Q3085" i="11" l="1"/>
  <c r="Q3084" i="11"/>
  <c r="G3087" i="11"/>
  <c r="H3087" i="11" s="1"/>
  <c r="I3087" i="11" s="1"/>
  <c r="J3087" i="11" s="1"/>
  <c r="K3086" i="11" s="1"/>
  <c r="V3087" i="11"/>
  <c r="W3087" i="11" s="1"/>
  <c r="X3087" i="11" s="1"/>
  <c r="Y3087" i="11" s="1"/>
  <c r="M3087" i="11"/>
  <c r="N3087" i="11" s="1"/>
  <c r="O3087" i="11" s="1"/>
  <c r="P3087" i="11" s="1"/>
  <c r="Q3086" i="11" s="1"/>
  <c r="U3088" i="11"/>
  <c r="E3088" i="11"/>
  <c r="D3088" i="11"/>
  <c r="A3089" i="11"/>
  <c r="C3088" i="11"/>
  <c r="B3088" i="11"/>
  <c r="S3088" i="11"/>
  <c r="D3089" i="11" l="1"/>
  <c r="C3089" i="11"/>
  <c r="B3089" i="11"/>
  <c r="U3089" i="11"/>
  <c r="A3090" i="11"/>
  <c r="E3089" i="11"/>
  <c r="S3089" i="11"/>
  <c r="G3088" i="11"/>
  <c r="H3088" i="11" s="1"/>
  <c r="I3088" i="11" s="1"/>
  <c r="J3088" i="11" s="1"/>
  <c r="V3088" i="11"/>
  <c r="W3088" i="11" s="1"/>
  <c r="X3088" i="11" s="1"/>
  <c r="Y3088" i="11" s="1"/>
  <c r="M3088" i="11"/>
  <c r="N3088" i="11" s="1"/>
  <c r="O3088" i="11" s="1"/>
  <c r="P3088" i="11" s="1"/>
  <c r="Q3087" i="11" s="1"/>
  <c r="C3090" i="11" l="1"/>
  <c r="A3091" i="11"/>
  <c r="B3090" i="11"/>
  <c r="E3090" i="11"/>
  <c r="D3090" i="11"/>
  <c r="U3090" i="11"/>
  <c r="S3090" i="11"/>
  <c r="K3087" i="11"/>
  <c r="G3089" i="11"/>
  <c r="H3089" i="11" s="1"/>
  <c r="I3089" i="11" s="1"/>
  <c r="J3089" i="11" s="1"/>
  <c r="V3089" i="11"/>
  <c r="W3089" i="11" s="1"/>
  <c r="X3089" i="11" s="1"/>
  <c r="Y3089" i="11" s="1"/>
  <c r="M3089" i="11"/>
  <c r="N3089" i="11" s="1"/>
  <c r="O3089" i="11" s="1"/>
  <c r="P3089" i="11" s="1"/>
  <c r="G3090" i="11" l="1"/>
  <c r="H3090" i="11" s="1"/>
  <c r="I3090" i="11" s="1"/>
  <c r="J3090" i="11" s="1"/>
  <c r="V3090" i="11"/>
  <c r="W3090" i="11" s="1"/>
  <c r="X3090" i="11" s="1"/>
  <c r="Y3090" i="11" s="1"/>
  <c r="M3090" i="11"/>
  <c r="N3090" i="11" s="1"/>
  <c r="O3090" i="11" s="1"/>
  <c r="P3090" i="11" s="1"/>
  <c r="Q3088" i="11"/>
  <c r="A3092" i="11"/>
  <c r="B3091" i="11"/>
  <c r="U3091" i="11"/>
  <c r="E3091" i="11"/>
  <c r="D3091" i="11"/>
  <c r="C3091" i="11"/>
  <c r="S3091" i="11"/>
  <c r="K3088" i="11"/>
  <c r="K3089" i="11" l="1"/>
  <c r="Q3089" i="11"/>
  <c r="U3092" i="11"/>
  <c r="E3092" i="11"/>
  <c r="D3092" i="11"/>
  <c r="C3092" i="11"/>
  <c r="B3092" i="11"/>
  <c r="A3093" i="11"/>
  <c r="S3092" i="11"/>
  <c r="G3091" i="11"/>
  <c r="H3091" i="11" s="1"/>
  <c r="I3091" i="11" s="1"/>
  <c r="J3091" i="11" s="1"/>
  <c r="M3091" i="11"/>
  <c r="N3091" i="11" s="1"/>
  <c r="O3091" i="11" s="1"/>
  <c r="P3091" i="11" s="1"/>
  <c r="Q3090" i="11" s="1"/>
  <c r="V3091" i="11"/>
  <c r="W3091" i="11" s="1"/>
  <c r="X3091" i="11" s="1"/>
  <c r="Y3091" i="11" s="1"/>
  <c r="G3092" i="11" l="1"/>
  <c r="V3092" i="11"/>
  <c r="M3092" i="11"/>
  <c r="N3092" i="11" s="1"/>
  <c r="O3092" i="11" s="1"/>
  <c r="P3092" i="11" s="1"/>
  <c r="H3092" i="11"/>
  <c r="I3092" i="11" s="1"/>
  <c r="J3092" i="11" s="1"/>
  <c r="D3093" i="11"/>
  <c r="C3093" i="11"/>
  <c r="A3094" i="11"/>
  <c r="E3093" i="11"/>
  <c r="B3093" i="11"/>
  <c r="U3093" i="11"/>
  <c r="S3093" i="11"/>
  <c r="K3090" i="11"/>
  <c r="C3094" i="11" l="1"/>
  <c r="A3095" i="11"/>
  <c r="B3094" i="11"/>
  <c r="U3094" i="11"/>
  <c r="E3094" i="11"/>
  <c r="D3094" i="11"/>
  <c r="S3094" i="11"/>
  <c r="G3093" i="11"/>
  <c r="H3093" i="11" s="1"/>
  <c r="I3093" i="11" s="1"/>
  <c r="J3093" i="11" s="1"/>
  <c r="V3093" i="11"/>
  <c r="W3093" i="11" s="1"/>
  <c r="X3093" i="11" s="1"/>
  <c r="Y3093" i="11" s="1"/>
  <c r="M3093" i="11"/>
  <c r="N3093" i="11" s="1"/>
  <c r="O3093" i="11" s="1"/>
  <c r="P3093" i="11" s="1"/>
  <c r="W3092" i="11"/>
  <c r="X3092" i="11" s="1"/>
  <c r="Y3092" i="11" s="1"/>
  <c r="Q3091" i="11"/>
  <c r="K3091" i="11"/>
  <c r="A3096" i="11" l="1"/>
  <c r="B3095" i="11"/>
  <c r="U3095" i="11"/>
  <c r="E3095" i="11"/>
  <c r="D3095" i="11"/>
  <c r="C3095" i="11"/>
  <c r="S3095" i="11"/>
  <c r="K3092" i="11"/>
  <c r="Q3092" i="11"/>
  <c r="N3094" i="11"/>
  <c r="O3094" i="11" s="1"/>
  <c r="P3094" i="11" s="1"/>
  <c r="G3094" i="11"/>
  <c r="H3094" i="11" s="1"/>
  <c r="I3094" i="11" s="1"/>
  <c r="J3094" i="11" s="1"/>
  <c r="V3094" i="11"/>
  <c r="W3094" i="11" s="1"/>
  <c r="X3094" i="11" s="1"/>
  <c r="Y3094" i="11" s="1"/>
  <c r="M3094" i="11"/>
  <c r="U3096" i="11" l="1"/>
  <c r="E3096" i="11"/>
  <c r="D3096" i="11"/>
  <c r="A3097" i="11"/>
  <c r="C3096" i="11"/>
  <c r="B3096" i="11"/>
  <c r="S3096" i="11"/>
  <c r="G3095" i="11"/>
  <c r="V3095" i="11"/>
  <c r="W3095" i="11" s="1"/>
  <c r="X3095" i="11" s="1"/>
  <c r="Y3095" i="11" s="1"/>
  <c r="M3095" i="11"/>
  <c r="N3095" i="11" s="1"/>
  <c r="O3095" i="11" s="1"/>
  <c r="P3095" i="11" s="1"/>
  <c r="H3095" i="11"/>
  <c r="I3095" i="11" s="1"/>
  <c r="J3095" i="11" s="1"/>
  <c r="K3093" i="11"/>
  <c r="Q3093" i="11"/>
  <c r="K3094" i="11" l="1"/>
  <c r="D3097" i="11"/>
  <c r="C3097" i="11"/>
  <c r="B3097" i="11"/>
  <c r="U3097" i="11"/>
  <c r="A3098" i="11"/>
  <c r="E3097" i="11"/>
  <c r="S3097" i="11"/>
  <c r="Q3094" i="11"/>
  <c r="G3096" i="11"/>
  <c r="H3096" i="11" s="1"/>
  <c r="I3096" i="11" s="1"/>
  <c r="J3096" i="11" s="1"/>
  <c r="M3096" i="11"/>
  <c r="N3096" i="11" s="1"/>
  <c r="O3096" i="11" s="1"/>
  <c r="P3096" i="11" s="1"/>
  <c r="V3096" i="11"/>
  <c r="W3096" i="11" s="1"/>
  <c r="X3096" i="11" s="1"/>
  <c r="Y3096" i="11" s="1"/>
  <c r="C3098" i="11" l="1"/>
  <c r="A3099" i="11"/>
  <c r="B3098" i="11"/>
  <c r="E3098" i="11"/>
  <c r="D3098" i="11"/>
  <c r="U3098" i="11"/>
  <c r="S3098" i="11"/>
  <c r="Q3095" i="11"/>
  <c r="G3097" i="11"/>
  <c r="H3097" i="11" s="1"/>
  <c r="I3097" i="11" s="1"/>
  <c r="J3097" i="11" s="1"/>
  <c r="V3097" i="11"/>
  <c r="W3097" i="11" s="1"/>
  <c r="X3097" i="11" s="1"/>
  <c r="Y3097" i="11" s="1"/>
  <c r="M3097" i="11"/>
  <c r="N3097" i="11" s="1"/>
  <c r="O3097" i="11" s="1"/>
  <c r="P3097" i="11" s="1"/>
  <c r="K3095" i="11"/>
  <c r="G3098" i="11" l="1"/>
  <c r="H3098" i="11" s="1"/>
  <c r="I3098" i="11" s="1"/>
  <c r="J3098" i="11" s="1"/>
  <c r="K3097" i="11" s="1"/>
  <c r="M3098" i="11"/>
  <c r="N3098" i="11" s="1"/>
  <c r="O3098" i="11" s="1"/>
  <c r="P3098" i="11" s="1"/>
  <c r="Q3097" i="11" s="1"/>
  <c r="V3098" i="11"/>
  <c r="W3098" i="11" s="1"/>
  <c r="X3098" i="11" s="1"/>
  <c r="Y3098" i="11" s="1"/>
  <c r="A3100" i="11"/>
  <c r="B3099" i="11"/>
  <c r="U3099" i="11"/>
  <c r="E3099" i="11"/>
  <c r="D3099" i="11"/>
  <c r="C3099" i="11"/>
  <c r="S3099" i="11"/>
  <c r="K3096" i="11"/>
  <c r="Q3096" i="11"/>
  <c r="G3099" i="11" l="1"/>
  <c r="H3099" i="11" s="1"/>
  <c r="I3099" i="11" s="1"/>
  <c r="J3099" i="11" s="1"/>
  <c r="K3098" i="11" s="1"/>
  <c r="M3099" i="11"/>
  <c r="N3099" i="11" s="1"/>
  <c r="O3099" i="11" s="1"/>
  <c r="P3099" i="11" s="1"/>
  <c r="Q3098" i="11" s="1"/>
  <c r="V3099" i="11"/>
  <c r="W3099" i="11" s="1"/>
  <c r="X3099" i="11" s="1"/>
  <c r="Y3099" i="11" s="1"/>
  <c r="U3100" i="11"/>
  <c r="E3100" i="11"/>
  <c r="D3100" i="11"/>
  <c r="C3100" i="11"/>
  <c r="B3100" i="11"/>
  <c r="A3101" i="11"/>
  <c r="S3100" i="11"/>
  <c r="D3101" i="11" l="1"/>
  <c r="C3101" i="11"/>
  <c r="A3102" i="11"/>
  <c r="E3101" i="11"/>
  <c r="B3101" i="11"/>
  <c r="U3101" i="11"/>
  <c r="S3101" i="11"/>
  <c r="G3100" i="11"/>
  <c r="H3100" i="11" s="1"/>
  <c r="I3100" i="11" s="1"/>
  <c r="J3100" i="11" s="1"/>
  <c r="K3099" i="11" s="1"/>
  <c r="M3100" i="11"/>
  <c r="N3100" i="11" s="1"/>
  <c r="O3100" i="11" s="1"/>
  <c r="P3100" i="11" s="1"/>
  <c r="V3100" i="11"/>
  <c r="W3100" i="11" s="1"/>
  <c r="X3100" i="11" s="1"/>
  <c r="Y3100" i="11" s="1"/>
  <c r="G3101" i="11" l="1"/>
  <c r="H3101" i="11" s="1"/>
  <c r="I3101" i="11" s="1"/>
  <c r="J3101" i="11" s="1"/>
  <c r="M3101" i="11"/>
  <c r="N3101" i="11" s="1"/>
  <c r="O3101" i="11" s="1"/>
  <c r="P3101" i="11" s="1"/>
  <c r="V3101" i="11"/>
  <c r="W3101" i="11" s="1"/>
  <c r="X3101" i="11" s="1"/>
  <c r="Y3101" i="11" s="1"/>
  <c r="Q3099" i="11"/>
  <c r="C3102" i="11"/>
  <c r="A3103" i="11"/>
  <c r="B3102" i="11"/>
  <c r="U3102" i="11"/>
  <c r="E3102" i="11"/>
  <c r="D3102" i="11"/>
  <c r="S3102" i="11"/>
  <c r="Q3100" i="11" l="1"/>
  <c r="G3102" i="11"/>
  <c r="H3102" i="11" s="1"/>
  <c r="I3102" i="11" s="1"/>
  <c r="J3102" i="11" s="1"/>
  <c r="K3101" i="11" s="1"/>
  <c r="V3102" i="11"/>
  <c r="W3102" i="11" s="1"/>
  <c r="X3102" i="11" s="1"/>
  <c r="Y3102" i="11" s="1"/>
  <c r="M3102" i="11"/>
  <c r="N3102" i="11" s="1"/>
  <c r="O3102" i="11" s="1"/>
  <c r="P3102" i="11" s="1"/>
  <c r="A3104" i="11"/>
  <c r="B3103" i="11"/>
  <c r="U3103" i="11"/>
  <c r="E3103" i="11"/>
  <c r="D3103" i="11"/>
  <c r="C3103" i="11"/>
  <c r="S3103" i="11"/>
  <c r="K3100" i="11"/>
  <c r="G3103" i="11" l="1"/>
  <c r="H3103" i="11" s="1"/>
  <c r="I3103" i="11" s="1"/>
  <c r="J3103" i="11" s="1"/>
  <c r="K3102" i="11" s="1"/>
  <c r="M3103" i="11"/>
  <c r="N3103" i="11" s="1"/>
  <c r="O3103" i="11" s="1"/>
  <c r="P3103" i="11" s="1"/>
  <c r="V3103" i="11"/>
  <c r="W3103" i="11" s="1"/>
  <c r="X3103" i="11" s="1"/>
  <c r="Y3103" i="11" s="1"/>
  <c r="U3104" i="11"/>
  <c r="E3104" i="11"/>
  <c r="D3104" i="11"/>
  <c r="A3105" i="11"/>
  <c r="C3104" i="11"/>
  <c r="B3104" i="11"/>
  <c r="S3104" i="11"/>
  <c r="Q3101" i="11"/>
  <c r="D3105" i="11" l="1"/>
  <c r="C3105" i="11"/>
  <c r="B3105" i="11"/>
  <c r="U3105" i="11"/>
  <c r="A3106" i="11"/>
  <c r="E3105" i="11"/>
  <c r="S3105" i="11"/>
  <c r="G3104" i="11"/>
  <c r="H3104" i="11" s="1"/>
  <c r="I3104" i="11" s="1"/>
  <c r="J3104" i="11" s="1"/>
  <c r="K3103" i="11" s="1"/>
  <c r="V3104" i="11"/>
  <c r="W3104" i="11" s="1"/>
  <c r="X3104" i="11" s="1"/>
  <c r="Y3104" i="11" s="1"/>
  <c r="M3104" i="11"/>
  <c r="N3104" i="11" s="1"/>
  <c r="O3104" i="11" s="1"/>
  <c r="P3104" i="11" s="1"/>
  <c r="Q3103" i="11" s="1"/>
  <c r="Q3102" i="11"/>
  <c r="C3106" i="11" l="1"/>
  <c r="A3107" i="11"/>
  <c r="B3106" i="11"/>
  <c r="E3106" i="11"/>
  <c r="D3106" i="11"/>
  <c r="U3106" i="11"/>
  <c r="S3106" i="11"/>
  <c r="G3105" i="11"/>
  <c r="H3105" i="11" s="1"/>
  <c r="I3105" i="11" s="1"/>
  <c r="J3105" i="11" s="1"/>
  <c r="K3104" i="11" s="1"/>
  <c r="V3105" i="11"/>
  <c r="W3105" i="11" s="1"/>
  <c r="X3105" i="11" s="1"/>
  <c r="Y3105" i="11" s="1"/>
  <c r="M3105" i="11"/>
  <c r="N3105" i="11"/>
  <c r="O3105" i="11" s="1"/>
  <c r="P3105" i="11" s="1"/>
  <c r="Q3104" i="11" l="1"/>
  <c r="G3106" i="11"/>
  <c r="H3106" i="11" s="1"/>
  <c r="I3106" i="11" s="1"/>
  <c r="J3106" i="11" s="1"/>
  <c r="K3105" i="11" s="1"/>
  <c r="V3106" i="11"/>
  <c r="W3106" i="11" s="1"/>
  <c r="X3106" i="11" s="1"/>
  <c r="Y3106" i="11" s="1"/>
  <c r="M3106" i="11"/>
  <c r="N3106" i="11" s="1"/>
  <c r="O3106" i="11" s="1"/>
  <c r="P3106" i="11" s="1"/>
  <c r="A3108" i="11"/>
  <c r="B3107" i="11"/>
  <c r="U3107" i="11"/>
  <c r="E3107" i="11"/>
  <c r="D3107" i="11"/>
  <c r="C3107" i="11"/>
  <c r="S3107" i="11"/>
  <c r="G3107" i="11" l="1"/>
  <c r="V3107" i="11"/>
  <c r="W3107" i="11" s="1"/>
  <c r="X3107" i="11" s="1"/>
  <c r="Y3107" i="11" s="1"/>
  <c r="M3107" i="11"/>
  <c r="N3107" i="11" s="1"/>
  <c r="O3107" i="11" s="1"/>
  <c r="P3107" i="11" s="1"/>
  <c r="Q3106" i="11" s="1"/>
  <c r="H3107" i="11"/>
  <c r="I3107" i="11" s="1"/>
  <c r="J3107" i="11" s="1"/>
  <c r="U3108" i="11"/>
  <c r="E3108" i="11"/>
  <c r="D3108" i="11"/>
  <c r="C3108" i="11"/>
  <c r="B3108" i="11"/>
  <c r="A3109" i="11"/>
  <c r="S3108" i="11"/>
  <c r="Q3105" i="11"/>
  <c r="K3106" i="11" l="1"/>
  <c r="G3108" i="11"/>
  <c r="H3108" i="11" s="1"/>
  <c r="I3108" i="11" s="1"/>
  <c r="J3108" i="11" s="1"/>
  <c r="V3108" i="11"/>
  <c r="W3108" i="11" s="1"/>
  <c r="X3108" i="11" s="1"/>
  <c r="Y3108" i="11" s="1"/>
  <c r="M3108" i="11"/>
  <c r="N3108" i="11" s="1"/>
  <c r="O3108" i="11" s="1"/>
  <c r="P3108" i="11" s="1"/>
  <c r="Q3107" i="11" s="1"/>
  <c r="D3109" i="11"/>
  <c r="C3109" i="11"/>
  <c r="A3110" i="11"/>
  <c r="E3109" i="11"/>
  <c r="B3109" i="11"/>
  <c r="U3109" i="11"/>
  <c r="S3109" i="11"/>
  <c r="C3110" i="11" l="1"/>
  <c r="A3111" i="11"/>
  <c r="B3110" i="11"/>
  <c r="U3110" i="11"/>
  <c r="E3110" i="11"/>
  <c r="D3110" i="11"/>
  <c r="S3110" i="11"/>
  <c r="G3109" i="11"/>
  <c r="H3109" i="11" s="1"/>
  <c r="I3109" i="11" s="1"/>
  <c r="J3109" i="11" s="1"/>
  <c r="V3109" i="11"/>
  <c r="W3109" i="11" s="1"/>
  <c r="X3109" i="11" s="1"/>
  <c r="Y3109" i="11" s="1"/>
  <c r="M3109" i="11"/>
  <c r="N3109" i="11" s="1"/>
  <c r="O3109" i="11" s="1"/>
  <c r="P3109" i="11" s="1"/>
  <c r="K3107" i="11"/>
  <c r="A3112" i="11" l="1"/>
  <c r="B3111" i="11"/>
  <c r="U3111" i="11"/>
  <c r="E3111" i="11"/>
  <c r="D3111" i="11"/>
  <c r="C3111" i="11"/>
  <c r="S3111" i="11"/>
  <c r="Q3108" i="11"/>
  <c r="G3110" i="11"/>
  <c r="H3110" i="11" s="1"/>
  <c r="I3110" i="11" s="1"/>
  <c r="J3110" i="11" s="1"/>
  <c r="K3109" i="11" s="1"/>
  <c r="M3110" i="11"/>
  <c r="N3110" i="11" s="1"/>
  <c r="O3110" i="11" s="1"/>
  <c r="P3110" i="11" s="1"/>
  <c r="V3110" i="11"/>
  <c r="W3110" i="11" s="1"/>
  <c r="X3110" i="11" s="1"/>
  <c r="Y3110" i="11" s="1"/>
  <c r="K3108" i="11"/>
  <c r="G3111" i="11" l="1"/>
  <c r="H3111" i="11" s="1"/>
  <c r="I3111" i="11" s="1"/>
  <c r="J3111" i="11" s="1"/>
  <c r="K3110" i="11" s="1"/>
  <c r="V3111" i="11"/>
  <c r="W3111" i="11" s="1"/>
  <c r="X3111" i="11" s="1"/>
  <c r="Y3111" i="11" s="1"/>
  <c r="M3111" i="11"/>
  <c r="N3111" i="11" s="1"/>
  <c r="O3111" i="11" s="1"/>
  <c r="P3111" i="11" s="1"/>
  <c r="Q3110" i="11" s="1"/>
  <c r="U3112" i="11"/>
  <c r="E3112" i="11"/>
  <c r="D3112" i="11"/>
  <c r="A3113" i="11"/>
  <c r="C3112" i="11"/>
  <c r="B3112" i="11"/>
  <c r="S3112" i="11"/>
  <c r="Q3109" i="11"/>
  <c r="D3113" i="11" l="1"/>
  <c r="C3113" i="11"/>
  <c r="B3113" i="11"/>
  <c r="U3113" i="11"/>
  <c r="A3114" i="11"/>
  <c r="E3113" i="11"/>
  <c r="S3113" i="11"/>
  <c r="G3112" i="11"/>
  <c r="H3112" i="11" s="1"/>
  <c r="I3112" i="11" s="1"/>
  <c r="J3112" i="11" s="1"/>
  <c r="K3111" i="11" s="1"/>
  <c r="M3112" i="11"/>
  <c r="N3112" i="11" s="1"/>
  <c r="O3112" i="11" s="1"/>
  <c r="P3112" i="11" s="1"/>
  <c r="V3112" i="11"/>
  <c r="W3112" i="11" s="1"/>
  <c r="X3112" i="11" s="1"/>
  <c r="Y3112" i="11" s="1"/>
  <c r="C3114" i="11" l="1"/>
  <c r="A3115" i="11"/>
  <c r="B3114" i="11"/>
  <c r="E3114" i="11"/>
  <c r="D3114" i="11"/>
  <c r="U3114" i="11"/>
  <c r="S3114" i="11"/>
  <c r="Q3111" i="11"/>
  <c r="G3113" i="11"/>
  <c r="H3113" i="11" s="1"/>
  <c r="I3113" i="11" s="1"/>
  <c r="J3113" i="11" s="1"/>
  <c r="M3113" i="11"/>
  <c r="N3113" i="11" s="1"/>
  <c r="O3113" i="11" s="1"/>
  <c r="P3113" i="11" s="1"/>
  <c r="V3113" i="11"/>
  <c r="W3113" i="11" s="1"/>
  <c r="X3113" i="11" s="1"/>
  <c r="Y3113" i="11" s="1"/>
  <c r="G3114" i="11" l="1"/>
  <c r="H3114" i="11" s="1"/>
  <c r="I3114" i="11" s="1"/>
  <c r="J3114" i="11" s="1"/>
  <c r="K3113" i="11" s="1"/>
  <c r="V3114" i="11"/>
  <c r="W3114" i="11" s="1"/>
  <c r="X3114" i="11" s="1"/>
  <c r="Y3114" i="11" s="1"/>
  <c r="M3114" i="11"/>
  <c r="N3114" i="11" s="1"/>
  <c r="O3114" i="11" s="1"/>
  <c r="P3114" i="11" s="1"/>
  <c r="K3112" i="11"/>
  <c r="A3116" i="11"/>
  <c r="B3115" i="11"/>
  <c r="U3115" i="11"/>
  <c r="E3115" i="11"/>
  <c r="D3115" i="11"/>
  <c r="C3115" i="11"/>
  <c r="S3115" i="11"/>
  <c r="Q3112" i="11"/>
  <c r="U3116" i="11" l="1"/>
  <c r="E3116" i="11"/>
  <c r="D3116" i="11"/>
  <c r="C3116" i="11"/>
  <c r="B3116" i="11"/>
  <c r="A3117" i="11"/>
  <c r="S3116" i="11"/>
  <c r="Q3113" i="11"/>
  <c r="G3115" i="11"/>
  <c r="H3115" i="11" s="1"/>
  <c r="I3115" i="11" s="1"/>
  <c r="J3115" i="11" s="1"/>
  <c r="K3114" i="11" s="1"/>
  <c r="V3115" i="11"/>
  <c r="W3115" i="11" s="1"/>
  <c r="X3115" i="11" s="1"/>
  <c r="Y3115" i="11" s="1"/>
  <c r="M3115" i="11"/>
  <c r="N3115" i="11" s="1"/>
  <c r="O3115" i="11" s="1"/>
  <c r="P3115" i="11" s="1"/>
  <c r="Q3114" i="11" l="1"/>
  <c r="G3116" i="11"/>
  <c r="H3116" i="11" s="1"/>
  <c r="I3116" i="11" s="1"/>
  <c r="J3116" i="11" s="1"/>
  <c r="K3115" i="11" s="1"/>
  <c r="M3116" i="11"/>
  <c r="N3116" i="11" s="1"/>
  <c r="O3116" i="11" s="1"/>
  <c r="P3116" i="11" s="1"/>
  <c r="V3116" i="11"/>
  <c r="W3116" i="11" s="1"/>
  <c r="X3116" i="11" s="1"/>
  <c r="Y3116" i="11" s="1"/>
  <c r="D3117" i="11"/>
  <c r="C3117" i="11"/>
  <c r="A3118" i="11"/>
  <c r="E3117" i="11"/>
  <c r="U3117" i="11"/>
  <c r="B3117" i="11"/>
  <c r="S3117" i="11"/>
  <c r="Q3115" i="11" l="1"/>
  <c r="G3117" i="11"/>
  <c r="H3117" i="11" s="1"/>
  <c r="I3117" i="11" s="1"/>
  <c r="J3117" i="11" s="1"/>
  <c r="K3116" i="11" s="1"/>
  <c r="V3117" i="11"/>
  <c r="W3117" i="11" s="1"/>
  <c r="X3117" i="11" s="1"/>
  <c r="Y3117" i="11" s="1"/>
  <c r="M3117" i="11"/>
  <c r="N3117" i="11" s="1"/>
  <c r="O3117" i="11" s="1"/>
  <c r="P3117" i="11" s="1"/>
  <c r="C3118" i="11"/>
  <c r="A3119" i="11"/>
  <c r="B3118" i="11"/>
  <c r="U3118" i="11"/>
  <c r="E3118" i="11"/>
  <c r="D3118" i="11"/>
  <c r="S3118" i="11"/>
  <c r="G3118" i="11" l="1"/>
  <c r="H3118" i="11" s="1"/>
  <c r="I3118" i="11" s="1"/>
  <c r="J3118" i="11" s="1"/>
  <c r="V3118" i="11"/>
  <c r="W3118" i="11" s="1"/>
  <c r="X3118" i="11" s="1"/>
  <c r="Y3118" i="11" s="1"/>
  <c r="M3118" i="11"/>
  <c r="N3118" i="11" s="1"/>
  <c r="O3118" i="11" s="1"/>
  <c r="P3118" i="11" s="1"/>
  <c r="A3120" i="11"/>
  <c r="B3119" i="11"/>
  <c r="U3119" i="11"/>
  <c r="E3119" i="11"/>
  <c r="D3119" i="11"/>
  <c r="C3119" i="11"/>
  <c r="S3119" i="11"/>
  <c r="Q3116" i="11"/>
  <c r="Q3117" i="11" l="1"/>
  <c r="G3119" i="11"/>
  <c r="H3119" i="11" s="1"/>
  <c r="I3119" i="11" s="1"/>
  <c r="J3119" i="11" s="1"/>
  <c r="M3119" i="11"/>
  <c r="N3119" i="11" s="1"/>
  <c r="O3119" i="11" s="1"/>
  <c r="P3119" i="11" s="1"/>
  <c r="V3119" i="11"/>
  <c r="W3119" i="11" s="1"/>
  <c r="X3119" i="11" s="1"/>
  <c r="Y3119" i="11" s="1"/>
  <c r="U3120" i="11"/>
  <c r="E3120" i="11"/>
  <c r="D3120" i="11"/>
  <c r="A3121" i="11"/>
  <c r="C3120" i="11"/>
  <c r="B3120" i="11"/>
  <c r="S3120" i="11"/>
  <c r="K3117" i="11"/>
  <c r="K3118" i="11" l="1"/>
  <c r="G3120" i="11"/>
  <c r="H3120" i="11" s="1"/>
  <c r="I3120" i="11" s="1"/>
  <c r="J3120" i="11" s="1"/>
  <c r="V3120" i="11"/>
  <c r="W3120" i="11" s="1"/>
  <c r="X3120" i="11" s="1"/>
  <c r="Y3120" i="11" s="1"/>
  <c r="M3120" i="11"/>
  <c r="N3120" i="11" s="1"/>
  <c r="O3120" i="11" s="1"/>
  <c r="P3120" i="11" s="1"/>
  <c r="Q3119" i="11" s="1"/>
  <c r="D3121" i="11"/>
  <c r="C3121" i="11"/>
  <c r="B3121" i="11"/>
  <c r="U3121" i="11"/>
  <c r="A3122" i="11"/>
  <c r="E3121" i="11"/>
  <c r="S3121" i="11"/>
  <c r="Q3118" i="11"/>
  <c r="C3122" i="11" l="1"/>
  <c r="A3123" i="11"/>
  <c r="B3122" i="11"/>
  <c r="E3122" i="11"/>
  <c r="D3122" i="11"/>
  <c r="U3122" i="11"/>
  <c r="S3122" i="11"/>
  <c r="G3121" i="11"/>
  <c r="H3121" i="11" s="1"/>
  <c r="I3121" i="11" s="1"/>
  <c r="J3121" i="11" s="1"/>
  <c r="V3121" i="11"/>
  <c r="M3121" i="11"/>
  <c r="N3121" i="11" s="1"/>
  <c r="O3121" i="11" s="1"/>
  <c r="P3121" i="11" s="1"/>
  <c r="Q3120" i="11" s="1"/>
  <c r="W3121" i="11"/>
  <c r="X3121" i="11" s="1"/>
  <c r="Y3121" i="11" s="1"/>
  <c r="K3119" i="11"/>
  <c r="K3120" i="11" l="1"/>
  <c r="A3124" i="11"/>
  <c r="B3123" i="11"/>
  <c r="U3123" i="11"/>
  <c r="E3123" i="11"/>
  <c r="D3123" i="11"/>
  <c r="C3123" i="11"/>
  <c r="S3123" i="11"/>
  <c r="G3122" i="11"/>
  <c r="H3122" i="11" s="1"/>
  <c r="I3122" i="11" s="1"/>
  <c r="J3122" i="11" s="1"/>
  <c r="V3122" i="11"/>
  <c r="W3122" i="11" s="1"/>
  <c r="X3122" i="11" s="1"/>
  <c r="Y3122" i="11" s="1"/>
  <c r="M3122" i="11"/>
  <c r="N3122" i="11" s="1"/>
  <c r="O3122" i="11" s="1"/>
  <c r="P3122" i="11" s="1"/>
  <c r="Q3121" i="11" s="1"/>
  <c r="K3121" i="11" l="1"/>
  <c r="W3123" i="11"/>
  <c r="X3123" i="11" s="1"/>
  <c r="Y3123" i="11" s="1"/>
  <c r="N3123" i="11"/>
  <c r="O3123" i="11" s="1"/>
  <c r="P3123" i="11" s="1"/>
  <c r="Q3122" i="11" s="1"/>
  <c r="G3123" i="11"/>
  <c r="H3123" i="11" s="1"/>
  <c r="I3123" i="11" s="1"/>
  <c r="J3123" i="11" s="1"/>
  <c r="V3123" i="11"/>
  <c r="M3123" i="11"/>
  <c r="U3124" i="11"/>
  <c r="E3124" i="11"/>
  <c r="D3124" i="11"/>
  <c r="C3124" i="11"/>
  <c r="B3124" i="11"/>
  <c r="A3125" i="11"/>
  <c r="S3124" i="11"/>
  <c r="G3124" i="11" l="1"/>
  <c r="H3124" i="11" s="1"/>
  <c r="I3124" i="11" s="1"/>
  <c r="J3124" i="11" s="1"/>
  <c r="K3123" i="11" s="1"/>
  <c r="M3124" i="11"/>
  <c r="N3124" i="11" s="1"/>
  <c r="O3124" i="11" s="1"/>
  <c r="P3124" i="11" s="1"/>
  <c r="Q3123" i="11" s="1"/>
  <c r="V3124" i="11"/>
  <c r="W3124" i="11" s="1"/>
  <c r="X3124" i="11" s="1"/>
  <c r="Y3124" i="11" s="1"/>
  <c r="D3125" i="11"/>
  <c r="C3125" i="11"/>
  <c r="A3126" i="11"/>
  <c r="E3125" i="11"/>
  <c r="B3125" i="11"/>
  <c r="U3125" i="11"/>
  <c r="S3125" i="11"/>
  <c r="K3122" i="11"/>
  <c r="C3126" i="11" l="1"/>
  <c r="A3127" i="11"/>
  <c r="B3126" i="11"/>
  <c r="U3126" i="11"/>
  <c r="E3126" i="11"/>
  <c r="D3126" i="11"/>
  <c r="S3126" i="11"/>
  <c r="G3125" i="11"/>
  <c r="H3125" i="11" s="1"/>
  <c r="I3125" i="11" s="1"/>
  <c r="J3125" i="11" s="1"/>
  <c r="M3125" i="11"/>
  <c r="N3125" i="11" s="1"/>
  <c r="O3125" i="11" s="1"/>
  <c r="P3125" i="11" s="1"/>
  <c r="V3125" i="11"/>
  <c r="W3125" i="11" s="1"/>
  <c r="X3125" i="11" s="1"/>
  <c r="Y3125" i="11" s="1"/>
  <c r="A3128" i="11" l="1"/>
  <c r="B3127" i="11"/>
  <c r="U3127" i="11"/>
  <c r="E3127" i="11"/>
  <c r="D3127" i="11"/>
  <c r="C3127" i="11"/>
  <c r="S3127" i="11"/>
  <c r="K3124" i="11"/>
  <c r="Q3124" i="11"/>
  <c r="G3126" i="11"/>
  <c r="H3126" i="11" s="1"/>
  <c r="I3126" i="11" s="1"/>
  <c r="J3126" i="11" s="1"/>
  <c r="V3126" i="11"/>
  <c r="W3126" i="11" s="1"/>
  <c r="X3126" i="11" s="1"/>
  <c r="Y3126" i="11" s="1"/>
  <c r="M3126" i="11"/>
  <c r="N3126" i="11" s="1"/>
  <c r="O3126" i="11" s="1"/>
  <c r="P3126" i="11" s="1"/>
  <c r="U3128" i="11" l="1"/>
  <c r="E3128" i="11"/>
  <c r="D3128" i="11"/>
  <c r="A3129" i="11"/>
  <c r="C3128" i="11"/>
  <c r="B3128" i="11"/>
  <c r="S3128" i="11"/>
  <c r="G3127" i="11"/>
  <c r="V3127" i="11"/>
  <c r="W3127" i="11" s="1"/>
  <c r="X3127" i="11" s="1"/>
  <c r="Y3127" i="11" s="1"/>
  <c r="M3127" i="11"/>
  <c r="N3127" i="11" s="1"/>
  <c r="O3127" i="11" s="1"/>
  <c r="P3127" i="11" s="1"/>
  <c r="H3127" i="11"/>
  <c r="I3127" i="11" s="1"/>
  <c r="J3127" i="11" s="1"/>
  <c r="K3125" i="11"/>
  <c r="Q3125" i="11"/>
  <c r="K3126" i="11" l="1"/>
  <c r="D3129" i="11"/>
  <c r="C3129" i="11"/>
  <c r="B3129" i="11"/>
  <c r="U3129" i="11"/>
  <c r="E3129" i="11"/>
  <c r="A3130" i="11"/>
  <c r="S3129" i="11"/>
  <c r="Q3126" i="11"/>
  <c r="G3128" i="11"/>
  <c r="H3128" i="11" s="1"/>
  <c r="I3128" i="11" s="1"/>
  <c r="J3128" i="11" s="1"/>
  <c r="V3128" i="11"/>
  <c r="W3128" i="11" s="1"/>
  <c r="X3128" i="11" s="1"/>
  <c r="Y3128" i="11" s="1"/>
  <c r="M3128" i="11"/>
  <c r="N3128" i="11" s="1"/>
  <c r="O3128" i="11" s="1"/>
  <c r="P3128" i="11" s="1"/>
  <c r="Q3127" i="11" s="1"/>
  <c r="C3130" i="11" l="1"/>
  <c r="A3131" i="11"/>
  <c r="B3130" i="11"/>
  <c r="E3130" i="11"/>
  <c r="D3130" i="11"/>
  <c r="U3130" i="11"/>
  <c r="S3130" i="11"/>
  <c r="G3129" i="11"/>
  <c r="H3129" i="11" s="1"/>
  <c r="I3129" i="11" s="1"/>
  <c r="J3129" i="11" s="1"/>
  <c r="K3128" i="11" s="1"/>
  <c r="V3129" i="11"/>
  <c r="W3129" i="11" s="1"/>
  <c r="X3129" i="11" s="1"/>
  <c r="Y3129" i="11" s="1"/>
  <c r="M3129" i="11"/>
  <c r="N3129" i="11" s="1"/>
  <c r="O3129" i="11" s="1"/>
  <c r="P3129" i="11" s="1"/>
  <c r="K3127" i="11"/>
  <c r="Q3128" i="11" l="1"/>
  <c r="A3132" i="11"/>
  <c r="B3131" i="11"/>
  <c r="U3131" i="11"/>
  <c r="E3131" i="11"/>
  <c r="D3131" i="11"/>
  <c r="C3131" i="11"/>
  <c r="S3131" i="11"/>
  <c r="G3130" i="11"/>
  <c r="H3130" i="11" s="1"/>
  <c r="I3130" i="11" s="1"/>
  <c r="J3130" i="11" s="1"/>
  <c r="M3130" i="11"/>
  <c r="N3130" i="11" s="1"/>
  <c r="O3130" i="11" s="1"/>
  <c r="P3130" i="11" s="1"/>
  <c r="V3130" i="11"/>
  <c r="W3130" i="11"/>
  <c r="X3130" i="11" s="1"/>
  <c r="Y3130" i="11" s="1"/>
  <c r="Q3129" i="11" l="1"/>
  <c r="U3132" i="11"/>
  <c r="E3132" i="11"/>
  <c r="D3132" i="11"/>
  <c r="C3132" i="11"/>
  <c r="B3132" i="11"/>
  <c r="A3133" i="11"/>
  <c r="S3132" i="11"/>
  <c r="K3129" i="11"/>
  <c r="G3131" i="11"/>
  <c r="H3131" i="11" s="1"/>
  <c r="I3131" i="11" s="1"/>
  <c r="J3131" i="11" s="1"/>
  <c r="M3131" i="11"/>
  <c r="N3131" i="11" s="1"/>
  <c r="O3131" i="11" s="1"/>
  <c r="P3131" i="11" s="1"/>
  <c r="V3131" i="11"/>
  <c r="W3131" i="11" s="1"/>
  <c r="X3131" i="11" s="1"/>
  <c r="Y3131" i="11" s="1"/>
  <c r="Q3130" i="11" l="1"/>
  <c r="K3130" i="11"/>
  <c r="G3132" i="11"/>
  <c r="H3132" i="11" s="1"/>
  <c r="I3132" i="11" s="1"/>
  <c r="J3132" i="11" s="1"/>
  <c r="K3131" i="11" s="1"/>
  <c r="V3132" i="11"/>
  <c r="W3132" i="11" s="1"/>
  <c r="X3132" i="11" s="1"/>
  <c r="Y3132" i="11" s="1"/>
  <c r="M3132" i="11"/>
  <c r="N3132" i="11" s="1"/>
  <c r="O3132" i="11" s="1"/>
  <c r="P3132" i="11" s="1"/>
  <c r="D3133" i="11"/>
  <c r="C3133" i="11"/>
  <c r="A3134" i="11"/>
  <c r="E3133" i="11"/>
  <c r="B3133" i="11"/>
  <c r="U3133" i="11"/>
  <c r="S3133" i="11"/>
  <c r="G3133" i="11" l="1"/>
  <c r="H3133" i="11" s="1"/>
  <c r="I3133" i="11" s="1"/>
  <c r="J3133" i="11" s="1"/>
  <c r="K3132" i="11" s="1"/>
  <c r="M3133" i="11"/>
  <c r="N3133" i="11" s="1"/>
  <c r="O3133" i="11" s="1"/>
  <c r="P3133" i="11" s="1"/>
  <c r="Q3132" i="11" s="1"/>
  <c r="V3133" i="11"/>
  <c r="W3133" i="11" s="1"/>
  <c r="X3133" i="11" s="1"/>
  <c r="Y3133" i="11" s="1"/>
  <c r="C3134" i="11"/>
  <c r="A3135" i="11"/>
  <c r="B3134" i="11"/>
  <c r="U3134" i="11"/>
  <c r="E3134" i="11"/>
  <c r="D3134" i="11"/>
  <c r="S3134" i="11"/>
  <c r="Q3131" i="11"/>
  <c r="A3136" i="11" l="1"/>
  <c r="B3135" i="11"/>
  <c r="U3135" i="11"/>
  <c r="E3135" i="11"/>
  <c r="D3135" i="11"/>
  <c r="C3135" i="11"/>
  <c r="S3135" i="11"/>
  <c r="G3134" i="11"/>
  <c r="H3134" i="11" s="1"/>
  <c r="I3134" i="11" s="1"/>
  <c r="J3134" i="11" s="1"/>
  <c r="V3134" i="11"/>
  <c r="W3134" i="11" s="1"/>
  <c r="X3134" i="11" s="1"/>
  <c r="Y3134" i="11" s="1"/>
  <c r="M3134" i="11"/>
  <c r="N3134" i="11" s="1"/>
  <c r="O3134" i="11" s="1"/>
  <c r="P3134" i="11" s="1"/>
  <c r="Q3133" i="11" s="1"/>
  <c r="K3133" i="11" l="1"/>
  <c r="G3135" i="11"/>
  <c r="M3135" i="11"/>
  <c r="N3135" i="11" s="1"/>
  <c r="O3135" i="11" s="1"/>
  <c r="P3135" i="11" s="1"/>
  <c r="Q3134" i="11" s="1"/>
  <c r="V3135" i="11"/>
  <c r="W3135" i="11" s="1"/>
  <c r="X3135" i="11" s="1"/>
  <c r="Y3135" i="11" s="1"/>
  <c r="H3135" i="11"/>
  <c r="I3135" i="11" s="1"/>
  <c r="J3135" i="11" s="1"/>
  <c r="U3136" i="11"/>
  <c r="E3136" i="11"/>
  <c r="D3136" i="11"/>
  <c r="A3137" i="11"/>
  <c r="C3136" i="11"/>
  <c r="B3136" i="11"/>
  <c r="S3136" i="11"/>
  <c r="D3137" i="11" l="1"/>
  <c r="C3137" i="11"/>
  <c r="B3137" i="11"/>
  <c r="U3137" i="11"/>
  <c r="A3138" i="11"/>
  <c r="E3137" i="11"/>
  <c r="S3137" i="11"/>
  <c r="G3136" i="11"/>
  <c r="H3136" i="11" s="1"/>
  <c r="I3136" i="11" s="1"/>
  <c r="J3136" i="11" s="1"/>
  <c r="V3136" i="11"/>
  <c r="W3136" i="11" s="1"/>
  <c r="X3136" i="11" s="1"/>
  <c r="Y3136" i="11" s="1"/>
  <c r="M3136" i="11"/>
  <c r="N3136" i="11" s="1"/>
  <c r="O3136" i="11" s="1"/>
  <c r="P3136" i="11" s="1"/>
  <c r="Q3135" i="11" s="1"/>
  <c r="K3134" i="11"/>
  <c r="C3138" i="11" l="1"/>
  <c r="A3139" i="11"/>
  <c r="B3138" i="11"/>
  <c r="E3138" i="11"/>
  <c r="D3138" i="11"/>
  <c r="U3138" i="11"/>
  <c r="S3138" i="11"/>
  <c r="G3137" i="11"/>
  <c r="H3137" i="11" s="1"/>
  <c r="I3137" i="11" s="1"/>
  <c r="J3137" i="11" s="1"/>
  <c r="V3137" i="11"/>
  <c r="W3137" i="11" s="1"/>
  <c r="X3137" i="11" s="1"/>
  <c r="Y3137" i="11" s="1"/>
  <c r="M3137" i="11"/>
  <c r="N3137" i="11" s="1"/>
  <c r="O3137" i="11" s="1"/>
  <c r="P3137" i="11" s="1"/>
  <c r="K3135" i="11"/>
  <c r="Q3136" i="11" l="1"/>
  <c r="G3138" i="11"/>
  <c r="H3138" i="11" s="1"/>
  <c r="I3138" i="11" s="1"/>
  <c r="J3138" i="11" s="1"/>
  <c r="K3137" i="11" s="1"/>
  <c r="V3138" i="11"/>
  <c r="W3138" i="11" s="1"/>
  <c r="X3138" i="11" s="1"/>
  <c r="Y3138" i="11" s="1"/>
  <c r="M3138" i="11"/>
  <c r="N3138" i="11" s="1"/>
  <c r="O3138" i="11" s="1"/>
  <c r="P3138" i="11" s="1"/>
  <c r="A3140" i="11"/>
  <c r="B3139" i="11"/>
  <c r="U3139" i="11"/>
  <c r="E3139" i="11"/>
  <c r="D3139" i="11"/>
  <c r="C3139" i="11"/>
  <c r="S3139" i="11"/>
  <c r="K3136" i="11"/>
  <c r="U3140" i="11" l="1"/>
  <c r="E3140" i="11"/>
  <c r="D3140" i="11"/>
  <c r="C3140" i="11"/>
  <c r="B3140" i="11"/>
  <c r="A3141" i="11"/>
  <c r="S3140" i="11"/>
  <c r="G3139" i="11"/>
  <c r="H3139" i="11" s="1"/>
  <c r="I3139" i="11" s="1"/>
  <c r="J3139" i="11" s="1"/>
  <c r="M3139" i="11"/>
  <c r="N3139" i="11" s="1"/>
  <c r="O3139" i="11" s="1"/>
  <c r="P3139" i="11" s="1"/>
  <c r="Q3138" i="11" s="1"/>
  <c r="V3139" i="11"/>
  <c r="W3139" i="11" s="1"/>
  <c r="X3139" i="11" s="1"/>
  <c r="Y3139" i="11" s="1"/>
  <c r="Q3137" i="11"/>
  <c r="K3138" i="11" l="1"/>
  <c r="G3140" i="11"/>
  <c r="H3140" i="11" s="1"/>
  <c r="I3140" i="11" s="1"/>
  <c r="J3140" i="11" s="1"/>
  <c r="V3140" i="11"/>
  <c r="W3140" i="11" s="1"/>
  <c r="X3140" i="11" s="1"/>
  <c r="Y3140" i="11" s="1"/>
  <c r="M3140" i="11"/>
  <c r="N3140" i="11" s="1"/>
  <c r="O3140" i="11" s="1"/>
  <c r="P3140" i="11" s="1"/>
  <c r="Q3139" i="11" s="1"/>
  <c r="D3141" i="11"/>
  <c r="C3141" i="11"/>
  <c r="A3142" i="11"/>
  <c r="E3141" i="11"/>
  <c r="B3141" i="11"/>
  <c r="U3141" i="11"/>
  <c r="S3141" i="11"/>
  <c r="G3141" i="11" l="1"/>
  <c r="H3141" i="11" s="1"/>
  <c r="I3141" i="11" s="1"/>
  <c r="J3141" i="11" s="1"/>
  <c r="V3141" i="11"/>
  <c r="W3141" i="11" s="1"/>
  <c r="X3141" i="11" s="1"/>
  <c r="Y3141" i="11" s="1"/>
  <c r="M3141" i="11"/>
  <c r="N3141" i="11" s="1"/>
  <c r="O3141" i="11" s="1"/>
  <c r="P3141" i="11" s="1"/>
  <c r="Q3140" i="11" s="1"/>
  <c r="C3142" i="11"/>
  <c r="A3143" i="11"/>
  <c r="B3142" i="11"/>
  <c r="U3142" i="11"/>
  <c r="D3142" i="11"/>
  <c r="E3142" i="11"/>
  <c r="S3142" i="11"/>
  <c r="K3139" i="11"/>
  <c r="A3144" i="11" l="1"/>
  <c r="B3143" i="11"/>
  <c r="U3143" i="11"/>
  <c r="E3143" i="11"/>
  <c r="D3143" i="11"/>
  <c r="C3143" i="11"/>
  <c r="S3143" i="11"/>
  <c r="G3142" i="11"/>
  <c r="H3142" i="11" s="1"/>
  <c r="I3142" i="11" s="1"/>
  <c r="J3142" i="11" s="1"/>
  <c r="K3141" i="11" s="1"/>
  <c r="M3142" i="11"/>
  <c r="N3142" i="11" s="1"/>
  <c r="O3142" i="11" s="1"/>
  <c r="P3142" i="11" s="1"/>
  <c r="Q3141" i="11" s="1"/>
  <c r="V3142" i="11"/>
  <c r="W3142" i="11"/>
  <c r="X3142" i="11" s="1"/>
  <c r="Y3142" i="11" s="1"/>
  <c r="K3140" i="11"/>
  <c r="W3143" i="11" l="1"/>
  <c r="X3143" i="11" s="1"/>
  <c r="Y3143" i="11" s="1"/>
  <c r="G3143" i="11"/>
  <c r="V3143" i="11"/>
  <c r="M3143" i="11"/>
  <c r="N3143" i="11" s="1"/>
  <c r="O3143" i="11" s="1"/>
  <c r="P3143" i="11" s="1"/>
  <c r="H3143" i="11"/>
  <c r="I3143" i="11" s="1"/>
  <c r="J3143" i="11" s="1"/>
  <c r="K3142" i="11" s="1"/>
  <c r="U3144" i="11"/>
  <c r="E3144" i="11"/>
  <c r="D3144" i="11"/>
  <c r="A3145" i="11"/>
  <c r="C3144" i="11"/>
  <c r="B3144" i="11"/>
  <c r="S3144" i="11"/>
  <c r="G3144" i="11" l="1"/>
  <c r="H3144" i="11" s="1"/>
  <c r="I3144" i="11" s="1"/>
  <c r="J3144" i="11" s="1"/>
  <c r="V3144" i="11"/>
  <c r="W3144" i="11" s="1"/>
  <c r="X3144" i="11" s="1"/>
  <c r="Y3144" i="11" s="1"/>
  <c r="M3144" i="11"/>
  <c r="N3144" i="11" s="1"/>
  <c r="O3144" i="11" s="1"/>
  <c r="P3144" i="11" s="1"/>
  <c r="Q3143" i="11" s="1"/>
  <c r="Q3142" i="11"/>
  <c r="D3145" i="11"/>
  <c r="C3145" i="11"/>
  <c r="B3145" i="11"/>
  <c r="U3145" i="11"/>
  <c r="A3146" i="11"/>
  <c r="E3145" i="11"/>
  <c r="S3145" i="11"/>
  <c r="K3143" i="11" l="1"/>
  <c r="C3146" i="11"/>
  <c r="A3147" i="11"/>
  <c r="B3146" i="11"/>
  <c r="E3146" i="11"/>
  <c r="D3146" i="11"/>
  <c r="U3146" i="11"/>
  <c r="S3146" i="11"/>
  <c r="G3145" i="11"/>
  <c r="H3145" i="11" s="1"/>
  <c r="I3145" i="11" s="1"/>
  <c r="J3145" i="11" s="1"/>
  <c r="V3145" i="11"/>
  <c r="W3145" i="11" s="1"/>
  <c r="X3145" i="11" s="1"/>
  <c r="Y3145" i="11" s="1"/>
  <c r="M3145" i="11"/>
  <c r="N3145" i="11" s="1"/>
  <c r="O3145" i="11" s="1"/>
  <c r="P3145" i="11" s="1"/>
  <c r="Q3144" i="11" s="1"/>
  <c r="G3146" i="11" l="1"/>
  <c r="H3146" i="11" s="1"/>
  <c r="I3146" i="11" s="1"/>
  <c r="J3146" i="11" s="1"/>
  <c r="V3146" i="11"/>
  <c r="W3146" i="11" s="1"/>
  <c r="X3146" i="11" s="1"/>
  <c r="Y3146" i="11" s="1"/>
  <c r="M3146" i="11"/>
  <c r="A3148" i="11"/>
  <c r="B3147" i="11"/>
  <c r="U3147" i="11"/>
  <c r="E3147" i="11"/>
  <c r="D3147" i="11"/>
  <c r="C3147" i="11"/>
  <c r="S3147" i="11"/>
  <c r="N3146" i="11"/>
  <c r="O3146" i="11" s="1"/>
  <c r="P3146" i="11" s="1"/>
  <c r="K3144" i="11"/>
  <c r="G3147" i="11" l="1"/>
  <c r="H3147" i="11" s="1"/>
  <c r="I3147" i="11" s="1"/>
  <c r="J3147" i="11" s="1"/>
  <c r="K3146" i="11" s="1"/>
  <c r="M3147" i="11"/>
  <c r="N3147" i="11" s="1"/>
  <c r="O3147" i="11" s="1"/>
  <c r="P3147" i="11" s="1"/>
  <c r="V3147" i="11"/>
  <c r="W3147" i="11" s="1"/>
  <c r="X3147" i="11" s="1"/>
  <c r="Y3147" i="11" s="1"/>
  <c r="U3148" i="11"/>
  <c r="E3148" i="11"/>
  <c r="D3148" i="11"/>
  <c r="C3148" i="11"/>
  <c r="B3148" i="11"/>
  <c r="A3149" i="11"/>
  <c r="S3148" i="11"/>
  <c r="Q3145" i="11"/>
  <c r="K3145" i="11"/>
  <c r="Q3146" i="11" l="1"/>
  <c r="G3148" i="11"/>
  <c r="H3148" i="11" s="1"/>
  <c r="I3148" i="11" s="1"/>
  <c r="J3148" i="11" s="1"/>
  <c r="K3147" i="11" s="1"/>
  <c r="M3148" i="11"/>
  <c r="N3148" i="11" s="1"/>
  <c r="O3148" i="11" s="1"/>
  <c r="P3148" i="11" s="1"/>
  <c r="V3148" i="11"/>
  <c r="W3148" i="11" s="1"/>
  <c r="X3148" i="11" s="1"/>
  <c r="Y3148" i="11" s="1"/>
  <c r="D3149" i="11"/>
  <c r="C3149" i="11"/>
  <c r="A3150" i="11"/>
  <c r="E3149" i="11"/>
  <c r="B3149" i="11"/>
  <c r="U3149" i="11"/>
  <c r="S3149" i="11"/>
  <c r="C3150" i="11" l="1"/>
  <c r="A3151" i="11"/>
  <c r="B3150" i="11"/>
  <c r="U3150" i="11"/>
  <c r="E3150" i="11"/>
  <c r="D3150" i="11"/>
  <c r="S3150" i="11"/>
  <c r="G3149" i="11"/>
  <c r="H3149" i="11" s="1"/>
  <c r="I3149" i="11" s="1"/>
  <c r="J3149" i="11" s="1"/>
  <c r="M3149" i="11"/>
  <c r="N3149" i="11" s="1"/>
  <c r="O3149" i="11" s="1"/>
  <c r="P3149" i="11" s="1"/>
  <c r="Q3148" i="11" s="1"/>
  <c r="V3149" i="11"/>
  <c r="W3149" i="11" s="1"/>
  <c r="X3149" i="11" s="1"/>
  <c r="Y3149" i="11" s="1"/>
  <c r="Q3147" i="11"/>
  <c r="A3152" i="11" l="1"/>
  <c r="B3151" i="11"/>
  <c r="U3151" i="11"/>
  <c r="E3151" i="11"/>
  <c r="D3151" i="11"/>
  <c r="C3151" i="11"/>
  <c r="S3151" i="11"/>
  <c r="K3148" i="11"/>
  <c r="G3150" i="11"/>
  <c r="H3150" i="11" s="1"/>
  <c r="I3150" i="11" s="1"/>
  <c r="J3150" i="11" s="1"/>
  <c r="V3150" i="11"/>
  <c r="M3150" i="11"/>
  <c r="N3150" i="11" s="1"/>
  <c r="O3150" i="11" s="1"/>
  <c r="P3150" i="11" s="1"/>
  <c r="Q3149" i="11" s="1"/>
  <c r="W3150" i="11"/>
  <c r="X3150" i="11" s="1"/>
  <c r="Y3150" i="11" s="1"/>
  <c r="G3151" i="11" l="1"/>
  <c r="H3151" i="11" s="1"/>
  <c r="I3151" i="11" s="1"/>
  <c r="J3151" i="11" s="1"/>
  <c r="K3150" i="11" s="1"/>
  <c r="V3151" i="11"/>
  <c r="W3151" i="11" s="1"/>
  <c r="X3151" i="11" s="1"/>
  <c r="Y3151" i="11" s="1"/>
  <c r="M3151" i="11"/>
  <c r="N3151" i="11" s="1"/>
  <c r="O3151" i="11" s="1"/>
  <c r="P3151" i="11" s="1"/>
  <c r="Q3150" i="11" s="1"/>
  <c r="U3152" i="11"/>
  <c r="E3152" i="11"/>
  <c r="D3152" i="11"/>
  <c r="A3153" i="11"/>
  <c r="B3152" i="11"/>
  <c r="C3152" i="11"/>
  <c r="S3152" i="11"/>
  <c r="K3149" i="11"/>
  <c r="G3152" i="11" l="1"/>
  <c r="H3152" i="11" s="1"/>
  <c r="I3152" i="11" s="1"/>
  <c r="J3152" i="11" s="1"/>
  <c r="K3151" i="11" s="1"/>
  <c r="V3152" i="11"/>
  <c r="W3152" i="11" s="1"/>
  <c r="X3152" i="11" s="1"/>
  <c r="Y3152" i="11" s="1"/>
  <c r="M3152" i="11"/>
  <c r="N3152" i="11" s="1"/>
  <c r="O3152" i="11" s="1"/>
  <c r="P3152" i="11" s="1"/>
  <c r="Q3151" i="11" s="1"/>
  <c r="D3153" i="11"/>
  <c r="C3153" i="11"/>
  <c r="B3153" i="11"/>
  <c r="U3153" i="11"/>
  <c r="A3154" i="11"/>
  <c r="E3153" i="11"/>
  <c r="S3153" i="11"/>
  <c r="G3153" i="11" l="1"/>
  <c r="H3153" i="11" s="1"/>
  <c r="I3153" i="11" s="1"/>
  <c r="J3153" i="11" s="1"/>
  <c r="K3152" i="11" s="1"/>
  <c r="V3153" i="11"/>
  <c r="W3153" i="11" s="1"/>
  <c r="X3153" i="11" s="1"/>
  <c r="Y3153" i="11" s="1"/>
  <c r="M3153" i="11"/>
  <c r="N3153" i="11" s="1"/>
  <c r="O3153" i="11" s="1"/>
  <c r="P3153" i="11" s="1"/>
  <c r="Q3152" i="11" s="1"/>
  <c r="C3154" i="11"/>
  <c r="A3155" i="11"/>
  <c r="B3154" i="11"/>
  <c r="E3154" i="11"/>
  <c r="D3154" i="11"/>
  <c r="U3154" i="11"/>
  <c r="S3154" i="11"/>
  <c r="A3156" i="11" l="1"/>
  <c r="B3155" i="11"/>
  <c r="U3155" i="11"/>
  <c r="E3155" i="11"/>
  <c r="D3155" i="11"/>
  <c r="C3155" i="11"/>
  <c r="S3155" i="11"/>
  <c r="G3154" i="11"/>
  <c r="H3154" i="11" s="1"/>
  <c r="I3154" i="11" s="1"/>
  <c r="J3154" i="11" s="1"/>
  <c r="V3154" i="11"/>
  <c r="W3154" i="11" s="1"/>
  <c r="X3154" i="11" s="1"/>
  <c r="Y3154" i="11" s="1"/>
  <c r="M3154" i="11"/>
  <c r="N3154" i="11" s="1"/>
  <c r="O3154" i="11" s="1"/>
  <c r="P3154" i="11" s="1"/>
  <c r="Q3153" i="11" s="1"/>
  <c r="K3153" i="11" l="1"/>
  <c r="N3155" i="11"/>
  <c r="O3155" i="11" s="1"/>
  <c r="P3155" i="11" s="1"/>
  <c r="Q3154" i="11" s="1"/>
  <c r="G3155" i="11"/>
  <c r="H3155" i="11" s="1"/>
  <c r="I3155" i="11" s="1"/>
  <c r="J3155" i="11" s="1"/>
  <c r="V3155" i="11"/>
  <c r="M3155" i="11"/>
  <c r="W3155" i="11"/>
  <c r="X3155" i="11" s="1"/>
  <c r="Y3155" i="11" s="1"/>
  <c r="U3156" i="11"/>
  <c r="E3156" i="11"/>
  <c r="D3156" i="11"/>
  <c r="C3156" i="11"/>
  <c r="B3156" i="11"/>
  <c r="A3157" i="11"/>
  <c r="S3156" i="11"/>
  <c r="G3156" i="11" l="1"/>
  <c r="H3156" i="11" s="1"/>
  <c r="I3156" i="11" s="1"/>
  <c r="J3156" i="11" s="1"/>
  <c r="K3155" i="11" s="1"/>
  <c r="V3156" i="11"/>
  <c r="W3156" i="11" s="1"/>
  <c r="X3156" i="11" s="1"/>
  <c r="Y3156" i="11" s="1"/>
  <c r="M3156" i="11"/>
  <c r="N3156" i="11" s="1"/>
  <c r="O3156" i="11" s="1"/>
  <c r="P3156" i="11" s="1"/>
  <c r="D3157" i="11"/>
  <c r="C3157" i="11"/>
  <c r="A3158" i="11"/>
  <c r="E3157" i="11"/>
  <c r="B3157" i="11"/>
  <c r="U3157" i="11"/>
  <c r="S3157" i="11"/>
  <c r="K3154" i="11"/>
  <c r="G3157" i="11" l="1"/>
  <c r="H3157" i="11" s="1"/>
  <c r="I3157" i="11" s="1"/>
  <c r="J3157" i="11" s="1"/>
  <c r="V3157" i="11"/>
  <c r="W3157" i="11" s="1"/>
  <c r="X3157" i="11" s="1"/>
  <c r="Y3157" i="11" s="1"/>
  <c r="M3157" i="11"/>
  <c r="C3158" i="11"/>
  <c r="A3159" i="11"/>
  <c r="B3158" i="11"/>
  <c r="U3158" i="11"/>
  <c r="E3158" i="11"/>
  <c r="D3158" i="11"/>
  <c r="S3158" i="11"/>
  <c r="N3157" i="11"/>
  <c r="O3157" i="11" s="1"/>
  <c r="P3157" i="11" s="1"/>
  <c r="Q3155" i="11"/>
  <c r="W3158" i="11" l="1"/>
  <c r="X3158" i="11" s="1"/>
  <c r="Y3158" i="11" s="1"/>
  <c r="K3156" i="11"/>
  <c r="G3158" i="11"/>
  <c r="H3158" i="11" s="1"/>
  <c r="I3158" i="11" s="1"/>
  <c r="J3158" i="11" s="1"/>
  <c r="V3158" i="11"/>
  <c r="M3158" i="11"/>
  <c r="N3158" i="11" s="1"/>
  <c r="O3158" i="11" s="1"/>
  <c r="P3158" i="11" s="1"/>
  <c r="Q3157" i="11" s="1"/>
  <c r="A3160" i="11"/>
  <c r="B3159" i="11"/>
  <c r="U3159" i="11"/>
  <c r="E3159" i="11"/>
  <c r="D3159" i="11"/>
  <c r="C3159" i="11"/>
  <c r="S3159" i="11"/>
  <c r="Q3156" i="11"/>
  <c r="U3160" i="11" l="1"/>
  <c r="E3160" i="11"/>
  <c r="D3160" i="11"/>
  <c r="A3161" i="11"/>
  <c r="C3160" i="11"/>
  <c r="B3160" i="11"/>
  <c r="S3160" i="11"/>
  <c r="G3159" i="11"/>
  <c r="H3159" i="11" s="1"/>
  <c r="I3159" i="11" s="1"/>
  <c r="J3159" i="11" s="1"/>
  <c r="V3159" i="11"/>
  <c r="W3159" i="11" s="1"/>
  <c r="X3159" i="11" s="1"/>
  <c r="Y3159" i="11" s="1"/>
  <c r="M3159" i="11"/>
  <c r="N3159" i="11" s="1"/>
  <c r="O3159" i="11" s="1"/>
  <c r="P3159" i="11" s="1"/>
  <c r="Q3158" i="11" s="1"/>
  <c r="K3157" i="11"/>
  <c r="K3158" i="11" l="1"/>
  <c r="D3161" i="11"/>
  <c r="C3161" i="11"/>
  <c r="B3161" i="11"/>
  <c r="U3161" i="11"/>
  <c r="A3162" i="11"/>
  <c r="E3161" i="11"/>
  <c r="S3161" i="11"/>
  <c r="G3160" i="11"/>
  <c r="H3160" i="11" s="1"/>
  <c r="I3160" i="11" s="1"/>
  <c r="J3160" i="11" s="1"/>
  <c r="V3160" i="11"/>
  <c r="W3160" i="11" s="1"/>
  <c r="X3160" i="11" s="1"/>
  <c r="Y3160" i="11" s="1"/>
  <c r="M3160" i="11"/>
  <c r="N3160" i="11" s="1"/>
  <c r="O3160" i="11" s="1"/>
  <c r="P3160" i="11" s="1"/>
  <c r="K3159" i="11" l="1"/>
  <c r="Q3159" i="11"/>
  <c r="C3162" i="11"/>
  <c r="A3163" i="11"/>
  <c r="B3162" i="11"/>
  <c r="E3162" i="11"/>
  <c r="D3162" i="11"/>
  <c r="U3162" i="11"/>
  <c r="S3162" i="11"/>
  <c r="G3161" i="11"/>
  <c r="H3161" i="11" s="1"/>
  <c r="I3161" i="11" s="1"/>
  <c r="J3161" i="11" s="1"/>
  <c r="V3161" i="11"/>
  <c r="W3161" i="11" s="1"/>
  <c r="X3161" i="11" s="1"/>
  <c r="Y3161" i="11" s="1"/>
  <c r="M3161" i="11"/>
  <c r="N3161" i="11" s="1"/>
  <c r="O3161" i="11" s="1"/>
  <c r="P3161" i="11" s="1"/>
  <c r="G3162" i="11" l="1"/>
  <c r="M3162" i="11"/>
  <c r="N3162" i="11" s="1"/>
  <c r="O3162" i="11" s="1"/>
  <c r="P3162" i="11" s="1"/>
  <c r="V3162" i="11"/>
  <c r="W3162" i="11" s="1"/>
  <c r="X3162" i="11" s="1"/>
  <c r="Y3162" i="11" s="1"/>
  <c r="A3164" i="11"/>
  <c r="B3163" i="11"/>
  <c r="U3163" i="11"/>
  <c r="E3163" i="11"/>
  <c r="D3163" i="11"/>
  <c r="C3163" i="11"/>
  <c r="S3163" i="11"/>
  <c r="H3162" i="11"/>
  <c r="I3162" i="11" s="1"/>
  <c r="J3162" i="11" s="1"/>
  <c r="Q3160" i="11"/>
  <c r="K3160" i="11"/>
  <c r="G3163" i="11" l="1"/>
  <c r="H3163" i="11" s="1"/>
  <c r="I3163" i="11" s="1"/>
  <c r="J3163" i="11" s="1"/>
  <c r="M3163" i="11"/>
  <c r="N3163" i="11" s="1"/>
  <c r="O3163" i="11" s="1"/>
  <c r="P3163" i="11" s="1"/>
  <c r="V3163" i="11"/>
  <c r="W3163" i="11" s="1"/>
  <c r="X3163" i="11" s="1"/>
  <c r="Y3163" i="11" s="1"/>
  <c r="K3161" i="11"/>
  <c r="U3164" i="11"/>
  <c r="E3164" i="11"/>
  <c r="D3164" i="11"/>
  <c r="C3164" i="11"/>
  <c r="B3164" i="11"/>
  <c r="A3165" i="11"/>
  <c r="S3164" i="11"/>
  <c r="Q3161" i="11"/>
  <c r="D3165" i="11" l="1"/>
  <c r="C3165" i="11"/>
  <c r="A3166" i="11"/>
  <c r="E3165" i="11"/>
  <c r="B3165" i="11"/>
  <c r="U3165" i="11"/>
  <c r="S3165" i="11"/>
  <c r="K3162" i="11"/>
  <c r="G3164" i="11"/>
  <c r="H3164" i="11" s="1"/>
  <c r="I3164" i="11" s="1"/>
  <c r="J3164" i="11" s="1"/>
  <c r="M3164" i="11"/>
  <c r="N3164" i="11" s="1"/>
  <c r="O3164" i="11" s="1"/>
  <c r="P3164" i="11" s="1"/>
  <c r="V3164" i="11"/>
  <c r="W3164" i="11" s="1"/>
  <c r="X3164" i="11" s="1"/>
  <c r="Y3164" i="11" s="1"/>
  <c r="Q3162" i="11"/>
  <c r="C3166" i="11" l="1"/>
  <c r="A3167" i="11"/>
  <c r="B3166" i="11"/>
  <c r="U3166" i="11"/>
  <c r="E3166" i="11"/>
  <c r="D3166" i="11"/>
  <c r="S3166" i="11"/>
  <c r="Q3163" i="11"/>
  <c r="G3165" i="11"/>
  <c r="H3165" i="11" s="1"/>
  <c r="I3165" i="11" s="1"/>
  <c r="J3165" i="11" s="1"/>
  <c r="M3165" i="11"/>
  <c r="V3165" i="11"/>
  <c r="W3165" i="11" s="1"/>
  <c r="X3165" i="11" s="1"/>
  <c r="Y3165" i="11" s="1"/>
  <c r="K3163" i="11"/>
  <c r="G3166" i="11" l="1"/>
  <c r="H3166" i="11" s="1"/>
  <c r="I3166" i="11" s="1"/>
  <c r="J3166" i="11" s="1"/>
  <c r="K3165" i="11" s="1"/>
  <c r="V3166" i="11"/>
  <c r="W3166" i="11" s="1"/>
  <c r="X3166" i="11" s="1"/>
  <c r="Y3166" i="11" s="1"/>
  <c r="M3166" i="11"/>
  <c r="N3166" i="11" s="1"/>
  <c r="O3166" i="11" s="1"/>
  <c r="P3166" i="11" s="1"/>
  <c r="N3165" i="11"/>
  <c r="O3165" i="11" s="1"/>
  <c r="P3165" i="11" s="1"/>
  <c r="K3164" i="11"/>
  <c r="A3168" i="11"/>
  <c r="B3167" i="11"/>
  <c r="U3167" i="11"/>
  <c r="E3167" i="11"/>
  <c r="D3167" i="11"/>
  <c r="C3167" i="11"/>
  <c r="S3167" i="11"/>
  <c r="U3168" i="11" l="1"/>
  <c r="E3168" i="11"/>
  <c r="D3168" i="11"/>
  <c r="A3169" i="11"/>
  <c r="C3168" i="11"/>
  <c r="B3168" i="11"/>
  <c r="S3168" i="11"/>
  <c r="Q3165" i="11"/>
  <c r="Q3164" i="11"/>
  <c r="G3167" i="11"/>
  <c r="H3167" i="11" s="1"/>
  <c r="I3167" i="11" s="1"/>
  <c r="J3167" i="11" s="1"/>
  <c r="M3167" i="11"/>
  <c r="N3167" i="11" s="1"/>
  <c r="O3167" i="11" s="1"/>
  <c r="P3167" i="11" s="1"/>
  <c r="V3167" i="11"/>
  <c r="W3167" i="11" s="1"/>
  <c r="X3167" i="11" s="1"/>
  <c r="Y3167" i="11" s="1"/>
  <c r="D3169" i="11" l="1"/>
  <c r="C3169" i="11"/>
  <c r="B3169" i="11"/>
  <c r="U3169" i="11"/>
  <c r="A3170" i="11"/>
  <c r="E3169" i="11"/>
  <c r="S3169" i="11"/>
  <c r="K3166" i="11"/>
  <c r="G3168" i="11"/>
  <c r="H3168" i="11" s="1"/>
  <c r="I3168" i="11" s="1"/>
  <c r="J3168" i="11" s="1"/>
  <c r="M3168" i="11"/>
  <c r="N3168" i="11" s="1"/>
  <c r="O3168" i="11" s="1"/>
  <c r="P3168" i="11" s="1"/>
  <c r="V3168" i="11"/>
  <c r="W3168" i="11" s="1"/>
  <c r="X3168" i="11" s="1"/>
  <c r="Y3168" i="11" s="1"/>
  <c r="Q3166" i="11"/>
  <c r="K3167" i="11" l="1"/>
  <c r="C3170" i="11"/>
  <c r="A3171" i="11"/>
  <c r="B3170" i="11"/>
  <c r="E3170" i="11"/>
  <c r="D3170" i="11"/>
  <c r="U3170" i="11"/>
  <c r="S3170" i="11"/>
  <c r="G3169" i="11"/>
  <c r="H3169" i="11" s="1"/>
  <c r="I3169" i="11" s="1"/>
  <c r="J3169" i="11" s="1"/>
  <c r="K3168" i="11" s="1"/>
  <c r="V3169" i="11"/>
  <c r="W3169" i="11" s="1"/>
  <c r="X3169" i="11" s="1"/>
  <c r="Y3169" i="11" s="1"/>
  <c r="M3169" i="11"/>
  <c r="N3169" i="11" s="1"/>
  <c r="O3169" i="11" s="1"/>
  <c r="P3169" i="11" s="1"/>
  <c r="Q3167" i="11"/>
  <c r="Q3168" i="11" l="1"/>
  <c r="A3172" i="11"/>
  <c r="B3171" i="11"/>
  <c r="U3171" i="11"/>
  <c r="E3171" i="11"/>
  <c r="C3171" i="11"/>
  <c r="D3171" i="11"/>
  <c r="S3171" i="11"/>
  <c r="G3170" i="11"/>
  <c r="H3170" i="11" s="1"/>
  <c r="I3170" i="11" s="1"/>
  <c r="J3170" i="11" s="1"/>
  <c r="V3170" i="11"/>
  <c r="W3170" i="11" s="1"/>
  <c r="X3170" i="11" s="1"/>
  <c r="Y3170" i="11" s="1"/>
  <c r="M3170" i="11"/>
  <c r="N3170" i="11" s="1"/>
  <c r="O3170" i="11" s="1"/>
  <c r="P3170" i="11" s="1"/>
  <c r="K3169" i="11" l="1"/>
  <c r="N3171" i="11"/>
  <c r="O3171" i="11" s="1"/>
  <c r="P3171" i="11" s="1"/>
  <c r="G3171" i="11"/>
  <c r="M3171" i="11"/>
  <c r="V3171" i="11"/>
  <c r="W3171" i="11" s="1"/>
  <c r="X3171" i="11" s="1"/>
  <c r="Y3171" i="11" s="1"/>
  <c r="H3171" i="11"/>
  <c r="I3171" i="11" s="1"/>
  <c r="J3171" i="11" s="1"/>
  <c r="U3172" i="11"/>
  <c r="E3172" i="11"/>
  <c r="D3172" i="11"/>
  <c r="C3172" i="11"/>
  <c r="B3172" i="11"/>
  <c r="A3173" i="11"/>
  <c r="S3172" i="11"/>
  <c r="Q3169" i="11"/>
  <c r="Q3170" i="11" l="1"/>
  <c r="G3172" i="11"/>
  <c r="H3172" i="11" s="1"/>
  <c r="I3172" i="11" s="1"/>
  <c r="J3172" i="11" s="1"/>
  <c r="K3171" i="11" s="1"/>
  <c r="V3172" i="11"/>
  <c r="W3172" i="11" s="1"/>
  <c r="X3172" i="11" s="1"/>
  <c r="Y3172" i="11" s="1"/>
  <c r="M3172" i="11"/>
  <c r="N3172" i="11" s="1"/>
  <c r="O3172" i="11" s="1"/>
  <c r="P3172" i="11" s="1"/>
  <c r="D3173" i="11"/>
  <c r="C3173" i="11"/>
  <c r="A3174" i="11"/>
  <c r="E3173" i="11"/>
  <c r="B3173" i="11"/>
  <c r="U3173" i="11"/>
  <c r="S3173" i="11"/>
  <c r="K3170" i="11"/>
  <c r="C3174" i="11" l="1"/>
  <c r="A3175" i="11"/>
  <c r="B3174" i="11"/>
  <c r="U3174" i="11"/>
  <c r="D3174" i="11"/>
  <c r="E3174" i="11"/>
  <c r="S3174" i="11"/>
  <c r="G3173" i="11"/>
  <c r="H3173" i="11" s="1"/>
  <c r="I3173" i="11" s="1"/>
  <c r="J3173" i="11" s="1"/>
  <c r="M3173" i="11"/>
  <c r="N3173" i="11" s="1"/>
  <c r="O3173" i="11" s="1"/>
  <c r="P3173" i="11" s="1"/>
  <c r="Q3172" i="11" s="1"/>
  <c r="V3173" i="11"/>
  <c r="W3173" i="11" s="1"/>
  <c r="X3173" i="11" s="1"/>
  <c r="Y3173" i="11" s="1"/>
  <c r="Q3171" i="11"/>
  <c r="A3176" i="11" l="1"/>
  <c r="B3175" i="11"/>
  <c r="U3175" i="11"/>
  <c r="E3175" i="11"/>
  <c r="D3175" i="11"/>
  <c r="C3175" i="11"/>
  <c r="S3175" i="11"/>
  <c r="K3172" i="11"/>
  <c r="H3174" i="11"/>
  <c r="I3174" i="11" s="1"/>
  <c r="J3174" i="11" s="1"/>
  <c r="G3174" i="11"/>
  <c r="M3174" i="11"/>
  <c r="N3174" i="11" s="1"/>
  <c r="O3174" i="11" s="1"/>
  <c r="P3174" i="11" s="1"/>
  <c r="V3174" i="11"/>
  <c r="W3174" i="11"/>
  <c r="X3174" i="11" s="1"/>
  <c r="Y3174" i="11" s="1"/>
  <c r="G3175" i="11" l="1"/>
  <c r="H3175" i="11" s="1"/>
  <c r="I3175" i="11" s="1"/>
  <c r="J3175" i="11" s="1"/>
  <c r="K3174" i="11" s="1"/>
  <c r="V3175" i="11"/>
  <c r="W3175" i="11" s="1"/>
  <c r="X3175" i="11" s="1"/>
  <c r="Y3175" i="11" s="1"/>
  <c r="M3175" i="11"/>
  <c r="Q3173" i="11"/>
  <c r="N3175" i="11"/>
  <c r="O3175" i="11" s="1"/>
  <c r="P3175" i="11" s="1"/>
  <c r="U3176" i="11"/>
  <c r="E3176" i="11"/>
  <c r="D3176" i="11"/>
  <c r="A3177" i="11"/>
  <c r="C3176" i="11"/>
  <c r="B3176" i="11"/>
  <c r="S3176" i="11"/>
  <c r="K3173" i="11"/>
  <c r="D3177" i="11" l="1"/>
  <c r="C3177" i="11"/>
  <c r="B3177" i="11"/>
  <c r="U3177" i="11"/>
  <c r="A3178" i="11"/>
  <c r="E3177" i="11"/>
  <c r="S3177" i="11"/>
  <c r="G3176" i="11"/>
  <c r="H3176" i="11" s="1"/>
  <c r="I3176" i="11" s="1"/>
  <c r="J3176" i="11" s="1"/>
  <c r="V3176" i="11"/>
  <c r="W3176" i="11" s="1"/>
  <c r="X3176" i="11" s="1"/>
  <c r="Y3176" i="11" s="1"/>
  <c r="M3176" i="11"/>
  <c r="N3176" i="11" s="1"/>
  <c r="O3176" i="11" s="1"/>
  <c r="P3176" i="11" s="1"/>
  <c r="Q3175" i="11" s="1"/>
  <c r="Q3174" i="11"/>
  <c r="G3177" i="11" l="1"/>
  <c r="H3177" i="11" s="1"/>
  <c r="I3177" i="11" s="1"/>
  <c r="J3177" i="11" s="1"/>
  <c r="M3177" i="11"/>
  <c r="N3177" i="11" s="1"/>
  <c r="O3177" i="11" s="1"/>
  <c r="P3177" i="11" s="1"/>
  <c r="Q3176" i="11" s="1"/>
  <c r="V3177" i="11"/>
  <c r="K3175" i="11"/>
  <c r="W3177" i="11"/>
  <c r="X3177" i="11" s="1"/>
  <c r="Y3177" i="11" s="1"/>
  <c r="C3178" i="11"/>
  <c r="A3179" i="11"/>
  <c r="B3178" i="11"/>
  <c r="E3178" i="11"/>
  <c r="D3178" i="11"/>
  <c r="U3178" i="11"/>
  <c r="S3178" i="11"/>
  <c r="A3180" i="11" l="1"/>
  <c r="B3179" i="11"/>
  <c r="U3179" i="11"/>
  <c r="E3179" i="11"/>
  <c r="D3179" i="11"/>
  <c r="C3179" i="11"/>
  <c r="S3179" i="11"/>
  <c r="G3178" i="11"/>
  <c r="H3178" i="11" s="1"/>
  <c r="I3178" i="11" s="1"/>
  <c r="J3178" i="11" s="1"/>
  <c r="V3178" i="11"/>
  <c r="W3178" i="11" s="1"/>
  <c r="X3178" i="11" s="1"/>
  <c r="Y3178" i="11" s="1"/>
  <c r="M3178" i="11"/>
  <c r="N3178" i="11" s="1"/>
  <c r="O3178" i="11" s="1"/>
  <c r="P3178" i="11" s="1"/>
  <c r="K3176" i="11"/>
  <c r="K3177" i="11" l="1"/>
  <c r="G3179" i="11"/>
  <c r="H3179" i="11" s="1"/>
  <c r="I3179" i="11" s="1"/>
  <c r="J3179" i="11" s="1"/>
  <c r="V3179" i="11"/>
  <c r="M3179" i="11"/>
  <c r="N3179" i="11" s="1"/>
  <c r="O3179" i="11" s="1"/>
  <c r="P3179" i="11" s="1"/>
  <c r="Q3178" i="11" s="1"/>
  <c r="U3180" i="11"/>
  <c r="E3180" i="11"/>
  <c r="D3180" i="11"/>
  <c r="C3180" i="11"/>
  <c r="B3180" i="11"/>
  <c r="A3181" i="11"/>
  <c r="S3180" i="11"/>
  <c r="Q3177" i="11"/>
  <c r="W3179" i="11"/>
  <c r="X3179" i="11" s="1"/>
  <c r="Y3179" i="11" s="1"/>
  <c r="G3180" i="11" l="1"/>
  <c r="H3180" i="11" s="1"/>
  <c r="I3180" i="11" s="1"/>
  <c r="J3180" i="11" s="1"/>
  <c r="M3180" i="11"/>
  <c r="N3180" i="11" s="1"/>
  <c r="O3180" i="11" s="1"/>
  <c r="P3180" i="11" s="1"/>
  <c r="Q3179" i="11" s="1"/>
  <c r="V3180" i="11"/>
  <c r="W3180" i="11" s="1"/>
  <c r="X3180" i="11" s="1"/>
  <c r="Y3180" i="11" s="1"/>
  <c r="D3181" i="11"/>
  <c r="C3181" i="11"/>
  <c r="A3182" i="11"/>
  <c r="E3181" i="11"/>
  <c r="B3181" i="11"/>
  <c r="U3181" i="11"/>
  <c r="S3181" i="11"/>
  <c r="K3178" i="11"/>
  <c r="G3181" i="11" l="1"/>
  <c r="H3181" i="11" s="1"/>
  <c r="I3181" i="11" s="1"/>
  <c r="J3181" i="11" s="1"/>
  <c r="K3180" i="11" s="1"/>
  <c r="V3181" i="11"/>
  <c r="W3181" i="11" s="1"/>
  <c r="X3181" i="11" s="1"/>
  <c r="Y3181" i="11" s="1"/>
  <c r="M3181" i="11"/>
  <c r="N3181" i="11" s="1"/>
  <c r="O3181" i="11" s="1"/>
  <c r="P3181" i="11" s="1"/>
  <c r="Q3180" i="11" s="1"/>
  <c r="C3182" i="11"/>
  <c r="A3183" i="11"/>
  <c r="B3182" i="11"/>
  <c r="U3182" i="11"/>
  <c r="E3182" i="11"/>
  <c r="D3182" i="11"/>
  <c r="S3182" i="11"/>
  <c r="K3179" i="11"/>
  <c r="G3182" i="11" l="1"/>
  <c r="H3182" i="11" s="1"/>
  <c r="I3182" i="11" s="1"/>
  <c r="J3182" i="11" s="1"/>
  <c r="K3181" i="11" s="1"/>
  <c r="V3182" i="11"/>
  <c r="W3182" i="11" s="1"/>
  <c r="X3182" i="11" s="1"/>
  <c r="Y3182" i="11" s="1"/>
  <c r="M3182" i="11"/>
  <c r="N3182" i="11" s="1"/>
  <c r="O3182" i="11" s="1"/>
  <c r="P3182" i="11" s="1"/>
  <c r="A3184" i="11"/>
  <c r="B3183" i="11"/>
  <c r="U3183" i="11"/>
  <c r="E3183" i="11"/>
  <c r="D3183" i="11"/>
  <c r="C3183" i="11"/>
  <c r="S3183" i="11"/>
  <c r="N3183" i="11" l="1"/>
  <c r="O3183" i="11" s="1"/>
  <c r="P3183" i="11" s="1"/>
  <c r="Q3182" i="11" s="1"/>
  <c r="U3184" i="11"/>
  <c r="E3184" i="11"/>
  <c r="D3184" i="11"/>
  <c r="A3185" i="11"/>
  <c r="C3184" i="11"/>
  <c r="B3184" i="11"/>
  <c r="S3184" i="11"/>
  <c r="Q3181" i="11"/>
  <c r="G3183" i="11"/>
  <c r="H3183" i="11" s="1"/>
  <c r="I3183" i="11" s="1"/>
  <c r="J3183" i="11" s="1"/>
  <c r="M3183" i="11"/>
  <c r="V3183" i="11"/>
  <c r="W3183" i="11" s="1"/>
  <c r="X3183" i="11" s="1"/>
  <c r="Y3183" i="11" s="1"/>
  <c r="D3185" i="11" l="1"/>
  <c r="C3185" i="11"/>
  <c r="B3185" i="11"/>
  <c r="U3185" i="11"/>
  <c r="A3186" i="11"/>
  <c r="E3185" i="11"/>
  <c r="S3185" i="11"/>
  <c r="G3184" i="11"/>
  <c r="H3184" i="11" s="1"/>
  <c r="I3184" i="11" s="1"/>
  <c r="J3184" i="11" s="1"/>
  <c r="K3183" i="11" s="1"/>
  <c r="M3184" i="11"/>
  <c r="N3184" i="11" s="1"/>
  <c r="O3184" i="11" s="1"/>
  <c r="P3184" i="11" s="1"/>
  <c r="Q3183" i="11" s="1"/>
  <c r="V3184" i="11"/>
  <c r="W3184" i="11" s="1"/>
  <c r="X3184" i="11" s="1"/>
  <c r="Y3184" i="11" s="1"/>
  <c r="K3182" i="11"/>
  <c r="C3186" i="11" l="1"/>
  <c r="A3187" i="11"/>
  <c r="B3186" i="11"/>
  <c r="E3186" i="11"/>
  <c r="D3186" i="11"/>
  <c r="U3186" i="11"/>
  <c r="S3186" i="11"/>
  <c r="G3185" i="11"/>
  <c r="H3185" i="11" s="1"/>
  <c r="I3185" i="11" s="1"/>
  <c r="J3185" i="11" s="1"/>
  <c r="V3185" i="11"/>
  <c r="W3185" i="11" s="1"/>
  <c r="X3185" i="11" s="1"/>
  <c r="Y3185" i="11" s="1"/>
  <c r="M3185" i="11"/>
  <c r="N3185" i="11"/>
  <c r="O3185" i="11" s="1"/>
  <c r="P3185" i="11" s="1"/>
  <c r="G3186" i="11" l="1"/>
  <c r="H3186" i="11" s="1"/>
  <c r="I3186" i="11" s="1"/>
  <c r="J3186" i="11" s="1"/>
  <c r="V3186" i="11"/>
  <c r="W3186" i="11" s="1"/>
  <c r="X3186" i="11" s="1"/>
  <c r="Y3186" i="11" s="1"/>
  <c r="M3186" i="11"/>
  <c r="N3186" i="11" s="1"/>
  <c r="O3186" i="11" s="1"/>
  <c r="P3186" i="11" s="1"/>
  <c r="Q3184" i="11"/>
  <c r="A3188" i="11"/>
  <c r="B3187" i="11"/>
  <c r="U3187" i="11"/>
  <c r="E3187" i="11"/>
  <c r="D3187" i="11"/>
  <c r="C3187" i="11"/>
  <c r="S3187" i="11"/>
  <c r="K3184" i="11"/>
  <c r="Q3185" i="11" l="1"/>
  <c r="U3188" i="11"/>
  <c r="E3188" i="11"/>
  <c r="D3188" i="11"/>
  <c r="C3188" i="11"/>
  <c r="B3188" i="11"/>
  <c r="A3189" i="11"/>
  <c r="S3188" i="11"/>
  <c r="K3185" i="11"/>
  <c r="G3187" i="11"/>
  <c r="H3187" i="11" s="1"/>
  <c r="I3187" i="11" s="1"/>
  <c r="J3187" i="11" s="1"/>
  <c r="K3186" i="11" s="1"/>
  <c r="V3187" i="11"/>
  <c r="W3187" i="11" s="1"/>
  <c r="X3187" i="11" s="1"/>
  <c r="Y3187" i="11" s="1"/>
  <c r="M3187" i="11"/>
  <c r="N3187" i="11" s="1"/>
  <c r="O3187" i="11" s="1"/>
  <c r="P3187" i="11" s="1"/>
  <c r="G3188" i="11" l="1"/>
  <c r="M3188" i="11"/>
  <c r="N3188" i="11" s="1"/>
  <c r="O3188" i="11" s="1"/>
  <c r="P3188" i="11" s="1"/>
  <c r="V3188" i="11"/>
  <c r="W3188" i="11" s="1"/>
  <c r="X3188" i="11" s="1"/>
  <c r="Y3188" i="11" s="1"/>
  <c r="H3188" i="11"/>
  <c r="I3188" i="11" s="1"/>
  <c r="J3188" i="11" s="1"/>
  <c r="K3187" i="11" s="1"/>
  <c r="D3189" i="11"/>
  <c r="C3189" i="11"/>
  <c r="A3190" i="11"/>
  <c r="E3189" i="11"/>
  <c r="B3189" i="11"/>
  <c r="U3189" i="11"/>
  <c r="S3189" i="11"/>
  <c r="Q3186" i="11"/>
  <c r="G3189" i="11" l="1"/>
  <c r="H3189" i="11" s="1"/>
  <c r="I3189" i="11" s="1"/>
  <c r="J3189" i="11" s="1"/>
  <c r="K3188" i="11" s="1"/>
  <c r="V3189" i="11"/>
  <c r="W3189" i="11" s="1"/>
  <c r="X3189" i="11" s="1"/>
  <c r="Y3189" i="11" s="1"/>
  <c r="M3189" i="11"/>
  <c r="N3189" i="11" s="1"/>
  <c r="O3189" i="11" s="1"/>
  <c r="P3189" i="11" s="1"/>
  <c r="C3190" i="11"/>
  <c r="A3191" i="11"/>
  <c r="B3190" i="11"/>
  <c r="U3190" i="11"/>
  <c r="E3190" i="11"/>
  <c r="D3190" i="11"/>
  <c r="S3190" i="11"/>
  <c r="Q3187" i="11"/>
  <c r="A3192" i="11" l="1"/>
  <c r="B3191" i="11"/>
  <c r="U3191" i="11"/>
  <c r="E3191" i="11"/>
  <c r="D3191" i="11"/>
  <c r="C3191" i="11"/>
  <c r="S3191" i="11"/>
  <c r="G3190" i="11"/>
  <c r="H3190" i="11" s="1"/>
  <c r="I3190" i="11" s="1"/>
  <c r="J3190" i="11" s="1"/>
  <c r="K3189" i="11" s="1"/>
  <c r="V3190" i="11"/>
  <c r="M3190" i="11"/>
  <c r="N3190" i="11" s="1"/>
  <c r="O3190" i="11" s="1"/>
  <c r="P3190" i="11" s="1"/>
  <c r="W3190" i="11"/>
  <c r="X3190" i="11" s="1"/>
  <c r="Y3190" i="11" s="1"/>
  <c r="Q3188" i="11"/>
  <c r="Q3189" i="11" l="1"/>
  <c r="G3191" i="11"/>
  <c r="V3191" i="11"/>
  <c r="W3191" i="11" s="1"/>
  <c r="X3191" i="11" s="1"/>
  <c r="Y3191" i="11" s="1"/>
  <c r="M3191" i="11"/>
  <c r="N3191" i="11" s="1"/>
  <c r="O3191" i="11" s="1"/>
  <c r="P3191" i="11" s="1"/>
  <c r="H3191" i="11"/>
  <c r="I3191" i="11" s="1"/>
  <c r="J3191" i="11" s="1"/>
  <c r="K3190" i="11" s="1"/>
  <c r="U3192" i="11"/>
  <c r="E3192" i="11"/>
  <c r="D3192" i="11"/>
  <c r="A3193" i="11"/>
  <c r="C3192" i="11"/>
  <c r="B3192" i="11"/>
  <c r="S3192" i="11"/>
  <c r="G3192" i="11" l="1"/>
  <c r="H3192" i="11" s="1"/>
  <c r="I3192" i="11" s="1"/>
  <c r="J3192" i="11" s="1"/>
  <c r="K3191" i="11" s="1"/>
  <c r="V3192" i="11"/>
  <c r="W3192" i="11" s="1"/>
  <c r="X3192" i="11" s="1"/>
  <c r="Y3192" i="11" s="1"/>
  <c r="M3192" i="11"/>
  <c r="N3192" i="11" s="1"/>
  <c r="O3192" i="11" s="1"/>
  <c r="P3192" i="11" s="1"/>
  <c r="Q3191" i="11" s="1"/>
  <c r="D3193" i="11"/>
  <c r="C3193" i="11"/>
  <c r="B3193" i="11"/>
  <c r="U3193" i="11"/>
  <c r="E3193" i="11"/>
  <c r="A3194" i="11"/>
  <c r="S3193" i="11"/>
  <c r="Q3190" i="11"/>
  <c r="G3193" i="11" l="1"/>
  <c r="H3193" i="11" s="1"/>
  <c r="I3193" i="11" s="1"/>
  <c r="J3193" i="11" s="1"/>
  <c r="K3192" i="11" s="1"/>
  <c r="V3193" i="11"/>
  <c r="W3193" i="11" s="1"/>
  <c r="X3193" i="11" s="1"/>
  <c r="Y3193" i="11" s="1"/>
  <c r="M3193" i="11"/>
  <c r="N3193" i="11" s="1"/>
  <c r="O3193" i="11" s="1"/>
  <c r="P3193" i="11" s="1"/>
  <c r="C3194" i="11"/>
  <c r="A3195" i="11"/>
  <c r="B3194" i="11"/>
  <c r="E3194" i="11"/>
  <c r="D3194" i="11"/>
  <c r="U3194" i="11"/>
  <c r="S3194" i="11"/>
  <c r="A3196" i="11" l="1"/>
  <c r="B3195" i="11"/>
  <c r="U3195" i="11"/>
  <c r="E3195" i="11"/>
  <c r="D3195" i="11"/>
  <c r="C3195" i="11"/>
  <c r="S3195" i="11"/>
  <c r="G3194" i="11"/>
  <c r="H3194" i="11" s="1"/>
  <c r="I3194" i="11" s="1"/>
  <c r="J3194" i="11" s="1"/>
  <c r="K3193" i="11" s="1"/>
  <c r="M3194" i="11"/>
  <c r="N3194" i="11" s="1"/>
  <c r="O3194" i="11" s="1"/>
  <c r="P3194" i="11" s="1"/>
  <c r="V3194" i="11"/>
  <c r="W3194" i="11" s="1"/>
  <c r="X3194" i="11" s="1"/>
  <c r="Y3194" i="11" s="1"/>
  <c r="Q3192" i="11"/>
  <c r="U3196" i="11" l="1"/>
  <c r="E3196" i="11"/>
  <c r="D3196" i="11"/>
  <c r="C3196" i="11"/>
  <c r="B3196" i="11"/>
  <c r="A3197" i="11"/>
  <c r="S3196" i="11"/>
  <c r="G3195" i="11"/>
  <c r="H3195" i="11" s="1"/>
  <c r="I3195" i="11" s="1"/>
  <c r="J3195" i="11" s="1"/>
  <c r="M3195" i="11"/>
  <c r="N3195" i="11" s="1"/>
  <c r="O3195" i="11" s="1"/>
  <c r="P3195" i="11" s="1"/>
  <c r="Q3194" i="11" s="1"/>
  <c r="V3195" i="11"/>
  <c r="W3195" i="11"/>
  <c r="X3195" i="11" s="1"/>
  <c r="Y3195" i="11" s="1"/>
  <c r="Q3193" i="11"/>
  <c r="K3194" i="11" l="1"/>
  <c r="G3196" i="11"/>
  <c r="H3196" i="11" s="1"/>
  <c r="I3196" i="11" s="1"/>
  <c r="J3196" i="11" s="1"/>
  <c r="V3196" i="11"/>
  <c r="W3196" i="11" s="1"/>
  <c r="X3196" i="11" s="1"/>
  <c r="Y3196" i="11" s="1"/>
  <c r="M3196" i="11"/>
  <c r="N3196" i="11" s="1"/>
  <c r="O3196" i="11" s="1"/>
  <c r="P3196" i="11" s="1"/>
  <c r="Q3195" i="11" s="1"/>
  <c r="D3197" i="11"/>
  <c r="C3197" i="11"/>
  <c r="A3198" i="11"/>
  <c r="E3197" i="11"/>
  <c r="U3197" i="11"/>
  <c r="B3197" i="11"/>
  <c r="S3197" i="11"/>
  <c r="K3195" i="11" l="1"/>
  <c r="H3197" i="11"/>
  <c r="I3197" i="11" s="1"/>
  <c r="J3197" i="11" s="1"/>
  <c r="G3197" i="11"/>
  <c r="M3197" i="11"/>
  <c r="N3197" i="11" s="1"/>
  <c r="O3197" i="11" s="1"/>
  <c r="P3197" i="11" s="1"/>
  <c r="Q3196" i="11" s="1"/>
  <c r="V3197" i="11"/>
  <c r="W3197" i="11" s="1"/>
  <c r="X3197" i="11" s="1"/>
  <c r="Y3197" i="11" s="1"/>
  <c r="C3198" i="11"/>
  <c r="A3199" i="11"/>
  <c r="B3198" i="11"/>
  <c r="U3198" i="11"/>
  <c r="E3198" i="11"/>
  <c r="D3198" i="11"/>
  <c r="S3198" i="11"/>
  <c r="A3200" i="11" l="1"/>
  <c r="B3199" i="11"/>
  <c r="U3199" i="11"/>
  <c r="E3199" i="11"/>
  <c r="D3199" i="11"/>
  <c r="C3199" i="11"/>
  <c r="S3199" i="11"/>
  <c r="G3198" i="11"/>
  <c r="H3198" i="11" s="1"/>
  <c r="I3198" i="11" s="1"/>
  <c r="J3198" i="11" s="1"/>
  <c r="V3198" i="11"/>
  <c r="W3198" i="11" s="1"/>
  <c r="X3198" i="11" s="1"/>
  <c r="Y3198" i="11" s="1"/>
  <c r="M3198" i="11"/>
  <c r="N3198" i="11" s="1"/>
  <c r="O3198" i="11" s="1"/>
  <c r="P3198" i="11" s="1"/>
  <c r="Q3197" i="11" s="1"/>
  <c r="K3196" i="11"/>
  <c r="W3199" i="11" l="1"/>
  <c r="X3199" i="11" s="1"/>
  <c r="Y3199" i="11" s="1"/>
  <c r="K3197" i="11"/>
  <c r="G3199" i="11"/>
  <c r="H3199" i="11" s="1"/>
  <c r="I3199" i="11" s="1"/>
  <c r="J3199" i="11" s="1"/>
  <c r="M3199" i="11"/>
  <c r="V3199" i="11"/>
  <c r="N3199" i="11"/>
  <c r="O3199" i="11" s="1"/>
  <c r="P3199" i="11" s="1"/>
  <c r="U3200" i="11"/>
  <c r="E3200" i="11"/>
  <c r="D3200" i="11"/>
  <c r="A3201" i="11"/>
  <c r="C3200" i="11"/>
  <c r="B3200" i="11"/>
  <c r="S3200" i="11"/>
  <c r="Q3198" i="11" l="1"/>
  <c r="D3201" i="11"/>
  <c r="C3201" i="11"/>
  <c r="B3201" i="11"/>
  <c r="U3201" i="11"/>
  <c r="A3202" i="11"/>
  <c r="E3201" i="11"/>
  <c r="S3201" i="11"/>
  <c r="K3198" i="11"/>
  <c r="G3200" i="11"/>
  <c r="H3200" i="11" s="1"/>
  <c r="I3200" i="11" s="1"/>
  <c r="J3200" i="11" s="1"/>
  <c r="K3199" i="11" s="1"/>
  <c r="M3200" i="11"/>
  <c r="N3200" i="11" s="1"/>
  <c r="O3200" i="11" s="1"/>
  <c r="P3200" i="11" s="1"/>
  <c r="V3200" i="11"/>
  <c r="W3200" i="11" s="1"/>
  <c r="X3200" i="11" s="1"/>
  <c r="Y3200" i="11" s="1"/>
  <c r="C3202" i="11" l="1"/>
  <c r="A3203" i="11"/>
  <c r="B3202" i="11"/>
  <c r="E3202" i="11"/>
  <c r="D3202" i="11"/>
  <c r="U3202" i="11"/>
  <c r="S3202" i="11"/>
  <c r="G3201" i="11"/>
  <c r="H3201" i="11" s="1"/>
  <c r="I3201" i="11" s="1"/>
  <c r="J3201" i="11" s="1"/>
  <c r="K3200" i="11" s="1"/>
  <c r="V3201" i="11"/>
  <c r="W3201" i="11" s="1"/>
  <c r="X3201" i="11" s="1"/>
  <c r="Y3201" i="11" s="1"/>
  <c r="M3201" i="11"/>
  <c r="N3201" i="11" s="1"/>
  <c r="O3201" i="11" s="1"/>
  <c r="P3201" i="11" s="1"/>
  <c r="Q3199" i="11"/>
  <c r="G3202" i="11" l="1"/>
  <c r="H3202" i="11" s="1"/>
  <c r="I3202" i="11" s="1"/>
  <c r="J3202" i="11" s="1"/>
  <c r="K3201" i="11" s="1"/>
  <c r="V3202" i="11"/>
  <c r="W3202" i="11" s="1"/>
  <c r="X3202" i="11" s="1"/>
  <c r="Y3202" i="11" s="1"/>
  <c r="M3202" i="11"/>
  <c r="N3202" i="11" s="1"/>
  <c r="O3202" i="11" s="1"/>
  <c r="P3202" i="11" s="1"/>
  <c r="A3204" i="11"/>
  <c r="B3203" i="11"/>
  <c r="U3203" i="11"/>
  <c r="E3203" i="11"/>
  <c r="D3203" i="11"/>
  <c r="C3203" i="11"/>
  <c r="S3203" i="11"/>
  <c r="Q3200" i="11"/>
  <c r="Q3201" i="11" l="1"/>
  <c r="U3204" i="11"/>
  <c r="E3204" i="11"/>
  <c r="D3204" i="11"/>
  <c r="C3204" i="11"/>
  <c r="B3204" i="11"/>
  <c r="A3205" i="11"/>
  <c r="S3204" i="11"/>
  <c r="G3203" i="11"/>
  <c r="H3203" i="11" s="1"/>
  <c r="I3203" i="11" s="1"/>
  <c r="J3203" i="11" s="1"/>
  <c r="M3203" i="11"/>
  <c r="N3203" i="11" s="1"/>
  <c r="O3203" i="11" s="1"/>
  <c r="P3203" i="11" s="1"/>
  <c r="V3203" i="11"/>
  <c r="W3203" i="11" s="1"/>
  <c r="X3203" i="11" s="1"/>
  <c r="Y3203" i="11" s="1"/>
  <c r="G3204" i="11" l="1"/>
  <c r="H3204" i="11" s="1"/>
  <c r="I3204" i="11" s="1"/>
  <c r="J3204" i="11" s="1"/>
  <c r="V3204" i="11"/>
  <c r="W3204" i="11" s="1"/>
  <c r="X3204" i="11" s="1"/>
  <c r="Y3204" i="11" s="1"/>
  <c r="M3204" i="11"/>
  <c r="N3204" i="11" s="1"/>
  <c r="O3204" i="11" s="1"/>
  <c r="P3204" i="11" s="1"/>
  <c r="K3202" i="11"/>
  <c r="D3205" i="11"/>
  <c r="C3205" i="11"/>
  <c r="A3206" i="11"/>
  <c r="E3205" i="11"/>
  <c r="B3205" i="11"/>
  <c r="U3205" i="11"/>
  <c r="S3205" i="11"/>
  <c r="Q3202" i="11"/>
  <c r="G3205" i="11" l="1"/>
  <c r="H3205" i="11" s="1"/>
  <c r="I3205" i="11" s="1"/>
  <c r="J3205" i="11" s="1"/>
  <c r="V3205" i="11"/>
  <c r="W3205" i="11" s="1"/>
  <c r="X3205" i="11" s="1"/>
  <c r="Y3205" i="11" s="1"/>
  <c r="M3205" i="11"/>
  <c r="N3205" i="11" s="1"/>
  <c r="O3205" i="11" s="1"/>
  <c r="P3205" i="11" s="1"/>
  <c r="K3203" i="11"/>
  <c r="C3206" i="11"/>
  <c r="A3207" i="11"/>
  <c r="B3206" i="11"/>
  <c r="U3206" i="11"/>
  <c r="D3206" i="11"/>
  <c r="E3206" i="11"/>
  <c r="S3206" i="11"/>
  <c r="Q3203" i="11"/>
  <c r="G3206" i="11" l="1"/>
  <c r="H3206" i="11" s="1"/>
  <c r="I3206" i="11" s="1"/>
  <c r="J3206" i="11" s="1"/>
  <c r="M3206" i="11"/>
  <c r="N3206" i="11" s="1"/>
  <c r="O3206" i="11" s="1"/>
  <c r="P3206" i="11" s="1"/>
  <c r="V3206" i="11"/>
  <c r="W3206" i="11" s="1"/>
  <c r="X3206" i="11" s="1"/>
  <c r="Y3206" i="11" s="1"/>
  <c r="Q3204" i="11"/>
  <c r="A3208" i="11"/>
  <c r="B3207" i="11"/>
  <c r="U3207" i="11"/>
  <c r="E3207" i="11"/>
  <c r="D3207" i="11"/>
  <c r="C3207" i="11"/>
  <c r="S3207" i="11"/>
  <c r="K3204" i="11"/>
  <c r="U3208" i="11" l="1"/>
  <c r="E3208" i="11"/>
  <c r="D3208" i="11"/>
  <c r="A3209" i="11"/>
  <c r="C3208" i="11"/>
  <c r="B3208" i="11"/>
  <c r="S3208" i="11"/>
  <c r="G3207" i="11"/>
  <c r="H3207" i="11" s="1"/>
  <c r="I3207" i="11" s="1"/>
  <c r="J3207" i="11" s="1"/>
  <c r="K3206" i="11" s="1"/>
  <c r="V3207" i="11"/>
  <c r="W3207" i="11" s="1"/>
  <c r="X3207" i="11" s="1"/>
  <c r="Y3207" i="11" s="1"/>
  <c r="M3207" i="11"/>
  <c r="N3207" i="11" s="1"/>
  <c r="O3207" i="11" s="1"/>
  <c r="P3207" i="11" s="1"/>
  <c r="K3205" i="11"/>
  <c r="Q3205" i="11"/>
  <c r="D3209" i="11" l="1"/>
  <c r="C3209" i="11"/>
  <c r="B3209" i="11"/>
  <c r="U3209" i="11"/>
  <c r="E3209" i="11"/>
  <c r="A3210" i="11"/>
  <c r="S3209" i="11"/>
  <c r="G3208" i="11"/>
  <c r="H3208" i="11" s="1"/>
  <c r="I3208" i="11" s="1"/>
  <c r="J3208" i="11" s="1"/>
  <c r="M3208" i="11"/>
  <c r="N3208" i="11" s="1"/>
  <c r="O3208" i="11" s="1"/>
  <c r="P3208" i="11" s="1"/>
  <c r="V3208" i="11"/>
  <c r="W3208" i="11" s="1"/>
  <c r="X3208" i="11" s="1"/>
  <c r="Y3208" i="11" s="1"/>
  <c r="Q3206" i="11"/>
  <c r="Q3207" i="11" l="1"/>
  <c r="G3209" i="11"/>
  <c r="H3209" i="11" s="1"/>
  <c r="I3209" i="11" s="1"/>
  <c r="J3209" i="11" s="1"/>
  <c r="V3209" i="11"/>
  <c r="W3209" i="11" s="1"/>
  <c r="X3209" i="11" s="1"/>
  <c r="Y3209" i="11" s="1"/>
  <c r="M3209" i="11"/>
  <c r="C3210" i="11"/>
  <c r="A3211" i="11"/>
  <c r="B3210" i="11"/>
  <c r="E3210" i="11"/>
  <c r="D3210" i="11"/>
  <c r="U3210" i="11"/>
  <c r="S3210" i="11"/>
  <c r="N3209" i="11"/>
  <c r="O3209" i="11" s="1"/>
  <c r="P3209" i="11" s="1"/>
  <c r="K3207" i="11"/>
  <c r="G3210" i="11" l="1"/>
  <c r="H3210" i="11" s="1"/>
  <c r="I3210" i="11" s="1"/>
  <c r="J3210" i="11" s="1"/>
  <c r="V3210" i="11"/>
  <c r="W3210" i="11" s="1"/>
  <c r="X3210" i="11" s="1"/>
  <c r="Y3210" i="11" s="1"/>
  <c r="M3210" i="11"/>
  <c r="N3210" i="11" s="1"/>
  <c r="O3210" i="11" s="1"/>
  <c r="P3210" i="11" s="1"/>
  <c r="K3208" i="11"/>
  <c r="A3212" i="11"/>
  <c r="B3211" i="11"/>
  <c r="U3211" i="11"/>
  <c r="E3211" i="11"/>
  <c r="D3211" i="11"/>
  <c r="C3211" i="11"/>
  <c r="S3211" i="11"/>
  <c r="Q3208" i="11"/>
  <c r="U3212" i="11" l="1"/>
  <c r="E3212" i="11"/>
  <c r="D3212" i="11"/>
  <c r="C3212" i="11"/>
  <c r="B3212" i="11"/>
  <c r="A3213" i="11"/>
  <c r="S3212" i="11"/>
  <c r="K3209" i="11"/>
  <c r="G3211" i="11"/>
  <c r="H3211" i="11" s="1"/>
  <c r="I3211" i="11" s="1"/>
  <c r="J3211" i="11" s="1"/>
  <c r="V3211" i="11"/>
  <c r="W3211" i="11" s="1"/>
  <c r="X3211" i="11" s="1"/>
  <c r="Y3211" i="11" s="1"/>
  <c r="M3211" i="11"/>
  <c r="N3211" i="11" s="1"/>
  <c r="O3211" i="11" s="1"/>
  <c r="P3211" i="11" s="1"/>
  <c r="Q3210" i="11" s="1"/>
  <c r="Q3209" i="11"/>
  <c r="D3213" i="11" l="1"/>
  <c r="C3213" i="11"/>
  <c r="A3214" i="11"/>
  <c r="E3213" i="11"/>
  <c r="B3213" i="11"/>
  <c r="U3213" i="11"/>
  <c r="S3213" i="11"/>
  <c r="W3212" i="11"/>
  <c r="X3212" i="11" s="1"/>
  <c r="Y3212" i="11" s="1"/>
  <c r="G3212" i="11"/>
  <c r="M3212" i="11"/>
  <c r="N3212" i="11" s="1"/>
  <c r="O3212" i="11" s="1"/>
  <c r="P3212" i="11" s="1"/>
  <c r="V3212" i="11"/>
  <c r="H3212" i="11"/>
  <c r="I3212" i="11" s="1"/>
  <c r="J3212" i="11" s="1"/>
  <c r="K3211" i="11" s="1"/>
  <c r="K3210" i="11"/>
  <c r="C3214" i="11" l="1"/>
  <c r="A3215" i="11"/>
  <c r="B3214" i="11"/>
  <c r="U3214" i="11"/>
  <c r="E3214" i="11"/>
  <c r="D3214" i="11"/>
  <c r="S3214" i="11"/>
  <c r="N3213" i="11"/>
  <c r="O3213" i="11" s="1"/>
  <c r="P3213" i="11" s="1"/>
  <c r="G3213" i="11"/>
  <c r="H3213" i="11" s="1"/>
  <c r="I3213" i="11" s="1"/>
  <c r="J3213" i="11" s="1"/>
  <c r="M3213" i="11"/>
  <c r="V3213" i="11"/>
  <c r="W3213" i="11" s="1"/>
  <c r="X3213" i="11" s="1"/>
  <c r="Y3213" i="11" s="1"/>
  <c r="Q3211" i="11"/>
  <c r="K3212" i="11" l="1"/>
  <c r="A3216" i="11"/>
  <c r="B3215" i="11"/>
  <c r="U3215" i="11"/>
  <c r="E3215" i="11"/>
  <c r="D3215" i="11"/>
  <c r="C3215" i="11"/>
  <c r="S3215" i="11"/>
  <c r="Q3212" i="11"/>
  <c r="G3214" i="11"/>
  <c r="H3214" i="11" s="1"/>
  <c r="I3214" i="11" s="1"/>
  <c r="J3214" i="11" s="1"/>
  <c r="V3214" i="11"/>
  <c r="W3214" i="11" s="1"/>
  <c r="X3214" i="11" s="1"/>
  <c r="Y3214" i="11" s="1"/>
  <c r="M3214" i="11"/>
  <c r="N3214" i="11" s="1"/>
  <c r="O3214" i="11" s="1"/>
  <c r="P3214" i="11" s="1"/>
  <c r="Q3213" i="11" s="1"/>
  <c r="U3216" i="11" l="1"/>
  <c r="E3216" i="11"/>
  <c r="D3216" i="11"/>
  <c r="A3217" i="11"/>
  <c r="C3216" i="11"/>
  <c r="B3216" i="11"/>
  <c r="S3216" i="11"/>
  <c r="G3215" i="11"/>
  <c r="H3215" i="11" s="1"/>
  <c r="I3215" i="11" s="1"/>
  <c r="J3215" i="11" s="1"/>
  <c r="V3215" i="11"/>
  <c r="W3215" i="11" s="1"/>
  <c r="X3215" i="11" s="1"/>
  <c r="Y3215" i="11" s="1"/>
  <c r="M3215" i="11"/>
  <c r="N3215" i="11" s="1"/>
  <c r="O3215" i="11" s="1"/>
  <c r="P3215" i="11" s="1"/>
  <c r="K3213" i="11"/>
  <c r="K3214" i="11" l="1"/>
  <c r="G3216" i="11"/>
  <c r="H3216" i="11" s="1"/>
  <c r="I3216" i="11" s="1"/>
  <c r="J3216" i="11" s="1"/>
  <c r="V3216" i="11"/>
  <c r="W3216" i="11" s="1"/>
  <c r="X3216" i="11" s="1"/>
  <c r="Y3216" i="11" s="1"/>
  <c r="M3216" i="11"/>
  <c r="N3216" i="11" s="1"/>
  <c r="O3216" i="11" s="1"/>
  <c r="P3216" i="11" s="1"/>
  <c r="Q3215" i="11" s="1"/>
  <c r="D3217" i="11"/>
  <c r="C3217" i="11"/>
  <c r="B3217" i="11"/>
  <c r="U3217" i="11"/>
  <c r="A3218" i="11"/>
  <c r="E3217" i="11"/>
  <c r="S3217" i="11"/>
  <c r="Q3214" i="11"/>
  <c r="K3215" i="11" l="1"/>
  <c r="C3218" i="11"/>
  <c r="A3219" i="11"/>
  <c r="B3218" i="11"/>
  <c r="E3218" i="11"/>
  <c r="D3218" i="11"/>
  <c r="U3218" i="11"/>
  <c r="S3218" i="11"/>
  <c r="G3217" i="11"/>
  <c r="H3217" i="11" s="1"/>
  <c r="I3217" i="11" s="1"/>
  <c r="J3217" i="11" s="1"/>
  <c r="V3217" i="11"/>
  <c r="W3217" i="11" s="1"/>
  <c r="X3217" i="11" s="1"/>
  <c r="Y3217" i="11" s="1"/>
  <c r="M3217" i="11"/>
  <c r="N3217" i="11" s="1"/>
  <c r="O3217" i="11" s="1"/>
  <c r="P3217" i="11" s="1"/>
  <c r="G3218" i="11" l="1"/>
  <c r="V3218" i="11"/>
  <c r="W3218" i="11" s="1"/>
  <c r="X3218" i="11" s="1"/>
  <c r="Y3218" i="11" s="1"/>
  <c r="M3218" i="11"/>
  <c r="N3218" i="11" s="1"/>
  <c r="O3218" i="11" s="1"/>
  <c r="P3218" i="11" s="1"/>
  <c r="A3220" i="11"/>
  <c r="B3219" i="11"/>
  <c r="U3219" i="11"/>
  <c r="E3219" i="11"/>
  <c r="D3219" i="11"/>
  <c r="C3219" i="11"/>
  <c r="S3219" i="11"/>
  <c r="Q3216" i="11"/>
  <c r="H3218" i="11"/>
  <c r="I3218" i="11" s="1"/>
  <c r="J3218" i="11" s="1"/>
  <c r="K3216" i="11"/>
  <c r="U3220" i="11" l="1"/>
  <c r="E3220" i="11"/>
  <c r="D3220" i="11"/>
  <c r="C3220" i="11"/>
  <c r="B3220" i="11"/>
  <c r="A3221" i="11"/>
  <c r="S3220" i="11"/>
  <c r="G3219" i="11"/>
  <c r="H3219" i="11" s="1"/>
  <c r="I3219" i="11" s="1"/>
  <c r="J3219" i="11" s="1"/>
  <c r="M3219" i="11"/>
  <c r="N3219" i="11" s="1"/>
  <c r="O3219" i="11" s="1"/>
  <c r="P3219" i="11" s="1"/>
  <c r="V3219" i="11"/>
  <c r="W3219" i="11" s="1"/>
  <c r="X3219" i="11" s="1"/>
  <c r="Y3219" i="11" s="1"/>
  <c r="K3217" i="11"/>
  <c r="Q3217" i="11"/>
  <c r="G3220" i="11" l="1"/>
  <c r="V3220" i="11"/>
  <c r="M3220" i="11"/>
  <c r="N3220" i="11" s="1"/>
  <c r="O3220" i="11" s="1"/>
  <c r="P3220" i="11" s="1"/>
  <c r="K3218" i="11"/>
  <c r="D3221" i="11"/>
  <c r="U3221" i="11"/>
  <c r="C3221" i="11"/>
  <c r="A3222" i="11"/>
  <c r="E3221" i="11"/>
  <c r="B3221" i="11"/>
  <c r="S3221" i="11"/>
  <c r="W3220" i="11"/>
  <c r="X3220" i="11" s="1"/>
  <c r="Y3220" i="11" s="1"/>
  <c r="H3220" i="11"/>
  <c r="I3220" i="11" s="1"/>
  <c r="J3220" i="11" s="1"/>
  <c r="Q3218" i="11"/>
  <c r="C3222" i="11" l="1"/>
  <c r="A3223" i="11"/>
  <c r="B3222" i="11"/>
  <c r="E3222" i="11"/>
  <c r="D3222" i="11"/>
  <c r="U3222" i="11"/>
  <c r="S3222" i="11"/>
  <c r="G3221" i="11"/>
  <c r="H3221" i="11" s="1"/>
  <c r="I3221" i="11" s="1"/>
  <c r="J3221" i="11" s="1"/>
  <c r="K3220" i="11" s="1"/>
  <c r="V3221" i="11"/>
  <c r="W3221" i="11" s="1"/>
  <c r="X3221" i="11" s="1"/>
  <c r="Y3221" i="11" s="1"/>
  <c r="M3221" i="11"/>
  <c r="N3221" i="11" s="1"/>
  <c r="O3221" i="11" s="1"/>
  <c r="P3221" i="11" s="1"/>
  <c r="Q3219" i="11"/>
  <c r="K3219" i="11"/>
  <c r="Q3220" i="11" l="1"/>
  <c r="A3224" i="11"/>
  <c r="B3223" i="11"/>
  <c r="U3223" i="11"/>
  <c r="E3223" i="11"/>
  <c r="D3223" i="11"/>
  <c r="C3223" i="11"/>
  <c r="S3223" i="11"/>
  <c r="G3222" i="11"/>
  <c r="H3222" i="11" s="1"/>
  <c r="I3222" i="11" s="1"/>
  <c r="J3222" i="11" s="1"/>
  <c r="V3222" i="11"/>
  <c r="W3222" i="11" s="1"/>
  <c r="X3222" i="11" s="1"/>
  <c r="Y3222" i="11" s="1"/>
  <c r="M3222" i="11"/>
  <c r="N3222" i="11" s="1"/>
  <c r="O3222" i="11" s="1"/>
  <c r="P3222" i="11" s="1"/>
  <c r="U3224" i="11" l="1"/>
  <c r="E3224" i="11"/>
  <c r="D3224" i="11"/>
  <c r="C3224" i="11"/>
  <c r="B3224" i="11"/>
  <c r="A3225" i="11"/>
  <c r="S3224" i="11"/>
  <c r="W3223" i="11"/>
  <c r="X3223" i="11" s="1"/>
  <c r="Y3223" i="11" s="1"/>
  <c r="K3221" i="11"/>
  <c r="G3223" i="11"/>
  <c r="H3223" i="11" s="1"/>
  <c r="I3223" i="11" s="1"/>
  <c r="J3223" i="11" s="1"/>
  <c r="K3222" i="11" s="1"/>
  <c r="V3223" i="11"/>
  <c r="M3223" i="11"/>
  <c r="N3223" i="11" s="1"/>
  <c r="O3223" i="11" s="1"/>
  <c r="P3223" i="11" s="1"/>
  <c r="Q3221" i="11"/>
  <c r="W3224" i="11" l="1"/>
  <c r="X3224" i="11" s="1"/>
  <c r="Y3224" i="11" s="1"/>
  <c r="Q3222" i="11"/>
  <c r="G3224" i="11"/>
  <c r="H3224" i="11" s="1"/>
  <c r="I3224" i="11" s="1"/>
  <c r="J3224" i="11" s="1"/>
  <c r="K3223" i="11" s="1"/>
  <c r="V3224" i="11"/>
  <c r="M3224" i="11"/>
  <c r="N3224" i="11" s="1"/>
  <c r="O3224" i="11" s="1"/>
  <c r="P3224" i="11" s="1"/>
  <c r="D3225" i="11"/>
  <c r="C3225" i="11"/>
  <c r="A3226" i="11"/>
  <c r="E3225" i="11"/>
  <c r="B3225" i="11"/>
  <c r="U3225" i="11"/>
  <c r="S3225" i="11"/>
  <c r="Q3223" i="11" l="1"/>
  <c r="G3225" i="11"/>
  <c r="H3225" i="11" s="1"/>
  <c r="I3225" i="11" s="1"/>
  <c r="J3225" i="11" s="1"/>
  <c r="K3224" i="11" s="1"/>
  <c r="V3225" i="11"/>
  <c r="W3225" i="11" s="1"/>
  <c r="X3225" i="11" s="1"/>
  <c r="Y3225" i="11" s="1"/>
  <c r="M3225" i="11"/>
  <c r="N3225" i="11" s="1"/>
  <c r="O3225" i="11" s="1"/>
  <c r="P3225" i="11" s="1"/>
  <c r="C3226" i="11"/>
  <c r="A3227" i="11"/>
  <c r="B3226" i="11"/>
  <c r="U3226" i="11"/>
  <c r="D3226" i="11"/>
  <c r="E3226" i="11"/>
  <c r="S3226" i="11"/>
  <c r="G3226" i="11" l="1"/>
  <c r="H3226" i="11" s="1"/>
  <c r="I3226" i="11" s="1"/>
  <c r="J3226" i="11" s="1"/>
  <c r="M3226" i="11"/>
  <c r="N3226" i="11" s="1"/>
  <c r="O3226" i="11" s="1"/>
  <c r="P3226" i="11" s="1"/>
  <c r="Q3225" i="11" s="1"/>
  <c r="V3226" i="11"/>
  <c r="W3226" i="11" s="1"/>
  <c r="X3226" i="11" s="1"/>
  <c r="Y3226" i="11" s="1"/>
  <c r="A3228" i="11"/>
  <c r="B3227" i="11"/>
  <c r="U3227" i="11"/>
  <c r="E3227" i="11"/>
  <c r="D3227" i="11"/>
  <c r="C3227" i="11"/>
  <c r="S3227" i="11"/>
  <c r="Q3224" i="11"/>
  <c r="G3227" i="11" l="1"/>
  <c r="H3227" i="11" s="1"/>
  <c r="I3227" i="11" s="1"/>
  <c r="J3227" i="11" s="1"/>
  <c r="M3227" i="11"/>
  <c r="V3227" i="11"/>
  <c r="W3227" i="11" s="1"/>
  <c r="X3227" i="11" s="1"/>
  <c r="Y3227" i="11" s="1"/>
  <c r="U3228" i="11"/>
  <c r="E3228" i="11"/>
  <c r="D3228" i="11"/>
  <c r="A3229" i="11"/>
  <c r="C3228" i="11"/>
  <c r="B3228" i="11"/>
  <c r="S3228" i="11"/>
  <c r="K3225" i="11"/>
  <c r="G3228" i="11" l="1"/>
  <c r="H3228" i="11" s="1"/>
  <c r="I3228" i="11" s="1"/>
  <c r="J3228" i="11" s="1"/>
  <c r="K3227" i="11" s="1"/>
  <c r="M3228" i="11"/>
  <c r="N3228" i="11" s="1"/>
  <c r="O3228" i="11" s="1"/>
  <c r="P3228" i="11" s="1"/>
  <c r="V3228" i="11"/>
  <c r="W3228" i="11" s="1"/>
  <c r="X3228" i="11" s="1"/>
  <c r="Y3228" i="11" s="1"/>
  <c r="N3227" i="11"/>
  <c r="O3227" i="11" s="1"/>
  <c r="P3227" i="11" s="1"/>
  <c r="D3229" i="11"/>
  <c r="C3229" i="11"/>
  <c r="B3229" i="11"/>
  <c r="U3229" i="11"/>
  <c r="A3230" i="11"/>
  <c r="E3229" i="11"/>
  <c r="S3229" i="11"/>
  <c r="K3226" i="11"/>
  <c r="G3229" i="11" l="1"/>
  <c r="H3229" i="11" s="1"/>
  <c r="I3229" i="11" s="1"/>
  <c r="J3229" i="11" s="1"/>
  <c r="K3228" i="11" s="1"/>
  <c r="M3229" i="11"/>
  <c r="N3229" i="11" s="1"/>
  <c r="O3229" i="11" s="1"/>
  <c r="P3229" i="11" s="1"/>
  <c r="V3229" i="11"/>
  <c r="W3229" i="11" s="1"/>
  <c r="X3229" i="11" s="1"/>
  <c r="Y3229" i="11" s="1"/>
  <c r="C3230" i="11"/>
  <c r="A3231" i="11"/>
  <c r="B3230" i="11"/>
  <c r="E3230" i="11"/>
  <c r="D3230" i="11"/>
  <c r="U3230" i="11"/>
  <c r="S3230" i="11"/>
  <c r="Q3227" i="11"/>
  <c r="Q3226" i="11"/>
  <c r="Q3228" i="11" l="1"/>
  <c r="G3230" i="11"/>
  <c r="H3230" i="11" s="1"/>
  <c r="I3230" i="11" s="1"/>
  <c r="J3230" i="11" s="1"/>
  <c r="K3229" i="11" s="1"/>
  <c r="M3230" i="11"/>
  <c r="N3230" i="11" s="1"/>
  <c r="O3230" i="11" s="1"/>
  <c r="P3230" i="11" s="1"/>
  <c r="V3230" i="11"/>
  <c r="W3230" i="11" s="1"/>
  <c r="X3230" i="11" s="1"/>
  <c r="Y3230" i="11" s="1"/>
  <c r="A3232" i="11"/>
  <c r="B3231" i="11"/>
  <c r="U3231" i="11"/>
  <c r="E3231" i="11"/>
  <c r="D3231" i="11"/>
  <c r="C3231" i="11"/>
  <c r="S3231" i="11"/>
  <c r="G3231" i="11" l="1"/>
  <c r="V3231" i="11"/>
  <c r="W3231" i="11" s="1"/>
  <c r="X3231" i="11" s="1"/>
  <c r="Y3231" i="11" s="1"/>
  <c r="M3231" i="11"/>
  <c r="N3231" i="11" s="1"/>
  <c r="O3231" i="11" s="1"/>
  <c r="P3231" i="11" s="1"/>
  <c r="Q3230" i="11" s="1"/>
  <c r="H3231" i="11"/>
  <c r="I3231" i="11" s="1"/>
  <c r="J3231" i="11" s="1"/>
  <c r="K3230" i="11" s="1"/>
  <c r="U3232" i="11"/>
  <c r="E3232" i="11"/>
  <c r="D3232" i="11"/>
  <c r="C3232" i="11"/>
  <c r="B3232" i="11"/>
  <c r="A3233" i="11"/>
  <c r="S3232" i="11"/>
  <c r="Q3229" i="11"/>
  <c r="G3232" i="11" l="1"/>
  <c r="H3232" i="11" s="1"/>
  <c r="I3232" i="11" s="1"/>
  <c r="J3232" i="11" s="1"/>
  <c r="K3231" i="11" s="1"/>
  <c r="M3232" i="11"/>
  <c r="N3232" i="11" s="1"/>
  <c r="O3232" i="11" s="1"/>
  <c r="P3232" i="11" s="1"/>
  <c r="V3232" i="11"/>
  <c r="W3232" i="11" s="1"/>
  <c r="X3232" i="11" s="1"/>
  <c r="Y3232" i="11" s="1"/>
  <c r="D3233" i="11"/>
  <c r="C3233" i="11"/>
  <c r="A3234" i="11"/>
  <c r="E3233" i="11"/>
  <c r="B3233" i="11"/>
  <c r="U3233" i="11"/>
  <c r="S3233" i="11"/>
  <c r="G3233" i="11" l="1"/>
  <c r="H3233" i="11" s="1"/>
  <c r="I3233" i="11" s="1"/>
  <c r="J3233" i="11" s="1"/>
  <c r="M3233" i="11"/>
  <c r="N3233" i="11" s="1"/>
  <c r="O3233" i="11" s="1"/>
  <c r="P3233" i="11" s="1"/>
  <c r="V3233" i="11"/>
  <c r="W3233" i="11" s="1"/>
  <c r="X3233" i="11" s="1"/>
  <c r="Y3233" i="11" s="1"/>
  <c r="C3234" i="11"/>
  <c r="A3235" i="11"/>
  <c r="B3234" i="11"/>
  <c r="U3234" i="11"/>
  <c r="E3234" i="11"/>
  <c r="D3234" i="11"/>
  <c r="S3234" i="11"/>
  <c r="Q3231" i="11"/>
  <c r="K3232" i="11" l="1"/>
  <c r="G3234" i="11"/>
  <c r="H3234" i="11" s="1"/>
  <c r="I3234" i="11" s="1"/>
  <c r="J3234" i="11" s="1"/>
  <c r="M3234" i="11"/>
  <c r="N3234" i="11" s="1"/>
  <c r="O3234" i="11" s="1"/>
  <c r="P3234" i="11" s="1"/>
  <c r="V3234" i="11"/>
  <c r="W3234" i="11" s="1"/>
  <c r="X3234" i="11" s="1"/>
  <c r="Y3234" i="11" s="1"/>
  <c r="A3236" i="11"/>
  <c r="B3235" i="11"/>
  <c r="U3235" i="11"/>
  <c r="E3235" i="11"/>
  <c r="D3235" i="11"/>
  <c r="C3235" i="11"/>
  <c r="S3235" i="11"/>
  <c r="Q3232" i="11"/>
  <c r="U3236" i="11" l="1"/>
  <c r="E3236" i="11"/>
  <c r="D3236" i="11"/>
  <c r="A3237" i="11"/>
  <c r="C3236" i="11"/>
  <c r="B3236" i="11"/>
  <c r="S3236" i="11"/>
  <c r="K3233" i="11"/>
  <c r="G3235" i="11"/>
  <c r="H3235" i="11" s="1"/>
  <c r="I3235" i="11" s="1"/>
  <c r="J3235" i="11" s="1"/>
  <c r="K3234" i="11" s="1"/>
  <c r="V3235" i="11"/>
  <c r="W3235" i="11" s="1"/>
  <c r="X3235" i="11" s="1"/>
  <c r="Y3235" i="11" s="1"/>
  <c r="M3235" i="11"/>
  <c r="N3235" i="11" s="1"/>
  <c r="O3235" i="11" s="1"/>
  <c r="P3235" i="11" s="1"/>
  <c r="Q3233" i="11"/>
  <c r="N3236" i="11" l="1"/>
  <c r="O3236" i="11" s="1"/>
  <c r="P3236" i="11" s="1"/>
  <c r="Q3234" i="11"/>
  <c r="G3236" i="11"/>
  <c r="M3236" i="11"/>
  <c r="V3236" i="11"/>
  <c r="W3236" i="11" s="1"/>
  <c r="X3236" i="11" s="1"/>
  <c r="Y3236" i="11" s="1"/>
  <c r="D3237" i="11"/>
  <c r="C3237" i="11"/>
  <c r="B3237" i="11"/>
  <c r="U3237" i="11"/>
  <c r="A3238" i="11"/>
  <c r="E3237" i="11"/>
  <c r="S3237" i="11"/>
  <c r="H3236" i="11"/>
  <c r="I3236" i="11" s="1"/>
  <c r="J3236" i="11" s="1"/>
  <c r="K3235" i="11" s="1"/>
  <c r="G3237" i="11" l="1"/>
  <c r="H3237" i="11" s="1"/>
  <c r="I3237" i="11" s="1"/>
  <c r="J3237" i="11" s="1"/>
  <c r="K3236" i="11" s="1"/>
  <c r="M3237" i="11"/>
  <c r="N3237" i="11" s="1"/>
  <c r="O3237" i="11" s="1"/>
  <c r="P3237" i="11" s="1"/>
  <c r="V3237" i="11"/>
  <c r="W3237" i="11" s="1"/>
  <c r="X3237" i="11" s="1"/>
  <c r="Y3237" i="11" s="1"/>
  <c r="C3238" i="11"/>
  <c r="A3239" i="11"/>
  <c r="B3238" i="11"/>
  <c r="E3238" i="11"/>
  <c r="D3238" i="11"/>
  <c r="U3238" i="11"/>
  <c r="S3238" i="11"/>
  <c r="Q3235" i="11"/>
  <c r="G3238" i="11" l="1"/>
  <c r="H3238" i="11" s="1"/>
  <c r="I3238" i="11" s="1"/>
  <c r="J3238" i="11" s="1"/>
  <c r="K3237" i="11" s="1"/>
  <c r="V3238" i="11"/>
  <c r="W3238" i="11" s="1"/>
  <c r="X3238" i="11" s="1"/>
  <c r="Y3238" i="11" s="1"/>
  <c r="M3238" i="11"/>
  <c r="N3238" i="11" s="1"/>
  <c r="O3238" i="11" s="1"/>
  <c r="P3238" i="11" s="1"/>
  <c r="Q3237" i="11" s="1"/>
  <c r="A3240" i="11"/>
  <c r="B3239" i="11"/>
  <c r="U3239" i="11"/>
  <c r="E3239" i="11"/>
  <c r="D3239" i="11"/>
  <c r="C3239" i="11"/>
  <c r="S3239" i="11"/>
  <c r="Q3236" i="11"/>
  <c r="G3239" i="11" l="1"/>
  <c r="H3239" i="11" s="1"/>
  <c r="I3239" i="11" s="1"/>
  <c r="J3239" i="11" s="1"/>
  <c r="K3238" i="11" s="1"/>
  <c r="V3239" i="11"/>
  <c r="W3239" i="11" s="1"/>
  <c r="X3239" i="11" s="1"/>
  <c r="Y3239" i="11" s="1"/>
  <c r="M3239" i="11"/>
  <c r="N3239" i="11" s="1"/>
  <c r="O3239" i="11" s="1"/>
  <c r="P3239" i="11" s="1"/>
  <c r="U3240" i="11"/>
  <c r="E3240" i="11"/>
  <c r="D3240" i="11"/>
  <c r="C3240" i="11"/>
  <c r="B3240" i="11"/>
  <c r="A3241" i="11"/>
  <c r="S3240" i="11"/>
  <c r="G3240" i="11" l="1"/>
  <c r="H3240" i="11" s="1"/>
  <c r="I3240" i="11" s="1"/>
  <c r="J3240" i="11" s="1"/>
  <c r="V3240" i="11"/>
  <c r="W3240" i="11" s="1"/>
  <c r="X3240" i="11" s="1"/>
  <c r="Y3240" i="11" s="1"/>
  <c r="M3240" i="11"/>
  <c r="N3240" i="11" s="1"/>
  <c r="O3240" i="11" s="1"/>
  <c r="P3240" i="11" s="1"/>
  <c r="D3241" i="11"/>
  <c r="C3241" i="11"/>
  <c r="A3242" i="11"/>
  <c r="E3241" i="11"/>
  <c r="B3241" i="11"/>
  <c r="U3241" i="11"/>
  <c r="S3241" i="11"/>
  <c r="Q3238" i="11"/>
  <c r="C3242" i="11" l="1"/>
  <c r="A3243" i="11"/>
  <c r="B3242" i="11"/>
  <c r="U3242" i="11"/>
  <c r="E3242" i="11"/>
  <c r="D3242" i="11"/>
  <c r="S3242" i="11"/>
  <c r="G3241" i="11"/>
  <c r="H3241" i="11" s="1"/>
  <c r="I3241" i="11" s="1"/>
  <c r="J3241" i="11" s="1"/>
  <c r="K3240" i="11" s="1"/>
  <c r="V3241" i="11"/>
  <c r="W3241" i="11" s="1"/>
  <c r="X3241" i="11" s="1"/>
  <c r="Y3241" i="11" s="1"/>
  <c r="M3241" i="11"/>
  <c r="N3241" i="11" s="1"/>
  <c r="O3241" i="11" s="1"/>
  <c r="P3241" i="11" s="1"/>
  <c r="K3239" i="11"/>
  <c r="Q3239" i="11"/>
  <c r="G3242" i="11" l="1"/>
  <c r="H3242" i="11" s="1"/>
  <c r="I3242" i="11" s="1"/>
  <c r="J3242" i="11" s="1"/>
  <c r="M3242" i="11"/>
  <c r="N3242" i="11" s="1"/>
  <c r="O3242" i="11" s="1"/>
  <c r="P3242" i="11" s="1"/>
  <c r="V3242" i="11"/>
  <c r="W3242" i="11" s="1"/>
  <c r="X3242" i="11" s="1"/>
  <c r="Y3242" i="11" s="1"/>
  <c r="A3244" i="11"/>
  <c r="B3243" i="11"/>
  <c r="U3243" i="11"/>
  <c r="E3243" i="11"/>
  <c r="D3243" i="11"/>
  <c r="C3243" i="11"/>
  <c r="S3243" i="11"/>
  <c r="Q3240" i="11"/>
  <c r="G3243" i="11" l="1"/>
  <c r="H3243" i="11" s="1"/>
  <c r="I3243" i="11" s="1"/>
  <c r="J3243" i="11" s="1"/>
  <c r="K3242" i="11" s="1"/>
  <c r="M3243" i="11"/>
  <c r="N3243" i="11" s="1"/>
  <c r="O3243" i="11" s="1"/>
  <c r="P3243" i="11" s="1"/>
  <c r="Q3242" i="11" s="1"/>
  <c r="V3243" i="11"/>
  <c r="W3243" i="11" s="1"/>
  <c r="X3243" i="11" s="1"/>
  <c r="Y3243" i="11" s="1"/>
  <c r="U3244" i="11"/>
  <c r="E3244" i="11"/>
  <c r="D3244" i="11"/>
  <c r="A3245" i="11"/>
  <c r="C3244" i="11"/>
  <c r="B3244" i="11"/>
  <c r="S3244" i="11"/>
  <c r="K3241" i="11"/>
  <c r="Q3241" i="11"/>
  <c r="D3245" i="11" l="1"/>
  <c r="C3245" i="11"/>
  <c r="B3245" i="11"/>
  <c r="U3245" i="11"/>
  <c r="E3245" i="11"/>
  <c r="A3246" i="11"/>
  <c r="S3245" i="11"/>
  <c r="G3244" i="11"/>
  <c r="H3244" i="11" s="1"/>
  <c r="I3244" i="11" s="1"/>
  <c r="J3244" i="11" s="1"/>
  <c r="K3243" i="11" s="1"/>
  <c r="V3244" i="11"/>
  <c r="W3244" i="11" s="1"/>
  <c r="X3244" i="11" s="1"/>
  <c r="Y3244" i="11" s="1"/>
  <c r="M3244" i="11"/>
  <c r="N3244" i="11" s="1"/>
  <c r="O3244" i="11" s="1"/>
  <c r="P3244" i="11" s="1"/>
  <c r="Q3243" i="11" s="1"/>
  <c r="G3245" i="11" l="1"/>
  <c r="H3245" i="11" s="1"/>
  <c r="I3245" i="11" s="1"/>
  <c r="J3245" i="11" s="1"/>
  <c r="V3245" i="11"/>
  <c r="W3245" i="11" s="1"/>
  <c r="X3245" i="11" s="1"/>
  <c r="Y3245" i="11" s="1"/>
  <c r="M3245" i="11"/>
  <c r="C3246" i="11"/>
  <c r="A3247" i="11"/>
  <c r="B3246" i="11"/>
  <c r="E3246" i="11"/>
  <c r="D3246" i="11"/>
  <c r="U3246" i="11"/>
  <c r="S3246" i="11"/>
  <c r="N3245" i="11"/>
  <c r="O3245" i="11" s="1"/>
  <c r="P3245" i="11" s="1"/>
  <c r="Q3244" i="11" s="1"/>
  <c r="G3246" i="11" l="1"/>
  <c r="H3246" i="11" s="1"/>
  <c r="I3246" i="11" s="1"/>
  <c r="J3246" i="11" s="1"/>
  <c r="K3245" i="11" s="1"/>
  <c r="M3246" i="11"/>
  <c r="N3246" i="11" s="1"/>
  <c r="O3246" i="11" s="1"/>
  <c r="P3246" i="11" s="1"/>
  <c r="Q3245" i="11" s="1"/>
  <c r="V3246" i="11"/>
  <c r="W3246" i="11" s="1"/>
  <c r="X3246" i="11" s="1"/>
  <c r="Y3246" i="11" s="1"/>
  <c r="A3248" i="11"/>
  <c r="B3247" i="11"/>
  <c r="U3247" i="11"/>
  <c r="E3247" i="11"/>
  <c r="D3247" i="11"/>
  <c r="C3247" i="11"/>
  <c r="S3247" i="11"/>
  <c r="K3244" i="11"/>
  <c r="U3248" i="11" l="1"/>
  <c r="E3248" i="11"/>
  <c r="D3248" i="11"/>
  <c r="C3248" i="11"/>
  <c r="B3248" i="11"/>
  <c r="A3249" i="11"/>
  <c r="S3248" i="11"/>
  <c r="G3247" i="11"/>
  <c r="H3247" i="11" s="1"/>
  <c r="I3247" i="11" s="1"/>
  <c r="J3247" i="11" s="1"/>
  <c r="K3246" i="11" s="1"/>
  <c r="V3247" i="11"/>
  <c r="W3247" i="11" s="1"/>
  <c r="X3247" i="11" s="1"/>
  <c r="Y3247" i="11" s="1"/>
  <c r="M3247" i="11"/>
  <c r="N3247" i="11" s="1"/>
  <c r="O3247" i="11" s="1"/>
  <c r="P3247" i="11" s="1"/>
  <c r="Q3246" i="11" s="1"/>
  <c r="G3248" i="11" l="1"/>
  <c r="H3248" i="11" s="1"/>
  <c r="I3248" i="11" s="1"/>
  <c r="J3248" i="11" s="1"/>
  <c r="V3248" i="11"/>
  <c r="M3248" i="11"/>
  <c r="N3248" i="11" s="1"/>
  <c r="O3248" i="11" s="1"/>
  <c r="P3248" i="11" s="1"/>
  <c r="D3249" i="11"/>
  <c r="C3249" i="11"/>
  <c r="A3250" i="11"/>
  <c r="E3249" i="11"/>
  <c r="U3249" i="11"/>
  <c r="B3249" i="11"/>
  <c r="S3249" i="11"/>
  <c r="W3248" i="11"/>
  <c r="X3248" i="11" s="1"/>
  <c r="Y3248" i="11" s="1"/>
  <c r="C3250" i="11" l="1"/>
  <c r="A3251" i="11"/>
  <c r="B3250" i="11"/>
  <c r="U3250" i="11"/>
  <c r="E3250" i="11"/>
  <c r="D3250" i="11"/>
  <c r="S3250" i="11"/>
  <c r="G3249" i="11"/>
  <c r="H3249" i="11" s="1"/>
  <c r="I3249" i="11" s="1"/>
  <c r="J3249" i="11" s="1"/>
  <c r="K3248" i="11" s="1"/>
  <c r="V3249" i="11"/>
  <c r="W3249" i="11" s="1"/>
  <c r="X3249" i="11" s="1"/>
  <c r="Y3249" i="11" s="1"/>
  <c r="M3249" i="11"/>
  <c r="N3249" i="11" s="1"/>
  <c r="O3249" i="11" s="1"/>
  <c r="P3249" i="11" s="1"/>
  <c r="Q3247" i="11"/>
  <c r="K3247" i="11"/>
  <c r="A3252" i="11" l="1"/>
  <c r="B3251" i="11"/>
  <c r="U3251" i="11"/>
  <c r="E3251" i="11"/>
  <c r="D3251" i="11"/>
  <c r="C3251" i="11"/>
  <c r="S3251" i="11"/>
  <c r="G3250" i="11"/>
  <c r="H3250" i="11" s="1"/>
  <c r="I3250" i="11" s="1"/>
  <c r="J3250" i="11" s="1"/>
  <c r="M3250" i="11"/>
  <c r="N3250" i="11" s="1"/>
  <c r="O3250" i="11" s="1"/>
  <c r="P3250" i="11" s="1"/>
  <c r="V3250" i="11"/>
  <c r="W3250" i="11" s="1"/>
  <c r="X3250" i="11" s="1"/>
  <c r="Y3250" i="11" s="1"/>
  <c r="Q3248" i="11"/>
  <c r="K3249" i="11" l="1"/>
  <c r="G3251" i="11"/>
  <c r="H3251" i="11" s="1"/>
  <c r="I3251" i="11" s="1"/>
  <c r="J3251" i="11" s="1"/>
  <c r="M3251" i="11"/>
  <c r="N3251" i="11" s="1"/>
  <c r="O3251" i="11" s="1"/>
  <c r="P3251" i="11" s="1"/>
  <c r="Q3250" i="11" s="1"/>
  <c r="V3251" i="11"/>
  <c r="W3251" i="11" s="1"/>
  <c r="X3251" i="11" s="1"/>
  <c r="Y3251" i="11" s="1"/>
  <c r="U3252" i="11"/>
  <c r="E3252" i="11"/>
  <c r="D3252" i="11"/>
  <c r="A3253" i="11"/>
  <c r="B3252" i="11"/>
  <c r="C3252" i="11"/>
  <c r="S3252" i="11"/>
  <c r="Q3249" i="11"/>
  <c r="D3253" i="11" l="1"/>
  <c r="C3253" i="11"/>
  <c r="B3253" i="11"/>
  <c r="U3253" i="11"/>
  <c r="A3254" i="11"/>
  <c r="E3253" i="11"/>
  <c r="S3253" i="11"/>
  <c r="G3252" i="11"/>
  <c r="H3252" i="11" s="1"/>
  <c r="I3252" i="11" s="1"/>
  <c r="J3252" i="11" s="1"/>
  <c r="M3252" i="11"/>
  <c r="N3252" i="11" s="1"/>
  <c r="O3252" i="11" s="1"/>
  <c r="P3252" i="11" s="1"/>
  <c r="V3252" i="11"/>
  <c r="W3252" i="11" s="1"/>
  <c r="X3252" i="11" s="1"/>
  <c r="Y3252" i="11" s="1"/>
  <c r="K3250" i="11"/>
  <c r="C3254" i="11" l="1"/>
  <c r="A3255" i="11"/>
  <c r="B3254" i="11"/>
  <c r="E3254" i="11"/>
  <c r="D3254" i="11"/>
  <c r="U3254" i="11"/>
  <c r="S3254" i="11"/>
  <c r="Q3251" i="11"/>
  <c r="G3253" i="11"/>
  <c r="H3253" i="11" s="1"/>
  <c r="I3253" i="11" s="1"/>
  <c r="J3253" i="11" s="1"/>
  <c r="K3252" i="11" s="1"/>
  <c r="V3253" i="11"/>
  <c r="M3253" i="11"/>
  <c r="N3253" i="11" s="1"/>
  <c r="O3253" i="11" s="1"/>
  <c r="P3253" i="11" s="1"/>
  <c r="W3253" i="11"/>
  <c r="X3253" i="11" s="1"/>
  <c r="Y3253" i="11" s="1"/>
  <c r="K3251" i="11"/>
  <c r="Q3252" i="11" l="1"/>
  <c r="G3254" i="11"/>
  <c r="H3254" i="11" s="1"/>
  <c r="I3254" i="11" s="1"/>
  <c r="J3254" i="11" s="1"/>
  <c r="K3253" i="11" s="1"/>
  <c r="V3254" i="11"/>
  <c r="W3254" i="11" s="1"/>
  <c r="X3254" i="11" s="1"/>
  <c r="Y3254" i="11" s="1"/>
  <c r="M3254" i="11"/>
  <c r="N3254" i="11" s="1"/>
  <c r="O3254" i="11" s="1"/>
  <c r="P3254" i="11" s="1"/>
  <c r="A3256" i="11"/>
  <c r="B3255" i="11"/>
  <c r="U3255" i="11"/>
  <c r="E3255" i="11"/>
  <c r="D3255" i="11"/>
  <c r="C3255" i="11"/>
  <c r="S3255" i="11"/>
  <c r="U3256" i="11" l="1"/>
  <c r="E3256" i="11"/>
  <c r="D3256" i="11"/>
  <c r="C3256" i="11"/>
  <c r="B3256" i="11"/>
  <c r="A3257" i="11"/>
  <c r="S3256" i="11"/>
  <c r="Q3253" i="11"/>
  <c r="G3255" i="11"/>
  <c r="H3255" i="11" s="1"/>
  <c r="I3255" i="11" s="1"/>
  <c r="J3255" i="11" s="1"/>
  <c r="V3255" i="11"/>
  <c r="W3255" i="11" s="1"/>
  <c r="X3255" i="11" s="1"/>
  <c r="Y3255" i="11" s="1"/>
  <c r="M3255" i="11"/>
  <c r="N3255" i="11" s="1"/>
  <c r="O3255" i="11" s="1"/>
  <c r="P3255" i="11" s="1"/>
  <c r="Q3254" i="11" l="1"/>
  <c r="K3254" i="11"/>
  <c r="G3256" i="11"/>
  <c r="H3256" i="11" s="1"/>
  <c r="I3256" i="11" s="1"/>
  <c r="J3256" i="11" s="1"/>
  <c r="K3255" i="11" s="1"/>
  <c r="M3256" i="11"/>
  <c r="N3256" i="11" s="1"/>
  <c r="O3256" i="11" s="1"/>
  <c r="P3256" i="11" s="1"/>
  <c r="Q3255" i="11" s="1"/>
  <c r="V3256" i="11"/>
  <c r="D3257" i="11"/>
  <c r="C3257" i="11"/>
  <c r="A3258" i="11"/>
  <c r="E3257" i="11"/>
  <c r="B3257" i="11"/>
  <c r="U3257" i="11"/>
  <c r="S3257" i="11"/>
  <c r="W3256" i="11"/>
  <c r="X3256" i="11" s="1"/>
  <c r="Y3256" i="11" s="1"/>
  <c r="C3258" i="11" l="1"/>
  <c r="A3259" i="11"/>
  <c r="B3258" i="11"/>
  <c r="U3258" i="11"/>
  <c r="D3258" i="11"/>
  <c r="E3258" i="11"/>
  <c r="S3258" i="11"/>
  <c r="G3257" i="11"/>
  <c r="H3257" i="11" s="1"/>
  <c r="I3257" i="11" s="1"/>
  <c r="J3257" i="11" s="1"/>
  <c r="V3257" i="11"/>
  <c r="W3257" i="11" s="1"/>
  <c r="X3257" i="11" s="1"/>
  <c r="Y3257" i="11" s="1"/>
  <c r="M3257" i="11"/>
  <c r="N3257" i="11" s="1"/>
  <c r="O3257" i="11" s="1"/>
  <c r="P3257" i="11" s="1"/>
  <c r="Q3256" i="11" s="1"/>
  <c r="A3260" i="11" l="1"/>
  <c r="B3259" i="11"/>
  <c r="U3259" i="11"/>
  <c r="E3259" i="11"/>
  <c r="D3259" i="11"/>
  <c r="C3259" i="11"/>
  <c r="S3259" i="11"/>
  <c r="K3256" i="11"/>
  <c r="G3258" i="11"/>
  <c r="H3258" i="11" s="1"/>
  <c r="I3258" i="11" s="1"/>
  <c r="J3258" i="11" s="1"/>
  <c r="M3258" i="11"/>
  <c r="N3258" i="11" s="1"/>
  <c r="O3258" i="11" s="1"/>
  <c r="P3258" i="11" s="1"/>
  <c r="Q3257" i="11" s="1"/>
  <c r="V3258" i="11"/>
  <c r="W3258" i="11"/>
  <c r="X3258" i="11" s="1"/>
  <c r="Y3258" i="11" s="1"/>
  <c r="U3260" i="11" l="1"/>
  <c r="E3260" i="11"/>
  <c r="D3260" i="11"/>
  <c r="A3261" i="11"/>
  <c r="C3260" i="11"/>
  <c r="B3260" i="11"/>
  <c r="S3260" i="11"/>
  <c r="G3259" i="11"/>
  <c r="H3259" i="11" s="1"/>
  <c r="I3259" i="11" s="1"/>
  <c r="J3259" i="11" s="1"/>
  <c r="K3258" i="11" s="1"/>
  <c r="V3259" i="11"/>
  <c r="W3259" i="11" s="1"/>
  <c r="X3259" i="11" s="1"/>
  <c r="Y3259" i="11" s="1"/>
  <c r="M3259" i="11"/>
  <c r="N3259" i="11" s="1"/>
  <c r="O3259" i="11" s="1"/>
  <c r="P3259" i="11" s="1"/>
  <c r="Q3258" i="11" s="1"/>
  <c r="K3257" i="11"/>
  <c r="D3261" i="11" l="1"/>
  <c r="C3261" i="11"/>
  <c r="B3261" i="11"/>
  <c r="U3261" i="11"/>
  <c r="A3262" i="11"/>
  <c r="E3261" i="11"/>
  <c r="S3261" i="11"/>
  <c r="G3260" i="11"/>
  <c r="H3260" i="11" s="1"/>
  <c r="I3260" i="11" s="1"/>
  <c r="J3260" i="11" s="1"/>
  <c r="K3259" i="11" s="1"/>
  <c r="V3260" i="11"/>
  <c r="W3260" i="11" s="1"/>
  <c r="X3260" i="11" s="1"/>
  <c r="Y3260" i="11" s="1"/>
  <c r="M3260" i="11"/>
  <c r="N3260" i="11" s="1"/>
  <c r="O3260" i="11" s="1"/>
  <c r="P3260" i="11" s="1"/>
  <c r="G3261" i="11" l="1"/>
  <c r="H3261" i="11" s="1"/>
  <c r="I3261" i="11" s="1"/>
  <c r="J3261" i="11" s="1"/>
  <c r="K3260" i="11" s="1"/>
  <c r="M3261" i="11"/>
  <c r="V3261" i="11"/>
  <c r="W3261" i="11" s="1"/>
  <c r="X3261" i="11" s="1"/>
  <c r="Y3261" i="11" s="1"/>
  <c r="N3261" i="11"/>
  <c r="O3261" i="11" s="1"/>
  <c r="P3261" i="11" s="1"/>
  <c r="C3262" i="11"/>
  <c r="A3263" i="11"/>
  <c r="B3262" i="11"/>
  <c r="E3262" i="11"/>
  <c r="D3262" i="11"/>
  <c r="U3262" i="11"/>
  <c r="S3262" i="11"/>
  <c r="Q3259" i="11"/>
  <c r="G3262" i="11" l="1"/>
  <c r="H3262" i="11" s="1"/>
  <c r="I3262" i="11" s="1"/>
  <c r="J3262" i="11" s="1"/>
  <c r="K3261" i="11" s="1"/>
  <c r="M3262" i="11"/>
  <c r="N3262" i="11" s="1"/>
  <c r="O3262" i="11" s="1"/>
  <c r="P3262" i="11" s="1"/>
  <c r="Q3261" i="11" s="1"/>
  <c r="V3262" i="11"/>
  <c r="W3262" i="11" s="1"/>
  <c r="X3262" i="11" s="1"/>
  <c r="Y3262" i="11" s="1"/>
  <c r="A3264" i="11"/>
  <c r="B3263" i="11"/>
  <c r="U3263" i="11"/>
  <c r="E3263" i="11"/>
  <c r="D3263" i="11"/>
  <c r="C3263" i="11"/>
  <c r="S3263" i="11"/>
  <c r="Q3260" i="11"/>
  <c r="U3264" i="11" l="1"/>
  <c r="E3264" i="11"/>
  <c r="D3264" i="11"/>
  <c r="C3264" i="11"/>
  <c r="B3264" i="11"/>
  <c r="A3265" i="11"/>
  <c r="S3264" i="11"/>
  <c r="G3263" i="11"/>
  <c r="H3263" i="11" s="1"/>
  <c r="I3263" i="11" s="1"/>
  <c r="J3263" i="11" s="1"/>
  <c r="M3263" i="11"/>
  <c r="N3263" i="11" s="1"/>
  <c r="O3263" i="11" s="1"/>
  <c r="P3263" i="11" s="1"/>
  <c r="Q3262" i="11" s="1"/>
  <c r="V3263" i="11"/>
  <c r="W3263" i="11" s="1"/>
  <c r="X3263" i="11" s="1"/>
  <c r="Y3263" i="11" s="1"/>
  <c r="K3262" i="11" l="1"/>
  <c r="G3264" i="11"/>
  <c r="H3264" i="11" s="1"/>
  <c r="I3264" i="11" s="1"/>
  <c r="J3264" i="11" s="1"/>
  <c r="V3264" i="11"/>
  <c r="W3264" i="11" s="1"/>
  <c r="X3264" i="11" s="1"/>
  <c r="Y3264" i="11" s="1"/>
  <c r="M3264" i="11"/>
  <c r="N3264" i="11"/>
  <c r="O3264" i="11" s="1"/>
  <c r="P3264" i="11" s="1"/>
  <c r="D3265" i="11"/>
  <c r="C3265" i="11"/>
  <c r="A3266" i="11"/>
  <c r="E3265" i="11"/>
  <c r="B3265" i="11"/>
  <c r="U3265" i="11"/>
  <c r="S3265" i="11"/>
  <c r="G3265" i="11" l="1"/>
  <c r="H3265" i="11" s="1"/>
  <c r="I3265" i="11" s="1"/>
  <c r="J3265" i="11" s="1"/>
  <c r="K3264" i="11" s="1"/>
  <c r="V3265" i="11"/>
  <c r="M3265" i="11"/>
  <c r="N3265" i="11" s="1"/>
  <c r="O3265" i="11" s="1"/>
  <c r="P3265" i="11" s="1"/>
  <c r="Q3263" i="11"/>
  <c r="W3265" i="11"/>
  <c r="X3265" i="11" s="1"/>
  <c r="Y3265" i="11" s="1"/>
  <c r="C3266" i="11"/>
  <c r="A3267" i="11"/>
  <c r="B3266" i="11"/>
  <c r="U3266" i="11"/>
  <c r="E3266" i="11"/>
  <c r="D3266" i="11"/>
  <c r="S3266" i="11"/>
  <c r="K3263" i="11"/>
  <c r="G3266" i="11" l="1"/>
  <c r="H3266" i="11" s="1"/>
  <c r="I3266" i="11" s="1"/>
  <c r="J3266" i="11" s="1"/>
  <c r="K3265" i="11" s="1"/>
  <c r="M3266" i="11"/>
  <c r="N3266" i="11" s="1"/>
  <c r="O3266" i="11" s="1"/>
  <c r="P3266" i="11" s="1"/>
  <c r="Q3265" i="11" s="1"/>
  <c r="V3266" i="11"/>
  <c r="W3266" i="11" s="1"/>
  <c r="X3266" i="11" s="1"/>
  <c r="Y3266" i="11" s="1"/>
  <c r="A3268" i="11"/>
  <c r="B3267" i="11"/>
  <c r="U3267" i="11"/>
  <c r="E3267" i="11"/>
  <c r="D3267" i="11"/>
  <c r="C3267" i="11"/>
  <c r="S3267" i="11"/>
  <c r="Q3264" i="11"/>
  <c r="U3268" i="11" l="1"/>
  <c r="E3268" i="11"/>
  <c r="D3268" i="11"/>
  <c r="A3269" i="11"/>
  <c r="C3268" i="11"/>
  <c r="B3268" i="11"/>
  <c r="S3268" i="11"/>
  <c r="G3267" i="11"/>
  <c r="H3267" i="11" s="1"/>
  <c r="I3267" i="11" s="1"/>
  <c r="J3267" i="11" s="1"/>
  <c r="V3267" i="11"/>
  <c r="W3267" i="11" s="1"/>
  <c r="X3267" i="11" s="1"/>
  <c r="Y3267" i="11" s="1"/>
  <c r="M3267" i="11"/>
  <c r="N3267" i="11" s="1"/>
  <c r="O3267" i="11" s="1"/>
  <c r="P3267" i="11" s="1"/>
  <c r="Q3266" i="11" s="1"/>
  <c r="G3268" i="11" l="1"/>
  <c r="M3268" i="11"/>
  <c r="N3268" i="11" s="1"/>
  <c r="O3268" i="11" s="1"/>
  <c r="P3268" i="11" s="1"/>
  <c r="Q3267" i="11" s="1"/>
  <c r="V3268" i="11"/>
  <c r="W3268" i="11" s="1"/>
  <c r="X3268" i="11" s="1"/>
  <c r="Y3268" i="11" s="1"/>
  <c r="K3266" i="11"/>
  <c r="D3269" i="11"/>
  <c r="C3269" i="11"/>
  <c r="B3269" i="11"/>
  <c r="U3269" i="11"/>
  <c r="A3270" i="11"/>
  <c r="E3269" i="11"/>
  <c r="S3269" i="11"/>
  <c r="H3268" i="11"/>
  <c r="I3268" i="11" s="1"/>
  <c r="J3268" i="11" s="1"/>
  <c r="K3267" i="11" s="1"/>
  <c r="G3269" i="11" l="1"/>
  <c r="H3269" i="11" s="1"/>
  <c r="I3269" i="11" s="1"/>
  <c r="J3269" i="11" s="1"/>
  <c r="K3268" i="11" s="1"/>
  <c r="M3269" i="11"/>
  <c r="N3269" i="11" s="1"/>
  <c r="O3269" i="11" s="1"/>
  <c r="P3269" i="11" s="1"/>
  <c r="V3269" i="11"/>
  <c r="W3269" i="11" s="1"/>
  <c r="X3269" i="11" s="1"/>
  <c r="Y3269" i="11" s="1"/>
  <c r="C3270" i="11"/>
  <c r="A3271" i="11"/>
  <c r="B3270" i="11"/>
  <c r="E3270" i="11"/>
  <c r="D3270" i="11"/>
  <c r="U3270" i="11"/>
  <c r="S3270" i="11"/>
  <c r="A3272" i="11" l="1"/>
  <c r="B3271" i="11"/>
  <c r="U3271" i="11"/>
  <c r="E3271" i="11"/>
  <c r="D3271" i="11"/>
  <c r="C3271" i="11"/>
  <c r="S3271" i="11"/>
  <c r="G3270" i="11"/>
  <c r="H3270" i="11" s="1"/>
  <c r="I3270" i="11" s="1"/>
  <c r="J3270" i="11" s="1"/>
  <c r="K3269" i="11" s="1"/>
  <c r="V3270" i="11"/>
  <c r="M3270" i="11"/>
  <c r="N3270" i="11" s="1"/>
  <c r="O3270" i="11" s="1"/>
  <c r="P3270" i="11" s="1"/>
  <c r="W3270" i="11"/>
  <c r="X3270" i="11" s="1"/>
  <c r="Y3270" i="11" s="1"/>
  <c r="Q3268" i="11"/>
  <c r="U3272" i="11" l="1"/>
  <c r="E3272" i="11"/>
  <c r="D3272" i="11"/>
  <c r="C3272" i="11"/>
  <c r="B3272" i="11"/>
  <c r="A3273" i="11"/>
  <c r="S3272" i="11"/>
  <c r="G3271" i="11"/>
  <c r="H3271" i="11" s="1"/>
  <c r="I3271" i="11" s="1"/>
  <c r="J3271" i="11" s="1"/>
  <c r="K3270" i="11" s="1"/>
  <c r="V3271" i="11"/>
  <c r="W3271" i="11" s="1"/>
  <c r="X3271" i="11" s="1"/>
  <c r="Y3271" i="11" s="1"/>
  <c r="M3271" i="11"/>
  <c r="N3271" i="11" s="1"/>
  <c r="O3271" i="11" s="1"/>
  <c r="P3271" i="11" s="1"/>
  <c r="Q3270" i="11" s="1"/>
  <c r="Q3269" i="11"/>
  <c r="G3272" i="11" l="1"/>
  <c r="H3272" i="11" s="1"/>
  <c r="I3272" i="11" s="1"/>
  <c r="J3272" i="11" s="1"/>
  <c r="V3272" i="11"/>
  <c r="W3272" i="11" s="1"/>
  <c r="X3272" i="11" s="1"/>
  <c r="Y3272" i="11" s="1"/>
  <c r="M3272" i="11"/>
  <c r="N3272" i="11" s="1"/>
  <c r="O3272" i="11" s="1"/>
  <c r="P3272" i="11" s="1"/>
  <c r="D3273" i="11"/>
  <c r="C3273" i="11"/>
  <c r="A3274" i="11"/>
  <c r="E3273" i="11"/>
  <c r="B3273" i="11"/>
  <c r="U3273" i="11"/>
  <c r="S3273" i="11"/>
  <c r="K3271" i="11" l="1"/>
  <c r="C3274" i="11"/>
  <c r="A3275" i="11"/>
  <c r="B3274" i="11"/>
  <c r="U3274" i="11"/>
  <c r="E3274" i="11"/>
  <c r="D3274" i="11"/>
  <c r="S3274" i="11"/>
  <c r="G3273" i="11"/>
  <c r="M3273" i="11"/>
  <c r="N3273" i="11" s="1"/>
  <c r="O3273" i="11" s="1"/>
  <c r="P3273" i="11" s="1"/>
  <c r="V3273" i="11"/>
  <c r="W3273" i="11" s="1"/>
  <c r="X3273" i="11" s="1"/>
  <c r="Y3273" i="11" s="1"/>
  <c r="H3273" i="11"/>
  <c r="I3273" i="11" s="1"/>
  <c r="J3273" i="11" s="1"/>
  <c r="Q3271" i="11"/>
  <c r="G3274" i="11" l="1"/>
  <c r="H3274" i="11" s="1"/>
  <c r="I3274" i="11" s="1"/>
  <c r="J3274" i="11" s="1"/>
  <c r="K3273" i="11" s="1"/>
  <c r="M3274" i="11"/>
  <c r="N3274" i="11" s="1"/>
  <c r="O3274" i="11" s="1"/>
  <c r="P3274" i="11" s="1"/>
  <c r="V3274" i="11"/>
  <c r="W3274" i="11"/>
  <c r="X3274" i="11" s="1"/>
  <c r="Y3274" i="11" s="1"/>
  <c r="A3276" i="11"/>
  <c r="B3275" i="11"/>
  <c r="U3275" i="11"/>
  <c r="E3275" i="11"/>
  <c r="D3275" i="11"/>
  <c r="C3275" i="11"/>
  <c r="S3275" i="11"/>
  <c r="Q3272" i="11"/>
  <c r="K3272" i="11"/>
  <c r="Q3273" i="11" l="1"/>
  <c r="G3275" i="11"/>
  <c r="H3275" i="11" s="1"/>
  <c r="I3275" i="11" s="1"/>
  <c r="J3275" i="11" s="1"/>
  <c r="K3274" i="11" s="1"/>
  <c r="M3275" i="11"/>
  <c r="N3275" i="11" s="1"/>
  <c r="O3275" i="11" s="1"/>
  <c r="P3275" i="11" s="1"/>
  <c r="V3275" i="11"/>
  <c r="W3275" i="11" s="1"/>
  <c r="X3275" i="11" s="1"/>
  <c r="Y3275" i="11" s="1"/>
  <c r="U3276" i="11"/>
  <c r="E3276" i="11"/>
  <c r="D3276" i="11"/>
  <c r="A3277" i="11"/>
  <c r="C3276" i="11"/>
  <c r="B3276" i="11"/>
  <c r="S3276" i="11"/>
  <c r="G3276" i="11" l="1"/>
  <c r="M3276" i="11"/>
  <c r="N3276" i="11" s="1"/>
  <c r="O3276" i="11" s="1"/>
  <c r="P3276" i="11" s="1"/>
  <c r="V3276" i="11"/>
  <c r="W3276" i="11" s="1"/>
  <c r="X3276" i="11" s="1"/>
  <c r="Y3276" i="11" s="1"/>
  <c r="H3276" i="11"/>
  <c r="I3276" i="11" s="1"/>
  <c r="J3276" i="11" s="1"/>
  <c r="D3277" i="11"/>
  <c r="C3277" i="11"/>
  <c r="B3277" i="11"/>
  <c r="U3277" i="11"/>
  <c r="E3277" i="11"/>
  <c r="A3278" i="11"/>
  <c r="S3277" i="11"/>
  <c r="Q3274" i="11"/>
  <c r="C3278" i="11" l="1"/>
  <c r="A3279" i="11"/>
  <c r="B3278" i="11"/>
  <c r="E3278" i="11"/>
  <c r="D3278" i="11"/>
  <c r="U3278" i="11"/>
  <c r="S3278" i="11"/>
  <c r="N3277" i="11"/>
  <c r="O3277" i="11" s="1"/>
  <c r="P3277" i="11" s="1"/>
  <c r="K3275" i="11"/>
  <c r="G3277" i="11"/>
  <c r="H3277" i="11" s="1"/>
  <c r="I3277" i="11" s="1"/>
  <c r="J3277" i="11" s="1"/>
  <c r="V3277" i="11"/>
  <c r="W3277" i="11" s="1"/>
  <c r="X3277" i="11" s="1"/>
  <c r="Y3277" i="11" s="1"/>
  <c r="M3277" i="11"/>
  <c r="Q3275" i="11"/>
  <c r="W3278" i="11" l="1"/>
  <c r="X3278" i="11" s="1"/>
  <c r="Y3278" i="11" s="1"/>
  <c r="G3278" i="11"/>
  <c r="H3278" i="11" s="1"/>
  <c r="I3278" i="11" s="1"/>
  <c r="J3278" i="11" s="1"/>
  <c r="M3278" i="11"/>
  <c r="N3278" i="11" s="1"/>
  <c r="O3278" i="11" s="1"/>
  <c r="P3278" i="11" s="1"/>
  <c r="V3278" i="11"/>
  <c r="K3276" i="11"/>
  <c r="A3280" i="11"/>
  <c r="B3279" i="11"/>
  <c r="U3279" i="11"/>
  <c r="E3279" i="11"/>
  <c r="D3279" i="11"/>
  <c r="C3279" i="11"/>
  <c r="S3279" i="11"/>
  <c r="Q3276" i="11"/>
  <c r="K3277" i="11" l="1"/>
  <c r="U3280" i="11"/>
  <c r="E3280" i="11"/>
  <c r="D3280" i="11"/>
  <c r="C3280" i="11"/>
  <c r="B3280" i="11"/>
  <c r="A3281" i="11"/>
  <c r="S3280" i="11"/>
  <c r="G3279" i="11"/>
  <c r="H3279" i="11" s="1"/>
  <c r="I3279" i="11" s="1"/>
  <c r="J3279" i="11" s="1"/>
  <c r="V3279" i="11"/>
  <c r="W3279" i="11" s="1"/>
  <c r="X3279" i="11" s="1"/>
  <c r="Y3279" i="11" s="1"/>
  <c r="M3279" i="11"/>
  <c r="N3279" i="11" s="1"/>
  <c r="O3279" i="11" s="1"/>
  <c r="P3279" i="11" s="1"/>
  <c r="Q3277" i="11"/>
  <c r="D3281" i="11" l="1"/>
  <c r="C3281" i="11"/>
  <c r="A3282" i="11"/>
  <c r="E3281" i="11"/>
  <c r="U3281" i="11"/>
  <c r="B3281" i="11"/>
  <c r="S3281" i="11"/>
  <c r="Q3278" i="11"/>
  <c r="G3280" i="11"/>
  <c r="H3280" i="11" s="1"/>
  <c r="I3280" i="11" s="1"/>
  <c r="J3280" i="11" s="1"/>
  <c r="V3280" i="11"/>
  <c r="W3280" i="11" s="1"/>
  <c r="X3280" i="11" s="1"/>
  <c r="Y3280" i="11" s="1"/>
  <c r="M3280" i="11"/>
  <c r="N3280" i="11" s="1"/>
  <c r="O3280" i="11" s="1"/>
  <c r="P3280" i="11" s="1"/>
  <c r="K3278" i="11"/>
  <c r="C3282" i="11" l="1"/>
  <c r="A3283" i="11"/>
  <c r="B3282" i="11"/>
  <c r="U3282" i="11"/>
  <c r="E3282" i="11"/>
  <c r="D3282" i="11"/>
  <c r="S3282" i="11"/>
  <c r="K3279" i="11"/>
  <c r="G3281" i="11"/>
  <c r="H3281" i="11" s="1"/>
  <c r="I3281" i="11" s="1"/>
  <c r="J3281" i="11" s="1"/>
  <c r="V3281" i="11"/>
  <c r="W3281" i="11" s="1"/>
  <c r="X3281" i="11" s="1"/>
  <c r="Y3281" i="11" s="1"/>
  <c r="M3281" i="11"/>
  <c r="N3281" i="11" s="1"/>
  <c r="O3281" i="11" s="1"/>
  <c r="P3281" i="11" s="1"/>
  <c r="Q3279" i="11"/>
  <c r="Q3280" i="11" l="1"/>
  <c r="G3282" i="11"/>
  <c r="H3282" i="11" s="1"/>
  <c r="I3282" i="11" s="1"/>
  <c r="J3282" i="11" s="1"/>
  <c r="K3281" i="11" s="1"/>
  <c r="M3282" i="11"/>
  <c r="N3282" i="11" s="1"/>
  <c r="O3282" i="11" s="1"/>
  <c r="P3282" i="11" s="1"/>
  <c r="V3282" i="11"/>
  <c r="W3282" i="11" s="1"/>
  <c r="X3282" i="11" s="1"/>
  <c r="Y3282" i="11" s="1"/>
  <c r="A3284" i="11"/>
  <c r="B3283" i="11"/>
  <c r="U3283" i="11"/>
  <c r="E3283" i="11"/>
  <c r="D3283" i="11"/>
  <c r="C3283" i="11"/>
  <c r="S3283" i="11"/>
  <c r="K3280" i="11"/>
  <c r="Q3281" i="11" l="1"/>
  <c r="G3283" i="11"/>
  <c r="H3283" i="11" s="1"/>
  <c r="I3283" i="11" s="1"/>
  <c r="J3283" i="11" s="1"/>
  <c r="V3283" i="11"/>
  <c r="W3283" i="11" s="1"/>
  <c r="X3283" i="11" s="1"/>
  <c r="Y3283" i="11" s="1"/>
  <c r="M3283" i="11"/>
  <c r="N3283" i="11" s="1"/>
  <c r="O3283" i="11" s="1"/>
  <c r="P3283" i="11" s="1"/>
  <c r="U3284" i="11"/>
  <c r="E3284" i="11"/>
  <c r="D3284" i="11"/>
  <c r="A3285" i="11"/>
  <c r="B3284" i="11"/>
  <c r="C3284" i="11"/>
  <c r="S3284" i="11"/>
  <c r="D3285" i="11" l="1"/>
  <c r="C3285" i="11"/>
  <c r="B3285" i="11"/>
  <c r="U3285" i="11"/>
  <c r="A3286" i="11"/>
  <c r="E3285" i="11"/>
  <c r="S3285" i="11"/>
  <c r="G3284" i="11"/>
  <c r="H3284" i="11" s="1"/>
  <c r="I3284" i="11" s="1"/>
  <c r="J3284" i="11" s="1"/>
  <c r="K3283" i="11" s="1"/>
  <c r="M3284" i="11"/>
  <c r="N3284" i="11" s="1"/>
  <c r="O3284" i="11" s="1"/>
  <c r="P3284" i="11" s="1"/>
  <c r="Q3283" i="11" s="1"/>
  <c r="V3284" i="11"/>
  <c r="W3284" i="11" s="1"/>
  <c r="X3284" i="11" s="1"/>
  <c r="Y3284" i="11" s="1"/>
  <c r="K3282" i="11"/>
  <c r="Q3282" i="11"/>
  <c r="C3286" i="11" l="1"/>
  <c r="A3287" i="11"/>
  <c r="B3286" i="11"/>
  <c r="E3286" i="11"/>
  <c r="D3286" i="11"/>
  <c r="U3286" i="11"/>
  <c r="S3286" i="11"/>
  <c r="G3285" i="11"/>
  <c r="H3285" i="11" s="1"/>
  <c r="I3285" i="11" s="1"/>
  <c r="J3285" i="11" s="1"/>
  <c r="V3285" i="11"/>
  <c r="W3285" i="11" s="1"/>
  <c r="X3285" i="11" s="1"/>
  <c r="Y3285" i="11" s="1"/>
  <c r="M3285" i="11"/>
  <c r="N3285" i="11"/>
  <c r="O3285" i="11" s="1"/>
  <c r="P3285" i="11" s="1"/>
  <c r="G3286" i="11" l="1"/>
  <c r="H3286" i="11" s="1"/>
  <c r="I3286" i="11" s="1"/>
  <c r="J3286" i="11" s="1"/>
  <c r="V3286" i="11"/>
  <c r="W3286" i="11" s="1"/>
  <c r="X3286" i="11" s="1"/>
  <c r="Y3286" i="11" s="1"/>
  <c r="M3286" i="11"/>
  <c r="N3286" i="11" s="1"/>
  <c r="O3286" i="11" s="1"/>
  <c r="P3286" i="11" s="1"/>
  <c r="Q3284" i="11"/>
  <c r="A3288" i="11"/>
  <c r="B3287" i="11"/>
  <c r="U3287" i="11"/>
  <c r="E3287" i="11"/>
  <c r="D3287" i="11"/>
  <c r="C3287" i="11"/>
  <c r="S3287" i="11"/>
  <c r="K3284" i="11"/>
  <c r="Q3285" i="11" l="1"/>
  <c r="U3288" i="11"/>
  <c r="E3288" i="11"/>
  <c r="D3288" i="11"/>
  <c r="C3288" i="11"/>
  <c r="B3288" i="11"/>
  <c r="A3289" i="11"/>
  <c r="S3288" i="11"/>
  <c r="K3285" i="11"/>
  <c r="G3287" i="11"/>
  <c r="H3287" i="11" s="1"/>
  <c r="I3287" i="11" s="1"/>
  <c r="J3287" i="11" s="1"/>
  <c r="K3286" i="11" s="1"/>
  <c r="V3287" i="11"/>
  <c r="W3287" i="11" s="1"/>
  <c r="X3287" i="11" s="1"/>
  <c r="Y3287" i="11" s="1"/>
  <c r="M3287" i="11"/>
  <c r="N3287" i="11" s="1"/>
  <c r="O3287" i="11" s="1"/>
  <c r="P3287" i="11" s="1"/>
  <c r="G3288" i="11" l="1"/>
  <c r="V3288" i="11"/>
  <c r="W3288" i="11" s="1"/>
  <c r="X3288" i="11" s="1"/>
  <c r="Y3288" i="11" s="1"/>
  <c r="M3288" i="11"/>
  <c r="N3288" i="11" s="1"/>
  <c r="O3288" i="11" s="1"/>
  <c r="P3288" i="11" s="1"/>
  <c r="H3288" i="11"/>
  <c r="I3288" i="11" s="1"/>
  <c r="J3288" i="11" s="1"/>
  <c r="K3287" i="11" s="1"/>
  <c r="D3289" i="11"/>
  <c r="C3289" i="11"/>
  <c r="A3290" i="11"/>
  <c r="E3289" i="11"/>
  <c r="B3289" i="11"/>
  <c r="U3289" i="11"/>
  <c r="S3289" i="11"/>
  <c r="Q3286" i="11"/>
  <c r="G3289" i="11" l="1"/>
  <c r="H3289" i="11" s="1"/>
  <c r="I3289" i="11" s="1"/>
  <c r="J3289" i="11" s="1"/>
  <c r="K3288" i="11" s="1"/>
  <c r="V3289" i="11"/>
  <c r="W3289" i="11" s="1"/>
  <c r="X3289" i="11" s="1"/>
  <c r="Y3289" i="11" s="1"/>
  <c r="M3289" i="11"/>
  <c r="N3289" i="11" s="1"/>
  <c r="O3289" i="11" s="1"/>
  <c r="P3289" i="11" s="1"/>
  <c r="C3290" i="11"/>
  <c r="A3291" i="11"/>
  <c r="B3290" i="11"/>
  <c r="U3290" i="11"/>
  <c r="E3290" i="11"/>
  <c r="D3290" i="11"/>
  <c r="S3290" i="11"/>
  <c r="Q3287" i="11"/>
  <c r="G3290" i="11" l="1"/>
  <c r="H3290" i="11" s="1"/>
  <c r="I3290" i="11" s="1"/>
  <c r="J3290" i="11" s="1"/>
  <c r="K3289" i="11" s="1"/>
  <c r="M3290" i="11"/>
  <c r="N3290" i="11" s="1"/>
  <c r="O3290" i="11" s="1"/>
  <c r="P3290" i="11" s="1"/>
  <c r="Q3289" i="11" s="1"/>
  <c r="V3290" i="11"/>
  <c r="W3290" i="11" s="1"/>
  <c r="X3290" i="11" s="1"/>
  <c r="Y3290" i="11" s="1"/>
  <c r="A3292" i="11"/>
  <c r="B3291" i="11"/>
  <c r="U3291" i="11"/>
  <c r="E3291" i="11"/>
  <c r="D3291" i="11"/>
  <c r="C3291" i="11"/>
  <c r="S3291" i="11"/>
  <c r="Q3288" i="11"/>
  <c r="U3292" i="11" l="1"/>
  <c r="E3292" i="11"/>
  <c r="D3292" i="11"/>
  <c r="A3293" i="11"/>
  <c r="C3292" i="11"/>
  <c r="B3292" i="11"/>
  <c r="S3292" i="11"/>
  <c r="G3291" i="11"/>
  <c r="H3291" i="11" s="1"/>
  <c r="I3291" i="11" s="1"/>
  <c r="J3291" i="11" s="1"/>
  <c r="M3291" i="11"/>
  <c r="N3291" i="11" s="1"/>
  <c r="O3291" i="11" s="1"/>
  <c r="P3291" i="11" s="1"/>
  <c r="Q3290" i="11" s="1"/>
  <c r="V3291" i="11"/>
  <c r="W3291" i="11" s="1"/>
  <c r="X3291" i="11" s="1"/>
  <c r="Y3291" i="11" s="1"/>
  <c r="K3290" i="11" l="1"/>
  <c r="D3293" i="11"/>
  <c r="C3293" i="11"/>
  <c r="B3293" i="11"/>
  <c r="U3293" i="11"/>
  <c r="A3294" i="11"/>
  <c r="E3293" i="11"/>
  <c r="S3293" i="11"/>
  <c r="G3292" i="11"/>
  <c r="V3292" i="11"/>
  <c r="W3292" i="11" s="1"/>
  <c r="X3292" i="11" s="1"/>
  <c r="Y3292" i="11" s="1"/>
  <c r="M3292" i="11"/>
  <c r="N3292" i="11" s="1"/>
  <c r="O3292" i="11" s="1"/>
  <c r="P3292" i="11" s="1"/>
  <c r="H3292" i="11"/>
  <c r="I3292" i="11" s="1"/>
  <c r="J3292" i="11" s="1"/>
  <c r="G3293" i="11" l="1"/>
  <c r="H3293" i="11" s="1"/>
  <c r="I3293" i="11" s="1"/>
  <c r="J3293" i="11" s="1"/>
  <c r="M3293" i="11"/>
  <c r="V3293" i="11"/>
  <c r="N3293" i="11"/>
  <c r="O3293" i="11" s="1"/>
  <c r="P3293" i="11" s="1"/>
  <c r="C3294" i="11"/>
  <c r="A3295" i="11"/>
  <c r="B3294" i="11"/>
  <c r="E3294" i="11"/>
  <c r="D3294" i="11"/>
  <c r="U3294" i="11"/>
  <c r="S3294" i="11"/>
  <c r="Q3291" i="11"/>
  <c r="W3293" i="11"/>
  <c r="X3293" i="11" s="1"/>
  <c r="Y3293" i="11" s="1"/>
  <c r="K3291" i="11"/>
  <c r="K3292" i="11" l="1"/>
  <c r="G3294" i="11"/>
  <c r="H3294" i="11" s="1"/>
  <c r="I3294" i="11" s="1"/>
  <c r="J3294" i="11" s="1"/>
  <c r="M3294" i="11"/>
  <c r="N3294" i="11" s="1"/>
  <c r="O3294" i="11" s="1"/>
  <c r="P3294" i="11" s="1"/>
  <c r="Q3293" i="11" s="1"/>
  <c r="V3294" i="11"/>
  <c r="W3294" i="11" s="1"/>
  <c r="X3294" i="11" s="1"/>
  <c r="Y3294" i="11" s="1"/>
  <c r="Q3292" i="11"/>
  <c r="A3296" i="11"/>
  <c r="B3295" i="11"/>
  <c r="U3295" i="11"/>
  <c r="E3295" i="11"/>
  <c r="D3295" i="11"/>
  <c r="C3295" i="11"/>
  <c r="S3295" i="11"/>
  <c r="U3296" i="11" l="1"/>
  <c r="E3296" i="11"/>
  <c r="D3296" i="11"/>
  <c r="C3296" i="11"/>
  <c r="B3296" i="11"/>
  <c r="A3297" i="11"/>
  <c r="S3296" i="11"/>
  <c r="G3295" i="11"/>
  <c r="H3295" i="11" s="1"/>
  <c r="I3295" i="11" s="1"/>
  <c r="J3295" i="11" s="1"/>
  <c r="M3295" i="11"/>
  <c r="N3295" i="11" s="1"/>
  <c r="O3295" i="11" s="1"/>
  <c r="P3295" i="11" s="1"/>
  <c r="Q3294" i="11" s="1"/>
  <c r="V3295" i="11"/>
  <c r="W3295" i="11" s="1"/>
  <c r="X3295" i="11" s="1"/>
  <c r="Y3295" i="11" s="1"/>
  <c r="K3293" i="11"/>
  <c r="K3294" i="11" l="1"/>
  <c r="G3296" i="11"/>
  <c r="H3296" i="11" s="1"/>
  <c r="I3296" i="11" s="1"/>
  <c r="J3296" i="11" s="1"/>
  <c r="M3296" i="11"/>
  <c r="N3296" i="11" s="1"/>
  <c r="O3296" i="11" s="1"/>
  <c r="P3296" i="11" s="1"/>
  <c r="V3296" i="11"/>
  <c r="W3296" i="11" s="1"/>
  <c r="X3296" i="11" s="1"/>
  <c r="Y3296" i="11" s="1"/>
  <c r="D3297" i="11"/>
  <c r="C3297" i="11"/>
  <c r="A3298" i="11"/>
  <c r="E3297" i="11"/>
  <c r="B3297" i="11"/>
  <c r="U3297" i="11"/>
  <c r="S3297" i="11"/>
  <c r="G3297" i="11" l="1"/>
  <c r="H3297" i="11" s="1"/>
  <c r="I3297" i="11" s="1"/>
  <c r="J3297" i="11" s="1"/>
  <c r="V3297" i="11"/>
  <c r="W3297" i="11" s="1"/>
  <c r="X3297" i="11" s="1"/>
  <c r="Y3297" i="11" s="1"/>
  <c r="M3297" i="11"/>
  <c r="N3297" i="11" s="1"/>
  <c r="O3297" i="11" s="1"/>
  <c r="P3297" i="11" s="1"/>
  <c r="Q3296" i="11" s="1"/>
  <c r="Q3295" i="11"/>
  <c r="C3298" i="11"/>
  <c r="A3299" i="11"/>
  <c r="B3298" i="11"/>
  <c r="U3298" i="11"/>
  <c r="E3298" i="11"/>
  <c r="D3298" i="11"/>
  <c r="S3298" i="11"/>
  <c r="K3295" i="11"/>
  <c r="A3300" i="11" l="1"/>
  <c r="B3299" i="11"/>
  <c r="U3299" i="11"/>
  <c r="E3299" i="11"/>
  <c r="D3299" i="11"/>
  <c r="C3299" i="11"/>
  <c r="S3299" i="11"/>
  <c r="G3298" i="11"/>
  <c r="H3298" i="11" s="1"/>
  <c r="I3298" i="11" s="1"/>
  <c r="J3298" i="11" s="1"/>
  <c r="M3298" i="11"/>
  <c r="N3298" i="11" s="1"/>
  <c r="O3298" i="11" s="1"/>
  <c r="P3298" i="11" s="1"/>
  <c r="V3298" i="11"/>
  <c r="K3296" i="11"/>
  <c r="U3300" i="11" l="1"/>
  <c r="E3300" i="11"/>
  <c r="D3300" i="11"/>
  <c r="A3301" i="11"/>
  <c r="C3300" i="11"/>
  <c r="B3300" i="11"/>
  <c r="S3300" i="11"/>
  <c r="W3298" i="11"/>
  <c r="X3298" i="11" s="1"/>
  <c r="Y3298" i="11" s="1"/>
  <c r="Q3297" i="11"/>
  <c r="G3299" i="11"/>
  <c r="H3299" i="11" s="1"/>
  <c r="I3299" i="11" s="1"/>
  <c r="J3299" i="11" s="1"/>
  <c r="K3298" i="11" s="1"/>
  <c r="V3299" i="11"/>
  <c r="W3299" i="11" s="1"/>
  <c r="X3299" i="11" s="1"/>
  <c r="Y3299" i="11" s="1"/>
  <c r="M3299" i="11"/>
  <c r="N3299" i="11" s="1"/>
  <c r="O3299" i="11" s="1"/>
  <c r="P3299" i="11" s="1"/>
  <c r="K3297" i="11"/>
  <c r="Q3298" i="11" l="1"/>
  <c r="D3301" i="11"/>
  <c r="C3301" i="11"/>
  <c r="B3301" i="11"/>
  <c r="U3301" i="11"/>
  <c r="A3302" i="11"/>
  <c r="E3301" i="11"/>
  <c r="S3301" i="11"/>
  <c r="G3300" i="11"/>
  <c r="H3300" i="11" s="1"/>
  <c r="I3300" i="11" s="1"/>
  <c r="J3300" i="11" s="1"/>
  <c r="K3299" i="11" s="1"/>
  <c r="V3300" i="11"/>
  <c r="W3300" i="11" s="1"/>
  <c r="X3300" i="11" s="1"/>
  <c r="Y3300" i="11" s="1"/>
  <c r="M3300" i="11"/>
  <c r="N3300" i="11" s="1"/>
  <c r="O3300" i="11" s="1"/>
  <c r="P3300" i="11" s="1"/>
  <c r="C3302" i="11" l="1"/>
  <c r="A3303" i="11"/>
  <c r="B3302" i="11"/>
  <c r="E3302" i="11"/>
  <c r="D3302" i="11"/>
  <c r="U3302" i="11"/>
  <c r="S3302" i="11"/>
  <c r="G3301" i="11"/>
  <c r="H3301" i="11" s="1"/>
  <c r="I3301" i="11" s="1"/>
  <c r="J3301" i="11" s="1"/>
  <c r="M3301" i="11"/>
  <c r="V3301" i="11"/>
  <c r="W3301" i="11" s="1"/>
  <c r="X3301" i="11" s="1"/>
  <c r="Y3301" i="11" s="1"/>
  <c r="Q3299" i="11"/>
  <c r="A3304" i="11" l="1"/>
  <c r="B3303" i="11"/>
  <c r="U3303" i="11"/>
  <c r="E3303" i="11"/>
  <c r="D3303" i="11"/>
  <c r="C3303" i="11"/>
  <c r="S3303" i="11"/>
  <c r="K3300" i="11"/>
  <c r="N3301" i="11"/>
  <c r="O3301" i="11" s="1"/>
  <c r="P3301" i="11" s="1"/>
  <c r="G3302" i="11"/>
  <c r="H3302" i="11" s="1"/>
  <c r="I3302" i="11" s="1"/>
  <c r="J3302" i="11" s="1"/>
  <c r="V3302" i="11"/>
  <c r="W3302" i="11" s="1"/>
  <c r="X3302" i="11" s="1"/>
  <c r="Y3302" i="11" s="1"/>
  <c r="M3302" i="11"/>
  <c r="N3302" i="11" s="1"/>
  <c r="O3302" i="11" s="1"/>
  <c r="P3302" i="11" s="1"/>
  <c r="K3301" i="11" l="1"/>
  <c r="G3303" i="11"/>
  <c r="V3303" i="11"/>
  <c r="W3303" i="11" s="1"/>
  <c r="X3303" i="11" s="1"/>
  <c r="Y3303" i="11" s="1"/>
  <c r="M3303" i="11"/>
  <c r="N3303" i="11" s="1"/>
  <c r="O3303" i="11" s="1"/>
  <c r="P3303" i="11" s="1"/>
  <c r="Q3301" i="11"/>
  <c r="Q3300" i="11"/>
  <c r="H3303" i="11"/>
  <c r="I3303" i="11" s="1"/>
  <c r="J3303" i="11" s="1"/>
  <c r="U3304" i="11"/>
  <c r="E3304" i="11"/>
  <c r="D3304" i="11"/>
  <c r="C3304" i="11"/>
  <c r="B3304" i="11"/>
  <c r="A3305" i="11"/>
  <c r="S3304" i="11"/>
  <c r="D3305" i="11" l="1"/>
  <c r="C3305" i="11"/>
  <c r="A3306" i="11"/>
  <c r="E3305" i="11"/>
  <c r="B3305" i="11"/>
  <c r="U3305" i="11"/>
  <c r="S3305" i="11"/>
  <c r="G3304" i="11"/>
  <c r="H3304" i="11" s="1"/>
  <c r="I3304" i="11" s="1"/>
  <c r="J3304" i="11" s="1"/>
  <c r="V3304" i="11"/>
  <c r="W3304" i="11" s="1"/>
  <c r="X3304" i="11" s="1"/>
  <c r="Y3304" i="11" s="1"/>
  <c r="M3304" i="11"/>
  <c r="N3304" i="11" s="1"/>
  <c r="O3304" i="11" s="1"/>
  <c r="P3304" i="11" s="1"/>
  <c r="Q3303" i="11" s="1"/>
  <c r="K3302" i="11"/>
  <c r="Q3302" i="11"/>
  <c r="G3305" i="11" l="1"/>
  <c r="H3305" i="11" s="1"/>
  <c r="I3305" i="11" s="1"/>
  <c r="J3305" i="11" s="1"/>
  <c r="V3305" i="11"/>
  <c r="W3305" i="11" s="1"/>
  <c r="X3305" i="11" s="1"/>
  <c r="Y3305" i="11" s="1"/>
  <c r="M3305" i="11"/>
  <c r="N3305" i="11" s="1"/>
  <c r="O3305" i="11" s="1"/>
  <c r="P3305" i="11" s="1"/>
  <c r="K3303" i="11"/>
  <c r="C3306" i="11"/>
  <c r="A3307" i="11"/>
  <c r="B3306" i="11"/>
  <c r="U3306" i="11"/>
  <c r="E3306" i="11"/>
  <c r="D3306" i="11"/>
  <c r="S3306" i="11"/>
  <c r="G3306" i="11" l="1"/>
  <c r="H3306" i="11" s="1"/>
  <c r="I3306" i="11" s="1"/>
  <c r="J3306" i="11" s="1"/>
  <c r="K3305" i="11" s="1"/>
  <c r="M3306" i="11"/>
  <c r="V3306" i="11"/>
  <c r="W3306" i="11" s="1"/>
  <c r="X3306" i="11" s="1"/>
  <c r="Y3306" i="11" s="1"/>
  <c r="A3308" i="11"/>
  <c r="B3307" i="11"/>
  <c r="U3307" i="11"/>
  <c r="E3307" i="11"/>
  <c r="D3307" i="11"/>
  <c r="C3307" i="11"/>
  <c r="S3307" i="11"/>
  <c r="Q3304" i="11"/>
  <c r="N3306" i="11"/>
  <c r="O3306" i="11" s="1"/>
  <c r="P3306" i="11" s="1"/>
  <c r="Q3305" i="11" s="1"/>
  <c r="K3304" i="11"/>
  <c r="G3307" i="11" l="1"/>
  <c r="H3307" i="11" s="1"/>
  <c r="I3307" i="11" s="1"/>
  <c r="J3307" i="11" s="1"/>
  <c r="K3306" i="11" s="1"/>
  <c r="M3307" i="11"/>
  <c r="N3307" i="11" s="1"/>
  <c r="O3307" i="11" s="1"/>
  <c r="P3307" i="11" s="1"/>
  <c r="Q3306" i="11" s="1"/>
  <c r="V3307" i="11"/>
  <c r="W3307" i="11" s="1"/>
  <c r="X3307" i="11" s="1"/>
  <c r="Y3307" i="11" s="1"/>
  <c r="U3308" i="11"/>
  <c r="E3308" i="11"/>
  <c r="D3308" i="11"/>
  <c r="A3309" i="11"/>
  <c r="C3308" i="11"/>
  <c r="B3308" i="11"/>
  <c r="S3308" i="11"/>
  <c r="G3308" i="11" l="1"/>
  <c r="H3308" i="11" s="1"/>
  <c r="I3308" i="11" s="1"/>
  <c r="J3308" i="11" s="1"/>
  <c r="K3307" i="11" s="1"/>
  <c r="V3308" i="11"/>
  <c r="W3308" i="11" s="1"/>
  <c r="X3308" i="11" s="1"/>
  <c r="Y3308" i="11" s="1"/>
  <c r="M3308" i="11"/>
  <c r="N3308" i="11" s="1"/>
  <c r="O3308" i="11" s="1"/>
  <c r="P3308" i="11" s="1"/>
  <c r="D3309" i="11"/>
  <c r="C3309" i="11"/>
  <c r="B3309" i="11"/>
  <c r="U3309" i="11"/>
  <c r="E3309" i="11"/>
  <c r="A3310" i="11"/>
  <c r="S3309" i="11"/>
  <c r="G3309" i="11" l="1"/>
  <c r="H3309" i="11" s="1"/>
  <c r="I3309" i="11" s="1"/>
  <c r="J3309" i="11" s="1"/>
  <c r="V3309" i="11"/>
  <c r="W3309" i="11" s="1"/>
  <c r="X3309" i="11" s="1"/>
  <c r="Y3309" i="11" s="1"/>
  <c r="M3309" i="11"/>
  <c r="C3310" i="11"/>
  <c r="A3311" i="11"/>
  <c r="B3310" i="11"/>
  <c r="E3310" i="11"/>
  <c r="D3310" i="11"/>
  <c r="U3310" i="11"/>
  <c r="S3310" i="11"/>
  <c r="N3309" i="11"/>
  <c r="O3309" i="11" s="1"/>
  <c r="P3309" i="11" s="1"/>
  <c r="Q3307" i="11"/>
  <c r="K3308" i="11" l="1"/>
  <c r="G3310" i="11"/>
  <c r="H3310" i="11" s="1"/>
  <c r="I3310" i="11" s="1"/>
  <c r="J3310" i="11" s="1"/>
  <c r="M3310" i="11"/>
  <c r="N3310" i="11" s="1"/>
  <c r="O3310" i="11" s="1"/>
  <c r="P3310" i="11" s="1"/>
  <c r="Q3309" i="11" s="1"/>
  <c r="V3310" i="11"/>
  <c r="W3310" i="11" s="1"/>
  <c r="X3310" i="11" s="1"/>
  <c r="Y3310" i="11" s="1"/>
  <c r="A3312" i="11"/>
  <c r="B3311" i="11"/>
  <c r="U3311" i="11"/>
  <c r="E3311" i="11"/>
  <c r="D3311" i="11"/>
  <c r="C3311" i="11"/>
  <c r="S3311" i="11"/>
  <c r="Q3308" i="11"/>
  <c r="U3312" i="11" l="1"/>
  <c r="E3312" i="11"/>
  <c r="D3312" i="11"/>
  <c r="C3312" i="11"/>
  <c r="B3312" i="11"/>
  <c r="A3313" i="11"/>
  <c r="S3312" i="11"/>
  <c r="G3311" i="11"/>
  <c r="H3311" i="11" s="1"/>
  <c r="I3311" i="11" s="1"/>
  <c r="J3311" i="11" s="1"/>
  <c r="M3311" i="11"/>
  <c r="N3311" i="11" s="1"/>
  <c r="O3311" i="11" s="1"/>
  <c r="P3311" i="11" s="1"/>
  <c r="V3311" i="11"/>
  <c r="W3311" i="11" s="1"/>
  <c r="X3311" i="11" s="1"/>
  <c r="Y3311" i="11" s="1"/>
  <c r="K3309" i="11"/>
  <c r="K3310" i="11" l="1"/>
  <c r="D3313" i="11"/>
  <c r="C3313" i="11"/>
  <c r="A3314" i="11"/>
  <c r="E3313" i="11"/>
  <c r="U3313" i="11"/>
  <c r="B3313" i="11"/>
  <c r="S3313" i="11"/>
  <c r="Q3310" i="11"/>
  <c r="G3312" i="11"/>
  <c r="H3312" i="11" s="1"/>
  <c r="I3312" i="11" s="1"/>
  <c r="J3312" i="11" s="1"/>
  <c r="V3312" i="11"/>
  <c r="W3312" i="11" s="1"/>
  <c r="X3312" i="11" s="1"/>
  <c r="Y3312" i="11" s="1"/>
  <c r="M3312" i="11"/>
  <c r="N3312" i="11" s="1"/>
  <c r="O3312" i="11" s="1"/>
  <c r="P3312" i="11" s="1"/>
  <c r="Q3311" i="11" s="1"/>
  <c r="G3313" i="11" l="1"/>
  <c r="H3313" i="11" s="1"/>
  <c r="I3313" i="11" s="1"/>
  <c r="J3313" i="11" s="1"/>
  <c r="K3312" i="11" s="1"/>
  <c r="M3313" i="11"/>
  <c r="N3313" i="11" s="1"/>
  <c r="O3313" i="11" s="1"/>
  <c r="P3313" i="11" s="1"/>
  <c r="Q3312" i="11" s="1"/>
  <c r="V3313" i="11"/>
  <c r="W3313" i="11"/>
  <c r="X3313" i="11" s="1"/>
  <c r="Y3313" i="11" s="1"/>
  <c r="C3314" i="11"/>
  <c r="A3315" i="11"/>
  <c r="B3314" i="11"/>
  <c r="U3314" i="11"/>
  <c r="E3314" i="11"/>
  <c r="D3314" i="11"/>
  <c r="S3314" i="11"/>
  <c r="K3311" i="11"/>
  <c r="G3314" i="11" l="1"/>
  <c r="H3314" i="11" s="1"/>
  <c r="I3314" i="11" s="1"/>
  <c r="J3314" i="11" s="1"/>
  <c r="K3313" i="11" s="1"/>
  <c r="M3314" i="11"/>
  <c r="N3314" i="11" s="1"/>
  <c r="O3314" i="11" s="1"/>
  <c r="P3314" i="11" s="1"/>
  <c r="Q3313" i="11" s="1"/>
  <c r="V3314" i="11"/>
  <c r="W3314" i="11" s="1"/>
  <c r="X3314" i="11" s="1"/>
  <c r="Y3314" i="11" s="1"/>
  <c r="A3316" i="11"/>
  <c r="B3315" i="11"/>
  <c r="U3315" i="11"/>
  <c r="E3315" i="11"/>
  <c r="D3315" i="11"/>
  <c r="C3315" i="11"/>
  <c r="S3315" i="11"/>
  <c r="U3316" i="11" l="1"/>
  <c r="E3316" i="11"/>
  <c r="D3316" i="11"/>
  <c r="A3317" i="11"/>
  <c r="C3316" i="11"/>
  <c r="B3316" i="11"/>
  <c r="S3316" i="11"/>
  <c r="G3315" i="11"/>
  <c r="H3315" i="11" s="1"/>
  <c r="I3315" i="11" s="1"/>
  <c r="J3315" i="11" s="1"/>
  <c r="M3315" i="11"/>
  <c r="N3315" i="11" s="1"/>
  <c r="O3315" i="11" s="1"/>
  <c r="P3315" i="11" s="1"/>
  <c r="Q3314" i="11" s="1"/>
  <c r="V3315" i="11"/>
  <c r="W3315" i="11" s="1"/>
  <c r="X3315" i="11" s="1"/>
  <c r="Y3315" i="11" s="1"/>
  <c r="K3314" i="11" l="1"/>
  <c r="D3317" i="11"/>
  <c r="C3317" i="11"/>
  <c r="B3317" i="11"/>
  <c r="U3317" i="11"/>
  <c r="A3318" i="11"/>
  <c r="E3317" i="11"/>
  <c r="S3317" i="11"/>
  <c r="G3316" i="11"/>
  <c r="V3316" i="11"/>
  <c r="W3316" i="11" s="1"/>
  <c r="X3316" i="11" s="1"/>
  <c r="Y3316" i="11" s="1"/>
  <c r="M3316" i="11"/>
  <c r="N3316" i="11" s="1"/>
  <c r="O3316" i="11" s="1"/>
  <c r="P3316" i="11" s="1"/>
  <c r="H3316" i="11"/>
  <c r="I3316" i="11" s="1"/>
  <c r="J3316" i="11" s="1"/>
  <c r="G3317" i="11" l="1"/>
  <c r="H3317" i="11" s="1"/>
  <c r="I3317" i="11" s="1"/>
  <c r="J3317" i="11" s="1"/>
  <c r="V3317" i="11"/>
  <c r="M3317" i="11"/>
  <c r="N3317" i="11"/>
  <c r="O3317" i="11" s="1"/>
  <c r="P3317" i="11" s="1"/>
  <c r="C3318" i="11"/>
  <c r="A3319" i="11"/>
  <c r="B3318" i="11"/>
  <c r="E3318" i="11"/>
  <c r="D3318" i="11"/>
  <c r="U3318" i="11"/>
  <c r="S3318" i="11"/>
  <c r="Q3315" i="11"/>
  <c r="W3317" i="11"/>
  <c r="X3317" i="11" s="1"/>
  <c r="Y3317" i="11" s="1"/>
  <c r="K3315" i="11"/>
  <c r="K3316" i="11" l="1"/>
  <c r="Q3316" i="11"/>
  <c r="G3318" i="11"/>
  <c r="H3318" i="11" s="1"/>
  <c r="I3318" i="11" s="1"/>
  <c r="J3318" i="11" s="1"/>
  <c r="V3318" i="11"/>
  <c r="W3318" i="11" s="1"/>
  <c r="X3318" i="11" s="1"/>
  <c r="Y3318" i="11" s="1"/>
  <c r="M3318" i="11"/>
  <c r="N3318" i="11" s="1"/>
  <c r="O3318" i="11" s="1"/>
  <c r="P3318" i="11" s="1"/>
  <c r="A3320" i="11"/>
  <c r="B3319" i="11"/>
  <c r="U3319" i="11"/>
  <c r="E3319" i="11"/>
  <c r="D3319" i="11"/>
  <c r="C3319" i="11"/>
  <c r="S3319" i="11"/>
  <c r="Q3317" i="11" l="1"/>
  <c r="G3319" i="11"/>
  <c r="H3319" i="11" s="1"/>
  <c r="I3319" i="11" s="1"/>
  <c r="J3319" i="11" s="1"/>
  <c r="V3319" i="11"/>
  <c r="W3319" i="11" s="1"/>
  <c r="X3319" i="11" s="1"/>
  <c r="Y3319" i="11" s="1"/>
  <c r="M3319" i="11"/>
  <c r="N3319" i="11" s="1"/>
  <c r="O3319" i="11" s="1"/>
  <c r="P3319" i="11" s="1"/>
  <c r="U3320" i="11"/>
  <c r="E3320" i="11"/>
  <c r="D3320" i="11"/>
  <c r="C3320" i="11"/>
  <c r="B3320" i="11"/>
  <c r="A3321" i="11"/>
  <c r="S3320" i="11"/>
  <c r="K3317" i="11"/>
  <c r="D3321" i="11" l="1"/>
  <c r="C3321" i="11"/>
  <c r="A3322" i="11"/>
  <c r="E3321" i="11"/>
  <c r="B3321" i="11"/>
  <c r="U3321" i="11"/>
  <c r="S3321" i="11"/>
  <c r="K3318" i="11"/>
  <c r="G3320" i="11"/>
  <c r="H3320" i="11" s="1"/>
  <c r="I3320" i="11" s="1"/>
  <c r="J3320" i="11" s="1"/>
  <c r="M3320" i="11"/>
  <c r="N3320" i="11" s="1"/>
  <c r="O3320" i="11" s="1"/>
  <c r="P3320" i="11" s="1"/>
  <c r="V3320" i="11"/>
  <c r="W3320" i="11" s="1"/>
  <c r="X3320" i="11" s="1"/>
  <c r="Y3320" i="11" s="1"/>
  <c r="Q3318" i="11"/>
  <c r="C3322" i="11" l="1"/>
  <c r="A3323" i="11"/>
  <c r="B3322" i="11"/>
  <c r="U3322" i="11"/>
  <c r="D3322" i="11"/>
  <c r="E3322" i="11"/>
  <c r="S3322" i="11"/>
  <c r="Q3319" i="11"/>
  <c r="G3321" i="11"/>
  <c r="H3321" i="11" s="1"/>
  <c r="I3321" i="11" s="1"/>
  <c r="J3321" i="11" s="1"/>
  <c r="V3321" i="11"/>
  <c r="W3321" i="11" s="1"/>
  <c r="X3321" i="11" s="1"/>
  <c r="Y3321" i="11" s="1"/>
  <c r="M3321" i="11"/>
  <c r="N3321" i="11" s="1"/>
  <c r="O3321" i="11" s="1"/>
  <c r="P3321" i="11" s="1"/>
  <c r="K3319" i="11"/>
  <c r="K3320" i="11" l="1"/>
  <c r="G3322" i="11"/>
  <c r="H3322" i="11" s="1"/>
  <c r="I3322" i="11" s="1"/>
  <c r="J3322" i="11" s="1"/>
  <c r="M3322" i="11"/>
  <c r="N3322" i="11" s="1"/>
  <c r="O3322" i="11" s="1"/>
  <c r="P3322" i="11" s="1"/>
  <c r="Q3321" i="11" s="1"/>
  <c r="V3322" i="11"/>
  <c r="W3322" i="11" s="1"/>
  <c r="X3322" i="11" s="1"/>
  <c r="Y3322" i="11" s="1"/>
  <c r="A3324" i="11"/>
  <c r="B3323" i="11"/>
  <c r="U3323" i="11"/>
  <c r="E3323" i="11"/>
  <c r="D3323" i="11"/>
  <c r="C3323" i="11"/>
  <c r="S3323" i="11"/>
  <c r="Q3320" i="11"/>
  <c r="G3323" i="11" l="1"/>
  <c r="H3323" i="11" s="1"/>
  <c r="I3323" i="11" s="1"/>
  <c r="J3323" i="11" s="1"/>
  <c r="K3322" i="11" s="1"/>
  <c r="V3323" i="11"/>
  <c r="W3323" i="11" s="1"/>
  <c r="X3323" i="11" s="1"/>
  <c r="Y3323" i="11" s="1"/>
  <c r="M3323" i="11"/>
  <c r="N3323" i="11" s="1"/>
  <c r="O3323" i="11" s="1"/>
  <c r="P3323" i="11" s="1"/>
  <c r="Q3322" i="11" s="1"/>
  <c r="U3324" i="11"/>
  <c r="E3324" i="11"/>
  <c r="D3324" i="11"/>
  <c r="A3325" i="11"/>
  <c r="C3324" i="11"/>
  <c r="B3324" i="11"/>
  <c r="S3324" i="11"/>
  <c r="K3321" i="11"/>
  <c r="D3325" i="11" l="1"/>
  <c r="C3325" i="11"/>
  <c r="B3325" i="11"/>
  <c r="U3325" i="11"/>
  <c r="A3326" i="11"/>
  <c r="E3325" i="11"/>
  <c r="S3325" i="11"/>
  <c r="G3324" i="11"/>
  <c r="H3324" i="11" s="1"/>
  <c r="I3324" i="11" s="1"/>
  <c r="J3324" i="11" s="1"/>
  <c r="V3324" i="11"/>
  <c r="W3324" i="11" s="1"/>
  <c r="X3324" i="11" s="1"/>
  <c r="Y3324" i="11" s="1"/>
  <c r="M3324" i="11"/>
  <c r="N3324" i="11" s="1"/>
  <c r="O3324" i="11" s="1"/>
  <c r="P3324" i="11" s="1"/>
  <c r="K3323" i="11" l="1"/>
  <c r="G3325" i="11"/>
  <c r="M3325" i="11"/>
  <c r="V3325" i="11"/>
  <c r="W3325" i="11" s="1"/>
  <c r="X3325" i="11" s="1"/>
  <c r="Y3325" i="11" s="1"/>
  <c r="C3326" i="11"/>
  <c r="A3327" i="11"/>
  <c r="B3326" i="11"/>
  <c r="E3326" i="11"/>
  <c r="D3326" i="11"/>
  <c r="U3326" i="11"/>
  <c r="S3326" i="11"/>
  <c r="H3325" i="11"/>
  <c r="I3325" i="11" s="1"/>
  <c r="J3325" i="11" s="1"/>
  <c r="Q3323" i="11"/>
  <c r="A3328" i="11" l="1"/>
  <c r="B3327" i="11"/>
  <c r="U3327" i="11"/>
  <c r="E3327" i="11"/>
  <c r="D3327" i="11"/>
  <c r="C3327" i="11"/>
  <c r="S3327" i="11"/>
  <c r="N3325" i="11"/>
  <c r="O3325" i="11" s="1"/>
  <c r="P3325" i="11" s="1"/>
  <c r="G3326" i="11"/>
  <c r="H3326" i="11" s="1"/>
  <c r="I3326" i="11" s="1"/>
  <c r="J3326" i="11" s="1"/>
  <c r="M3326" i="11"/>
  <c r="N3326" i="11" s="1"/>
  <c r="O3326" i="11" s="1"/>
  <c r="P3326" i="11" s="1"/>
  <c r="V3326" i="11"/>
  <c r="W3326" i="11" s="1"/>
  <c r="X3326" i="11" s="1"/>
  <c r="Y3326" i="11" s="1"/>
  <c r="K3324" i="11"/>
  <c r="Q3325" i="11" l="1"/>
  <c r="Q3324" i="11"/>
  <c r="W3327" i="11"/>
  <c r="X3327" i="11" s="1"/>
  <c r="Y3327" i="11" s="1"/>
  <c r="G3327" i="11"/>
  <c r="V3327" i="11"/>
  <c r="M3327" i="11"/>
  <c r="N3327" i="11"/>
  <c r="O3327" i="11" s="1"/>
  <c r="P3327" i="11" s="1"/>
  <c r="H3327" i="11"/>
  <c r="I3327" i="11" s="1"/>
  <c r="J3327" i="11" s="1"/>
  <c r="K3326" i="11" s="1"/>
  <c r="U3328" i="11"/>
  <c r="E3328" i="11"/>
  <c r="D3328" i="11"/>
  <c r="C3328" i="11"/>
  <c r="B3328" i="11"/>
  <c r="A3329" i="11"/>
  <c r="S3328" i="11"/>
  <c r="K3325" i="11"/>
  <c r="G3328" i="11" l="1"/>
  <c r="H3328" i="11" s="1"/>
  <c r="I3328" i="11" s="1"/>
  <c r="J3328" i="11" s="1"/>
  <c r="K3327" i="11" s="1"/>
  <c r="V3328" i="11"/>
  <c r="W3328" i="11" s="1"/>
  <c r="X3328" i="11" s="1"/>
  <c r="Y3328" i="11" s="1"/>
  <c r="M3328" i="11"/>
  <c r="N3328" i="11" s="1"/>
  <c r="O3328" i="11" s="1"/>
  <c r="P3328" i="11" s="1"/>
  <c r="Q3327" i="11" s="1"/>
  <c r="D3329" i="11"/>
  <c r="C3329" i="11"/>
  <c r="A3330" i="11"/>
  <c r="E3329" i="11"/>
  <c r="B3329" i="11"/>
  <c r="U3329" i="11"/>
  <c r="S3329" i="11"/>
  <c r="Q3326" i="11"/>
  <c r="C3330" i="11" l="1"/>
  <c r="A3331" i="11"/>
  <c r="B3330" i="11"/>
  <c r="U3330" i="11"/>
  <c r="E3330" i="11"/>
  <c r="D3330" i="11"/>
  <c r="S3330" i="11"/>
  <c r="G3329" i="11"/>
  <c r="H3329" i="11" s="1"/>
  <c r="I3329" i="11" s="1"/>
  <c r="J3329" i="11" s="1"/>
  <c r="V3329" i="11"/>
  <c r="W3329" i="11" s="1"/>
  <c r="X3329" i="11" s="1"/>
  <c r="Y3329" i="11" s="1"/>
  <c r="M3329" i="11"/>
  <c r="N3329" i="11" s="1"/>
  <c r="O3329" i="11" s="1"/>
  <c r="P3329" i="11" s="1"/>
  <c r="K3328" i="11" l="1"/>
  <c r="H3330" i="11"/>
  <c r="I3330" i="11" s="1"/>
  <c r="J3330" i="11" s="1"/>
  <c r="G3330" i="11"/>
  <c r="M3330" i="11"/>
  <c r="N3330" i="11" s="1"/>
  <c r="O3330" i="11" s="1"/>
  <c r="P3330" i="11" s="1"/>
  <c r="Q3329" i="11" s="1"/>
  <c r="V3330" i="11"/>
  <c r="W3330" i="11" s="1"/>
  <c r="X3330" i="11" s="1"/>
  <c r="Y3330" i="11" s="1"/>
  <c r="A3332" i="11"/>
  <c r="B3331" i="11"/>
  <c r="U3331" i="11"/>
  <c r="E3331" i="11"/>
  <c r="D3331" i="11"/>
  <c r="C3331" i="11"/>
  <c r="S3331" i="11"/>
  <c r="Q3328" i="11"/>
  <c r="U3332" i="11" l="1"/>
  <c r="E3332" i="11"/>
  <c r="D3332" i="11"/>
  <c r="A3333" i="11"/>
  <c r="C3332" i="11"/>
  <c r="B3332" i="11"/>
  <c r="S3332" i="11"/>
  <c r="G3331" i="11"/>
  <c r="H3331" i="11" s="1"/>
  <c r="I3331" i="11" s="1"/>
  <c r="J3331" i="11" s="1"/>
  <c r="V3331" i="11"/>
  <c r="W3331" i="11" s="1"/>
  <c r="X3331" i="11" s="1"/>
  <c r="Y3331" i="11" s="1"/>
  <c r="M3331" i="11"/>
  <c r="N3331" i="11" s="1"/>
  <c r="O3331" i="11" s="1"/>
  <c r="P3331" i="11" s="1"/>
  <c r="K3329" i="11"/>
  <c r="Q3330" i="11" l="1"/>
  <c r="D3333" i="11"/>
  <c r="C3333" i="11"/>
  <c r="B3333" i="11"/>
  <c r="U3333" i="11"/>
  <c r="A3334" i="11"/>
  <c r="E3333" i="11"/>
  <c r="S3333" i="11"/>
  <c r="H3332" i="11"/>
  <c r="I3332" i="11" s="1"/>
  <c r="J3332" i="11" s="1"/>
  <c r="G3332" i="11"/>
  <c r="M3332" i="11"/>
  <c r="N3332" i="11" s="1"/>
  <c r="O3332" i="11" s="1"/>
  <c r="P3332" i="11" s="1"/>
  <c r="V3332" i="11"/>
  <c r="W3332" i="11" s="1"/>
  <c r="X3332" i="11" s="1"/>
  <c r="Y3332" i="11" s="1"/>
  <c r="K3330" i="11"/>
  <c r="C3334" i="11" l="1"/>
  <c r="A3335" i="11"/>
  <c r="B3334" i="11"/>
  <c r="E3334" i="11"/>
  <c r="D3334" i="11"/>
  <c r="U3334" i="11"/>
  <c r="S3334" i="11"/>
  <c r="K3331" i="11"/>
  <c r="G3333" i="11"/>
  <c r="H3333" i="11" s="1"/>
  <c r="I3333" i="11" s="1"/>
  <c r="J3333" i="11" s="1"/>
  <c r="M3333" i="11"/>
  <c r="N3333" i="11" s="1"/>
  <c r="O3333" i="11" s="1"/>
  <c r="P3333" i="11" s="1"/>
  <c r="V3333" i="11"/>
  <c r="W3333" i="11" s="1"/>
  <c r="X3333" i="11" s="1"/>
  <c r="Y3333" i="11" s="1"/>
  <c r="Q3331" i="11"/>
  <c r="K3332" i="11" l="1"/>
  <c r="G3334" i="11"/>
  <c r="H3334" i="11" s="1"/>
  <c r="I3334" i="11" s="1"/>
  <c r="J3334" i="11" s="1"/>
  <c r="V3334" i="11"/>
  <c r="M3334" i="11"/>
  <c r="N3334" i="11" s="1"/>
  <c r="O3334" i="11" s="1"/>
  <c r="P3334" i="11" s="1"/>
  <c r="Q3333" i="11" s="1"/>
  <c r="W3334" i="11"/>
  <c r="X3334" i="11" s="1"/>
  <c r="Y3334" i="11" s="1"/>
  <c r="A3336" i="11"/>
  <c r="B3335" i="11"/>
  <c r="U3335" i="11"/>
  <c r="E3335" i="11"/>
  <c r="D3335" i="11"/>
  <c r="C3335" i="11"/>
  <c r="S3335" i="11"/>
  <c r="Q3332" i="11"/>
  <c r="U3336" i="11" l="1"/>
  <c r="E3336" i="11"/>
  <c r="D3336" i="11"/>
  <c r="C3336" i="11"/>
  <c r="B3336" i="11"/>
  <c r="A3337" i="11"/>
  <c r="S3336" i="11"/>
  <c r="G3335" i="11"/>
  <c r="H3335" i="11" s="1"/>
  <c r="I3335" i="11" s="1"/>
  <c r="J3335" i="11" s="1"/>
  <c r="K3334" i="11" s="1"/>
  <c r="V3335" i="11"/>
  <c r="W3335" i="11" s="1"/>
  <c r="X3335" i="11" s="1"/>
  <c r="Y3335" i="11" s="1"/>
  <c r="M3335" i="11"/>
  <c r="N3335" i="11" s="1"/>
  <c r="O3335" i="11" s="1"/>
  <c r="P3335" i="11" s="1"/>
  <c r="K3333" i="11"/>
  <c r="G3336" i="11" l="1"/>
  <c r="H3336" i="11" s="1"/>
  <c r="I3336" i="11" s="1"/>
  <c r="J3336" i="11" s="1"/>
  <c r="K3335" i="11" s="1"/>
  <c r="V3336" i="11"/>
  <c r="W3336" i="11" s="1"/>
  <c r="X3336" i="11" s="1"/>
  <c r="Y3336" i="11" s="1"/>
  <c r="M3336" i="11"/>
  <c r="N3336" i="11"/>
  <c r="O3336" i="11" s="1"/>
  <c r="P3336" i="11" s="1"/>
  <c r="Q3334" i="11"/>
  <c r="D3337" i="11"/>
  <c r="C3337" i="11"/>
  <c r="A3338" i="11"/>
  <c r="E3337" i="11"/>
  <c r="B3337" i="11"/>
  <c r="U3337" i="11"/>
  <c r="S3337" i="11"/>
  <c r="G3337" i="11" l="1"/>
  <c r="H3337" i="11" s="1"/>
  <c r="I3337" i="11" s="1"/>
  <c r="J3337" i="11" s="1"/>
  <c r="K3336" i="11" s="1"/>
  <c r="M3337" i="11"/>
  <c r="N3337" i="11" s="1"/>
  <c r="O3337" i="11" s="1"/>
  <c r="P3337" i="11" s="1"/>
  <c r="Q3336" i="11" s="1"/>
  <c r="V3337" i="11"/>
  <c r="W3337" i="11" s="1"/>
  <c r="X3337" i="11" s="1"/>
  <c r="Y3337" i="11" s="1"/>
  <c r="C3338" i="11"/>
  <c r="A3339" i="11"/>
  <c r="B3338" i="11"/>
  <c r="U3338" i="11"/>
  <c r="E3338" i="11"/>
  <c r="D3338" i="11"/>
  <c r="S3338" i="11"/>
  <c r="Q3335" i="11"/>
  <c r="A3340" i="11" l="1"/>
  <c r="B3339" i="11"/>
  <c r="U3339" i="11"/>
  <c r="E3339" i="11"/>
  <c r="D3339" i="11"/>
  <c r="C3339" i="11"/>
  <c r="S3339" i="11"/>
  <c r="G3338" i="11"/>
  <c r="H3338" i="11" s="1"/>
  <c r="I3338" i="11" s="1"/>
  <c r="J3338" i="11" s="1"/>
  <c r="M3338" i="11"/>
  <c r="N3338" i="11" s="1"/>
  <c r="O3338" i="11" s="1"/>
  <c r="P3338" i="11" s="1"/>
  <c r="Q3337" i="11" s="1"/>
  <c r="V3338" i="11"/>
  <c r="W3338" i="11" s="1"/>
  <c r="X3338" i="11" s="1"/>
  <c r="Y3338" i="11" s="1"/>
  <c r="K3337" i="11" l="1"/>
  <c r="G3339" i="11"/>
  <c r="H3339" i="11" s="1"/>
  <c r="I3339" i="11" s="1"/>
  <c r="J3339" i="11" s="1"/>
  <c r="M3339" i="11"/>
  <c r="V3339" i="11"/>
  <c r="W3339" i="11" s="1"/>
  <c r="X3339" i="11" s="1"/>
  <c r="Y3339" i="11" s="1"/>
  <c r="N3339" i="11"/>
  <c r="O3339" i="11" s="1"/>
  <c r="P3339" i="11" s="1"/>
  <c r="U3340" i="11"/>
  <c r="E3340" i="11"/>
  <c r="D3340" i="11"/>
  <c r="A3341" i="11"/>
  <c r="C3340" i="11"/>
  <c r="B3340" i="11"/>
  <c r="S3340" i="11"/>
  <c r="Q3338" i="11" l="1"/>
  <c r="G3340" i="11"/>
  <c r="H3340" i="11" s="1"/>
  <c r="I3340" i="11" s="1"/>
  <c r="J3340" i="11" s="1"/>
  <c r="M3340" i="11"/>
  <c r="N3340" i="11" s="1"/>
  <c r="O3340" i="11" s="1"/>
  <c r="P3340" i="11" s="1"/>
  <c r="V3340" i="11"/>
  <c r="W3340" i="11" s="1"/>
  <c r="X3340" i="11" s="1"/>
  <c r="Y3340" i="11" s="1"/>
  <c r="D3341" i="11"/>
  <c r="C3341" i="11"/>
  <c r="B3341" i="11"/>
  <c r="U3341" i="11"/>
  <c r="A3342" i="11"/>
  <c r="E3341" i="11"/>
  <c r="S3341" i="11"/>
  <c r="K3338" i="11"/>
  <c r="K3339" i="11" l="1"/>
  <c r="G3341" i="11"/>
  <c r="H3341" i="11" s="1"/>
  <c r="I3341" i="11" s="1"/>
  <c r="J3341" i="11" s="1"/>
  <c r="V3341" i="11"/>
  <c r="W3341" i="11" s="1"/>
  <c r="X3341" i="11" s="1"/>
  <c r="Y3341" i="11" s="1"/>
  <c r="M3341" i="11"/>
  <c r="N3341" i="11" s="1"/>
  <c r="O3341" i="11" s="1"/>
  <c r="P3341" i="11" s="1"/>
  <c r="Q3340" i="11" s="1"/>
  <c r="C3342" i="11"/>
  <c r="A3343" i="11"/>
  <c r="B3342" i="11"/>
  <c r="E3342" i="11"/>
  <c r="D3342" i="11"/>
  <c r="U3342" i="11"/>
  <c r="S3342" i="11"/>
  <c r="Q3339" i="11"/>
  <c r="W3342" i="11" l="1"/>
  <c r="X3342" i="11" s="1"/>
  <c r="Y3342" i="11" s="1"/>
  <c r="G3342" i="11"/>
  <c r="H3342" i="11" s="1"/>
  <c r="I3342" i="11" s="1"/>
  <c r="J3342" i="11" s="1"/>
  <c r="M3342" i="11"/>
  <c r="N3342" i="11" s="1"/>
  <c r="O3342" i="11" s="1"/>
  <c r="P3342" i="11" s="1"/>
  <c r="V3342" i="11"/>
  <c r="A3344" i="11"/>
  <c r="B3343" i="11"/>
  <c r="U3343" i="11"/>
  <c r="E3343" i="11"/>
  <c r="D3343" i="11"/>
  <c r="C3343" i="11"/>
  <c r="S3343" i="11"/>
  <c r="K3340" i="11"/>
  <c r="G3343" i="11" l="1"/>
  <c r="H3343" i="11" s="1"/>
  <c r="I3343" i="11" s="1"/>
  <c r="J3343" i="11" s="1"/>
  <c r="M3343" i="11"/>
  <c r="N3343" i="11" s="1"/>
  <c r="O3343" i="11" s="1"/>
  <c r="P3343" i="11" s="1"/>
  <c r="V3343" i="11"/>
  <c r="W3343" i="11" s="1"/>
  <c r="X3343" i="11" s="1"/>
  <c r="Y3343" i="11" s="1"/>
  <c r="Q3341" i="11"/>
  <c r="U3344" i="11"/>
  <c r="E3344" i="11"/>
  <c r="D3344" i="11"/>
  <c r="C3344" i="11"/>
  <c r="B3344" i="11"/>
  <c r="A3345" i="11"/>
  <c r="S3344" i="11"/>
  <c r="K3341" i="11"/>
  <c r="D3345" i="11" l="1"/>
  <c r="C3345" i="11"/>
  <c r="A3346" i="11"/>
  <c r="E3345" i="11"/>
  <c r="B3345" i="11"/>
  <c r="U3345" i="11"/>
  <c r="S3345" i="11"/>
  <c r="Q3342" i="11"/>
  <c r="G3344" i="11"/>
  <c r="H3344" i="11" s="1"/>
  <c r="I3344" i="11" s="1"/>
  <c r="J3344" i="11" s="1"/>
  <c r="V3344" i="11"/>
  <c r="W3344" i="11" s="1"/>
  <c r="X3344" i="11" s="1"/>
  <c r="Y3344" i="11" s="1"/>
  <c r="M3344" i="11"/>
  <c r="N3344" i="11" s="1"/>
  <c r="O3344" i="11" s="1"/>
  <c r="P3344" i="11" s="1"/>
  <c r="K3342" i="11"/>
  <c r="C3346" i="11" l="1"/>
  <c r="A3347" i="11"/>
  <c r="B3346" i="11"/>
  <c r="U3346" i="11"/>
  <c r="E3346" i="11"/>
  <c r="D3346" i="11"/>
  <c r="S3346" i="11"/>
  <c r="Q3343" i="11"/>
  <c r="G3345" i="11"/>
  <c r="H3345" i="11" s="1"/>
  <c r="I3345" i="11" s="1"/>
  <c r="J3345" i="11" s="1"/>
  <c r="V3345" i="11"/>
  <c r="W3345" i="11" s="1"/>
  <c r="X3345" i="11" s="1"/>
  <c r="Y3345" i="11" s="1"/>
  <c r="M3345" i="11"/>
  <c r="N3345" i="11" s="1"/>
  <c r="O3345" i="11" s="1"/>
  <c r="P3345" i="11" s="1"/>
  <c r="K3343" i="11"/>
  <c r="Q3344" i="11" l="1"/>
  <c r="K3344" i="11"/>
  <c r="A3348" i="11"/>
  <c r="B3347" i="11"/>
  <c r="U3347" i="11"/>
  <c r="E3347" i="11"/>
  <c r="D3347" i="11"/>
  <c r="C3347" i="11"/>
  <c r="S3347" i="11"/>
  <c r="G3346" i="11"/>
  <c r="H3346" i="11" s="1"/>
  <c r="I3346" i="11" s="1"/>
  <c r="J3346" i="11" s="1"/>
  <c r="M3346" i="11"/>
  <c r="N3346" i="11" s="1"/>
  <c r="O3346" i="11" s="1"/>
  <c r="P3346" i="11" s="1"/>
  <c r="V3346" i="11"/>
  <c r="W3346" i="11" s="1"/>
  <c r="X3346" i="11" s="1"/>
  <c r="Y3346" i="11" s="1"/>
  <c r="U3348" i="11" l="1"/>
  <c r="E3348" i="11"/>
  <c r="D3348" i="11"/>
  <c r="A3349" i="11"/>
  <c r="C3348" i="11"/>
  <c r="B3348" i="11"/>
  <c r="S3348" i="11"/>
  <c r="G3347" i="11"/>
  <c r="H3347" i="11" s="1"/>
  <c r="I3347" i="11" s="1"/>
  <c r="J3347" i="11" s="1"/>
  <c r="V3347" i="11"/>
  <c r="W3347" i="11" s="1"/>
  <c r="X3347" i="11" s="1"/>
  <c r="Y3347" i="11" s="1"/>
  <c r="M3347" i="11"/>
  <c r="N3347" i="11" s="1"/>
  <c r="O3347" i="11" s="1"/>
  <c r="P3347" i="11" s="1"/>
  <c r="Q3346" i="11" s="1"/>
  <c r="K3345" i="11"/>
  <c r="Q3345" i="11"/>
  <c r="K3346" i="11" l="1"/>
  <c r="D3349" i="11"/>
  <c r="C3349" i="11"/>
  <c r="B3349" i="11"/>
  <c r="U3349" i="11"/>
  <c r="A3350" i="11"/>
  <c r="E3349" i="11"/>
  <c r="S3349" i="11"/>
  <c r="G3348" i="11"/>
  <c r="H3348" i="11" s="1"/>
  <c r="I3348" i="11" s="1"/>
  <c r="J3348" i="11" s="1"/>
  <c r="V3348" i="11"/>
  <c r="W3348" i="11" s="1"/>
  <c r="X3348" i="11" s="1"/>
  <c r="Y3348" i="11" s="1"/>
  <c r="M3348" i="11"/>
  <c r="N3348" i="11" s="1"/>
  <c r="O3348" i="11" s="1"/>
  <c r="P3348" i="11" s="1"/>
  <c r="K3347" i="11" l="1"/>
  <c r="Q3347" i="11"/>
  <c r="C3350" i="11"/>
  <c r="A3351" i="11"/>
  <c r="B3350" i="11"/>
  <c r="E3350" i="11"/>
  <c r="D3350" i="11"/>
  <c r="U3350" i="11"/>
  <c r="S3350" i="11"/>
  <c r="G3349" i="11"/>
  <c r="H3349" i="11" s="1"/>
  <c r="I3349" i="11" s="1"/>
  <c r="J3349" i="11" s="1"/>
  <c r="V3349" i="11"/>
  <c r="W3349" i="11" s="1"/>
  <c r="X3349" i="11" s="1"/>
  <c r="Y3349" i="11" s="1"/>
  <c r="M3349" i="11"/>
  <c r="N3349" i="11" s="1"/>
  <c r="O3349" i="11" s="1"/>
  <c r="P3349" i="11" s="1"/>
  <c r="G3350" i="11" l="1"/>
  <c r="H3350" i="11" s="1"/>
  <c r="I3350" i="11" s="1"/>
  <c r="J3350" i="11" s="1"/>
  <c r="V3350" i="11"/>
  <c r="W3350" i="11" s="1"/>
  <c r="X3350" i="11" s="1"/>
  <c r="Y3350" i="11" s="1"/>
  <c r="M3350" i="11"/>
  <c r="N3350" i="11" s="1"/>
  <c r="O3350" i="11" s="1"/>
  <c r="P3350" i="11" s="1"/>
  <c r="A3352" i="11"/>
  <c r="B3351" i="11"/>
  <c r="U3351" i="11"/>
  <c r="E3351" i="11"/>
  <c r="D3351" i="11"/>
  <c r="C3351" i="11"/>
  <c r="S3351" i="11"/>
  <c r="Q3348" i="11"/>
  <c r="K3348" i="11"/>
  <c r="G3351" i="11" l="1"/>
  <c r="H3351" i="11" s="1"/>
  <c r="I3351" i="11" s="1"/>
  <c r="J3351" i="11" s="1"/>
  <c r="V3351" i="11"/>
  <c r="W3351" i="11" s="1"/>
  <c r="X3351" i="11" s="1"/>
  <c r="Y3351" i="11" s="1"/>
  <c r="M3351" i="11"/>
  <c r="N3351" i="11" s="1"/>
  <c r="O3351" i="11" s="1"/>
  <c r="P3351" i="11" s="1"/>
  <c r="K3349" i="11"/>
  <c r="U3352" i="11"/>
  <c r="E3352" i="11"/>
  <c r="D3352" i="11"/>
  <c r="C3352" i="11"/>
  <c r="B3352" i="11"/>
  <c r="A3353" i="11"/>
  <c r="S3352" i="11"/>
  <c r="Q3349" i="11"/>
  <c r="D3353" i="11" l="1"/>
  <c r="C3353" i="11"/>
  <c r="A3354" i="11"/>
  <c r="E3353" i="11"/>
  <c r="B3353" i="11"/>
  <c r="U3353" i="11"/>
  <c r="S3353" i="11"/>
  <c r="G3352" i="11"/>
  <c r="H3352" i="11" s="1"/>
  <c r="I3352" i="11" s="1"/>
  <c r="J3352" i="11" s="1"/>
  <c r="K3351" i="11" s="1"/>
  <c r="V3352" i="11"/>
  <c r="W3352" i="11" s="1"/>
  <c r="X3352" i="11" s="1"/>
  <c r="Y3352" i="11" s="1"/>
  <c r="M3352" i="11"/>
  <c r="N3352" i="11"/>
  <c r="O3352" i="11" s="1"/>
  <c r="P3352" i="11" s="1"/>
  <c r="Q3350" i="11"/>
  <c r="K3350" i="11"/>
  <c r="C3354" i="11" l="1"/>
  <c r="A3355" i="11"/>
  <c r="B3354" i="11"/>
  <c r="U3354" i="11"/>
  <c r="E3354" i="11"/>
  <c r="D3354" i="11"/>
  <c r="S3354" i="11"/>
  <c r="G3353" i="11"/>
  <c r="V3353" i="11"/>
  <c r="W3353" i="11" s="1"/>
  <c r="X3353" i="11" s="1"/>
  <c r="Y3353" i="11" s="1"/>
  <c r="M3353" i="11"/>
  <c r="N3353" i="11" s="1"/>
  <c r="O3353" i="11" s="1"/>
  <c r="P3353" i="11" s="1"/>
  <c r="H3353" i="11"/>
  <c r="I3353" i="11" s="1"/>
  <c r="J3353" i="11" s="1"/>
  <c r="Q3351" i="11"/>
  <c r="K3352" i="11" l="1"/>
  <c r="G3354" i="11"/>
  <c r="H3354" i="11" s="1"/>
  <c r="I3354" i="11" s="1"/>
  <c r="J3354" i="11" s="1"/>
  <c r="M3354" i="11"/>
  <c r="N3354" i="11" s="1"/>
  <c r="O3354" i="11" s="1"/>
  <c r="P3354" i="11" s="1"/>
  <c r="Q3353" i="11" s="1"/>
  <c r="V3354" i="11"/>
  <c r="W3354" i="11" s="1"/>
  <c r="X3354" i="11" s="1"/>
  <c r="Y3354" i="11" s="1"/>
  <c r="A3356" i="11"/>
  <c r="B3355" i="11"/>
  <c r="U3355" i="11"/>
  <c r="E3355" i="11"/>
  <c r="D3355" i="11"/>
  <c r="C3355" i="11"/>
  <c r="S3355" i="11"/>
  <c r="Q3352" i="11"/>
  <c r="U3356" i="11" l="1"/>
  <c r="E3356" i="11"/>
  <c r="D3356" i="11"/>
  <c r="A3357" i="11"/>
  <c r="C3356" i="11"/>
  <c r="B3356" i="11"/>
  <c r="S3356" i="11"/>
  <c r="W3355" i="11"/>
  <c r="X3355" i="11" s="1"/>
  <c r="Y3355" i="11" s="1"/>
  <c r="G3355" i="11"/>
  <c r="H3355" i="11" s="1"/>
  <c r="I3355" i="11" s="1"/>
  <c r="J3355" i="11" s="1"/>
  <c r="K3354" i="11" s="1"/>
  <c r="M3355" i="11"/>
  <c r="N3355" i="11" s="1"/>
  <c r="O3355" i="11" s="1"/>
  <c r="P3355" i="11" s="1"/>
  <c r="Q3354" i="11" s="1"/>
  <c r="V3355" i="11"/>
  <c r="K3353" i="11"/>
  <c r="D3357" i="11" l="1"/>
  <c r="C3357" i="11"/>
  <c r="B3357" i="11"/>
  <c r="U3357" i="11"/>
  <c r="A3358" i="11"/>
  <c r="E3357" i="11"/>
  <c r="S3357" i="11"/>
  <c r="G3356" i="11"/>
  <c r="M3356" i="11"/>
  <c r="N3356" i="11" s="1"/>
  <c r="O3356" i="11" s="1"/>
  <c r="P3356" i="11" s="1"/>
  <c r="V3356" i="11"/>
  <c r="W3356" i="11" s="1"/>
  <c r="X3356" i="11" s="1"/>
  <c r="Y3356" i="11" s="1"/>
  <c r="H3356" i="11"/>
  <c r="I3356" i="11" s="1"/>
  <c r="J3356" i="11" s="1"/>
  <c r="H3357" i="11" l="1"/>
  <c r="I3357" i="11" s="1"/>
  <c r="J3357" i="11" s="1"/>
  <c r="K3356" i="11" s="1"/>
  <c r="K3355" i="11"/>
  <c r="G3357" i="11"/>
  <c r="M3357" i="11"/>
  <c r="N3357" i="11" s="1"/>
  <c r="O3357" i="11" s="1"/>
  <c r="P3357" i="11" s="1"/>
  <c r="Q3356" i="11" s="1"/>
  <c r="V3357" i="11"/>
  <c r="W3357" i="11" s="1"/>
  <c r="X3357" i="11" s="1"/>
  <c r="Y3357" i="11" s="1"/>
  <c r="C3358" i="11"/>
  <c r="A3359" i="11"/>
  <c r="B3358" i="11"/>
  <c r="E3358" i="11"/>
  <c r="D3358" i="11"/>
  <c r="U3358" i="11"/>
  <c r="S3358" i="11"/>
  <c r="Q3355" i="11"/>
  <c r="G3358" i="11" l="1"/>
  <c r="H3358" i="11" s="1"/>
  <c r="I3358" i="11" s="1"/>
  <c r="J3358" i="11" s="1"/>
  <c r="K3357" i="11" s="1"/>
  <c r="M3358" i="11"/>
  <c r="N3358" i="11" s="1"/>
  <c r="O3358" i="11" s="1"/>
  <c r="P3358" i="11" s="1"/>
  <c r="Q3357" i="11" s="1"/>
  <c r="V3358" i="11"/>
  <c r="W3358" i="11" s="1"/>
  <c r="X3358" i="11" s="1"/>
  <c r="Y3358" i="11" s="1"/>
  <c r="A3360" i="11"/>
  <c r="B3359" i="11"/>
  <c r="U3359" i="11"/>
  <c r="E3359" i="11"/>
  <c r="D3359" i="11"/>
  <c r="C3359" i="11"/>
  <c r="S3359" i="11"/>
  <c r="U3360" i="11" l="1"/>
  <c r="E3360" i="11"/>
  <c r="D3360" i="11"/>
  <c r="C3360" i="11"/>
  <c r="B3360" i="11"/>
  <c r="A3361" i="11"/>
  <c r="S3360" i="11"/>
  <c r="G3359" i="11"/>
  <c r="H3359" i="11" s="1"/>
  <c r="I3359" i="11" s="1"/>
  <c r="J3359" i="11" s="1"/>
  <c r="K3358" i="11" s="1"/>
  <c r="M3359" i="11"/>
  <c r="N3359" i="11" s="1"/>
  <c r="O3359" i="11" s="1"/>
  <c r="P3359" i="11" s="1"/>
  <c r="Q3358" i="11" s="1"/>
  <c r="V3359" i="11"/>
  <c r="W3359" i="11" s="1"/>
  <c r="X3359" i="11" s="1"/>
  <c r="Y3359" i="11" s="1"/>
  <c r="G3360" i="11" l="1"/>
  <c r="M3360" i="11"/>
  <c r="N3360" i="11" s="1"/>
  <c r="O3360" i="11" s="1"/>
  <c r="P3360" i="11" s="1"/>
  <c r="Q3359" i="11" s="1"/>
  <c r="V3360" i="11"/>
  <c r="W3360" i="11" s="1"/>
  <c r="X3360" i="11" s="1"/>
  <c r="Y3360" i="11" s="1"/>
  <c r="H3360" i="11"/>
  <c r="I3360" i="11" s="1"/>
  <c r="J3360" i="11" s="1"/>
  <c r="K3359" i="11" s="1"/>
  <c r="D3361" i="11"/>
  <c r="C3361" i="11"/>
  <c r="A3362" i="11"/>
  <c r="E3361" i="11"/>
  <c r="B3361" i="11"/>
  <c r="U3361" i="11"/>
  <c r="S3361" i="11"/>
  <c r="C3362" i="11" l="1"/>
  <c r="A3363" i="11"/>
  <c r="B3362" i="11"/>
  <c r="U3362" i="11"/>
  <c r="E3362" i="11"/>
  <c r="D3362" i="11"/>
  <c r="S3362" i="11"/>
  <c r="G3361" i="11"/>
  <c r="H3361" i="11" s="1"/>
  <c r="I3361" i="11" s="1"/>
  <c r="J3361" i="11" s="1"/>
  <c r="M3361" i="11"/>
  <c r="N3361" i="11" s="1"/>
  <c r="O3361" i="11" s="1"/>
  <c r="P3361" i="11" s="1"/>
  <c r="V3361" i="11"/>
  <c r="W3361" i="11" s="1"/>
  <c r="X3361" i="11" s="1"/>
  <c r="Y3361" i="11" s="1"/>
  <c r="K3360" i="11" l="1"/>
  <c r="H3362" i="11"/>
  <c r="I3362" i="11" s="1"/>
  <c r="J3362" i="11" s="1"/>
  <c r="W3362" i="11"/>
  <c r="X3362" i="11" s="1"/>
  <c r="Y3362" i="11" s="1"/>
  <c r="G3362" i="11"/>
  <c r="M3362" i="11"/>
  <c r="N3362" i="11" s="1"/>
  <c r="O3362" i="11" s="1"/>
  <c r="P3362" i="11" s="1"/>
  <c r="Q3361" i="11" s="1"/>
  <c r="V3362" i="11"/>
  <c r="A3364" i="11"/>
  <c r="B3363" i="11"/>
  <c r="U3363" i="11"/>
  <c r="E3363" i="11"/>
  <c r="D3363" i="11"/>
  <c r="C3363" i="11"/>
  <c r="S3363" i="11"/>
  <c r="Q3360" i="11"/>
  <c r="G3363" i="11" l="1"/>
  <c r="H3363" i="11" s="1"/>
  <c r="I3363" i="11" s="1"/>
  <c r="J3363" i="11" s="1"/>
  <c r="V3363" i="11"/>
  <c r="W3363" i="11" s="1"/>
  <c r="X3363" i="11" s="1"/>
  <c r="Y3363" i="11" s="1"/>
  <c r="M3363" i="11"/>
  <c r="N3363" i="11" s="1"/>
  <c r="O3363" i="11" s="1"/>
  <c r="P3363" i="11" s="1"/>
  <c r="U3364" i="11"/>
  <c r="E3364" i="11"/>
  <c r="D3364" i="11"/>
  <c r="A3365" i="11"/>
  <c r="C3364" i="11"/>
  <c r="B3364" i="11"/>
  <c r="S3364" i="11"/>
  <c r="K3361" i="11"/>
  <c r="D3365" i="11" l="1"/>
  <c r="C3365" i="11"/>
  <c r="B3365" i="11"/>
  <c r="U3365" i="11"/>
  <c r="A3366" i="11"/>
  <c r="E3365" i="11"/>
  <c r="S3365" i="11"/>
  <c r="G3364" i="11"/>
  <c r="H3364" i="11" s="1"/>
  <c r="I3364" i="11" s="1"/>
  <c r="J3364" i="11" s="1"/>
  <c r="K3363" i="11" s="1"/>
  <c r="V3364" i="11"/>
  <c r="W3364" i="11" s="1"/>
  <c r="X3364" i="11" s="1"/>
  <c r="Y3364" i="11" s="1"/>
  <c r="M3364" i="11"/>
  <c r="N3364" i="11" s="1"/>
  <c r="O3364" i="11" s="1"/>
  <c r="P3364" i="11" s="1"/>
  <c r="Q3362" i="11"/>
  <c r="K3362" i="11"/>
  <c r="G3365" i="11" l="1"/>
  <c r="M3365" i="11"/>
  <c r="N3365" i="11" s="1"/>
  <c r="O3365" i="11" s="1"/>
  <c r="P3365" i="11" s="1"/>
  <c r="V3365" i="11"/>
  <c r="W3365" i="11" s="1"/>
  <c r="X3365" i="11" s="1"/>
  <c r="Y3365" i="11" s="1"/>
  <c r="C3366" i="11"/>
  <c r="A3367" i="11"/>
  <c r="B3366" i="11"/>
  <c r="E3366" i="11"/>
  <c r="D3366" i="11"/>
  <c r="U3366" i="11"/>
  <c r="S3366" i="11"/>
  <c r="H3365" i="11"/>
  <c r="I3365" i="11" s="1"/>
  <c r="J3365" i="11" s="1"/>
  <c r="Q3363" i="11"/>
  <c r="G3366" i="11" l="1"/>
  <c r="H3366" i="11" s="1"/>
  <c r="I3366" i="11" s="1"/>
  <c r="J3366" i="11" s="1"/>
  <c r="V3366" i="11"/>
  <c r="W3366" i="11" s="1"/>
  <c r="X3366" i="11" s="1"/>
  <c r="Y3366" i="11" s="1"/>
  <c r="M3366" i="11"/>
  <c r="N3366" i="11" s="1"/>
  <c r="O3366" i="11" s="1"/>
  <c r="P3366" i="11" s="1"/>
  <c r="A3368" i="11"/>
  <c r="B3367" i="11"/>
  <c r="U3367" i="11"/>
  <c r="E3367" i="11"/>
  <c r="D3367" i="11"/>
  <c r="C3367" i="11"/>
  <c r="S3367" i="11"/>
  <c r="K3364" i="11"/>
  <c r="Q3364" i="11"/>
  <c r="G3367" i="11" l="1"/>
  <c r="H3367" i="11" s="1"/>
  <c r="I3367" i="11" s="1"/>
  <c r="J3367" i="11" s="1"/>
  <c r="V3367" i="11"/>
  <c r="W3367" i="11" s="1"/>
  <c r="X3367" i="11" s="1"/>
  <c r="Y3367" i="11" s="1"/>
  <c r="M3367" i="11"/>
  <c r="N3367" i="11" s="1"/>
  <c r="O3367" i="11" s="1"/>
  <c r="P3367" i="11" s="1"/>
  <c r="U3368" i="11"/>
  <c r="E3368" i="11"/>
  <c r="D3368" i="11"/>
  <c r="C3368" i="11"/>
  <c r="B3368" i="11"/>
  <c r="A3369" i="11"/>
  <c r="S3368" i="11"/>
  <c r="K3365" i="11"/>
  <c r="Q3365" i="11"/>
  <c r="G3368" i="11" l="1"/>
  <c r="H3368" i="11" s="1"/>
  <c r="I3368" i="11" s="1"/>
  <c r="J3368" i="11" s="1"/>
  <c r="V3368" i="11"/>
  <c r="W3368" i="11" s="1"/>
  <c r="X3368" i="11" s="1"/>
  <c r="Y3368" i="11" s="1"/>
  <c r="M3368" i="11"/>
  <c r="N3368" i="11" s="1"/>
  <c r="O3368" i="11" s="1"/>
  <c r="P3368" i="11" s="1"/>
  <c r="Q3366" i="11"/>
  <c r="D3369" i="11"/>
  <c r="C3369" i="11"/>
  <c r="A3370" i="11"/>
  <c r="E3369" i="11"/>
  <c r="B3369" i="11"/>
  <c r="U3369" i="11"/>
  <c r="S3369" i="11"/>
  <c r="K3366" i="11"/>
  <c r="G3369" i="11" l="1"/>
  <c r="H3369" i="11" s="1"/>
  <c r="I3369" i="11" s="1"/>
  <c r="J3369" i="11" s="1"/>
  <c r="V3369" i="11"/>
  <c r="W3369" i="11" s="1"/>
  <c r="X3369" i="11" s="1"/>
  <c r="Y3369" i="11" s="1"/>
  <c r="M3369" i="11"/>
  <c r="N3369" i="11" s="1"/>
  <c r="O3369" i="11" s="1"/>
  <c r="P3369" i="11" s="1"/>
  <c r="C3370" i="11"/>
  <c r="A3371" i="11"/>
  <c r="B3370" i="11"/>
  <c r="U3370" i="11"/>
  <c r="E3370" i="11"/>
  <c r="D3370" i="11"/>
  <c r="S3370" i="11"/>
  <c r="K3367" i="11"/>
  <c r="Q3367" i="11"/>
  <c r="G3370" i="11" l="1"/>
  <c r="H3370" i="11" s="1"/>
  <c r="I3370" i="11" s="1"/>
  <c r="J3370" i="11" s="1"/>
  <c r="M3370" i="11"/>
  <c r="N3370" i="11" s="1"/>
  <c r="O3370" i="11" s="1"/>
  <c r="P3370" i="11" s="1"/>
  <c r="V3370" i="11"/>
  <c r="W3370" i="11" s="1"/>
  <c r="X3370" i="11" s="1"/>
  <c r="Y3370" i="11" s="1"/>
  <c r="A3372" i="11"/>
  <c r="B3371" i="11"/>
  <c r="U3371" i="11"/>
  <c r="E3371" i="11"/>
  <c r="D3371" i="11"/>
  <c r="C3371" i="11"/>
  <c r="S3371" i="11"/>
  <c r="K3368" i="11"/>
  <c r="Q3368" i="11"/>
  <c r="G3371" i="11" l="1"/>
  <c r="H3371" i="11" s="1"/>
  <c r="I3371" i="11" s="1"/>
  <c r="J3371" i="11" s="1"/>
  <c r="M3371" i="11"/>
  <c r="N3371" i="11" s="1"/>
  <c r="O3371" i="11" s="1"/>
  <c r="P3371" i="11" s="1"/>
  <c r="V3371" i="11"/>
  <c r="W3371" i="11" s="1"/>
  <c r="X3371" i="11" s="1"/>
  <c r="Y3371" i="11" s="1"/>
  <c r="U3372" i="11"/>
  <c r="E3372" i="11"/>
  <c r="D3372" i="11"/>
  <c r="A3373" i="11"/>
  <c r="C3372" i="11"/>
  <c r="B3372" i="11"/>
  <c r="S3372" i="11"/>
  <c r="K3369" i="11"/>
  <c r="Q3369" i="11"/>
  <c r="Q3370" i="11" l="1"/>
  <c r="D3373" i="11"/>
  <c r="C3373" i="11"/>
  <c r="B3373" i="11"/>
  <c r="U3373" i="11"/>
  <c r="E3373" i="11"/>
  <c r="A3374" i="11"/>
  <c r="S3373" i="11"/>
  <c r="G3372" i="11"/>
  <c r="H3372" i="11" s="1"/>
  <c r="I3372" i="11" s="1"/>
  <c r="J3372" i="11" s="1"/>
  <c r="K3371" i="11" s="1"/>
  <c r="V3372" i="11"/>
  <c r="W3372" i="11" s="1"/>
  <c r="X3372" i="11" s="1"/>
  <c r="Y3372" i="11" s="1"/>
  <c r="M3372" i="11"/>
  <c r="N3372" i="11" s="1"/>
  <c r="O3372" i="11" s="1"/>
  <c r="P3372" i="11" s="1"/>
  <c r="K3370" i="11"/>
  <c r="C3374" i="11" l="1"/>
  <c r="A3375" i="11"/>
  <c r="B3374" i="11"/>
  <c r="E3374" i="11"/>
  <c r="D3374" i="11"/>
  <c r="U3374" i="11"/>
  <c r="S3374" i="11"/>
  <c r="G3373" i="11"/>
  <c r="H3373" i="11" s="1"/>
  <c r="I3373" i="11" s="1"/>
  <c r="J3373" i="11" s="1"/>
  <c r="V3373" i="11"/>
  <c r="W3373" i="11" s="1"/>
  <c r="X3373" i="11" s="1"/>
  <c r="Y3373" i="11" s="1"/>
  <c r="M3373" i="11"/>
  <c r="N3373" i="11" s="1"/>
  <c r="O3373" i="11" s="1"/>
  <c r="P3373" i="11" s="1"/>
  <c r="Q3371" i="11"/>
  <c r="K3372" i="11" l="1"/>
  <c r="G3374" i="11"/>
  <c r="H3374" i="11" s="1"/>
  <c r="I3374" i="11" s="1"/>
  <c r="J3374" i="11" s="1"/>
  <c r="K3373" i="11" s="1"/>
  <c r="M3374" i="11"/>
  <c r="N3374" i="11" s="1"/>
  <c r="O3374" i="11" s="1"/>
  <c r="P3374" i="11" s="1"/>
  <c r="V3374" i="11"/>
  <c r="W3374" i="11" s="1"/>
  <c r="X3374" i="11" s="1"/>
  <c r="Y3374" i="11" s="1"/>
  <c r="A3376" i="11"/>
  <c r="B3375" i="11"/>
  <c r="U3375" i="11"/>
  <c r="E3375" i="11"/>
  <c r="D3375" i="11"/>
  <c r="C3375" i="11"/>
  <c r="S3375" i="11"/>
  <c r="Q3372" i="11"/>
  <c r="U3376" i="11" l="1"/>
  <c r="E3376" i="11"/>
  <c r="D3376" i="11"/>
  <c r="C3376" i="11"/>
  <c r="B3376" i="11"/>
  <c r="A3377" i="11"/>
  <c r="S3376" i="11"/>
  <c r="G3375" i="11"/>
  <c r="H3375" i="11" s="1"/>
  <c r="I3375" i="11" s="1"/>
  <c r="J3375" i="11" s="1"/>
  <c r="K3374" i="11" s="1"/>
  <c r="M3375" i="11"/>
  <c r="N3375" i="11" s="1"/>
  <c r="O3375" i="11" s="1"/>
  <c r="P3375" i="11" s="1"/>
  <c r="Q3374" i="11" s="1"/>
  <c r="V3375" i="11"/>
  <c r="W3375" i="11" s="1"/>
  <c r="X3375" i="11" s="1"/>
  <c r="Y3375" i="11" s="1"/>
  <c r="Q3373" i="11"/>
  <c r="G3376" i="11" l="1"/>
  <c r="V3376" i="11"/>
  <c r="W3376" i="11" s="1"/>
  <c r="X3376" i="11" s="1"/>
  <c r="Y3376" i="11" s="1"/>
  <c r="M3376" i="11"/>
  <c r="N3376" i="11" s="1"/>
  <c r="O3376" i="11" s="1"/>
  <c r="P3376" i="11" s="1"/>
  <c r="Q3375" i="11" s="1"/>
  <c r="H3376" i="11"/>
  <c r="I3376" i="11" s="1"/>
  <c r="J3376" i="11" s="1"/>
  <c r="K3375" i="11" s="1"/>
  <c r="D3377" i="11"/>
  <c r="C3377" i="11"/>
  <c r="A3378" i="11"/>
  <c r="E3377" i="11"/>
  <c r="U3377" i="11"/>
  <c r="B3377" i="11"/>
  <c r="S3377" i="11"/>
  <c r="C3378" i="11" l="1"/>
  <c r="A3379" i="11"/>
  <c r="B3378" i="11"/>
  <c r="U3378" i="11"/>
  <c r="E3378" i="11"/>
  <c r="D3378" i="11"/>
  <c r="S3378" i="11"/>
  <c r="G3377" i="11"/>
  <c r="H3377" i="11" s="1"/>
  <c r="I3377" i="11" s="1"/>
  <c r="J3377" i="11" s="1"/>
  <c r="V3377" i="11"/>
  <c r="W3377" i="11" s="1"/>
  <c r="X3377" i="11" s="1"/>
  <c r="Y3377" i="11" s="1"/>
  <c r="M3377" i="11"/>
  <c r="N3377" i="11" s="1"/>
  <c r="O3377" i="11" s="1"/>
  <c r="P3377" i="11" s="1"/>
  <c r="K3376" i="11" l="1"/>
  <c r="H3378" i="11"/>
  <c r="I3378" i="11" s="1"/>
  <c r="J3378" i="11" s="1"/>
  <c r="G3378" i="11"/>
  <c r="M3378" i="11"/>
  <c r="N3378" i="11" s="1"/>
  <c r="O3378" i="11" s="1"/>
  <c r="P3378" i="11" s="1"/>
  <c r="Q3377" i="11" s="1"/>
  <c r="V3378" i="11"/>
  <c r="W3378" i="11" s="1"/>
  <c r="X3378" i="11" s="1"/>
  <c r="Y3378" i="11" s="1"/>
  <c r="A3380" i="11"/>
  <c r="B3379" i="11"/>
  <c r="U3379" i="11"/>
  <c r="E3379" i="11"/>
  <c r="D3379" i="11"/>
  <c r="C3379" i="11"/>
  <c r="S3379" i="11"/>
  <c r="Q3376" i="11"/>
  <c r="U3380" i="11" l="1"/>
  <c r="E3380" i="11"/>
  <c r="D3380" i="11"/>
  <c r="A3381" i="11"/>
  <c r="C3380" i="11"/>
  <c r="B3380" i="11"/>
  <c r="S3380" i="11"/>
  <c r="G3379" i="11"/>
  <c r="H3379" i="11" s="1"/>
  <c r="I3379" i="11" s="1"/>
  <c r="J3379" i="11" s="1"/>
  <c r="M3379" i="11"/>
  <c r="N3379" i="11" s="1"/>
  <c r="O3379" i="11" s="1"/>
  <c r="P3379" i="11" s="1"/>
  <c r="Q3378" i="11" s="1"/>
  <c r="V3379" i="11"/>
  <c r="W3379" i="11" s="1"/>
  <c r="X3379" i="11" s="1"/>
  <c r="Y3379" i="11" s="1"/>
  <c r="K3377" i="11"/>
  <c r="D3381" i="11" l="1"/>
  <c r="C3381" i="11"/>
  <c r="B3381" i="11"/>
  <c r="U3381" i="11"/>
  <c r="A3382" i="11"/>
  <c r="E3381" i="11"/>
  <c r="S3381" i="11"/>
  <c r="G3380" i="11"/>
  <c r="H3380" i="11" s="1"/>
  <c r="I3380" i="11" s="1"/>
  <c r="J3380" i="11" s="1"/>
  <c r="V3380" i="11"/>
  <c r="W3380" i="11" s="1"/>
  <c r="X3380" i="11" s="1"/>
  <c r="Y3380" i="11" s="1"/>
  <c r="M3380" i="11"/>
  <c r="N3380" i="11" s="1"/>
  <c r="O3380" i="11" s="1"/>
  <c r="P3380" i="11" s="1"/>
  <c r="K3378" i="11"/>
  <c r="C3382" i="11" l="1"/>
  <c r="A3383" i="11"/>
  <c r="B3382" i="11"/>
  <c r="E3382" i="11"/>
  <c r="D3382" i="11"/>
  <c r="U3382" i="11"/>
  <c r="S3382" i="11"/>
  <c r="K3379" i="11"/>
  <c r="N3381" i="11"/>
  <c r="O3381" i="11" s="1"/>
  <c r="P3381" i="11" s="1"/>
  <c r="Q3380" i="11" s="1"/>
  <c r="G3381" i="11"/>
  <c r="H3381" i="11" s="1"/>
  <c r="I3381" i="11" s="1"/>
  <c r="J3381" i="11" s="1"/>
  <c r="V3381" i="11"/>
  <c r="W3381" i="11" s="1"/>
  <c r="X3381" i="11" s="1"/>
  <c r="Y3381" i="11" s="1"/>
  <c r="M3381" i="11"/>
  <c r="Q3379" i="11"/>
  <c r="G3382" i="11" l="1"/>
  <c r="H3382" i="11" s="1"/>
  <c r="I3382" i="11" s="1"/>
  <c r="J3382" i="11" s="1"/>
  <c r="K3381" i="11" s="1"/>
  <c r="V3382" i="11"/>
  <c r="W3382" i="11" s="1"/>
  <c r="X3382" i="11" s="1"/>
  <c r="Y3382" i="11" s="1"/>
  <c r="M3382" i="11"/>
  <c r="N3382" i="11" s="1"/>
  <c r="O3382" i="11" s="1"/>
  <c r="P3382" i="11" s="1"/>
  <c r="Q3381" i="11" s="1"/>
  <c r="A3384" i="11"/>
  <c r="B3383" i="11"/>
  <c r="U3383" i="11"/>
  <c r="E3383" i="11"/>
  <c r="D3383" i="11"/>
  <c r="C3383" i="11"/>
  <c r="S3383" i="11"/>
  <c r="K3380" i="11"/>
  <c r="G3383" i="11" l="1"/>
  <c r="H3383" i="11" s="1"/>
  <c r="I3383" i="11" s="1"/>
  <c r="J3383" i="11" s="1"/>
  <c r="K3382" i="11" s="1"/>
  <c r="V3383" i="11"/>
  <c r="W3383" i="11" s="1"/>
  <c r="X3383" i="11" s="1"/>
  <c r="Y3383" i="11" s="1"/>
  <c r="M3383" i="11"/>
  <c r="N3383" i="11" s="1"/>
  <c r="O3383" i="11" s="1"/>
  <c r="P3383" i="11" s="1"/>
  <c r="Q3382" i="11" s="1"/>
  <c r="U3384" i="11"/>
  <c r="E3384" i="11"/>
  <c r="D3384" i="11"/>
  <c r="C3384" i="11"/>
  <c r="B3384" i="11"/>
  <c r="A3385" i="11"/>
  <c r="S3384" i="11"/>
  <c r="G3384" i="11" l="1"/>
  <c r="H3384" i="11" s="1"/>
  <c r="I3384" i="11" s="1"/>
  <c r="J3384" i="11" s="1"/>
  <c r="K3383" i="11" s="1"/>
  <c r="M3384" i="11"/>
  <c r="N3384" i="11" s="1"/>
  <c r="O3384" i="11" s="1"/>
  <c r="P3384" i="11" s="1"/>
  <c r="V3384" i="11"/>
  <c r="W3384" i="11" s="1"/>
  <c r="X3384" i="11" s="1"/>
  <c r="Y3384" i="11" s="1"/>
  <c r="D3385" i="11"/>
  <c r="C3385" i="11"/>
  <c r="A3386" i="11"/>
  <c r="E3385" i="11"/>
  <c r="B3385" i="11"/>
  <c r="U3385" i="11"/>
  <c r="S3385" i="11"/>
  <c r="G3385" i="11" l="1"/>
  <c r="H3385" i="11" s="1"/>
  <c r="I3385" i="11" s="1"/>
  <c r="J3385" i="11" s="1"/>
  <c r="V3385" i="11"/>
  <c r="W3385" i="11" s="1"/>
  <c r="X3385" i="11" s="1"/>
  <c r="Y3385" i="11" s="1"/>
  <c r="M3385" i="11"/>
  <c r="N3385" i="11" s="1"/>
  <c r="O3385" i="11" s="1"/>
  <c r="P3385" i="11" s="1"/>
  <c r="C3386" i="11"/>
  <c r="A3387" i="11"/>
  <c r="B3386" i="11"/>
  <c r="U3386" i="11"/>
  <c r="E3386" i="11"/>
  <c r="D3386" i="11"/>
  <c r="S3386" i="11"/>
  <c r="Q3383" i="11"/>
  <c r="K3384" i="11" l="1"/>
  <c r="G3386" i="11"/>
  <c r="H3386" i="11" s="1"/>
  <c r="I3386" i="11" s="1"/>
  <c r="J3386" i="11" s="1"/>
  <c r="M3386" i="11"/>
  <c r="N3386" i="11" s="1"/>
  <c r="O3386" i="11" s="1"/>
  <c r="P3386" i="11" s="1"/>
  <c r="Q3385" i="11" s="1"/>
  <c r="V3386" i="11"/>
  <c r="W3386" i="11" s="1"/>
  <c r="X3386" i="11" s="1"/>
  <c r="Y3386" i="11" s="1"/>
  <c r="A3388" i="11"/>
  <c r="B3387" i="11"/>
  <c r="U3387" i="11"/>
  <c r="E3387" i="11"/>
  <c r="D3387" i="11"/>
  <c r="C3387" i="11"/>
  <c r="S3387" i="11"/>
  <c r="Q3384" i="11"/>
  <c r="U3388" i="11" l="1"/>
  <c r="E3388" i="11"/>
  <c r="D3388" i="11"/>
  <c r="A3389" i="11"/>
  <c r="C3388" i="11"/>
  <c r="B3388" i="11"/>
  <c r="S3388" i="11"/>
  <c r="G3387" i="11"/>
  <c r="H3387" i="11" s="1"/>
  <c r="I3387" i="11" s="1"/>
  <c r="J3387" i="11" s="1"/>
  <c r="V3387" i="11"/>
  <c r="W3387" i="11" s="1"/>
  <c r="X3387" i="11" s="1"/>
  <c r="Y3387" i="11" s="1"/>
  <c r="M3387" i="11"/>
  <c r="N3387" i="11" s="1"/>
  <c r="O3387" i="11" s="1"/>
  <c r="P3387" i="11" s="1"/>
  <c r="Q3386" i="11" s="1"/>
  <c r="K3385" i="11"/>
  <c r="K3386" i="11" l="1"/>
  <c r="D3389" i="11"/>
  <c r="C3389" i="11"/>
  <c r="B3389" i="11"/>
  <c r="U3389" i="11"/>
  <c r="A3390" i="11"/>
  <c r="E3389" i="11"/>
  <c r="S3389" i="11"/>
  <c r="G3388" i="11"/>
  <c r="H3388" i="11" s="1"/>
  <c r="I3388" i="11" s="1"/>
  <c r="J3388" i="11" s="1"/>
  <c r="M3388" i="11"/>
  <c r="N3388" i="11" s="1"/>
  <c r="O3388" i="11" s="1"/>
  <c r="P3388" i="11" s="1"/>
  <c r="Q3387" i="11" s="1"/>
  <c r="V3388" i="11"/>
  <c r="W3388" i="11" s="1"/>
  <c r="X3388" i="11" s="1"/>
  <c r="Y3388" i="11" s="1"/>
  <c r="K3387" i="11" l="1"/>
  <c r="W3389" i="11"/>
  <c r="X3389" i="11" s="1"/>
  <c r="Y3389" i="11" s="1"/>
  <c r="C3390" i="11"/>
  <c r="A3391" i="11"/>
  <c r="B3390" i="11"/>
  <c r="E3390" i="11"/>
  <c r="D3390" i="11"/>
  <c r="U3390" i="11"/>
  <c r="S3390" i="11"/>
  <c r="G3389" i="11"/>
  <c r="H3389" i="11" s="1"/>
  <c r="I3389" i="11" s="1"/>
  <c r="J3389" i="11" s="1"/>
  <c r="M3389" i="11"/>
  <c r="N3389" i="11" s="1"/>
  <c r="O3389" i="11" s="1"/>
  <c r="P3389" i="11" s="1"/>
  <c r="V3389" i="11"/>
  <c r="G3390" i="11" l="1"/>
  <c r="M3390" i="11"/>
  <c r="N3390" i="11" s="1"/>
  <c r="O3390" i="11" s="1"/>
  <c r="P3390" i="11" s="1"/>
  <c r="Q3389" i="11" s="1"/>
  <c r="V3390" i="11"/>
  <c r="W3390" i="11" s="1"/>
  <c r="X3390" i="11" s="1"/>
  <c r="Y3390" i="11" s="1"/>
  <c r="A3392" i="11"/>
  <c r="B3391" i="11"/>
  <c r="U3391" i="11"/>
  <c r="E3391" i="11"/>
  <c r="D3391" i="11"/>
  <c r="C3391" i="11"/>
  <c r="S3391" i="11"/>
  <c r="Q3388" i="11"/>
  <c r="H3390" i="11"/>
  <c r="I3390" i="11" s="1"/>
  <c r="J3390" i="11" s="1"/>
  <c r="K3389" i="11" s="1"/>
  <c r="K3388" i="11"/>
  <c r="G3391" i="11" l="1"/>
  <c r="H3391" i="11" s="1"/>
  <c r="I3391" i="11" s="1"/>
  <c r="J3391" i="11" s="1"/>
  <c r="K3390" i="11" s="1"/>
  <c r="M3391" i="11"/>
  <c r="N3391" i="11" s="1"/>
  <c r="O3391" i="11" s="1"/>
  <c r="P3391" i="11" s="1"/>
  <c r="Q3390" i="11" s="1"/>
  <c r="V3391" i="11"/>
  <c r="W3391" i="11" s="1"/>
  <c r="X3391" i="11" s="1"/>
  <c r="Y3391" i="11" s="1"/>
  <c r="U3392" i="11"/>
  <c r="E3392" i="11"/>
  <c r="D3392" i="11"/>
  <c r="C3392" i="11"/>
  <c r="B3392" i="11"/>
  <c r="A3393" i="11"/>
  <c r="S3392" i="11"/>
  <c r="D3393" i="11" l="1"/>
  <c r="C3393" i="11"/>
  <c r="A3394" i="11"/>
  <c r="E3393" i="11"/>
  <c r="B3393" i="11"/>
  <c r="U3393" i="11"/>
  <c r="S3393" i="11"/>
  <c r="G3392" i="11"/>
  <c r="H3392" i="11" s="1"/>
  <c r="I3392" i="11" s="1"/>
  <c r="J3392" i="11" s="1"/>
  <c r="K3391" i="11" s="1"/>
  <c r="V3392" i="11"/>
  <c r="W3392" i="11" s="1"/>
  <c r="X3392" i="11" s="1"/>
  <c r="Y3392" i="11" s="1"/>
  <c r="M3392" i="11"/>
  <c r="N3392" i="11" s="1"/>
  <c r="O3392" i="11" s="1"/>
  <c r="P3392" i="11" s="1"/>
  <c r="Q3391" i="11" s="1"/>
  <c r="G3393" i="11" l="1"/>
  <c r="H3393" i="11" s="1"/>
  <c r="I3393" i="11" s="1"/>
  <c r="J3393" i="11" s="1"/>
  <c r="K3392" i="11" s="1"/>
  <c r="V3393" i="11"/>
  <c r="W3393" i="11" s="1"/>
  <c r="X3393" i="11" s="1"/>
  <c r="Y3393" i="11" s="1"/>
  <c r="M3393" i="11"/>
  <c r="C3394" i="11"/>
  <c r="A3395" i="11"/>
  <c r="B3394" i="11"/>
  <c r="U3394" i="11"/>
  <c r="E3394" i="11"/>
  <c r="D3394" i="11"/>
  <c r="S3394" i="11"/>
  <c r="N3393" i="11"/>
  <c r="O3393" i="11" s="1"/>
  <c r="P3393" i="11" s="1"/>
  <c r="A3396" i="11" l="1"/>
  <c r="B3395" i="11"/>
  <c r="U3395" i="11"/>
  <c r="E3395" i="11"/>
  <c r="D3395" i="11"/>
  <c r="C3395" i="11"/>
  <c r="S3395" i="11"/>
  <c r="Q3392" i="11"/>
  <c r="G3394" i="11"/>
  <c r="H3394" i="11" s="1"/>
  <c r="I3394" i="11" s="1"/>
  <c r="J3394" i="11" s="1"/>
  <c r="M3394" i="11"/>
  <c r="N3394" i="11" s="1"/>
  <c r="O3394" i="11" s="1"/>
  <c r="P3394" i="11" s="1"/>
  <c r="V3394" i="11"/>
  <c r="W3394" i="11" s="1"/>
  <c r="X3394" i="11" s="1"/>
  <c r="Y3394" i="11" s="1"/>
  <c r="U3396" i="11" l="1"/>
  <c r="E3396" i="11"/>
  <c r="D3396" i="11"/>
  <c r="A3397" i="11"/>
  <c r="C3396" i="11"/>
  <c r="B3396" i="11"/>
  <c r="S3396" i="11"/>
  <c r="G3395" i="11"/>
  <c r="H3395" i="11" s="1"/>
  <c r="I3395" i="11" s="1"/>
  <c r="J3395" i="11" s="1"/>
  <c r="V3395" i="11"/>
  <c r="W3395" i="11" s="1"/>
  <c r="X3395" i="11" s="1"/>
  <c r="Y3395" i="11" s="1"/>
  <c r="M3395" i="11"/>
  <c r="N3395" i="11" s="1"/>
  <c r="O3395" i="11" s="1"/>
  <c r="P3395" i="11" s="1"/>
  <c r="K3393" i="11"/>
  <c r="Q3393" i="11"/>
  <c r="K3394" i="11" l="1"/>
  <c r="G3396" i="11"/>
  <c r="H3396" i="11" s="1"/>
  <c r="I3396" i="11" s="1"/>
  <c r="J3396" i="11" s="1"/>
  <c r="V3396" i="11"/>
  <c r="W3396" i="11" s="1"/>
  <c r="X3396" i="11" s="1"/>
  <c r="Y3396" i="11" s="1"/>
  <c r="M3396" i="11"/>
  <c r="N3396" i="11" s="1"/>
  <c r="O3396" i="11" s="1"/>
  <c r="P3396" i="11" s="1"/>
  <c r="Q3394" i="11"/>
  <c r="D3397" i="11"/>
  <c r="C3397" i="11"/>
  <c r="B3397" i="11"/>
  <c r="U3397" i="11"/>
  <c r="A3398" i="11"/>
  <c r="E3397" i="11"/>
  <c r="S3397" i="11"/>
  <c r="C3398" i="11" l="1"/>
  <c r="A3399" i="11"/>
  <c r="B3398" i="11"/>
  <c r="E3398" i="11"/>
  <c r="D3398" i="11"/>
  <c r="U3398" i="11"/>
  <c r="S3398" i="11"/>
  <c r="G3397" i="11"/>
  <c r="H3397" i="11" s="1"/>
  <c r="I3397" i="11" s="1"/>
  <c r="J3397" i="11" s="1"/>
  <c r="M3397" i="11"/>
  <c r="N3397" i="11" s="1"/>
  <c r="O3397" i="11" s="1"/>
  <c r="P3397" i="11" s="1"/>
  <c r="Q3396" i="11" s="1"/>
  <c r="V3397" i="11"/>
  <c r="W3397" i="11" s="1"/>
  <c r="X3397" i="11" s="1"/>
  <c r="Y3397" i="11" s="1"/>
  <c r="K3395" i="11"/>
  <c r="Q3395" i="11"/>
  <c r="A3400" i="11" l="1"/>
  <c r="B3399" i="11"/>
  <c r="U3399" i="11"/>
  <c r="E3399" i="11"/>
  <c r="D3399" i="11"/>
  <c r="C3399" i="11"/>
  <c r="S3399" i="11"/>
  <c r="K3396" i="11"/>
  <c r="G3398" i="11"/>
  <c r="H3398" i="11" s="1"/>
  <c r="I3398" i="11" s="1"/>
  <c r="J3398" i="11" s="1"/>
  <c r="V3398" i="11"/>
  <c r="M3398" i="11"/>
  <c r="N3398" i="11" s="1"/>
  <c r="O3398" i="11" s="1"/>
  <c r="P3398" i="11" s="1"/>
  <c r="W3398" i="11"/>
  <c r="X3398" i="11" s="1"/>
  <c r="Y3398" i="11" s="1"/>
  <c r="G3399" i="11" l="1"/>
  <c r="H3399" i="11" s="1"/>
  <c r="I3399" i="11" s="1"/>
  <c r="J3399" i="11" s="1"/>
  <c r="V3399" i="11"/>
  <c r="W3399" i="11" s="1"/>
  <c r="X3399" i="11" s="1"/>
  <c r="Y3399" i="11" s="1"/>
  <c r="M3399" i="11"/>
  <c r="N3399" i="11" s="1"/>
  <c r="O3399" i="11" s="1"/>
  <c r="P3399" i="11" s="1"/>
  <c r="Q3397" i="11"/>
  <c r="U3400" i="11"/>
  <c r="E3400" i="11"/>
  <c r="D3400" i="11"/>
  <c r="C3400" i="11"/>
  <c r="B3400" i="11"/>
  <c r="A3401" i="11"/>
  <c r="S3400" i="11"/>
  <c r="K3397" i="11"/>
  <c r="Q3398" i="11" l="1"/>
  <c r="K3398" i="11"/>
  <c r="G3400" i="11"/>
  <c r="H3400" i="11" s="1"/>
  <c r="I3400" i="11" s="1"/>
  <c r="J3400" i="11" s="1"/>
  <c r="K3399" i="11" s="1"/>
  <c r="V3400" i="11"/>
  <c r="W3400" i="11" s="1"/>
  <c r="X3400" i="11" s="1"/>
  <c r="Y3400" i="11" s="1"/>
  <c r="M3400" i="11"/>
  <c r="N3400" i="11" s="1"/>
  <c r="O3400" i="11" s="1"/>
  <c r="P3400" i="11" s="1"/>
  <c r="D3401" i="11"/>
  <c r="C3401" i="11"/>
  <c r="A3402" i="11"/>
  <c r="E3401" i="11"/>
  <c r="B3401" i="11"/>
  <c r="U3401" i="11"/>
  <c r="S3401" i="11"/>
  <c r="G3401" i="11" l="1"/>
  <c r="H3401" i="11" s="1"/>
  <c r="I3401" i="11" s="1"/>
  <c r="J3401" i="11" s="1"/>
  <c r="K3400" i="11" s="1"/>
  <c r="M3401" i="11"/>
  <c r="V3401" i="11"/>
  <c r="W3401" i="11" s="1"/>
  <c r="X3401" i="11" s="1"/>
  <c r="Y3401" i="11" s="1"/>
  <c r="C3402" i="11"/>
  <c r="A3403" i="11"/>
  <c r="B3402" i="11"/>
  <c r="U3402" i="11"/>
  <c r="E3402" i="11"/>
  <c r="D3402" i="11"/>
  <c r="S3402" i="11"/>
  <c r="N3401" i="11"/>
  <c r="O3401" i="11" s="1"/>
  <c r="P3401" i="11" s="1"/>
  <c r="Q3400" i="11" s="1"/>
  <c r="Q3399" i="11"/>
  <c r="A3404" i="11" l="1"/>
  <c r="B3403" i="11"/>
  <c r="U3403" i="11"/>
  <c r="E3403" i="11"/>
  <c r="D3403" i="11"/>
  <c r="C3403" i="11"/>
  <c r="S3403" i="11"/>
  <c r="G3402" i="11"/>
  <c r="H3402" i="11" s="1"/>
  <c r="I3402" i="11" s="1"/>
  <c r="J3402" i="11" s="1"/>
  <c r="M3402" i="11"/>
  <c r="N3402" i="11" s="1"/>
  <c r="O3402" i="11" s="1"/>
  <c r="P3402" i="11" s="1"/>
  <c r="Q3401" i="11" s="1"/>
  <c r="V3402" i="11"/>
  <c r="W3402" i="11" s="1"/>
  <c r="X3402" i="11" s="1"/>
  <c r="Y3402" i="11" s="1"/>
  <c r="K3401" i="11" l="1"/>
  <c r="G3403" i="11"/>
  <c r="H3403" i="11" s="1"/>
  <c r="I3403" i="11" s="1"/>
  <c r="J3403" i="11" s="1"/>
  <c r="M3403" i="11"/>
  <c r="N3403" i="11" s="1"/>
  <c r="O3403" i="11" s="1"/>
  <c r="P3403" i="11" s="1"/>
  <c r="V3403" i="11"/>
  <c r="W3403" i="11" s="1"/>
  <c r="X3403" i="11" s="1"/>
  <c r="Y3403" i="11" s="1"/>
  <c r="U3404" i="11"/>
  <c r="E3404" i="11"/>
  <c r="D3404" i="11"/>
  <c r="A3405" i="11"/>
  <c r="C3404" i="11"/>
  <c r="B3404" i="11"/>
  <c r="S3404" i="11"/>
  <c r="Q3402" i="11" l="1"/>
  <c r="G3404" i="11"/>
  <c r="H3404" i="11" s="1"/>
  <c r="I3404" i="11" s="1"/>
  <c r="J3404" i="11" s="1"/>
  <c r="M3404" i="11"/>
  <c r="N3404" i="11" s="1"/>
  <c r="O3404" i="11" s="1"/>
  <c r="P3404" i="11" s="1"/>
  <c r="V3404" i="11"/>
  <c r="W3404" i="11" s="1"/>
  <c r="X3404" i="11" s="1"/>
  <c r="Y3404" i="11" s="1"/>
  <c r="D3405" i="11"/>
  <c r="C3405" i="11"/>
  <c r="B3405" i="11"/>
  <c r="U3405" i="11"/>
  <c r="E3405" i="11"/>
  <c r="A3406" i="11"/>
  <c r="S3405" i="11"/>
  <c r="K3402" i="11"/>
  <c r="C3406" i="11" l="1"/>
  <c r="A3407" i="11"/>
  <c r="B3406" i="11"/>
  <c r="E3406" i="11"/>
  <c r="D3406" i="11"/>
  <c r="U3406" i="11"/>
  <c r="S3406" i="11"/>
  <c r="K3403" i="11"/>
  <c r="G3405" i="11"/>
  <c r="H3405" i="11" s="1"/>
  <c r="I3405" i="11" s="1"/>
  <c r="J3405" i="11" s="1"/>
  <c r="V3405" i="11"/>
  <c r="W3405" i="11" s="1"/>
  <c r="X3405" i="11" s="1"/>
  <c r="Y3405" i="11" s="1"/>
  <c r="M3405" i="11"/>
  <c r="N3405" i="11" s="1"/>
  <c r="O3405" i="11" s="1"/>
  <c r="P3405" i="11" s="1"/>
  <c r="Q3403" i="11"/>
  <c r="Q3404" i="11" l="1"/>
  <c r="G3406" i="11"/>
  <c r="H3406" i="11" s="1"/>
  <c r="I3406" i="11" s="1"/>
  <c r="J3406" i="11" s="1"/>
  <c r="M3406" i="11"/>
  <c r="N3406" i="11" s="1"/>
  <c r="O3406" i="11" s="1"/>
  <c r="P3406" i="11" s="1"/>
  <c r="V3406" i="11"/>
  <c r="W3406" i="11" s="1"/>
  <c r="X3406" i="11" s="1"/>
  <c r="Y3406" i="11" s="1"/>
  <c r="A3408" i="11"/>
  <c r="B3407" i="11"/>
  <c r="U3407" i="11"/>
  <c r="E3407" i="11"/>
  <c r="D3407" i="11"/>
  <c r="C3407" i="11"/>
  <c r="S3407" i="11"/>
  <c r="K3404" i="11"/>
  <c r="U3408" i="11" l="1"/>
  <c r="E3408" i="11"/>
  <c r="D3408" i="11"/>
  <c r="C3408" i="11"/>
  <c r="B3408" i="11"/>
  <c r="A3409" i="11"/>
  <c r="S3408" i="11"/>
  <c r="K3405" i="11"/>
  <c r="G3407" i="11"/>
  <c r="H3407" i="11" s="1"/>
  <c r="I3407" i="11" s="1"/>
  <c r="J3407" i="11" s="1"/>
  <c r="K3406" i="11" s="1"/>
  <c r="M3407" i="11"/>
  <c r="N3407" i="11" s="1"/>
  <c r="O3407" i="11" s="1"/>
  <c r="P3407" i="11" s="1"/>
  <c r="V3407" i="11"/>
  <c r="W3407" i="11" s="1"/>
  <c r="X3407" i="11" s="1"/>
  <c r="Y3407" i="11" s="1"/>
  <c r="Q3405" i="11"/>
  <c r="D3409" i="11" l="1"/>
  <c r="C3409" i="11"/>
  <c r="A3410" i="11"/>
  <c r="E3409" i="11"/>
  <c r="U3409" i="11"/>
  <c r="B3409" i="11"/>
  <c r="S3409" i="11"/>
  <c r="G3408" i="11"/>
  <c r="H3408" i="11" s="1"/>
  <c r="I3408" i="11" s="1"/>
  <c r="J3408" i="11" s="1"/>
  <c r="V3408" i="11"/>
  <c r="W3408" i="11" s="1"/>
  <c r="X3408" i="11" s="1"/>
  <c r="Y3408" i="11" s="1"/>
  <c r="M3408" i="11"/>
  <c r="Q3406" i="11"/>
  <c r="C3410" i="11" l="1"/>
  <c r="A3411" i="11"/>
  <c r="B3410" i="11"/>
  <c r="U3410" i="11"/>
  <c r="E3410" i="11"/>
  <c r="D3410" i="11"/>
  <c r="S3410" i="11"/>
  <c r="N3408" i="11"/>
  <c r="O3408" i="11" s="1"/>
  <c r="P3408" i="11" s="1"/>
  <c r="K3407" i="11"/>
  <c r="G3409" i="11"/>
  <c r="H3409" i="11" s="1"/>
  <c r="I3409" i="11" s="1"/>
  <c r="J3409" i="11" s="1"/>
  <c r="K3408" i="11" s="1"/>
  <c r="M3409" i="11"/>
  <c r="N3409" i="11" s="1"/>
  <c r="O3409" i="11" s="1"/>
  <c r="P3409" i="11" s="1"/>
  <c r="V3409" i="11"/>
  <c r="W3409" i="11" s="1"/>
  <c r="X3409" i="11" s="1"/>
  <c r="Y3409" i="11" s="1"/>
  <c r="A3412" i="11" l="1"/>
  <c r="B3411" i="11"/>
  <c r="U3411" i="11"/>
  <c r="E3411" i="11"/>
  <c r="D3411" i="11"/>
  <c r="C3411" i="11"/>
  <c r="S3411" i="11"/>
  <c r="G3410" i="11"/>
  <c r="H3410" i="11" s="1"/>
  <c r="I3410" i="11" s="1"/>
  <c r="J3410" i="11" s="1"/>
  <c r="K3409" i="11" s="1"/>
  <c r="M3410" i="11"/>
  <c r="N3410" i="11" s="1"/>
  <c r="O3410" i="11" s="1"/>
  <c r="P3410" i="11" s="1"/>
  <c r="V3410" i="11"/>
  <c r="W3410" i="11"/>
  <c r="X3410" i="11" s="1"/>
  <c r="Y3410" i="11" s="1"/>
  <c r="Q3408" i="11"/>
  <c r="Q3407" i="11"/>
  <c r="Q3409" i="11" l="1"/>
  <c r="G3411" i="11"/>
  <c r="H3411" i="11" s="1"/>
  <c r="I3411" i="11" s="1"/>
  <c r="J3411" i="11" s="1"/>
  <c r="K3410" i="11" s="1"/>
  <c r="V3411" i="11"/>
  <c r="W3411" i="11" s="1"/>
  <c r="X3411" i="11" s="1"/>
  <c r="Y3411" i="11" s="1"/>
  <c r="M3411" i="11"/>
  <c r="N3411" i="11" s="1"/>
  <c r="O3411" i="11" s="1"/>
  <c r="P3411" i="11" s="1"/>
  <c r="Q3410" i="11" s="1"/>
  <c r="U3412" i="11"/>
  <c r="E3412" i="11"/>
  <c r="D3412" i="11"/>
  <c r="A3413" i="11"/>
  <c r="C3412" i="11"/>
  <c r="B3412" i="11"/>
  <c r="S3412" i="11"/>
  <c r="G3412" i="11" l="1"/>
  <c r="H3412" i="11" s="1"/>
  <c r="I3412" i="11" s="1"/>
  <c r="J3412" i="11" s="1"/>
  <c r="K3411" i="11" s="1"/>
  <c r="M3412" i="11"/>
  <c r="N3412" i="11" s="1"/>
  <c r="O3412" i="11" s="1"/>
  <c r="P3412" i="11" s="1"/>
  <c r="Q3411" i="11" s="1"/>
  <c r="V3412" i="11"/>
  <c r="W3412" i="11" s="1"/>
  <c r="X3412" i="11" s="1"/>
  <c r="Y3412" i="11" s="1"/>
  <c r="D3413" i="11"/>
  <c r="C3413" i="11"/>
  <c r="B3413" i="11"/>
  <c r="U3413" i="11"/>
  <c r="A3414" i="11"/>
  <c r="E3413" i="11"/>
  <c r="S3413" i="11"/>
  <c r="G3413" i="11" l="1"/>
  <c r="H3413" i="11" s="1"/>
  <c r="I3413" i="11" s="1"/>
  <c r="J3413" i="11" s="1"/>
  <c r="K3412" i="11" s="1"/>
  <c r="V3413" i="11"/>
  <c r="W3413" i="11" s="1"/>
  <c r="X3413" i="11" s="1"/>
  <c r="Y3413" i="11" s="1"/>
  <c r="M3413" i="11"/>
  <c r="N3413" i="11" s="1"/>
  <c r="O3413" i="11" s="1"/>
  <c r="P3413" i="11" s="1"/>
  <c r="C3414" i="11"/>
  <c r="A3415" i="11"/>
  <c r="B3414" i="11"/>
  <c r="E3414" i="11"/>
  <c r="D3414" i="11"/>
  <c r="U3414" i="11"/>
  <c r="S3414" i="11"/>
  <c r="G3414" i="11" l="1"/>
  <c r="H3414" i="11" s="1"/>
  <c r="I3414" i="11" s="1"/>
  <c r="J3414" i="11" s="1"/>
  <c r="K3413" i="11" s="1"/>
  <c r="V3414" i="11"/>
  <c r="W3414" i="11" s="1"/>
  <c r="X3414" i="11" s="1"/>
  <c r="Y3414" i="11" s="1"/>
  <c r="M3414" i="11"/>
  <c r="N3414" i="11" s="1"/>
  <c r="O3414" i="11" s="1"/>
  <c r="P3414" i="11" s="1"/>
  <c r="A3416" i="11"/>
  <c r="B3415" i="11"/>
  <c r="U3415" i="11"/>
  <c r="E3415" i="11"/>
  <c r="C3415" i="11"/>
  <c r="D3415" i="11"/>
  <c r="S3415" i="11"/>
  <c r="Q3412" i="11"/>
  <c r="G3415" i="11" l="1"/>
  <c r="H3415" i="11" s="1"/>
  <c r="I3415" i="11" s="1"/>
  <c r="J3415" i="11" s="1"/>
  <c r="V3415" i="11"/>
  <c r="W3415" i="11" s="1"/>
  <c r="X3415" i="11" s="1"/>
  <c r="Y3415" i="11" s="1"/>
  <c r="M3415" i="11"/>
  <c r="N3415" i="11" s="1"/>
  <c r="O3415" i="11" s="1"/>
  <c r="P3415" i="11" s="1"/>
  <c r="U3416" i="11"/>
  <c r="E3416" i="11"/>
  <c r="D3416" i="11"/>
  <c r="C3416" i="11"/>
  <c r="B3416" i="11"/>
  <c r="A3417" i="11"/>
  <c r="S3416" i="11"/>
  <c r="Q3413" i="11"/>
  <c r="D3417" i="11" l="1"/>
  <c r="C3417" i="11"/>
  <c r="A3418" i="11"/>
  <c r="E3417" i="11"/>
  <c r="B3417" i="11"/>
  <c r="U3417" i="11"/>
  <c r="S3417" i="11"/>
  <c r="K3414" i="11"/>
  <c r="G3416" i="11"/>
  <c r="H3416" i="11" s="1"/>
  <c r="I3416" i="11" s="1"/>
  <c r="J3416" i="11" s="1"/>
  <c r="V3416" i="11"/>
  <c r="W3416" i="11" s="1"/>
  <c r="X3416" i="11" s="1"/>
  <c r="Y3416" i="11" s="1"/>
  <c r="M3416" i="11"/>
  <c r="N3416" i="11" s="1"/>
  <c r="O3416" i="11" s="1"/>
  <c r="P3416" i="11" s="1"/>
  <c r="Q3414" i="11"/>
  <c r="C3418" i="11" l="1"/>
  <c r="A3419" i="11"/>
  <c r="B3418" i="11"/>
  <c r="U3418" i="11"/>
  <c r="D3418" i="11"/>
  <c r="E3418" i="11"/>
  <c r="S3418" i="11"/>
  <c r="N3417" i="11"/>
  <c r="O3417" i="11" s="1"/>
  <c r="P3417" i="11" s="1"/>
  <c r="Q3415" i="11"/>
  <c r="G3417" i="11"/>
  <c r="H3417" i="11" s="1"/>
  <c r="I3417" i="11" s="1"/>
  <c r="J3417" i="11" s="1"/>
  <c r="V3417" i="11"/>
  <c r="W3417" i="11" s="1"/>
  <c r="X3417" i="11" s="1"/>
  <c r="Y3417" i="11" s="1"/>
  <c r="M3417" i="11"/>
  <c r="K3415" i="11"/>
  <c r="K3416" i="11" l="1"/>
  <c r="G3418" i="11"/>
  <c r="H3418" i="11" s="1"/>
  <c r="I3418" i="11" s="1"/>
  <c r="J3418" i="11" s="1"/>
  <c r="M3418" i="11"/>
  <c r="N3418" i="11" s="1"/>
  <c r="O3418" i="11" s="1"/>
  <c r="P3418" i="11" s="1"/>
  <c r="Q3417" i="11" s="1"/>
  <c r="V3418" i="11"/>
  <c r="W3418" i="11" s="1"/>
  <c r="X3418" i="11" s="1"/>
  <c r="Y3418" i="11" s="1"/>
  <c r="A3420" i="11"/>
  <c r="B3419" i="11"/>
  <c r="U3419" i="11"/>
  <c r="E3419" i="11"/>
  <c r="D3419" i="11"/>
  <c r="C3419" i="11"/>
  <c r="S3419" i="11"/>
  <c r="Q3416" i="11"/>
  <c r="U3420" i="11" l="1"/>
  <c r="E3420" i="11"/>
  <c r="D3420" i="11"/>
  <c r="A3421" i="11"/>
  <c r="C3420" i="11"/>
  <c r="B3420" i="11"/>
  <c r="S3420" i="11"/>
  <c r="G3419" i="11"/>
  <c r="H3419" i="11" s="1"/>
  <c r="I3419" i="11" s="1"/>
  <c r="J3419" i="11" s="1"/>
  <c r="M3419" i="11"/>
  <c r="N3419" i="11" s="1"/>
  <c r="O3419" i="11" s="1"/>
  <c r="P3419" i="11" s="1"/>
  <c r="Q3418" i="11" s="1"/>
  <c r="V3419" i="11"/>
  <c r="W3419" i="11" s="1"/>
  <c r="X3419" i="11" s="1"/>
  <c r="Y3419" i="11" s="1"/>
  <c r="K3417" i="11"/>
  <c r="K3418" i="11" l="1"/>
  <c r="D3421" i="11"/>
  <c r="C3421" i="11"/>
  <c r="B3421" i="11"/>
  <c r="U3421" i="11"/>
  <c r="A3422" i="11"/>
  <c r="E3421" i="11"/>
  <c r="S3421" i="11"/>
  <c r="G3420" i="11"/>
  <c r="M3420" i="11"/>
  <c r="N3420" i="11" s="1"/>
  <c r="O3420" i="11" s="1"/>
  <c r="P3420" i="11" s="1"/>
  <c r="V3420" i="11"/>
  <c r="W3420" i="11" s="1"/>
  <c r="X3420" i="11" s="1"/>
  <c r="Y3420" i="11" s="1"/>
  <c r="H3420" i="11"/>
  <c r="I3420" i="11" s="1"/>
  <c r="J3420" i="11" s="1"/>
  <c r="H3421" i="11" l="1"/>
  <c r="I3421" i="11" s="1"/>
  <c r="J3421" i="11" s="1"/>
  <c r="K3420" i="11" s="1"/>
  <c r="G3421" i="11"/>
  <c r="M3421" i="11"/>
  <c r="V3421" i="11"/>
  <c r="W3421" i="11" s="1"/>
  <c r="X3421" i="11" s="1"/>
  <c r="Y3421" i="11" s="1"/>
  <c r="N3421" i="11"/>
  <c r="O3421" i="11" s="1"/>
  <c r="P3421" i="11" s="1"/>
  <c r="C3422" i="11"/>
  <c r="A3423" i="11"/>
  <c r="B3422" i="11"/>
  <c r="E3422" i="11"/>
  <c r="D3422" i="11"/>
  <c r="U3422" i="11"/>
  <c r="S3422" i="11"/>
  <c r="Q3419" i="11"/>
  <c r="K3419" i="11"/>
  <c r="G3422" i="11" l="1"/>
  <c r="H3422" i="11" s="1"/>
  <c r="I3422" i="11" s="1"/>
  <c r="J3422" i="11" s="1"/>
  <c r="K3421" i="11" s="1"/>
  <c r="M3422" i="11"/>
  <c r="N3422" i="11" s="1"/>
  <c r="O3422" i="11" s="1"/>
  <c r="P3422" i="11" s="1"/>
  <c r="V3422" i="11"/>
  <c r="W3422" i="11" s="1"/>
  <c r="X3422" i="11" s="1"/>
  <c r="Y3422" i="11" s="1"/>
  <c r="A3424" i="11"/>
  <c r="B3423" i="11"/>
  <c r="U3423" i="11"/>
  <c r="E3423" i="11"/>
  <c r="D3423" i="11"/>
  <c r="C3423" i="11"/>
  <c r="S3423" i="11"/>
  <c r="Q3420" i="11"/>
  <c r="G3423" i="11" l="1"/>
  <c r="H3423" i="11" s="1"/>
  <c r="I3423" i="11" s="1"/>
  <c r="J3423" i="11" s="1"/>
  <c r="M3423" i="11"/>
  <c r="N3423" i="11" s="1"/>
  <c r="O3423" i="11" s="1"/>
  <c r="P3423" i="11" s="1"/>
  <c r="V3423" i="11"/>
  <c r="W3423" i="11" s="1"/>
  <c r="X3423" i="11" s="1"/>
  <c r="Y3423" i="11" s="1"/>
  <c r="U3424" i="11"/>
  <c r="E3424" i="11"/>
  <c r="D3424" i="11"/>
  <c r="C3424" i="11"/>
  <c r="B3424" i="11"/>
  <c r="A3425" i="11"/>
  <c r="S3424" i="11"/>
  <c r="Q3421" i="11"/>
  <c r="G3424" i="11" l="1"/>
  <c r="H3424" i="11" s="1"/>
  <c r="I3424" i="11" s="1"/>
  <c r="J3424" i="11" s="1"/>
  <c r="M3424" i="11"/>
  <c r="N3424" i="11" s="1"/>
  <c r="O3424" i="11" s="1"/>
  <c r="P3424" i="11" s="1"/>
  <c r="V3424" i="11"/>
  <c r="W3424" i="11" s="1"/>
  <c r="X3424" i="11" s="1"/>
  <c r="Y3424" i="11" s="1"/>
  <c r="D3425" i="11"/>
  <c r="C3425" i="11"/>
  <c r="A3426" i="11"/>
  <c r="E3425" i="11"/>
  <c r="B3425" i="11"/>
  <c r="U3425" i="11"/>
  <c r="S3425" i="11"/>
  <c r="K3422" i="11"/>
  <c r="Q3422" i="11"/>
  <c r="G3425" i="11" l="1"/>
  <c r="H3425" i="11" s="1"/>
  <c r="I3425" i="11" s="1"/>
  <c r="J3425" i="11" s="1"/>
  <c r="V3425" i="11"/>
  <c r="W3425" i="11" s="1"/>
  <c r="X3425" i="11" s="1"/>
  <c r="Y3425" i="11" s="1"/>
  <c r="M3425" i="11"/>
  <c r="N3425" i="11" s="1"/>
  <c r="O3425" i="11" s="1"/>
  <c r="P3425" i="11" s="1"/>
  <c r="Q3424" i="11" s="1"/>
  <c r="K3423" i="11"/>
  <c r="C3426" i="11"/>
  <c r="A3427" i="11"/>
  <c r="B3426" i="11"/>
  <c r="U3426" i="11"/>
  <c r="E3426" i="11"/>
  <c r="D3426" i="11"/>
  <c r="S3426" i="11"/>
  <c r="Q3423" i="11"/>
  <c r="A3428" i="11" l="1"/>
  <c r="B3427" i="11"/>
  <c r="U3427" i="11"/>
  <c r="E3427" i="11"/>
  <c r="D3427" i="11"/>
  <c r="C3427" i="11"/>
  <c r="S3427" i="11"/>
  <c r="G3426" i="11"/>
  <c r="H3426" i="11" s="1"/>
  <c r="I3426" i="11" s="1"/>
  <c r="J3426" i="11" s="1"/>
  <c r="M3426" i="11"/>
  <c r="N3426" i="11" s="1"/>
  <c r="O3426" i="11" s="1"/>
  <c r="P3426" i="11" s="1"/>
  <c r="V3426" i="11"/>
  <c r="K3424" i="11"/>
  <c r="W3427" i="11" l="1"/>
  <c r="X3427" i="11" s="1"/>
  <c r="Y3427" i="11" s="1"/>
  <c r="Q3425" i="11"/>
  <c r="G3427" i="11"/>
  <c r="H3427" i="11" s="1"/>
  <c r="I3427" i="11" s="1"/>
  <c r="J3427" i="11" s="1"/>
  <c r="V3427" i="11"/>
  <c r="M3427" i="11"/>
  <c r="N3427" i="11" s="1"/>
  <c r="O3427" i="11" s="1"/>
  <c r="P3427" i="11" s="1"/>
  <c r="Q3426" i="11" s="1"/>
  <c r="U3428" i="11"/>
  <c r="E3428" i="11"/>
  <c r="D3428" i="11"/>
  <c r="A3429" i="11"/>
  <c r="C3428" i="11"/>
  <c r="B3428" i="11"/>
  <c r="S3428" i="11"/>
  <c r="W3426" i="11"/>
  <c r="X3426" i="11" s="1"/>
  <c r="Y3426" i="11" s="1"/>
  <c r="K3425" i="11"/>
  <c r="G3428" i="11" l="1"/>
  <c r="M3428" i="11"/>
  <c r="N3428" i="11" s="1"/>
  <c r="O3428" i="11" s="1"/>
  <c r="P3428" i="11" s="1"/>
  <c r="V3428" i="11"/>
  <c r="W3428" i="11" s="1"/>
  <c r="X3428" i="11" s="1"/>
  <c r="Y3428" i="11" s="1"/>
  <c r="H3428" i="11"/>
  <c r="I3428" i="11" s="1"/>
  <c r="J3428" i="11" s="1"/>
  <c r="K3426" i="11"/>
  <c r="D3429" i="11"/>
  <c r="C3429" i="11"/>
  <c r="B3429" i="11"/>
  <c r="U3429" i="11"/>
  <c r="A3430" i="11"/>
  <c r="E3429" i="11"/>
  <c r="S3429" i="11"/>
  <c r="Q3427" i="11" l="1"/>
  <c r="C3430" i="11"/>
  <c r="A3431" i="11"/>
  <c r="B3430" i="11"/>
  <c r="E3430" i="11"/>
  <c r="D3430" i="11"/>
  <c r="U3430" i="11"/>
  <c r="S3430" i="11"/>
  <c r="G3429" i="11"/>
  <c r="H3429" i="11" s="1"/>
  <c r="I3429" i="11" s="1"/>
  <c r="J3429" i="11" s="1"/>
  <c r="M3429" i="11"/>
  <c r="N3429" i="11" s="1"/>
  <c r="O3429" i="11" s="1"/>
  <c r="P3429" i="11" s="1"/>
  <c r="V3429" i="11"/>
  <c r="W3429" i="11" s="1"/>
  <c r="X3429" i="11" s="1"/>
  <c r="Y3429" i="11" s="1"/>
  <c r="K3427" i="11"/>
  <c r="K3428" i="11" l="1"/>
  <c r="G3430" i="11"/>
  <c r="H3430" i="11" s="1"/>
  <c r="I3430" i="11" s="1"/>
  <c r="J3430" i="11" s="1"/>
  <c r="V3430" i="11"/>
  <c r="W3430" i="11" s="1"/>
  <c r="X3430" i="11" s="1"/>
  <c r="Y3430" i="11" s="1"/>
  <c r="M3430" i="11"/>
  <c r="N3430" i="11" s="1"/>
  <c r="O3430" i="11" s="1"/>
  <c r="P3430" i="11" s="1"/>
  <c r="Q3429" i="11" s="1"/>
  <c r="A3432" i="11"/>
  <c r="B3431" i="11"/>
  <c r="U3431" i="11"/>
  <c r="E3431" i="11"/>
  <c r="D3431" i="11"/>
  <c r="C3431" i="11"/>
  <c r="S3431" i="11"/>
  <c r="Q3428" i="11"/>
  <c r="K3429" i="11" l="1"/>
  <c r="U3432" i="11"/>
  <c r="E3432" i="11"/>
  <c r="D3432" i="11"/>
  <c r="C3432" i="11"/>
  <c r="B3432" i="11"/>
  <c r="A3433" i="11"/>
  <c r="S3432" i="11"/>
  <c r="G3431" i="11"/>
  <c r="H3431" i="11" s="1"/>
  <c r="I3431" i="11" s="1"/>
  <c r="J3431" i="11" s="1"/>
  <c r="V3431" i="11"/>
  <c r="W3431" i="11" s="1"/>
  <c r="X3431" i="11" s="1"/>
  <c r="Y3431" i="11" s="1"/>
  <c r="M3431" i="11"/>
  <c r="N3431" i="11" s="1"/>
  <c r="O3431" i="11" s="1"/>
  <c r="P3431" i="11" s="1"/>
  <c r="Q3430" i="11" s="1"/>
  <c r="G3432" i="11" l="1"/>
  <c r="H3432" i="11" s="1"/>
  <c r="I3432" i="11" s="1"/>
  <c r="J3432" i="11" s="1"/>
  <c r="V3432" i="11"/>
  <c r="W3432" i="11" s="1"/>
  <c r="X3432" i="11" s="1"/>
  <c r="Y3432" i="11" s="1"/>
  <c r="M3432" i="11"/>
  <c r="N3432" i="11" s="1"/>
  <c r="O3432" i="11" s="1"/>
  <c r="P3432" i="11" s="1"/>
  <c r="D3433" i="11"/>
  <c r="C3433" i="11"/>
  <c r="A3434" i="11"/>
  <c r="E3433" i="11"/>
  <c r="B3433" i="11"/>
  <c r="U3433" i="11"/>
  <c r="S3433" i="11"/>
  <c r="K3430" i="11"/>
  <c r="C3434" i="11" l="1"/>
  <c r="A3435" i="11"/>
  <c r="B3434" i="11"/>
  <c r="U3434" i="11"/>
  <c r="E3434" i="11"/>
  <c r="D3434" i="11"/>
  <c r="S3434" i="11"/>
  <c r="G3433" i="11"/>
  <c r="H3433" i="11" s="1"/>
  <c r="I3433" i="11" s="1"/>
  <c r="J3433" i="11" s="1"/>
  <c r="K3432" i="11" s="1"/>
  <c r="V3433" i="11"/>
  <c r="W3433" i="11" s="1"/>
  <c r="X3433" i="11" s="1"/>
  <c r="Y3433" i="11" s="1"/>
  <c r="M3433" i="11"/>
  <c r="N3433" i="11" s="1"/>
  <c r="O3433" i="11" s="1"/>
  <c r="P3433" i="11" s="1"/>
  <c r="Q3431" i="11"/>
  <c r="K3431" i="11"/>
  <c r="G3434" i="11" l="1"/>
  <c r="H3434" i="11" s="1"/>
  <c r="I3434" i="11" s="1"/>
  <c r="J3434" i="11" s="1"/>
  <c r="M3434" i="11"/>
  <c r="N3434" i="11" s="1"/>
  <c r="O3434" i="11" s="1"/>
  <c r="P3434" i="11" s="1"/>
  <c r="V3434" i="11"/>
  <c r="W3434" i="11" s="1"/>
  <c r="X3434" i="11" s="1"/>
  <c r="Y3434" i="11" s="1"/>
  <c r="A3436" i="11"/>
  <c r="B3435" i="11"/>
  <c r="U3435" i="11"/>
  <c r="E3435" i="11"/>
  <c r="D3435" i="11"/>
  <c r="C3435" i="11"/>
  <c r="S3435" i="11"/>
  <c r="Q3432" i="11"/>
  <c r="G3435" i="11" l="1"/>
  <c r="H3435" i="11" s="1"/>
  <c r="I3435" i="11" s="1"/>
  <c r="J3435" i="11" s="1"/>
  <c r="K3434" i="11" s="1"/>
  <c r="M3435" i="11"/>
  <c r="N3435" i="11" s="1"/>
  <c r="O3435" i="11" s="1"/>
  <c r="P3435" i="11" s="1"/>
  <c r="Q3434" i="11" s="1"/>
  <c r="V3435" i="11"/>
  <c r="W3435" i="11" s="1"/>
  <c r="X3435" i="11" s="1"/>
  <c r="Y3435" i="11" s="1"/>
  <c r="U3436" i="11"/>
  <c r="E3436" i="11"/>
  <c r="D3436" i="11"/>
  <c r="A3437" i="11"/>
  <c r="C3436" i="11"/>
  <c r="B3436" i="11"/>
  <c r="S3436" i="11"/>
  <c r="K3433" i="11"/>
  <c r="Q3433" i="11"/>
  <c r="D3437" i="11" l="1"/>
  <c r="C3437" i="11"/>
  <c r="B3437" i="11"/>
  <c r="U3437" i="11"/>
  <c r="E3437" i="11"/>
  <c r="A3438" i="11"/>
  <c r="S3437" i="11"/>
  <c r="G3436" i="11"/>
  <c r="H3436" i="11" s="1"/>
  <c r="I3436" i="11" s="1"/>
  <c r="J3436" i="11" s="1"/>
  <c r="K3435" i="11" s="1"/>
  <c r="V3436" i="11"/>
  <c r="W3436" i="11" s="1"/>
  <c r="X3436" i="11" s="1"/>
  <c r="Y3436" i="11" s="1"/>
  <c r="M3436" i="11"/>
  <c r="N3436" i="11" s="1"/>
  <c r="O3436" i="11" s="1"/>
  <c r="P3436" i="11" s="1"/>
  <c r="Q3435" i="11" s="1"/>
  <c r="G3437" i="11" l="1"/>
  <c r="H3437" i="11" s="1"/>
  <c r="I3437" i="11" s="1"/>
  <c r="J3437" i="11" s="1"/>
  <c r="V3437" i="11"/>
  <c r="W3437" i="11" s="1"/>
  <c r="X3437" i="11" s="1"/>
  <c r="Y3437" i="11" s="1"/>
  <c r="M3437" i="11"/>
  <c r="C3438" i="11"/>
  <c r="A3439" i="11"/>
  <c r="B3438" i="11"/>
  <c r="E3438" i="11"/>
  <c r="D3438" i="11"/>
  <c r="U3438" i="11"/>
  <c r="S3438" i="11"/>
  <c r="N3437" i="11"/>
  <c r="O3437" i="11" s="1"/>
  <c r="P3437" i="11" s="1"/>
  <c r="Q3436" i="11" s="1"/>
  <c r="G3438" i="11" l="1"/>
  <c r="H3438" i="11" s="1"/>
  <c r="I3438" i="11" s="1"/>
  <c r="J3438" i="11" s="1"/>
  <c r="K3437" i="11" s="1"/>
  <c r="M3438" i="11"/>
  <c r="N3438" i="11" s="1"/>
  <c r="O3438" i="11" s="1"/>
  <c r="P3438" i="11" s="1"/>
  <c r="Q3437" i="11" s="1"/>
  <c r="V3438" i="11"/>
  <c r="W3438" i="11" s="1"/>
  <c r="X3438" i="11" s="1"/>
  <c r="Y3438" i="11" s="1"/>
  <c r="A3440" i="11"/>
  <c r="B3439" i="11"/>
  <c r="U3439" i="11"/>
  <c r="E3439" i="11"/>
  <c r="D3439" i="11"/>
  <c r="C3439" i="11"/>
  <c r="S3439" i="11"/>
  <c r="K3436" i="11"/>
  <c r="U3440" i="11" l="1"/>
  <c r="E3440" i="11"/>
  <c r="D3440" i="11"/>
  <c r="C3440" i="11"/>
  <c r="B3440" i="11"/>
  <c r="A3441" i="11"/>
  <c r="S3440" i="11"/>
  <c r="G3439" i="11"/>
  <c r="H3439" i="11" s="1"/>
  <c r="I3439" i="11" s="1"/>
  <c r="J3439" i="11" s="1"/>
  <c r="K3438" i="11" s="1"/>
  <c r="M3439" i="11"/>
  <c r="N3439" i="11" s="1"/>
  <c r="O3439" i="11" s="1"/>
  <c r="P3439" i="11" s="1"/>
  <c r="V3439" i="11"/>
  <c r="W3439" i="11" s="1"/>
  <c r="X3439" i="11" s="1"/>
  <c r="Y3439" i="11" s="1"/>
  <c r="N3440" i="11" l="1"/>
  <c r="O3440" i="11" s="1"/>
  <c r="P3440" i="11" s="1"/>
  <c r="Q3439" i="11" s="1"/>
  <c r="G3440" i="11"/>
  <c r="H3440" i="11" s="1"/>
  <c r="I3440" i="11" s="1"/>
  <c r="J3440" i="11" s="1"/>
  <c r="K3439" i="11" s="1"/>
  <c r="V3440" i="11"/>
  <c r="M3440" i="11"/>
  <c r="Q3438" i="11"/>
  <c r="D3441" i="11"/>
  <c r="C3441" i="11"/>
  <c r="A3442" i="11"/>
  <c r="E3441" i="11"/>
  <c r="U3441" i="11"/>
  <c r="B3441" i="11"/>
  <c r="S3441" i="11"/>
  <c r="W3440" i="11"/>
  <c r="X3440" i="11" s="1"/>
  <c r="Y3440" i="11" s="1"/>
  <c r="G3441" i="11" l="1"/>
  <c r="H3441" i="11" s="1"/>
  <c r="I3441" i="11" s="1"/>
  <c r="J3441" i="11" s="1"/>
  <c r="V3441" i="11"/>
  <c r="W3441" i="11" s="1"/>
  <c r="X3441" i="11" s="1"/>
  <c r="Y3441" i="11" s="1"/>
  <c r="M3441" i="11"/>
  <c r="N3441" i="11" s="1"/>
  <c r="O3441" i="11" s="1"/>
  <c r="P3441" i="11" s="1"/>
  <c r="C3442" i="11"/>
  <c r="A3443" i="11"/>
  <c r="B3442" i="11"/>
  <c r="U3442" i="11"/>
  <c r="E3442" i="11"/>
  <c r="D3442" i="11"/>
  <c r="S3442" i="11"/>
  <c r="G3442" i="11" l="1"/>
  <c r="H3442" i="11" s="1"/>
  <c r="I3442" i="11" s="1"/>
  <c r="J3442" i="11" s="1"/>
  <c r="M3442" i="11"/>
  <c r="N3442" i="11" s="1"/>
  <c r="O3442" i="11" s="1"/>
  <c r="P3442" i="11" s="1"/>
  <c r="V3442" i="11"/>
  <c r="W3442" i="11" s="1"/>
  <c r="X3442" i="11" s="1"/>
  <c r="Y3442" i="11" s="1"/>
  <c r="Q3440" i="11"/>
  <c r="A3444" i="11"/>
  <c r="B3443" i="11"/>
  <c r="U3443" i="11"/>
  <c r="E3443" i="11"/>
  <c r="D3443" i="11"/>
  <c r="C3443" i="11"/>
  <c r="S3443" i="11"/>
  <c r="K3440" i="11"/>
  <c r="G3443" i="11" l="1"/>
  <c r="H3443" i="11" s="1"/>
  <c r="I3443" i="11" s="1"/>
  <c r="J3443" i="11" s="1"/>
  <c r="M3443" i="11"/>
  <c r="N3443" i="11" s="1"/>
  <c r="O3443" i="11" s="1"/>
  <c r="P3443" i="11" s="1"/>
  <c r="V3443" i="11"/>
  <c r="U3444" i="11"/>
  <c r="E3444" i="11"/>
  <c r="D3444" i="11"/>
  <c r="A3445" i="11"/>
  <c r="C3444" i="11"/>
  <c r="B3444" i="11"/>
  <c r="S3444" i="11"/>
  <c r="W3443" i="11"/>
  <c r="X3443" i="11" s="1"/>
  <c r="Y3443" i="11" s="1"/>
  <c r="K3441" i="11"/>
  <c r="Q3441" i="11"/>
  <c r="K3442" i="11" l="1"/>
  <c r="D3445" i="11"/>
  <c r="C3445" i="11"/>
  <c r="B3445" i="11"/>
  <c r="U3445" i="11"/>
  <c r="A3446" i="11"/>
  <c r="E3445" i="11"/>
  <c r="S3445" i="11"/>
  <c r="G3444" i="11"/>
  <c r="H3444" i="11" s="1"/>
  <c r="I3444" i="11" s="1"/>
  <c r="J3444" i="11" s="1"/>
  <c r="V3444" i="11"/>
  <c r="W3444" i="11" s="1"/>
  <c r="X3444" i="11" s="1"/>
  <c r="Y3444" i="11" s="1"/>
  <c r="M3444" i="11"/>
  <c r="N3444" i="11" s="1"/>
  <c r="O3444" i="11" s="1"/>
  <c r="P3444" i="11" s="1"/>
  <c r="Q3442" i="11"/>
  <c r="Q3443" i="11" l="1"/>
  <c r="C3446" i="11"/>
  <c r="A3447" i="11"/>
  <c r="B3446" i="11"/>
  <c r="E3446" i="11"/>
  <c r="D3446" i="11"/>
  <c r="U3446" i="11"/>
  <c r="S3446" i="11"/>
  <c r="G3445" i="11"/>
  <c r="H3445" i="11" s="1"/>
  <c r="I3445" i="11" s="1"/>
  <c r="J3445" i="11" s="1"/>
  <c r="V3445" i="11"/>
  <c r="W3445" i="11" s="1"/>
  <c r="X3445" i="11" s="1"/>
  <c r="Y3445" i="11" s="1"/>
  <c r="M3445" i="11"/>
  <c r="N3445" i="11" s="1"/>
  <c r="O3445" i="11" s="1"/>
  <c r="P3445" i="11" s="1"/>
  <c r="K3443" i="11"/>
  <c r="A3448" i="11" l="1"/>
  <c r="B3447" i="11"/>
  <c r="U3447" i="11"/>
  <c r="E3447" i="11"/>
  <c r="D3447" i="11"/>
  <c r="C3447" i="11"/>
  <c r="S3447" i="11"/>
  <c r="G3446" i="11"/>
  <c r="H3446" i="11" s="1"/>
  <c r="I3446" i="11" s="1"/>
  <c r="J3446" i="11" s="1"/>
  <c r="K3445" i="11" s="1"/>
  <c r="V3446" i="11"/>
  <c r="W3446" i="11" s="1"/>
  <c r="X3446" i="11" s="1"/>
  <c r="Y3446" i="11" s="1"/>
  <c r="M3446" i="11"/>
  <c r="K3444" i="11"/>
  <c r="N3446" i="11"/>
  <c r="O3446" i="11" s="1"/>
  <c r="P3446" i="11" s="1"/>
  <c r="Q3444" i="11"/>
  <c r="G3447" i="11" l="1"/>
  <c r="H3447" i="11" s="1"/>
  <c r="I3447" i="11" s="1"/>
  <c r="J3447" i="11" s="1"/>
  <c r="K3446" i="11" s="1"/>
  <c r="V3447" i="11"/>
  <c r="W3447" i="11" s="1"/>
  <c r="X3447" i="11" s="1"/>
  <c r="Y3447" i="11" s="1"/>
  <c r="M3447" i="11"/>
  <c r="N3447" i="11" s="1"/>
  <c r="O3447" i="11" s="1"/>
  <c r="P3447" i="11" s="1"/>
  <c r="U3448" i="11"/>
  <c r="E3448" i="11"/>
  <c r="D3448" i="11"/>
  <c r="C3448" i="11"/>
  <c r="B3448" i="11"/>
  <c r="A3449" i="11"/>
  <c r="S3448" i="11"/>
  <c r="Q3445" i="11"/>
  <c r="G3448" i="11" l="1"/>
  <c r="H3448" i="11" s="1"/>
  <c r="I3448" i="11" s="1"/>
  <c r="J3448" i="11" s="1"/>
  <c r="K3447" i="11" s="1"/>
  <c r="M3448" i="11"/>
  <c r="N3448" i="11" s="1"/>
  <c r="O3448" i="11" s="1"/>
  <c r="P3448" i="11" s="1"/>
  <c r="Q3447" i="11" s="1"/>
  <c r="V3448" i="11"/>
  <c r="D3449" i="11"/>
  <c r="C3449" i="11"/>
  <c r="A3450" i="11"/>
  <c r="E3449" i="11"/>
  <c r="B3449" i="11"/>
  <c r="U3449" i="11"/>
  <c r="S3449" i="11"/>
  <c r="W3448" i="11"/>
  <c r="X3448" i="11" s="1"/>
  <c r="Y3448" i="11" s="1"/>
  <c r="Q3446" i="11"/>
  <c r="C3450" i="11" l="1"/>
  <c r="A3451" i="11"/>
  <c r="B3450" i="11"/>
  <c r="U3450" i="11"/>
  <c r="D3450" i="11"/>
  <c r="E3450" i="11"/>
  <c r="S3450" i="11"/>
  <c r="G3449" i="11"/>
  <c r="H3449" i="11" s="1"/>
  <c r="I3449" i="11" s="1"/>
  <c r="J3449" i="11" s="1"/>
  <c r="V3449" i="11"/>
  <c r="W3449" i="11" s="1"/>
  <c r="X3449" i="11" s="1"/>
  <c r="Y3449" i="11" s="1"/>
  <c r="M3449" i="11"/>
  <c r="N3449" i="11" s="1"/>
  <c r="O3449" i="11" s="1"/>
  <c r="P3449" i="11" s="1"/>
  <c r="Q3448" i="11" s="1"/>
  <c r="A3452" i="11" l="1"/>
  <c r="B3451" i="11"/>
  <c r="U3451" i="11"/>
  <c r="E3451" i="11"/>
  <c r="D3451" i="11"/>
  <c r="C3451" i="11"/>
  <c r="S3451" i="11"/>
  <c r="K3448" i="11"/>
  <c r="G3450" i="11"/>
  <c r="H3450" i="11" s="1"/>
  <c r="I3450" i="11" s="1"/>
  <c r="J3450" i="11" s="1"/>
  <c r="M3450" i="11"/>
  <c r="N3450" i="11" s="1"/>
  <c r="O3450" i="11" s="1"/>
  <c r="P3450" i="11" s="1"/>
  <c r="V3450" i="11"/>
  <c r="W3450" i="11"/>
  <c r="X3450" i="11" s="1"/>
  <c r="Y3450" i="11" s="1"/>
  <c r="Q3449" i="11" l="1"/>
  <c r="W3451" i="11"/>
  <c r="X3451" i="11" s="1"/>
  <c r="Y3451" i="11" s="1"/>
  <c r="G3451" i="11"/>
  <c r="H3451" i="11" s="1"/>
  <c r="I3451" i="11" s="1"/>
  <c r="J3451" i="11" s="1"/>
  <c r="K3450" i="11" s="1"/>
  <c r="V3451" i="11"/>
  <c r="M3451" i="11"/>
  <c r="N3451" i="11" s="1"/>
  <c r="O3451" i="11" s="1"/>
  <c r="P3451" i="11" s="1"/>
  <c r="U3452" i="11"/>
  <c r="E3452" i="11"/>
  <c r="D3452" i="11"/>
  <c r="A3453" i="11"/>
  <c r="C3452" i="11"/>
  <c r="B3452" i="11"/>
  <c r="S3452" i="11"/>
  <c r="K3449" i="11"/>
  <c r="D3453" i="11" l="1"/>
  <c r="C3453" i="11"/>
  <c r="B3453" i="11"/>
  <c r="U3453" i="11"/>
  <c r="A3454" i="11"/>
  <c r="E3453" i="11"/>
  <c r="S3453" i="11"/>
  <c r="G3452" i="11"/>
  <c r="H3452" i="11" s="1"/>
  <c r="I3452" i="11" s="1"/>
  <c r="J3452" i="11" s="1"/>
  <c r="K3451" i="11" s="1"/>
  <c r="V3452" i="11"/>
  <c r="W3452" i="11" s="1"/>
  <c r="X3452" i="11" s="1"/>
  <c r="Y3452" i="11" s="1"/>
  <c r="M3452" i="11"/>
  <c r="Q3450" i="11"/>
  <c r="C3454" i="11" l="1"/>
  <c r="A3455" i="11"/>
  <c r="B3454" i="11"/>
  <c r="E3454" i="11"/>
  <c r="D3454" i="11"/>
  <c r="U3454" i="11"/>
  <c r="S3454" i="11"/>
  <c r="N3452" i="11"/>
  <c r="O3452" i="11" s="1"/>
  <c r="P3452" i="11" s="1"/>
  <c r="G3453" i="11"/>
  <c r="H3453" i="11" s="1"/>
  <c r="I3453" i="11" s="1"/>
  <c r="J3453" i="11" s="1"/>
  <c r="K3452" i="11" s="1"/>
  <c r="M3453" i="11"/>
  <c r="N3453" i="11" s="1"/>
  <c r="O3453" i="11" s="1"/>
  <c r="P3453" i="11" s="1"/>
  <c r="V3453" i="11"/>
  <c r="W3453" i="11" s="1"/>
  <c r="X3453" i="11" s="1"/>
  <c r="Y3453" i="11" s="1"/>
  <c r="G3454" i="11" l="1"/>
  <c r="H3454" i="11" s="1"/>
  <c r="I3454" i="11" s="1"/>
  <c r="J3454" i="11" s="1"/>
  <c r="M3454" i="11"/>
  <c r="N3454" i="11" s="1"/>
  <c r="O3454" i="11" s="1"/>
  <c r="P3454" i="11" s="1"/>
  <c r="V3454" i="11"/>
  <c r="W3454" i="11"/>
  <c r="X3454" i="11" s="1"/>
  <c r="Y3454" i="11" s="1"/>
  <c r="Q3452" i="11"/>
  <c r="Q3451" i="11"/>
  <c r="A3456" i="11"/>
  <c r="B3455" i="11"/>
  <c r="U3455" i="11"/>
  <c r="E3455" i="11"/>
  <c r="D3455" i="11"/>
  <c r="C3455" i="11"/>
  <c r="S3455" i="11"/>
  <c r="G3455" i="11" l="1"/>
  <c r="H3455" i="11" s="1"/>
  <c r="I3455" i="11" s="1"/>
  <c r="J3455" i="11" s="1"/>
  <c r="K3454" i="11" s="1"/>
  <c r="M3455" i="11"/>
  <c r="N3455" i="11" s="1"/>
  <c r="O3455" i="11" s="1"/>
  <c r="P3455" i="11" s="1"/>
  <c r="V3455" i="11"/>
  <c r="W3455" i="11" s="1"/>
  <c r="X3455" i="11" s="1"/>
  <c r="Y3455" i="11" s="1"/>
  <c r="U3456" i="11"/>
  <c r="E3456" i="11"/>
  <c r="D3456" i="11"/>
  <c r="C3456" i="11"/>
  <c r="B3456" i="11"/>
  <c r="A3457" i="11"/>
  <c r="S3456" i="11"/>
  <c r="K3453" i="11"/>
  <c r="Q3453" i="11"/>
  <c r="G3456" i="11" l="1"/>
  <c r="H3456" i="11" s="1"/>
  <c r="I3456" i="11" s="1"/>
  <c r="J3456" i="11" s="1"/>
  <c r="K3455" i="11" s="1"/>
  <c r="V3456" i="11"/>
  <c r="W3456" i="11" s="1"/>
  <c r="X3456" i="11" s="1"/>
  <c r="Y3456" i="11" s="1"/>
  <c r="M3456" i="11"/>
  <c r="N3456" i="11" s="1"/>
  <c r="O3456" i="11" s="1"/>
  <c r="P3456" i="11" s="1"/>
  <c r="D3457" i="11"/>
  <c r="C3457" i="11"/>
  <c r="A3458" i="11"/>
  <c r="E3457" i="11"/>
  <c r="B3457" i="11"/>
  <c r="U3457" i="11"/>
  <c r="S3457" i="11"/>
  <c r="Q3454" i="11"/>
  <c r="G3457" i="11" l="1"/>
  <c r="H3457" i="11" s="1"/>
  <c r="I3457" i="11" s="1"/>
  <c r="J3457" i="11" s="1"/>
  <c r="V3457" i="11"/>
  <c r="W3457" i="11" s="1"/>
  <c r="X3457" i="11" s="1"/>
  <c r="Y3457" i="11" s="1"/>
  <c r="M3457" i="11"/>
  <c r="C3458" i="11"/>
  <c r="A3459" i="11"/>
  <c r="B3458" i="11"/>
  <c r="U3458" i="11"/>
  <c r="E3458" i="11"/>
  <c r="D3458" i="11"/>
  <c r="S3458" i="11"/>
  <c r="N3457" i="11"/>
  <c r="O3457" i="11" s="1"/>
  <c r="P3457" i="11" s="1"/>
  <c r="Q3455" i="11"/>
  <c r="K3456" i="11" l="1"/>
  <c r="G3458" i="11"/>
  <c r="H3458" i="11" s="1"/>
  <c r="I3458" i="11" s="1"/>
  <c r="J3458" i="11" s="1"/>
  <c r="M3458" i="11"/>
  <c r="N3458" i="11" s="1"/>
  <c r="O3458" i="11" s="1"/>
  <c r="P3458" i="11" s="1"/>
  <c r="V3458" i="11"/>
  <c r="W3458" i="11" s="1"/>
  <c r="X3458" i="11" s="1"/>
  <c r="Y3458" i="11" s="1"/>
  <c r="A3460" i="11"/>
  <c r="B3459" i="11"/>
  <c r="U3459" i="11"/>
  <c r="E3459" i="11"/>
  <c r="D3459" i="11"/>
  <c r="C3459" i="11"/>
  <c r="S3459" i="11"/>
  <c r="Q3456" i="11"/>
  <c r="U3460" i="11" l="1"/>
  <c r="E3460" i="11"/>
  <c r="D3460" i="11"/>
  <c r="A3461" i="11"/>
  <c r="C3460" i="11"/>
  <c r="B3460" i="11"/>
  <c r="S3460" i="11"/>
  <c r="Q3457" i="11"/>
  <c r="G3459" i="11"/>
  <c r="H3459" i="11" s="1"/>
  <c r="I3459" i="11" s="1"/>
  <c r="J3459" i="11" s="1"/>
  <c r="V3459" i="11"/>
  <c r="W3459" i="11" s="1"/>
  <c r="X3459" i="11" s="1"/>
  <c r="Y3459" i="11" s="1"/>
  <c r="M3459" i="11"/>
  <c r="N3459" i="11" s="1"/>
  <c r="O3459" i="11" s="1"/>
  <c r="P3459" i="11" s="1"/>
  <c r="K3457" i="11"/>
  <c r="Q3458" i="11" l="1"/>
  <c r="N3460" i="11"/>
  <c r="O3460" i="11" s="1"/>
  <c r="P3460" i="11" s="1"/>
  <c r="K3458" i="11"/>
  <c r="G3460" i="11"/>
  <c r="M3460" i="11"/>
  <c r="V3460" i="11"/>
  <c r="W3460" i="11" s="1"/>
  <c r="X3460" i="11" s="1"/>
  <c r="Y3460" i="11" s="1"/>
  <c r="D3461" i="11"/>
  <c r="C3461" i="11"/>
  <c r="B3461" i="11"/>
  <c r="U3461" i="11"/>
  <c r="A3462" i="11"/>
  <c r="E3461" i="11"/>
  <c r="S3461" i="11"/>
  <c r="H3460" i="11"/>
  <c r="I3460" i="11" s="1"/>
  <c r="J3460" i="11" s="1"/>
  <c r="K3459" i="11" s="1"/>
  <c r="G3461" i="11" l="1"/>
  <c r="H3461" i="11" s="1"/>
  <c r="I3461" i="11" s="1"/>
  <c r="J3461" i="11" s="1"/>
  <c r="K3460" i="11" s="1"/>
  <c r="M3461" i="11"/>
  <c r="N3461" i="11" s="1"/>
  <c r="O3461" i="11" s="1"/>
  <c r="P3461" i="11" s="1"/>
  <c r="V3461" i="11"/>
  <c r="W3461" i="11" s="1"/>
  <c r="X3461" i="11" s="1"/>
  <c r="Y3461" i="11" s="1"/>
  <c r="C3462" i="11"/>
  <c r="A3463" i="11"/>
  <c r="B3462" i="11"/>
  <c r="E3462" i="11"/>
  <c r="D3462" i="11"/>
  <c r="U3462" i="11"/>
  <c r="S3462" i="11"/>
  <c r="Q3459" i="11"/>
  <c r="A3464" i="11" l="1"/>
  <c r="B3463" i="11"/>
  <c r="U3463" i="11"/>
  <c r="E3463" i="11"/>
  <c r="D3463" i="11"/>
  <c r="C3463" i="11"/>
  <c r="S3463" i="11"/>
  <c r="G3462" i="11"/>
  <c r="H3462" i="11" s="1"/>
  <c r="I3462" i="11" s="1"/>
  <c r="J3462" i="11" s="1"/>
  <c r="K3461" i="11" s="1"/>
  <c r="V3462" i="11"/>
  <c r="M3462" i="11"/>
  <c r="N3462" i="11" s="1"/>
  <c r="O3462" i="11" s="1"/>
  <c r="P3462" i="11" s="1"/>
  <c r="W3462" i="11"/>
  <c r="X3462" i="11" s="1"/>
  <c r="Y3462" i="11" s="1"/>
  <c r="Q3460" i="11"/>
  <c r="G3463" i="11" l="1"/>
  <c r="H3463" i="11" s="1"/>
  <c r="I3463" i="11" s="1"/>
  <c r="J3463" i="11" s="1"/>
  <c r="K3462" i="11" s="1"/>
  <c r="V3463" i="11"/>
  <c r="W3463" i="11" s="1"/>
  <c r="X3463" i="11" s="1"/>
  <c r="Y3463" i="11" s="1"/>
  <c r="M3463" i="11"/>
  <c r="N3463" i="11" s="1"/>
  <c r="O3463" i="11" s="1"/>
  <c r="P3463" i="11" s="1"/>
  <c r="U3464" i="11"/>
  <c r="E3464" i="11"/>
  <c r="D3464" i="11"/>
  <c r="C3464" i="11"/>
  <c r="B3464" i="11"/>
  <c r="A3465" i="11"/>
  <c r="S3464" i="11"/>
  <c r="Q3461" i="11"/>
  <c r="D3465" i="11" l="1"/>
  <c r="C3465" i="11"/>
  <c r="A3466" i="11"/>
  <c r="E3465" i="11"/>
  <c r="B3465" i="11"/>
  <c r="U3465" i="11"/>
  <c r="S3465" i="11"/>
  <c r="G3464" i="11"/>
  <c r="H3464" i="11" s="1"/>
  <c r="I3464" i="11" s="1"/>
  <c r="J3464" i="11" s="1"/>
  <c r="K3463" i="11" s="1"/>
  <c r="V3464" i="11"/>
  <c r="W3464" i="11" s="1"/>
  <c r="X3464" i="11" s="1"/>
  <c r="Y3464" i="11" s="1"/>
  <c r="M3464" i="11"/>
  <c r="N3464" i="11" s="1"/>
  <c r="O3464" i="11" s="1"/>
  <c r="P3464" i="11" s="1"/>
  <c r="Q3463" i="11" s="1"/>
  <c r="Q3462" i="11"/>
  <c r="G3465" i="11" l="1"/>
  <c r="M3465" i="11"/>
  <c r="N3465" i="11" s="1"/>
  <c r="O3465" i="11" s="1"/>
  <c r="P3465" i="11" s="1"/>
  <c r="Q3464" i="11" s="1"/>
  <c r="V3465" i="11"/>
  <c r="W3465" i="11" s="1"/>
  <c r="X3465" i="11" s="1"/>
  <c r="Y3465" i="11" s="1"/>
  <c r="H3465" i="11"/>
  <c r="I3465" i="11" s="1"/>
  <c r="J3465" i="11" s="1"/>
  <c r="C3466" i="11"/>
  <c r="A3467" i="11"/>
  <c r="B3466" i="11"/>
  <c r="U3466" i="11"/>
  <c r="E3466" i="11"/>
  <c r="D3466" i="11"/>
  <c r="S3466" i="11"/>
  <c r="G3466" i="11" l="1"/>
  <c r="H3466" i="11" s="1"/>
  <c r="I3466" i="11" s="1"/>
  <c r="J3466" i="11" s="1"/>
  <c r="M3466" i="11"/>
  <c r="N3466" i="11" s="1"/>
  <c r="O3466" i="11" s="1"/>
  <c r="P3466" i="11" s="1"/>
  <c r="V3466" i="11"/>
  <c r="W3466" i="11" s="1"/>
  <c r="X3466" i="11" s="1"/>
  <c r="Y3466" i="11" s="1"/>
  <c r="A3468" i="11"/>
  <c r="B3467" i="11"/>
  <c r="U3467" i="11"/>
  <c r="E3467" i="11"/>
  <c r="D3467" i="11"/>
  <c r="C3467" i="11"/>
  <c r="S3467" i="11"/>
  <c r="K3464" i="11"/>
  <c r="U3468" i="11" l="1"/>
  <c r="E3468" i="11"/>
  <c r="D3468" i="11"/>
  <c r="A3469" i="11"/>
  <c r="C3468" i="11"/>
  <c r="B3468" i="11"/>
  <c r="S3468" i="11"/>
  <c r="G3467" i="11"/>
  <c r="H3467" i="11" s="1"/>
  <c r="I3467" i="11" s="1"/>
  <c r="J3467" i="11" s="1"/>
  <c r="K3466" i="11" s="1"/>
  <c r="M3467" i="11"/>
  <c r="N3467" i="11" s="1"/>
  <c r="O3467" i="11" s="1"/>
  <c r="P3467" i="11" s="1"/>
  <c r="Q3466" i="11" s="1"/>
  <c r="V3467" i="11"/>
  <c r="W3467" i="11" s="1"/>
  <c r="X3467" i="11" s="1"/>
  <c r="Y3467" i="11" s="1"/>
  <c r="Q3465" i="11"/>
  <c r="K3465" i="11"/>
  <c r="G3468" i="11" l="1"/>
  <c r="H3468" i="11" s="1"/>
  <c r="I3468" i="11" s="1"/>
  <c r="J3468" i="11" s="1"/>
  <c r="V3468" i="11"/>
  <c r="W3468" i="11" s="1"/>
  <c r="X3468" i="11" s="1"/>
  <c r="Y3468" i="11" s="1"/>
  <c r="M3468" i="11"/>
  <c r="N3468" i="11" s="1"/>
  <c r="O3468" i="11" s="1"/>
  <c r="P3468" i="11" s="1"/>
  <c r="D3469" i="11"/>
  <c r="C3469" i="11"/>
  <c r="B3469" i="11"/>
  <c r="U3469" i="11"/>
  <c r="A3470" i="11"/>
  <c r="E3469" i="11"/>
  <c r="S3469" i="11"/>
  <c r="G3469" i="11" l="1"/>
  <c r="V3469" i="11"/>
  <c r="W3469" i="11" s="1"/>
  <c r="X3469" i="11" s="1"/>
  <c r="Y3469" i="11" s="1"/>
  <c r="M3469" i="11"/>
  <c r="N3469" i="11" s="1"/>
  <c r="O3469" i="11" s="1"/>
  <c r="P3469" i="11" s="1"/>
  <c r="C3470" i="11"/>
  <c r="A3471" i="11"/>
  <c r="B3470" i="11"/>
  <c r="E3470" i="11"/>
  <c r="D3470" i="11"/>
  <c r="U3470" i="11"/>
  <c r="S3470" i="11"/>
  <c r="H3469" i="11"/>
  <c r="I3469" i="11" s="1"/>
  <c r="J3469" i="11" s="1"/>
  <c r="K3467" i="11"/>
  <c r="Q3467" i="11"/>
  <c r="H3470" i="11" l="1"/>
  <c r="I3470" i="11" s="1"/>
  <c r="J3470" i="11" s="1"/>
  <c r="K3469" i="11" s="1"/>
  <c r="G3470" i="11"/>
  <c r="M3470" i="11"/>
  <c r="N3470" i="11" s="1"/>
  <c r="O3470" i="11" s="1"/>
  <c r="P3470" i="11" s="1"/>
  <c r="V3470" i="11"/>
  <c r="W3470" i="11" s="1"/>
  <c r="X3470" i="11" s="1"/>
  <c r="Y3470" i="11" s="1"/>
  <c r="A3472" i="11"/>
  <c r="B3471" i="11"/>
  <c r="U3471" i="11"/>
  <c r="E3471" i="11"/>
  <c r="D3471" i="11"/>
  <c r="C3471" i="11"/>
  <c r="S3471" i="11"/>
  <c r="K3468" i="11"/>
  <c r="Q3468" i="11"/>
  <c r="G3471" i="11" l="1"/>
  <c r="H3471" i="11" s="1"/>
  <c r="I3471" i="11" s="1"/>
  <c r="J3471" i="11" s="1"/>
  <c r="K3470" i="11" s="1"/>
  <c r="M3471" i="11"/>
  <c r="N3471" i="11" s="1"/>
  <c r="O3471" i="11" s="1"/>
  <c r="P3471" i="11" s="1"/>
  <c r="V3471" i="11"/>
  <c r="W3471" i="11" s="1"/>
  <c r="X3471" i="11" s="1"/>
  <c r="Y3471" i="11" s="1"/>
  <c r="Q3469" i="11"/>
  <c r="U3472" i="11"/>
  <c r="E3472" i="11"/>
  <c r="D3472" i="11"/>
  <c r="C3472" i="11"/>
  <c r="B3472" i="11"/>
  <c r="A3473" i="11"/>
  <c r="S3472" i="11"/>
  <c r="D3473" i="11" l="1"/>
  <c r="C3473" i="11"/>
  <c r="A3474" i="11"/>
  <c r="E3473" i="11"/>
  <c r="B3473" i="11"/>
  <c r="U3473" i="11"/>
  <c r="S3473" i="11"/>
  <c r="G3472" i="11"/>
  <c r="H3472" i="11" s="1"/>
  <c r="I3472" i="11" s="1"/>
  <c r="J3472" i="11" s="1"/>
  <c r="K3471" i="11" s="1"/>
  <c r="V3472" i="11"/>
  <c r="W3472" i="11" s="1"/>
  <c r="X3472" i="11" s="1"/>
  <c r="Y3472" i="11" s="1"/>
  <c r="M3472" i="11"/>
  <c r="N3472" i="11" s="1"/>
  <c r="O3472" i="11" s="1"/>
  <c r="P3472" i="11" s="1"/>
  <c r="Q3470" i="11"/>
  <c r="C3474" i="11" l="1"/>
  <c r="A3475" i="11"/>
  <c r="B3474" i="11"/>
  <c r="U3474" i="11"/>
  <c r="E3474" i="11"/>
  <c r="D3474" i="11"/>
  <c r="S3474" i="11"/>
  <c r="G3473" i="11"/>
  <c r="V3473" i="11"/>
  <c r="W3473" i="11" s="1"/>
  <c r="X3473" i="11" s="1"/>
  <c r="Y3473" i="11" s="1"/>
  <c r="M3473" i="11"/>
  <c r="N3473" i="11" s="1"/>
  <c r="O3473" i="11" s="1"/>
  <c r="P3473" i="11" s="1"/>
  <c r="H3473" i="11"/>
  <c r="I3473" i="11" s="1"/>
  <c r="J3473" i="11" s="1"/>
  <c r="Q3471" i="11"/>
  <c r="K3472" i="11" l="1"/>
  <c r="N3474" i="11"/>
  <c r="O3474" i="11" s="1"/>
  <c r="P3474" i="11" s="1"/>
  <c r="G3474" i="11"/>
  <c r="H3474" i="11" s="1"/>
  <c r="I3474" i="11" s="1"/>
  <c r="J3474" i="11" s="1"/>
  <c r="K3473" i="11" s="1"/>
  <c r="M3474" i="11"/>
  <c r="V3474" i="11"/>
  <c r="W3474" i="11" s="1"/>
  <c r="X3474" i="11" s="1"/>
  <c r="Y3474" i="11" s="1"/>
  <c r="A3476" i="11"/>
  <c r="B3475" i="11"/>
  <c r="U3475" i="11"/>
  <c r="E3475" i="11"/>
  <c r="D3475" i="11"/>
  <c r="C3475" i="11"/>
  <c r="S3475" i="11"/>
  <c r="Q3472" i="11"/>
  <c r="U3476" i="11" l="1"/>
  <c r="E3476" i="11"/>
  <c r="D3476" i="11"/>
  <c r="A3477" i="11"/>
  <c r="C3476" i="11"/>
  <c r="B3476" i="11"/>
  <c r="S3476" i="11"/>
  <c r="G3475" i="11"/>
  <c r="H3475" i="11" s="1"/>
  <c r="I3475" i="11" s="1"/>
  <c r="J3475" i="11" s="1"/>
  <c r="V3475" i="11"/>
  <c r="W3475" i="11" s="1"/>
  <c r="X3475" i="11" s="1"/>
  <c r="Y3475" i="11" s="1"/>
  <c r="M3475" i="11"/>
  <c r="N3475" i="11" s="1"/>
  <c r="O3475" i="11" s="1"/>
  <c r="P3475" i="11" s="1"/>
  <c r="Q3474" i="11" s="1"/>
  <c r="Q3473" i="11"/>
  <c r="K3474" i="11" l="1"/>
  <c r="D3477" i="11"/>
  <c r="C3477" i="11"/>
  <c r="B3477" i="11"/>
  <c r="U3477" i="11"/>
  <c r="A3478" i="11"/>
  <c r="E3477" i="11"/>
  <c r="S3477" i="11"/>
  <c r="G3476" i="11"/>
  <c r="H3476" i="11" s="1"/>
  <c r="I3476" i="11" s="1"/>
  <c r="J3476" i="11" s="1"/>
  <c r="V3476" i="11"/>
  <c r="W3476" i="11" s="1"/>
  <c r="X3476" i="11" s="1"/>
  <c r="Y3476" i="11" s="1"/>
  <c r="M3476" i="11"/>
  <c r="N3476" i="11" s="1"/>
  <c r="O3476" i="11" s="1"/>
  <c r="P3476" i="11" s="1"/>
  <c r="K3475" i="11" l="1"/>
  <c r="Q3475" i="11"/>
  <c r="C3478" i="11"/>
  <c r="A3479" i="11"/>
  <c r="B3478" i="11"/>
  <c r="E3478" i="11"/>
  <c r="D3478" i="11"/>
  <c r="U3478" i="11"/>
  <c r="S3478" i="11"/>
  <c r="G3477" i="11"/>
  <c r="H3477" i="11" s="1"/>
  <c r="I3477" i="11" s="1"/>
  <c r="J3477" i="11" s="1"/>
  <c r="V3477" i="11"/>
  <c r="W3477" i="11" s="1"/>
  <c r="X3477" i="11" s="1"/>
  <c r="Y3477" i="11" s="1"/>
  <c r="M3477" i="11"/>
  <c r="N3477" i="11" s="1"/>
  <c r="O3477" i="11" s="1"/>
  <c r="P3477" i="11" s="1"/>
  <c r="G3478" i="11" l="1"/>
  <c r="V3478" i="11"/>
  <c r="W3478" i="11" s="1"/>
  <c r="X3478" i="11" s="1"/>
  <c r="Y3478" i="11" s="1"/>
  <c r="M3478" i="11"/>
  <c r="N3478" i="11" s="1"/>
  <c r="O3478" i="11" s="1"/>
  <c r="P3478" i="11" s="1"/>
  <c r="A3480" i="11"/>
  <c r="B3479" i="11"/>
  <c r="U3479" i="11"/>
  <c r="E3479" i="11"/>
  <c r="D3479" i="11"/>
  <c r="C3479" i="11"/>
  <c r="S3479" i="11"/>
  <c r="H3478" i="11"/>
  <c r="I3478" i="11" s="1"/>
  <c r="J3478" i="11" s="1"/>
  <c r="Q3476" i="11"/>
  <c r="K3476" i="11"/>
  <c r="K3477" i="11" l="1"/>
  <c r="N3479" i="11"/>
  <c r="O3479" i="11" s="1"/>
  <c r="P3479" i="11" s="1"/>
  <c r="G3479" i="11"/>
  <c r="H3479" i="11" s="1"/>
  <c r="I3479" i="11" s="1"/>
  <c r="J3479" i="11" s="1"/>
  <c r="V3479" i="11"/>
  <c r="W3479" i="11" s="1"/>
  <c r="X3479" i="11" s="1"/>
  <c r="Y3479" i="11" s="1"/>
  <c r="M3479" i="11"/>
  <c r="U3480" i="11"/>
  <c r="E3480" i="11"/>
  <c r="D3480" i="11"/>
  <c r="C3480" i="11"/>
  <c r="B3480" i="11"/>
  <c r="A3481" i="11"/>
  <c r="S3480" i="11"/>
  <c r="Q3477" i="11"/>
  <c r="G3480" i="11" l="1"/>
  <c r="H3480" i="11" s="1"/>
  <c r="I3480" i="11" s="1"/>
  <c r="J3480" i="11" s="1"/>
  <c r="K3479" i="11" s="1"/>
  <c r="V3480" i="11"/>
  <c r="W3480" i="11" s="1"/>
  <c r="X3480" i="11" s="1"/>
  <c r="Y3480" i="11" s="1"/>
  <c r="M3480" i="11"/>
  <c r="N3480" i="11" s="1"/>
  <c r="O3480" i="11" s="1"/>
  <c r="P3480" i="11" s="1"/>
  <c r="Q3478" i="11"/>
  <c r="D3481" i="11"/>
  <c r="C3481" i="11"/>
  <c r="A3482" i="11"/>
  <c r="E3481" i="11"/>
  <c r="B3481" i="11"/>
  <c r="U3481" i="11"/>
  <c r="S3481" i="11"/>
  <c r="K3478" i="11"/>
  <c r="C3482" i="11" l="1"/>
  <c r="A3483" i="11"/>
  <c r="B3482" i="11"/>
  <c r="U3482" i="11"/>
  <c r="E3482" i="11"/>
  <c r="D3482" i="11"/>
  <c r="S3482" i="11"/>
  <c r="G3481" i="11"/>
  <c r="H3481" i="11" s="1"/>
  <c r="I3481" i="11" s="1"/>
  <c r="J3481" i="11" s="1"/>
  <c r="K3480" i="11" s="1"/>
  <c r="V3481" i="11"/>
  <c r="W3481" i="11" s="1"/>
  <c r="X3481" i="11" s="1"/>
  <c r="Y3481" i="11" s="1"/>
  <c r="M3481" i="11"/>
  <c r="N3481" i="11" s="1"/>
  <c r="O3481" i="11" s="1"/>
  <c r="P3481" i="11" s="1"/>
  <c r="Q3479" i="11"/>
  <c r="G3482" i="11" l="1"/>
  <c r="H3482" i="11" s="1"/>
  <c r="I3482" i="11" s="1"/>
  <c r="J3482" i="11" s="1"/>
  <c r="M3482" i="11"/>
  <c r="N3482" i="11" s="1"/>
  <c r="O3482" i="11" s="1"/>
  <c r="P3482" i="11" s="1"/>
  <c r="V3482" i="11"/>
  <c r="W3482" i="11" s="1"/>
  <c r="X3482" i="11" s="1"/>
  <c r="Y3482" i="11" s="1"/>
  <c r="A3484" i="11"/>
  <c r="B3483" i="11"/>
  <c r="U3483" i="11"/>
  <c r="E3483" i="11"/>
  <c r="D3483" i="11"/>
  <c r="C3483" i="11"/>
  <c r="S3483" i="11"/>
  <c r="Q3480" i="11"/>
  <c r="G3483" i="11" l="1"/>
  <c r="H3483" i="11" s="1"/>
  <c r="I3483" i="11" s="1"/>
  <c r="J3483" i="11" s="1"/>
  <c r="K3482" i="11" s="1"/>
  <c r="M3483" i="11"/>
  <c r="N3483" i="11" s="1"/>
  <c r="O3483" i="11" s="1"/>
  <c r="P3483" i="11" s="1"/>
  <c r="Q3482" i="11" s="1"/>
  <c r="V3483" i="11"/>
  <c r="W3483" i="11" s="1"/>
  <c r="X3483" i="11" s="1"/>
  <c r="Y3483" i="11" s="1"/>
  <c r="U3484" i="11"/>
  <c r="E3484" i="11"/>
  <c r="D3484" i="11"/>
  <c r="A3485" i="11"/>
  <c r="C3484" i="11"/>
  <c r="B3484" i="11"/>
  <c r="S3484" i="11"/>
  <c r="K3481" i="11"/>
  <c r="Q3481" i="11"/>
  <c r="D3485" i="11" l="1"/>
  <c r="C3485" i="11"/>
  <c r="B3485" i="11"/>
  <c r="U3485" i="11"/>
  <c r="A3486" i="11"/>
  <c r="E3485" i="11"/>
  <c r="S3485" i="11"/>
  <c r="G3484" i="11"/>
  <c r="H3484" i="11" s="1"/>
  <c r="I3484" i="11" s="1"/>
  <c r="J3484" i="11" s="1"/>
  <c r="K3483" i="11" s="1"/>
  <c r="M3484" i="11"/>
  <c r="N3484" i="11" s="1"/>
  <c r="O3484" i="11" s="1"/>
  <c r="P3484" i="11" s="1"/>
  <c r="V3484" i="11"/>
  <c r="W3484" i="11" s="1"/>
  <c r="X3484" i="11" s="1"/>
  <c r="Y3484" i="11" s="1"/>
  <c r="C3486" i="11" l="1"/>
  <c r="A3487" i="11"/>
  <c r="B3486" i="11"/>
  <c r="E3486" i="11"/>
  <c r="D3486" i="11"/>
  <c r="U3486" i="11"/>
  <c r="S3486" i="11"/>
  <c r="Q3483" i="11"/>
  <c r="G3485" i="11"/>
  <c r="H3485" i="11" s="1"/>
  <c r="I3485" i="11" s="1"/>
  <c r="J3485" i="11" s="1"/>
  <c r="K3484" i="11" s="1"/>
  <c r="M3485" i="11"/>
  <c r="N3485" i="11" s="1"/>
  <c r="O3485" i="11" s="1"/>
  <c r="P3485" i="11" s="1"/>
  <c r="V3485" i="11"/>
  <c r="W3485" i="11" s="1"/>
  <c r="X3485" i="11" s="1"/>
  <c r="Y3485" i="11" s="1"/>
  <c r="Q3484" i="11" l="1"/>
  <c r="N3486" i="11"/>
  <c r="O3486" i="11" s="1"/>
  <c r="P3486" i="11" s="1"/>
  <c r="G3486" i="11"/>
  <c r="H3486" i="11" s="1"/>
  <c r="I3486" i="11" s="1"/>
  <c r="J3486" i="11" s="1"/>
  <c r="K3485" i="11" s="1"/>
  <c r="M3486" i="11"/>
  <c r="V3486" i="11"/>
  <c r="W3486" i="11" s="1"/>
  <c r="X3486" i="11" s="1"/>
  <c r="Y3486" i="11" s="1"/>
  <c r="A3488" i="11"/>
  <c r="B3487" i="11"/>
  <c r="U3487" i="11"/>
  <c r="E3487" i="11"/>
  <c r="D3487" i="11"/>
  <c r="C3487" i="11"/>
  <c r="S3487" i="11"/>
  <c r="U3488" i="11" l="1"/>
  <c r="E3488" i="11"/>
  <c r="D3488" i="11"/>
  <c r="C3488" i="11"/>
  <c r="B3488" i="11"/>
  <c r="A3489" i="11"/>
  <c r="S3488" i="11"/>
  <c r="G3487" i="11"/>
  <c r="H3487" i="11" s="1"/>
  <c r="I3487" i="11" s="1"/>
  <c r="J3487" i="11" s="1"/>
  <c r="K3486" i="11" s="1"/>
  <c r="V3487" i="11"/>
  <c r="W3487" i="11" s="1"/>
  <c r="X3487" i="11" s="1"/>
  <c r="Y3487" i="11" s="1"/>
  <c r="M3487" i="11"/>
  <c r="N3487" i="11" s="1"/>
  <c r="O3487" i="11" s="1"/>
  <c r="P3487" i="11" s="1"/>
  <c r="Q3485" i="11"/>
  <c r="G3488" i="11" l="1"/>
  <c r="H3488" i="11" s="1"/>
  <c r="I3488" i="11" s="1"/>
  <c r="J3488" i="11" s="1"/>
  <c r="K3487" i="11" s="1"/>
  <c r="M3488" i="11"/>
  <c r="N3488" i="11" s="1"/>
  <c r="O3488" i="11" s="1"/>
  <c r="P3488" i="11" s="1"/>
  <c r="V3488" i="11"/>
  <c r="W3488" i="11" s="1"/>
  <c r="X3488" i="11" s="1"/>
  <c r="Y3488" i="11" s="1"/>
  <c r="Q3486" i="11"/>
  <c r="D3489" i="11"/>
  <c r="C3489" i="11"/>
  <c r="A3490" i="11"/>
  <c r="E3489" i="11"/>
  <c r="B3489" i="11"/>
  <c r="U3489" i="11"/>
  <c r="S3489" i="11"/>
  <c r="Q3487" i="11" l="1"/>
  <c r="G3489" i="11"/>
  <c r="H3489" i="11" s="1"/>
  <c r="I3489" i="11" s="1"/>
  <c r="J3489" i="11" s="1"/>
  <c r="K3488" i="11" s="1"/>
  <c r="V3489" i="11"/>
  <c r="W3489" i="11" s="1"/>
  <c r="X3489" i="11" s="1"/>
  <c r="Y3489" i="11" s="1"/>
  <c r="M3489" i="11"/>
  <c r="N3489" i="11" s="1"/>
  <c r="O3489" i="11" s="1"/>
  <c r="P3489" i="11" s="1"/>
  <c r="C3490" i="11"/>
  <c r="A3491" i="11"/>
  <c r="B3490" i="11"/>
  <c r="U3490" i="11"/>
  <c r="E3490" i="11"/>
  <c r="D3490" i="11"/>
  <c r="S3490" i="11"/>
  <c r="G3490" i="11" l="1"/>
  <c r="H3490" i="11" s="1"/>
  <c r="I3490" i="11" s="1"/>
  <c r="J3490" i="11" s="1"/>
  <c r="M3490" i="11"/>
  <c r="N3490" i="11" s="1"/>
  <c r="O3490" i="11" s="1"/>
  <c r="P3490" i="11" s="1"/>
  <c r="Q3489" i="11" s="1"/>
  <c r="V3490" i="11"/>
  <c r="W3490" i="11" s="1"/>
  <c r="X3490" i="11" s="1"/>
  <c r="Y3490" i="11" s="1"/>
  <c r="A3492" i="11"/>
  <c r="B3491" i="11"/>
  <c r="U3491" i="11"/>
  <c r="E3491" i="11"/>
  <c r="D3491" i="11"/>
  <c r="C3491" i="11"/>
  <c r="S3491" i="11"/>
  <c r="Q3488" i="11"/>
  <c r="G3491" i="11" l="1"/>
  <c r="H3491" i="11" s="1"/>
  <c r="I3491" i="11" s="1"/>
  <c r="J3491" i="11" s="1"/>
  <c r="V3491" i="11"/>
  <c r="W3491" i="11" s="1"/>
  <c r="X3491" i="11" s="1"/>
  <c r="Y3491" i="11" s="1"/>
  <c r="M3491" i="11"/>
  <c r="N3491" i="11" s="1"/>
  <c r="O3491" i="11" s="1"/>
  <c r="P3491" i="11" s="1"/>
  <c r="U3492" i="11"/>
  <c r="E3492" i="11"/>
  <c r="D3492" i="11"/>
  <c r="A3493" i="11"/>
  <c r="C3492" i="11"/>
  <c r="B3492" i="11"/>
  <c r="S3492" i="11"/>
  <c r="K3489" i="11"/>
  <c r="D3493" i="11" l="1"/>
  <c r="C3493" i="11"/>
  <c r="B3493" i="11"/>
  <c r="U3493" i="11"/>
  <c r="A3494" i="11"/>
  <c r="E3493" i="11"/>
  <c r="S3493" i="11"/>
  <c r="G3492" i="11"/>
  <c r="H3492" i="11" s="1"/>
  <c r="I3492" i="11" s="1"/>
  <c r="J3492" i="11" s="1"/>
  <c r="M3492" i="11"/>
  <c r="N3492" i="11" s="1"/>
  <c r="O3492" i="11" s="1"/>
  <c r="P3492" i="11" s="1"/>
  <c r="Q3491" i="11" s="1"/>
  <c r="V3492" i="11"/>
  <c r="W3492" i="11" s="1"/>
  <c r="X3492" i="11" s="1"/>
  <c r="Y3492" i="11" s="1"/>
  <c r="K3490" i="11"/>
  <c r="Q3490" i="11"/>
  <c r="C3494" i="11" l="1"/>
  <c r="A3495" i="11"/>
  <c r="B3494" i="11"/>
  <c r="E3494" i="11"/>
  <c r="D3494" i="11"/>
  <c r="U3494" i="11"/>
  <c r="S3494" i="11"/>
  <c r="K3491" i="11"/>
  <c r="G3493" i="11"/>
  <c r="H3493" i="11" s="1"/>
  <c r="I3493" i="11" s="1"/>
  <c r="J3493" i="11" s="1"/>
  <c r="M3493" i="11"/>
  <c r="N3493" i="11" s="1"/>
  <c r="O3493" i="11" s="1"/>
  <c r="P3493" i="11" s="1"/>
  <c r="Q3492" i="11" s="1"/>
  <c r="V3493" i="11"/>
  <c r="W3493" i="11" s="1"/>
  <c r="X3493" i="11" s="1"/>
  <c r="Y3493" i="11" s="1"/>
  <c r="G3494" i="11" l="1"/>
  <c r="H3494" i="11" s="1"/>
  <c r="I3494" i="11" s="1"/>
  <c r="J3494" i="11" s="1"/>
  <c r="K3493" i="11" s="1"/>
  <c r="V3494" i="11"/>
  <c r="M3494" i="11"/>
  <c r="N3494" i="11" s="1"/>
  <c r="O3494" i="11" s="1"/>
  <c r="P3494" i="11" s="1"/>
  <c r="W3494" i="11"/>
  <c r="X3494" i="11" s="1"/>
  <c r="Y3494" i="11" s="1"/>
  <c r="A3496" i="11"/>
  <c r="B3495" i="11"/>
  <c r="U3495" i="11"/>
  <c r="E3495" i="11"/>
  <c r="D3495" i="11"/>
  <c r="C3495" i="11"/>
  <c r="S3495" i="11"/>
  <c r="K3492" i="11"/>
  <c r="G3495" i="11" l="1"/>
  <c r="H3495" i="11" s="1"/>
  <c r="I3495" i="11" s="1"/>
  <c r="J3495" i="11" s="1"/>
  <c r="K3494" i="11" s="1"/>
  <c r="V3495" i="11"/>
  <c r="W3495" i="11" s="1"/>
  <c r="X3495" i="11" s="1"/>
  <c r="Y3495" i="11" s="1"/>
  <c r="M3495" i="11"/>
  <c r="N3495" i="11" s="1"/>
  <c r="O3495" i="11" s="1"/>
  <c r="P3495" i="11" s="1"/>
  <c r="U3496" i="11"/>
  <c r="E3496" i="11"/>
  <c r="D3496" i="11"/>
  <c r="C3496" i="11"/>
  <c r="B3496" i="11"/>
  <c r="A3497" i="11"/>
  <c r="S3496" i="11"/>
  <c r="Q3493" i="11"/>
  <c r="G3496" i="11" l="1"/>
  <c r="H3496" i="11" s="1"/>
  <c r="I3496" i="11" s="1"/>
  <c r="J3496" i="11" s="1"/>
  <c r="V3496" i="11"/>
  <c r="W3496" i="11" s="1"/>
  <c r="X3496" i="11" s="1"/>
  <c r="Y3496" i="11" s="1"/>
  <c r="M3496" i="11"/>
  <c r="N3496" i="11" s="1"/>
  <c r="O3496" i="11" s="1"/>
  <c r="P3496" i="11" s="1"/>
  <c r="D3497" i="11"/>
  <c r="C3497" i="11"/>
  <c r="A3498" i="11"/>
  <c r="E3497" i="11"/>
  <c r="B3497" i="11"/>
  <c r="U3497" i="11"/>
  <c r="S3497" i="11"/>
  <c r="Q3494" i="11"/>
  <c r="C3498" i="11" l="1"/>
  <c r="A3499" i="11"/>
  <c r="B3498" i="11"/>
  <c r="U3498" i="11"/>
  <c r="E3498" i="11"/>
  <c r="D3498" i="11"/>
  <c r="S3498" i="11"/>
  <c r="G3497" i="11"/>
  <c r="H3497" i="11" s="1"/>
  <c r="I3497" i="11" s="1"/>
  <c r="J3497" i="11" s="1"/>
  <c r="K3496" i="11" s="1"/>
  <c r="V3497" i="11"/>
  <c r="W3497" i="11" s="1"/>
  <c r="X3497" i="11" s="1"/>
  <c r="Y3497" i="11" s="1"/>
  <c r="M3497" i="11"/>
  <c r="N3497" i="11" s="1"/>
  <c r="O3497" i="11" s="1"/>
  <c r="P3497" i="11" s="1"/>
  <c r="K3495" i="11"/>
  <c r="Q3495" i="11"/>
  <c r="G3498" i="11" l="1"/>
  <c r="H3498" i="11" s="1"/>
  <c r="I3498" i="11" s="1"/>
  <c r="J3498" i="11" s="1"/>
  <c r="M3498" i="11"/>
  <c r="N3498" i="11" s="1"/>
  <c r="O3498" i="11" s="1"/>
  <c r="P3498" i="11" s="1"/>
  <c r="V3498" i="11"/>
  <c r="W3498" i="11" s="1"/>
  <c r="X3498" i="11" s="1"/>
  <c r="Y3498" i="11" s="1"/>
  <c r="A3500" i="11"/>
  <c r="B3499" i="11"/>
  <c r="U3499" i="11"/>
  <c r="E3499" i="11"/>
  <c r="D3499" i="11"/>
  <c r="C3499" i="11"/>
  <c r="S3499" i="11"/>
  <c r="Q3496" i="11"/>
  <c r="G3499" i="11" l="1"/>
  <c r="H3499" i="11" s="1"/>
  <c r="I3499" i="11" s="1"/>
  <c r="J3499" i="11" s="1"/>
  <c r="K3498" i="11" s="1"/>
  <c r="M3499" i="11"/>
  <c r="N3499" i="11" s="1"/>
  <c r="O3499" i="11" s="1"/>
  <c r="P3499" i="11" s="1"/>
  <c r="Q3498" i="11" s="1"/>
  <c r="V3499" i="11"/>
  <c r="W3499" i="11" s="1"/>
  <c r="X3499" i="11" s="1"/>
  <c r="Y3499" i="11" s="1"/>
  <c r="U3500" i="11"/>
  <c r="E3500" i="11"/>
  <c r="D3500" i="11"/>
  <c r="A3501" i="11"/>
  <c r="C3500" i="11"/>
  <c r="B3500" i="11"/>
  <c r="S3500" i="11"/>
  <c r="K3497" i="11"/>
  <c r="Q3497" i="11"/>
  <c r="D3501" i="11" l="1"/>
  <c r="C3501" i="11"/>
  <c r="B3501" i="11"/>
  <c r="U3501" i="11"/>
  <c r="A3502" i="11"/>
  <c r="E3501" i="11"/>
  <c r="S3501" i="11"/>
  <c r="G3500" i="11"/>
  <c r="H3500" i="11" s="1"/>
  <c r="I3500" i="11" s="1"/>
  <c r="J3500" i="11" s="1"/>
  <c r="K3499" i="11" s="1"/>
  <c r="V3500" i="11"/>
  <c r="W3500" i="11" s="1"/>
  <c r="X3500" i="11" s="1"/>
  <c r="Y3500" i="11" s="1"/>
  <c r="M3500" i="11"/>
  <c r="N3500" i="11" s="1"/>
  <c r="O3500" i="11" s="1"/>
  <c r="P3500" i="11" s="1"/>
  <c r="Q3499" i="11" s="1"/>
  <c r="C3502" i="11" l="1"/>
  <c r="A3503" i="11"/>
  <c r="B3502" i="11"/>
  <c r="E3502" i="11"/>
  <c r="D3502" i="11"/>
  <c r="U3502" i="11"/>
  <c r="S3502" i="11"/>
  <c r="G3501" i="11"/>
  <c r="H3501" i="11" s="1"/>
  <c r="I3501" i="11" s="1"/>
  <c r="J3501" i="11" s="1"/>
  <c r="V3501" i="11"/>
  <c r="W3501" i="11" s="1"/>
  <c r="X3501" i="11" s="1"/>
  <c r="Y3501" i="11" s="1"/>
  <c r="M3501" i="11"/>
  <c r="N3501" i="11"/>
  <c r="O3501" i="11" s="1"/>
  <c r="P3501" i="11" s="1"/>
  <c r="Q3500" i="11" s="1"/>
  <c r="A3504" i="11" l="1"/>
  <c r="B3503" i="11"/>
  <c r="U3503" i="11"/>
  <c r="E3503" i="11"/>
  <c r="D3503" i="11"/>
  <c r="C3503" i="11"/>
  <c r="S3503" i="11"/>
  <c r="K3500" i="11"/>
  <c r="G3502" i="11"/>
  <c r="H3502" i="11" s="1"/>
  <c r="I3502" i="11" s="1"/>
  <c r="J3502" i="11" s="1"/>
  <c r="M3502" i="11"/>
  <c r="N3502" i="11" s="1"/>
  <c r="O3502" i="11" s="1"/>
  <c r="P3502" i="11" s="1"/>
  <c r="V3502" i="11"/>
  <c r="W3502" i="11"/>
  <c r="X3502" i="11" s="1"/>
  <c r="Y3502" i="11" s="1"/>
  <c r="Q3501" i="11" l="1"/>
  <c r="G3503" i="11"/>
  <c r="H3503" i="11" s="1"/>
  <c r="I3503" i="11" s="1"/>
  <c r="J3503" i="11" s="1"/>
  <c r="M3503" i="11"/>
  <c r="N3503" i="11" s="1"/>
  <c r="O3503" i="11" s="1"/>
  <c r="P3503" i="11" s="1"/>
  <c r="V3503" i="11"/>
  <c r="W3503" i="11" s="1"/>
  <c r="X3503" i="11" s="1"/>
  <c r="Y3503" i="11" s="1"/>
  <c r="K3501" i="11"/>
  <c r="U3504" i="11"/>
  <c r="E3504" i="11"/>
  <c r="D3504" i="11"/>
  <c r="C3504" i="11"/>
  <c r="B3504" i="11"/>
  <c r="A3505" i="11"/>
  <c r="S3504" i="11"/>
  <c r="D3505" i="11" l="1"/>
  <c r="C3505" i="11"/>
  <c r="A3506" i="11"/>
  <c r="E3505" i="11"/>
  <c r="B3505" i="11"/>
  <c r="U3505" i="11"/>
  <c r="S3505" i="11"/>
  <c r="G3504" i="11"/>
  <c r="H3504" i="11" s="1"/>
  <c r="I3504" i="11" s="1"/>
  <c r="J3504" i="11" s="1"/>
  <c r="K3503" i="11" s="1"/>
  <c r="V3504" i="11"/>
  <c r="W3504" i="11" s="1"/>
  <c r="X3504" i="11" s="1"/>
  <c r="Y3504" i="11" s="1"/>
  <c r="M3504" i="11"/>
  <c r="N3504" i="11" s="1"/>
  <c r="O3504" i="11" s="1"/>
  <c r="P3504" i="11" s="1"/>
  <c r="K3502" i="11"/>
  <c r="Q3502" i="11"/>
  <c r="Q3503" i="11" l="1"/>
  <c r="C3506" i="11"/>
  <c r="A3507" i="11"/>
  <c r="B3506" i="11"/>
  <c r="U3506" i="11"/>
  <c r="E3506" i="11"/>
  <c r="D3506" i="11"/>
  <c r="S3506" i="11"/>
  <c r="G3505" i="11"/>
  <c r="H3505" i="11" s="1"/>
  <c r="I3505" i="11" s="1"/>
  <c r="J3505" i="11" s="1"/>
  <c r="K3504" i="11" s="1"/>
  <c r="V3505" i="11"/>
  <c r="W3505" i="11" s="1"/>
  <c r="X3505" i="11" s="1"/>
  <c r="Y3505" i="11" s="1"/>
  <c r="M3505" i="11"/>
  <c r="N3505" i="11" s="1"/>
  <c r="O3505" i="11" s="1"/>
  <c r="P3505" i="11" s="1"/>
  <c r="G3506" i="11" l="1"/>
  <c r="H3506" i="11" s="1"/>
  <c r="I3506" i="11" s="1"/>
  <c r="J3506" i="11" s="1"/>
  <c r="K3505" i="11" s="1"/>
  <c r="M3506" i="11"/>
  <c r="N3506" i="11" s="1"/>
  <c r="O3506" i="11" s="1"/>
  <c r="P3506" i="11" s="1"/>
  <c r="Q3505" i="11" s="1"/>
  <c r="V3506" i="11"/>
  <c r="W3506" i="11" s="1"/>
  <c r="X3506" i="11" s="1"/>
  <c r="Y3506" i="11" s="1"/>
  <c r="A3508" i="11"/>
  <c r="B3507" i="11"/>
  <c r="U3507" i="11"/>
  <c r="E3507" i="11"/>
  <c r="D3507" i="11"/>
  <c r="C3507" i="11"/>
  <c r="S3507" i="11"/>
  <c r="Q3504" i="11"/>
  <c r="U3508" i="11" l="1"/>
  <c r="E3508" i="11"/>
  <c r="D3508" i="11"/>
  <c r="A3509" i="11"/>
  <c r="C3508" i="11"/>
  <c r="B3508" i="11"/>
  <c r="S3508" i="11"/>
  <c r="G3507" i="11"/>
  <c r="H3507" i="11" s="1"/>
  <c r="I3507" i="11" s="1"/>
  <c r="J3507" i="11" s="1"/>
  <c r="M3507" i="11"/>
  <c r="N3507" i="11" s="1"/>
  <c r="O3507" i="11" s="1"/>
  <c r="P3507" i="11" s="1"/>
  <c r="Q3506" i="11" s="1"/>
  <c r="V3507" i="11"/>
  <c r="W3507" i="11" s="1"/>
  <c r="X3507" i="11" s="1"/>
  <c r="Y3507" i="11" s="1"/>
  <c r="K3506" i="11" l="1"/>
  <c r="D3509" i="11"/>
  <c r="C3509" i="11"/>
  <c r="B3509" i="11"/>
  <c r="U3509" i="11"/>
  <c r="A3510" i="11"/>
  <c r="E3509" i="11"/>
  <c r="S3509" i="11"/>
  <c r="G3508" i="11"/>
  <c r="M3508" i="11"/>
  <c r="N3508" i="11" s="1"/>
  <c r="O3508" i="11" s="1"/>
  <c r="P3508" i="11" s="1"/>
  <c r="V3508" i="11"/>
  <c r="W3508" i="11" s="1"/>
  <c r="X3508" i="11" s="1"/>
  <c r="Y3508" i="11" s="1"/>
  <c r="H3508" i="11"/>
  <c r="I3508" i="11" s="1"/>
  <c r="J3508" i="11" s="1"/>
  <c r="H3509" i="11" l="1"/>
  <c r="I3509" i="11" s="1"/>
  <c r="J3509" i="11" s="1"/>
  <c r="K3508" i="11" s="1"/>
  <c r="G3509" i="11"/>
  <c r="V3509" i="11"/>
  <c r="M3509" i="11"/>
  <c r="N3509" i="11"/>
  <c r="O3509" i="11" s="1"/>
  <c r="P3509" i="11" s="1"/>
  <c r="C3510" i="11"/>
  <c r="A3511" i="11"/>
  <c r="B3510" i="11"/>
  <c r="E3510" i="11"/>
  <c r="D3510" i="11"/>
  <c r="U3510" i="11"/>
  <c r="S3510" i="11"/>
  <c r="Q3507" i="11"/>
  <c r="W3509" i="11"/>
  <c r="X3509" i="11" s="1"/>
  <c r="Y3509" i="11" s="1"/>
  <c r="K3507" i="11"/>
  <c r="G3510" i="11" l="1"/>
  <c r="H3510" i="11" s="1"/>
  <c r="I3510" i="11" s="1"/>
  <c r="J3510" i="11" s="1"/>
  <c r="K3509" i="11" s="1"/>
  <c r="V3510" i="11"/>
  <c r="W3510" i="11" s="1"/>
  <c r="X3510" i="11" s="1"/>
  <c r="Y3510" i="11" s="1"/>
  <c r="M3510" i="11"/>
  <c r="N3510" i="11" s="1"/>
  <c r="O3510" i="11" s="1"/>
  <c r="P3510" i="11" s="1"/>
  <c r="A3512" i="11"/>
  <c r="B3511" i="11"/>
  <c r="U3511" i="11"/>
  <c r="E3511" i="11"/>
  <c r="D3511" i="11"/>
  <c r="C3511" i="11"/>
  <c r="S3511" i="11"/>
  <c r="Q3508" i="11"/>
  <c r="G3511" i="11" l="1"/>
  <c r="H3511" i="11" s="1"/>
  <c r="I3511" i="11" s="1"/>
  <c r="J3511" i="11" s="1"/>
  <c r="V3511" i="11"/>
  <c r="W3511" i="11" s="1"/>
  <c r="X3511" i="11" s="1"/>
  <c r="Y3511" i="11" s="1"/>
  <c r="M3511" i="11"/>
  <c r="N3511" i="11" s="1"/>
  <c r="O3511" i="11" s="1"/>
  <c r="P3511" i="11" s="1"/>
  <c r="U3512" i="11"/>
  <c r="E3512" i="11"/>
  <c r="D3512" i="11"/>
  <c r="C3512" i="11"/>
  <c r="B3512" i="11"/>
  <c r="A3513" i="11"/>
  <c r="S3512" i="11"/>
  <c r="Q3509" i="11"/>
  <c r="D3513" i="11" l="1"/>
  <c r="C3513" i="11"/>
  <c r="A3514" i="11"/>
  <c r="E3513" i="11"/>
  <c r="B3513" i="11"/>
  <c r="U3513" i="11"/>
  <c r="S3513" i="11"/>
  <c r="W3512" i="11"/>
  <c r="X3512" i="11" s="1"/>
  <c r="Y3512" i="11" s="1"/>
  <c r="K3510" i="11"/>
  <c r="G3512" i="11"/>
  <c r="H3512" i="11" s="1"/>
  <c r="I3512" i="11" s="1"/>
  <c r="J3512" i="11" s="1"/>
  <c r="M3512" i="11"/>
  <c r="N3512" i="11" s="1"/>
  <c r="O3512" i="11" s="1"/>
  <c r="P3512" i="11" s="1"/>
  <c r="V3512" i="11"/>
  <c r="Q3510" i="11"/>
  <c r="C3514" i="11" l="1"/>
  <c r="A3515" i="11"/>
  <c r="B3514" i="11"/>
  <c r="U3514" i="11"/>
  <c r="D3514" i="11"/>
  <c r="E3514" i="11"/>
  <c r="S3514" i="11"/>
  <c r="Q3511" i="11"/>
  <c r="G3513" i="11"/>
  <c r="H3513" i="11" s="1"/>
  <c r="I3513" i="11" s="1"/>
  <c r="J3513" i="11" s="1"/>
  <c r="V3513" i="11"/>
  <c r="W3513" i="11" s="1"/>
  <c r="X3513" i="11" s="1"/>
  <c r="Y3513" i="11" s="1"/>
  <c r="M3513" i="11"/>
  <c r="N3513" i="11" s="1"/>
  <c r="O3513" i="11" s="1"/>
  <c r="P3513" i="11" s="1"/>
  <c r="K3511" i="11"/>
  <c r="K3512" i="11" l="1"/>
  <c r="G3514" i="11"/>
  <c r="H3514" i="11" s="1"/>
  <c r="I3514" i="11" s="1"/>
  <c r="J3514" i="11" s="1"/>
  <c r="M3514" i="11"/>
  <c r="N3514" i="11" s="1"/>
  <c r="O3514" i="11" s="1"/>
  <c r="P3514" i="11" s="1"/>
  <c r="Q3513" i="11" s="1"/>
  <c r="V3514" i="11"/>
  <c r="W3514" i="11" s="1"/>
  <c r="X3514" i="11" s="1"/>
  <c r="Y3514" i="11" s="1"/>
  <c r="A3516" i="11"/>
  <c r="B3515" i="11"/>
  <c r="U3515" i="11"/>
  <c r="E3515" i="11"/>
  <c r="D3515" i="11"/>
  <c r="C3515" i="11"/>
  <c r="S3515" i="11"/>
  <c r="Q3512" i="11"/>
  <c r="G3515" i="11" l="1"/>
  <c r="H3515" i="11" s="1"/>
  <c r="I3515" i="11" s="1"/>
  <c r="J3515" i="11" s="1"/>
  <c r="K3514" i="11" s="1"/>
  <c r="V3515" i="11"/>
  <c r="W3515" i="11" s="1"/>
  <c r="X3515" i="11" s="1"/>
  <c r="Y3515" i="11" s="1"/>
  <c r="M3515" i="11"/>
  <c r="N3515" i="11" s="1"/>
  <c r="O3515" i="11" s="1"/>
  <c r="P3515" i="11" s="1"/>
  <c r="Q3514" i="11" s="1"/>
  <c r="U3516" i="11"/>
  <c r="E3516" i="11"/>
  <c r="D3516" i="11"/>
  <c r="A3517" i="11"/>
  <c r="C3516" i="11"/>
  <c r="B3516" i="11"/>
  <c r="S3516" i="11"/>
  <c r="K3513" i="11"/>
  <c r="D3517" i="11" l="1"/>
  <c r="C3517" i="11"/>
  <c r="B3517" i="11"/>
  <c r="U3517" i="11"/>
  <c r="A3518" i="11"/>
  <c r="E3517" i="11"/>
  <c r="S3517" i="11"/>
  <c r="G3516" i="11"/>
  <c r="H3516" i="11" s="1"/>
  <c r="I3516" i="11" s="1"/>
  <c r="J3516" i="11" s="1"/>
  <c r="V3516" i="11"/>
  <c r="W3516" i="11" s="1"/>
  <c r="X3516" i="11" s="1"/>
  <c r="Y3516" i="11" s="1"/>
  <c r="M3516" i="11"/>
  <c r="N3516" i="11" s="1"/>
  <c r="O3516" i="11" s="1"/>
  <c r="P3516" i="11" s="1"/>
  <c r="K3515" i="11" l="1"/>
  <c r="G3517" i="11"/>
  <c r="M3517" i="11"/>
  <c r="V3517" i="11"/>
  <c r="W3517" i="11" s="1"/>
  <c r="X3517" i="11" s="1"/>
  <c r="Y3517" i="11" s="1"/>
  <c r="C3518" i="11"/>
  <c r="A3519" i="11"/>
  <c r="B3518" i="11"/>
  <c r="E3518" i="11"/>
  <c r="D3518" i="11"/>
  <c r="U3518" i="11"/>
  <c r="S3518" i="11"/>
  <c r="H3517" i="11"/>
  <c r="I3517" i="11" s="1"/>
  <c r="J3517" i="11" s="1"/>
  <c r="Q3515" i="11"/>
  <c r="A3520" i="11" l="1"/>
  <c r="B3519" i="11"/>
  <c r="U3519" i="11"/>
  <c r="E3519" i="11"/>
  <c r="D3519" i="11"/>
  <c r="C3519" i="11"/>
  <c r="S3519" i="11"/>
  <c r="N3517" i="11"/>
  <c r="O3517" i="11" s="1"/>
  <c r="P3517" i="11" s="1"/>
  <c r="G3518" i="11"/>
  <c r="H3518" i="11" s="1"/>
  <c r="I3518" i="11" s="1"/>
  <c r="J3518" i="11" s="1"/>
  <c r="M3518" i="11"/>
  <c r="N3518" i="11" s="1"/>
  <c r="O3518" i="11" s="1"/>
  <c r="P3518" i="11" s="1"/>
  <c r="V3518" i="11"/>
  <c r="W3518" i="11" s="1"/>
  <c r="X3518" i="11" s="1"/>
  <c r="Y3518" i="11" s="1"/>
  <c r="K3516" i="11"/>
  <c r="Q3517" i="11" l="1"/>
  <c r="Q3516" i="11"/>
  <c r="G3519" i="11"/>
  <c r="M3519" i="11"/>
  <c r="V3519" i="11"/>
  <c r="N3519" i="11"/>
  <c r="O3519" i="11" s="1"/>
  <c r="P3519" i="11" s="1"/>
  <c r="H3519" i="11"/>
  <c r="I3519" i="11" s="1"/>
  <c r="J3519" i="11" s="1"/>
  <c r="K3518" i="11" s="1"/>
  <c r="U3520" i="11"/>
  <c r="E3520" i="11"/>
  <c r="D3520" i="11"/>
  <c r="C3520" i="11"/>
  <c r="B3520" i="11"/>
  <c r="A3521" i="11"/>
  <c r="S3520" i="11"/>
  <c r="K3517" i="11"/>
  <c r="G3520" i="11" l="1"/>
  <c r="H3520" i="11" s="1"/>
  <c r="I3520" i="11" s="1"/>
  <c r="J3520" i="11" s="1"/>
  <c r="K3519" i="11" s="1"/>
  <c r="V3520" i="11"/>
  <c r="W3520" i="11" s="1"/>
  <c r="X3520" i="11" s="1"/>
  <c r="Y3520" i="11" s="1"/>
  <c r="M3520" i="11"/>
  <c r="N3520" i="11" s="1"/>
  <c r="O3520" i="11" s="1"/>
  <c r="P3520" i="11" s="1"/>
  <c r="Q3519" i="11" s="1"/>
  <c r="W3519" i="11"/>
  <c r="X3519" i="11" s="1"/>
  <c r="Y3519" i="11" s="1"/>
  <c r="D3521" i="11"/>
  <c r="C3521" i="11"/>
  <c r="A3522" i="11"/>
  <c r="E3521" i="11"/>
  <c r="B3521" i="11"/>
  <c r="U3521" i="11"/>
  <c r="S3521" i="11"/>
  <c r="Q3518" i="11"/>
  <c r="G3521" i="11" l="1"/>
  <c r="H3521" i="11" s="1"/>
  <c r="I3521" i="11" s="1"/>
  <c r="J3521" i="11" s="1"/>
  <c r="K3520" i="11" s="1"/>
  <c r="V3521" i="11"/>
  <c r="M3521" i="11"/>
  <c r="N3521" i="11" s="1"/>
  <c r="O3521" i="11" s="1"/>
  <c r="P3521" i="11" s="1"/>
  <c r="Q3520" i="11" s="1"/>
  <c r="W3521" i="11"/>
  <c r="X3521" i="11" s="1"/>
  <c r="Y3521" i="11" s="1"/>
  <c r="C3522" i="11"/>
  <c r="A3523" i="11"/>
  <c r="B3522" i="11"/>
  <c r="U3522" i="11"/>
  <c r="E3522" i="11"/>
  <c r="D3522" i="11"/>
  <c r="S3522" i="11"/>
  <c r="A3524" i="11" l="1"/>
  <c r="B3523" i="11"/>
  <c r="U3523" i="11"/>
  <c r="E3523" i="11"/>
  <c r="D3523" i="11"/>
  <c r="C3523" i="11"/>
  <c r="S3523" i="11"/>
  <c r="G3522" i="11"/>
  <c r="H3522" i="11" s="1"/>
  <c r="I3522" i="11" s="1"/>
  <c r="J3522" i="11" s="1"/>
  <c r="M3522" i="11"/>
  <c r="N3522" i="11" s="1"/>
  <c r="O3522" i="11" s="1"/>
  <c r="P3522" i="11" s="1"/>
  <c r="Q3521" i="11" s="1"/>
  <c r="V3522" i="11"/>
  <c r="W3522" i="11" s="1"/>
  <c r="X3522" i="11" s="1"/>
  <c r="Y3522" i="11" s="1"/>
  <c r="K3521" i="11" l="1"/>
  <c r="G3523" i="11"/>
  <c r="H3523" i="11" s="1"/>
  <c r="I3523" i="11" s="1"/>
  <c r="J3523" i="11" s="1"/>
  <c r="V3523" i="11"/>
  <c r="W3523" i="11" s="1"/>
  <c r="X3523" i="11" s="1"/>
  <c r="Y3523" i="11" s="1"/>
  <c r="M3523" i="11"/>
  <c r="N3523" i="11"/>
  <c r="O3523" i="11" s="1"/>
  <c r="P3523" i="11" s="1"/>
  <c r="U3524" i="11"/>
  <c r="E3524" i="11"/>
  <c r="D3524" i="11"/>
  <c r="A3525" i="11"/>
  <c r="C3524" i="11"/>
  <c r="B3524" i="11"/>
  <c r="S3524" i="11"/>
  <c r="Q3522" i="11" l="1"/>
  <c r="G3524" i="11"/>
  <c r="H3524" i="11" s="1"/>
  <c r="I3524" i="11" s="1"/>
  <c r="J3524" i="11" s="1"/>
  <c r="M3524" i="11"/>
  <c r="N3524" i="11" s="1"/>
  <c r="O3524" i="11" s="1"/>
  <c r="P3524" i="11" s="1"/>
  <c r="V3524" i="11"/>
  <c r="W3524" i="11" s="1"/>
  <c r="X3524" i="11" s="1"/>
  <c r="Y3524" i="11" s="1"/>
  <c r="D3525" i="11"/>
  <c r="C3525" i="11"/>
  <c r="B3525" i="11"/>
  <c r="U3525" i="11"/>
  <c r="A3526" i="11"/>
  <c r="E3525" i="11"/>
  <c r="S3525" i="11"/>
  <c r="K3522" i="11"/>
  <c r="K3523" i="11" l="1"/>
  <c r="G3525" i="11"/>
  <c r="H3525" i="11" s="1"/>
  <c r="I3525" i="11" s="1"/>
  <c r="J3525" i="11" s="1"/>
  <c r="M3525" i="11"/>
  <c r="N3525" i="11" s="1"/>
  <c r="O3525" i="11" s="1"/>
  <c r="P3525" i="11" s="1"/>
  <c r="V3525" i="11"/>
  <c r="W3525" i="11" s="1"/>
  <c r="X3525" i="11" s="1"/>
  <c r="Y3525" i="11" s="1"/>
  <c r="C3526" i="11"/>
  <c r="A3527" i="11"/>
  <c r="B3526" i="11"/>
  <c r="E3526" i="11"/>
  <c r="D3526" i="11"/>
  <c r="U3526" i="11"/>
  <c r="S3526" i="11"/>
  <c r="Q3523" i="11"/>
  <c r="Q3524" i="11" l="1"/>
  <c r="G3526" i="11"/>
  <c r="H3526" i="11" s="1"/>
  <c r="I3526" i="11" s="1"/>
  <c r="J3526" i="11" s="1"/>
  <c r="V3526" i="11"/>
  <c r="W3526" i="11" s="1"/>
  <c r="X3526" i="11" s="1"/>
  <c r="Y3526" i="11" s="1"/>
  <c r="M3526" i="11"/>
  <c r="N3526" i="11" s="1"/>
  <c r="O3526" i="11" s="1"/>
  <c r="P3526" i="11" s="1"/>
  <c r="A3528" i="11"/>
  <c r="B3527" i="11"/>
  <c r="U3527" i="11"/>
  <c r="E3527" i="11"/>
  <c r="D3527" i="11"/>
  <c r="C3527" i="11"/>
  <c r="S3527" i="11"/>
  <c r="K3524" i="11"/>
  <c r="H3527" i="11" l="1"/>
  <c r="I3527" i="11" s="1"/>
  <c r="J3527" i="11" s="1"/>
  <c r="U3528" i="11"/>
  <c r="E3528" i="11"/>
  <c r="D3528" i="11"/>
  <c r="C3528" i="11"/>
  <c r="B3528" i="11"/>
  <c r="A3529" i="11"/>
  <c r="S3528" i="11"/>
  <c r="G3527" i="11"/>
  <c r="V3527" i="11"/>
  <c r="W3527" i="11" s="1"/>
  <c r="X3527" i="11" s="1"/>
  <c r="Y3527" i="11" s="1"/>
  <c r="M3527" i="11"/>
  <c r="N3527" i="11" s="1"/>
  <c r="O3527" i="11" s="1"/>
  <c r="P3527" i="11" s="1"/>
  <c r="Q3525" i="11"/>
  <c r="K3525" i="11"/>
  <c r="D3529" i="11" l="1"/>
  <c r="C3529" i="11"/>
  <c r="A3530" i="11"/>
  <c r="E3529" i="11"/>
  <c r="B3529" i="11"/>
  <c r="U3529" i="11"/>
  <c r="S3529" i="11"/>
  <c r="Q3526" i="11"/>
  <c r="G3528" i="11"/>
  <c r="H3528" i="11" s="1"/>
  <c r="I3528" i="11" s="1"/>
  <c r="J3528" i="11" s="1"/>
  <c r="V3528" i="11"/>
  <c r="W3528" i="11" s="1"/>
  <c r="X3528" i="11" s="1"/>
  <c r="Y3528" i="11" s="1"/>
  <c r="M3528" i="11"/>
  <c r="N3528" i="11"/>
  <c r="O3528" i="11" s="1"/>
  <c r="P3528" i="11" s="1"/>
  <c r="K3526" i="11"/>
  <c r="C3530" i="11" l="1"/>
  <c r="A3531" i="11"/>
  <c r="B3530" i="11"/>
  <c r="U3530" i="11"/>
  <c r="E3530" i="11"/>
  <c r="D3530" i="11"/>
  <c r="S3530" i="11"/>
  <c r="K3527" i="11"/>
  <c r="G3529" i="11"/>
  <c r="H3529" i="11" s="1"/>
  <c r="I3529" i="11" s="1"/>
  <c r="J3529" i="11" s="1"/>
  <c r="M3529" i="11"/>
  <c r="N3529" i="11" s="1"/>
  <c r="O3529" i="11" s="1"/>
  <c r="P3529" i="11" s="1"/>
  <c r="Q3528" i="11" s="1"/>
  <c r="V3529" i="11"/>
  <c r="W3529" i="11" s="1"/>
  <c r="X3529" i="11" s="1"/>
  <c r="Y3529" i="11" s="1"/>
  <c r="Q3527" i="11"/>
  <c r="W3530" i="11" l="1"/>
  <c r="X3530" i="11" s="1"/>
  <c r="Y3530" i="11" s="1"/>
  <c r="G3530" i="11"/>
  <c r="H3530" i="11" s="1"/>
  <c r="I3530" i="11" s="1"/>
  <c r="J3530" i="11" s="1"/>
  <c r="M3530" i="11"/>
  <c r="N3530" i="11" s="1"/>
  <c r="O3530" i="11" s="1"/>
  <c r="P3530" i="11" s="1"/>
  <c r="Q3529" i="11" s="1"/>
  <c r="V3530" i="11"/>
  <c r="A3532" i="11"/>
  <c r="B3531" i="11"/>
  <c r="U3531" i="11"/>
  <c r="E3531" i="11"/>
  <c r="D3531" i="11"/>
  <c r="C3531" i="11"/>
  <c r="S3531" i="11"/>
  <c r="K3528" i="11"/>
  <c r="U3532" i="11" l="1"/>
  <c r="E3532" i="11"/>
  <c r="D3532" i="11"/>
  <c r="A3533" i="11"/>
  <c r="C3532" i="11"/>
  <c r="B3532" i="11"/>
  <c r="S3532" i="11"/>
  <c r="K3529" i="11"/>
  <c r="G3531" i="11"/>
  <c r="M3531" i="11"/>
  <c r="N3531" i="11" s="1"/>
  <c r="O3531" i="11" s="1"/>
  <c r="P3531" i="11" s="1"/>
  <c r="V3531" i="11"/>
  <c r="W3531" i="11" s="1"/>
  <c r="X3531" i="11" s="1"/>
  <c r="Y3531" i="11" s="1"/>
  <c r="H3531" i="11"/>
  <c r="I3531" i="11" s="1"/>
  <c r="J3531" i="11" s="1"/>
  <c r="D3533" i="11" l="1"/>
  <c r="C3533" i="11"/>
  <c r="B3533" i="11"/>
  <c r="U3533" i="11"/>
  <c r="E3533" i="11"/>
  <c r="A3534" i="11"/>
  <c r="S3533" i="11"/>
  <c r="G3532" i="11"/>
  <c r="H3532" i="11" s="1"/>
  <c r="I3532" i="11" s="1"/>
  <c r="J3532" i="11" s="1"/>
  <c r="V3532" i="11"/>
  <c r="W3532" i="11" s="1"/>
  <c r="X3532" i="11" s="1"/>
  <c r="Y3532" i="11" s="1"/>
  <c r="M3532" i="11"/>
  <c r="N3532" i="11" s="1"/>
  <c r="O3532" i="11" s="1"/>
  <c r="P3532" i="11" s="1"/>
  <c r="Q3531" i="11" s="1"/>
  <c r="Q3530" i="11"/>
  <c r="K3530" i="11"/>
  <c r="G3533" i="11" l="1"/>
  <c r="V3533" i="11"/>
  <c r="W3533" i="11" s="1"/>
  <c r="X3533" i="11" s="1"/>
  <c r="Y3533" i="11" s="1"/>
  <c r="M3533" i="11"/>
  <c r="N3533" i="11" s="1"/>
  <c r="O3533" i="11" s="1"/>
  <c r="P3533" i="11" s="1"/>
  <c r="C3534" i="11"/>
  <c r="A3535" i="11"/>
  <c r="B3534" i="11"/>
  <c r="E3534" i="11"/>
  <c r="D3534" i="11"/>
  <c r="U3534" i="11"/>
  <c r="S3534" i="11"/>
  <c r="H3533" i="11"/>
  <c r="I3533" i="11" s="1"/>
  <c r="J3533" i="11" s="1"/>
  <c r="K3531" i="11"/>
  <c r="A3536" i="11" l="1"/>
  <c r="B3535" i="11"/>
  <c r="U3535" i="11"/>
  <c r="E3535" i="11"/>
  <c r="D3535" i="11"/>
  <c r="C3535" i="11"/>
  <c r="S3535" i="11"/>
  <c r="K3532" i="11"/>
  <c r="G3534" i="11"/>
  <c r="H3534" i="11" s="1"/>
  <c r="I3534" i="11" s="1"/>
  <c r="J3534" i="11" s="1"/>
  <c r="M3534" i="11"/>
  <c r="N3534" i="11" s="1"/>
  <c r="O3534" i="11" s="1"/>
  <c r="P3534" i="11" s="1"/>
  <c r="Q3533" i="11" s="1"/>
  <c r="V3534" i="11"/>
  <c r="W3534" i="11" s="1"/>
  <c r="X3534" i="11" s="1"/>
  <c r="Y3534" i="11" s="1"/>
  <c r="Q3532" i="11"/>
  <c r="G3535" i="11" l="1"/>
  <c r="H3535" i="11" s="1"/>
  <c r="I3535" i="11" s="1"/>
  <c r="J3535" i="11" s="1"/>
  <c r="K3534" i="11" s="1"/>
  <c r="M3535" i="11"/>
  <c r="N3535" i="11" s="1"/>
  <c r="O3535" i="11" s="1"/>
  <c r="P3535" i="11" s="1"/>
  <c r="V3535" i="11"/>
  <c r="W3535" i="11" s="1"/>
  <c r="X3535" i="11" s="1"/>
  <c r="Y3535" i="11" s="1"/>
  <c r="U3536" i="11"/>
  <c r="E3536" i="11"/>
  <c r="D3536" i="11"/>
  <c r="C3536" i="11"/>
  <c r="B3536" i="11"/>
  <c r="A3537" i="11"/>
  <c r="S3536" i="11"/>
  <c r="K3533" i="11"/>
  <c r="G3536" i="11" l="1"/>
  <c r="H3536" i="11" s="1"/>
  <c r="I3536" i="11" s="1"/>
  <c r="J3536" i="11" s="1"/>
  <c r="K3535" i="11" s="1"/>
  <c r="V3536" i="11"/>
  <c r="M3536" i="11"/>
  <c r="N3536" i="11" s="1"/>
  <c r="O3536" i="11" s="1"/>
  <c r="P3536" i="11" s="1"/>
  <c r="Q3535" i="11" s="1"/>
  <c r="D3537" i="11"/>
  <c r="C3537" i="11"/>
  <c r="A3538" i="11"/>
  <c r="E3537" i="11"/>
  <c r="U3537" i="11"/>
  <c r="B3537" i="11"/>
  <c r="S3537" i="11"/>
  <c r="W3536" i="11"/>
  <c r="X3536" i="11" s="1"/>
  <c r="Y3536" i="11" s="1"/>
  <c r="Q3534" i="11"/>
  <c r="C3538" i="11" l="1"/>
  <c r="A3539" i="11"/>
  <c r="B3538" i="11"/>
  <c r="U3538" i="11"/>
  <c r="E3538" i="11"/>
  <c r="D3538" i="11"/>
  <c r="S3538" i="11"/>
  <c r="G3537" i="11"/>
  <c r="H3537" i="11" s="1"/>
  <c r="I3537" i="11" s="1"/>
  <c r="J3537" i="11" s="1"/>
  <c r="V3537" i="11"/>
  <c r="W3537" i="11" s="1"/>
  <c r="X3537" i="11" s="1"/>
  <c r="Y3537" i="11" s="1"/>
  <c r="M3537" i="11"/>
  <c r="N3537" i="11" s="1"/>
  <c r="O3537" i="11" s="1"/>
  <c r="P3537" i="11" s="1"/>
  <c r="Q3536" i="11" s="1"/>
  <c r="A3540" i="11" l="1"/>
  <c r="B3539" i="11"/>
  <c r="U3539" i="11"/>
  <c r="E3539" i="11"/>
  <c r="D3539" i="11"/>
  <c r="C3539" i="11"/>
  <c r="S3539" i="11"/>
  <c r="K3536" i="11"/>
  <c r="G3538" i="11"/>
  <c r="H3538" i="11" s="1"/>
  <c r="I3538" i="11" s="1"/>
  <c r="J3538" i="11" s="1"/>
  <c r="M3538" i="11"/>
  <c r="N3538" i="11" s="1"/>
  <c r="O3538" i="11" s="1"/>
  <c r="P3538" i="11" s="1"/>
  <c r="V3538" i="11"/>
  <c r="W3538" i="11" s="1"/>
  <c r="X3538" i="11" s="1"/>
  <c r="Y3538" i="11" s="1"/>
  <c r="G3539" i="11" l="1"/>
  <c r="H3539" i="11" s="1"/>
  <c r="I3539" i="11" s="1"/>
  <c r="J3539" i="11" s="1"/>
  <c r="V3539" i="11"/>
  <c r="W3539" i="11" s="1"/>
  <c r="X3539" i="11" s="1"/>
  <c r="Y3539" i="11" s="1"/>
  <c r="M3539" i="11"/>
  <c r="N3539" i="11" s="1"/>
  <c r="O3539" i="11" s="1"/>
  <c r="P3539" i="11" s="1"/>
  <c r="U3540" i="11"/>
  <c r="E3540" i="11"/>
  <c r="D3540" i="11"/>
  <c r="A3541" i="11"/>
  <c r="C3540" i="11"/>
  <c r="B3540" i="11"/>
  <c r="S3540" i="11"/>
  <c r="Q3537" i="11"/>
  <c r="K3537" i="11"/>
  <c r="D3541" i="11" l="1"/>
  <c r="C3541" i="11"/>
  <c r="B3541" i="11"/>
  <c r="U3541" i="11"/>
  <c r="A3542" i="11"/>
  <c r="E3541" i="11"/>
  <c r="S3541" i="11"/>
  <c r="G3540" i="11"/>
  <c r="H3540" i="11" s="1"/>
  <c r="I3540" i="11" s="1"/>
  <c r="J3540" i="11" s="1"/>
  <c r="K3539" i="11" s="1"/>
  <c r="M3540" i="11"/>
  <c r="N3540" i="11" s="1"/>
  <c r="O3540" i="11" s="1"/>
  <c r="P3540" i="11" s="1"/>
  <c r="V3540" i="11"/>
  <c r="W3540" i="11" s="1"/>
  <c r="X3540" i="11" s="1"/>
  <c r="Y3540" i="11" s="1"/>
  <c r="K3538" i="11"/>
  <c r="Q3538" i="11"/>
  <c r="C3542" i="11" l="1"/>
  <c r="A3543" i="11"/>
  <c r="B3542" i="11"/>
  <c r="E3542" i="11"/>
  <c r="D3542" i="11"/>
  <c r="U3542" i="11"/>
  <c r="S3542" i="11"/>
  <c r="G3541" i="11"/>
  <c r="H3541" i="11" s="1"/>
  <c r="I3541" i="11" s="1"/>
  <c r="J3541" i="11" s="1"/>
  <c r="K3540" i="11" s="1"/>
  <c r="V3541" i="11"/>
  <c r="M3541" i="11"/>
  <c r="N3541" i="11" s="1"/>
  <c r="O3541" i="11" s="1"/>
  <c r="P3541" i="11" s="1"/>
  <c r="W3541" i="11"/>
  <c r="X3541" i="11" s="1"/>
  <c r="Y3541" i="11" s="1"/>
  <c r="Q3539" i="11"/>
  <c r="Q3540" i="11" l="1"/>
  <c r="H3542" i="11"/>
  <c r="I3542" i="11" s="1"/>
  <c r="J3542" i="11" s="1"/>
  <c r="G3542" i="11"/>
  <c r="V3542" i="11"/>
  <c r="W3542" i="11" s="1"/>
  <c r="X3542" i="11" s="1"/>
  <c r="Y3542" i="11" s="1"/>
  <c r="M3542" i="11"/>
  <c r="N3542" i="11" s="1"/>
  <c r="O3542" i="11" s="1"/>
  <c r="P3542" i="11" s="1"/>
  <c r="A3544" i="11"/>
  <c r="B3543" i="11"/>
  <c r="U3543" i="11"/>
  <c r="E3543" i="11"/>
  <c r="D3543" i="11"/>
  <c r="C3543" i="11"/>
  <c r="S3543" i="11"/>
  <c r="G3543" i="11" l="1"/>
  <c r="H3543" i="11" s="1"/>
  <c r="I3543" i="11" s="1"/>
  <c r="J3543" i="11" s="1"/>
  <c r="K3542" i="11" s="1"/>
  <c r="V3543" i="11"/>
  <c r="W3543" i="11" s="1"/>
  <c r="X3543" i="11" s="1"/>
  <c r="Y3543" i="11" s="1"/>
  <c r="M3543" i="11"/>
  <c r="N3543" i="11" s="1"/>
  <c r="O3543" i="11" s="1"/>
  <c r="P3543" i="11" s="1"/>
  <c r="U3544" i="11"/>
  <c r="E3544" i="11"/>
  <c r="D3544" i="11"/>
  <c r="C3544" i="11"/>
  <c r="B3544" i="11"/>
  <c r="A3545" i="11"/>
  <c r="S3544" i="11"/>
  <c r="K3541" i="11"/>
  <c r="Q3541" i="11"/>
  <c r="G3544" i="11" l="1"/>
  <c r="H3544" i="11" s="1"/>
  <c r="I3544" i="11" s="1"/>
  <c r="J3544" i="11" s="1"/>
  <c r="K3543" i="11" s="1"/>
  <c r="V3544" i="11"/>
  <c r="W3544" i="11" s="1"/>
  <c r="X3544" i="11" s="1"/>
  <c r="Y3544" i="11" s="1"/>
  <c r="M3544" i="11"/>
  <c r="N3544" i="11" s="1"/>
  <c r="O3544" i="11" s="1"/>
  <c r="P3544" i="11" s="1"/>
  <c r="D3545" i="11"/>
  <c r="C3545" i="11"/>
  <c r="A3546" i="11"/>
  <c r="E3545" i="11"/>
  <c r="B3545" i="11"/>
  <c r="U3545" i="11"/>
  <c r="S3545" i="11"/>
  <c r="Q3542" i="11"/>
  <c r="G3545" i="11" l="1"/>
  <c r="H3545" i="11" s="1"/>
  <c r="I3545" i="11" s="1"/>
  <c r="J3545" i="11" s="1"/>
  <c r="V3545" i="11"/>
  <c r="W3545" i="11" s="1"/>
  <c r="X3545" i="11" s="1"/>
  <c r="Y3545" i="11" s="1"/>
  <c r="M3545" i="11"/>
  <c r="C3546" i="11"/>
  <c r="A3547" i="11"/>
  <c r="B3546" i="11"/>
  <c r="U3546" i="11"/>
  <c r="D3546" i="11"/>
  <c r="E3546" i="11"/>
  <c r="S3546" i="11"/>
  <c r="N3545" i="11"/>
  <c r="O3545" i="11" s="1"/>
  <c r="P3545" i="11" s="1"/>
  <c r="Q3543" i="11"/>
  <c r="K3544" i="11" l="1"/>
  <c r="G3546" i="11"/>
  <c r="H3546" i="11" s="1"/>
  <c r="I3546" i="11" s="1"/>
  <c r="J3546" i="11" s="1"/>
  <c r="M3546" i="11"/>
  <c r="N3546" i="11" s="1"/>
  <c r="O3546" i="11" s="1"/>
  <c r="P3546" i="11" s="1"/>
  <c r="V3546" i="11"/>
  <c r="W3546" i="11" s="1"/>
  <c r="X3546" i="11" s="1"/>
  <c r="Y3546" i="11" s="1"/>
  <c r="A3548" i="11"/>
  <c r="B3547" i="11"/>
  <c r="U3547" i="11"/>
  <c r="E3547" i="11"/>
  <c r="D3547" i="11"/>
  <c r="C3547" i="11"/>
  <c r="S3547" i="11"/>
  <c r="Q3544" i="11"/>
  <c r="U3548" i="11" l="1"/>
  <c r="E3548" i="11"/>
  <c r="D3548" i="11"/>
  <c r="A3549" i="11"/>
  <c r="C3548" i="11"/>
  <c r="B3548" i="11"/>
  <c r="S3548" i="11"/>
  <c r="K3545" i="11"/>
  <c r="G3547" i="11"/>
  <c r="H3547" i="11" s="1"/>
  <c r="I3547" i="11" s="1"/>
  <c r="J3547" i="11" s="1"/>
  <c r="K3546" i="11" s="1"/>
  <c r="M3547" i="11"/>
  <c r="N3547" i="11" s="1"/>
  <c r="O3547" i="11" s="1"/>
  <c r="P3547" i="11" s="1"/>
  <c r="Q3546" i="11" s="1"/>
  <c r="V3547" i="11"/>
  <c r="W3547" i="11" s="1"/>
  <c r="X3547" i="11" s="1"/>
  <c r="Y3547" i="11" s="1"/>
  <c r="Q3545" i="11"/>
  <c r="D3549" i="11" l="1"/>
  <c r="C3549" i="11"/>
  <c r="B3549" i="11"/>
  <c r="U3549" i="11"/>
  <c r="A3550" i="11"/>
  <c r="E3549" i="11"/>
  <c r="S3549" i="11"/>
  <c r="G3548" i="11"/>
  <c r="V3548" i="11"/>
  <c r="W3548" i="11" s="1"/>
  <c r="X3548" i="11" s="1"/>
  <c r="Y3548" i="11" s="1"/>
  <c r="M3548" i="11"/>
  <c r="N3548" i="11" s="1"/>
  <c r="O3548" i="11" s="1"/>
  <c r="P3548" i="11" s="1"/>
  <c r="H3548" i="11"/>
  <c r="I3548" i="11" s="1"/>
  <c r="J3548" i="11" s="1"/>
  <c r="K3547" i="11" l="1"/>
  <c r="G3549" i="11"/>
  <c r="H3549" i="11" s="1"/>
  <c r="I3549" i="11" s="1"/>
  <c r="J3549" i="11" s="1"/>
  <c r="M3549" i="11"/>
  <c r="N3549" i="11" s="1"/>
  <c r="O3549" i="11" s="1"/>
  <c r="P3549" i="11" s="1"/>
  <c r="Q3548" i="11" s="1"/>
  <c r="V3549" i="11"/>
  <c r="W3549" i="11" s="1"/>
  <c r="X3549" i="11" s="1"/>
  <c r="Y3549" i="11" s="1"/>
  <c r="C3550" i="11"/>
  <c r="A3551" i="11"/>
  <c r="B3550" i="11"/>
  <c r="E3550" i="11"/>
  <c r="D3550" i="11"/>
  <c r="U3550" i="11"/>
  <c r="S3550" i="11"/>
  <c r="Q3547" i="11"/>
  <c r="K3548" i="11" l="1"/>
  <c r="A3552" i="11"/>
  <c r="B3551" i="11"/>
  <c r="U3551" i="11"/>
  <c r="E3551" i="11"/>
  <c r="D3551" i="11"/>
  <c r="C3551" i="11"/>
  <c r="S3551" i="11"/>
  <c r="G3550" i="11"/>
  <c r="H3550" i="11" s="1"/>
  <c r="I3550" i="11" s="1"/>
  <c r="J3550" i="11" s="1"/>
  <c r="M3550" i="11"/>
  <c r="N3550" i="11" s="1"/>
  <c r="O3550" i="11" s="1"/>
  <c r="P3550" i="11" s="1"/>
  <c r="Q3549" i="11" s="1"/>
  <c r="V3550" i="11"/>
  <c r="W3550" i="11" s="1"/>
  <c r="X3550" i="11" s="1"/>
  <c r="Y3550" i="11" s="1"/>
  <c r="U3552" i="11" l="1"/>
  <c r="E3552" i="11"/>
  <c r="D3552" i="11"/>
  <c r="C3552" i="11"/>
  <c r="B3552" i="11"/>
  <c r="A3553" i="11"/>
  <c r="S3552" i="11"/>
  <c r="G3551" i="11"/>
  <c r="H3551" i="11" s="1"/>
  <c r="I3551" i="11" s="1"/>
  <c r="J3551" i="11" s="1"/>
  <c r="K3550" i="11" s="1"/>
  <c r="M3551" i="11"/>
  <c r="N3551" i="11" s="1"/>
  <c r="O3551" i="11" s="1"/>
  <c r="P3551" i="11" s="1"/>
  <c r="V3551" i="11"/>
  <c r="W3551" i="11" s="1"/>
  <c r="X3551" i="11" s="1"/>
  <c r="Y3551" i="11" s="1"/>
  <c r="K3549" i="11"/>
  <c r="G3552" i="11" l="1"/>
  <c r="H3552" i="11" s="1"/>
  <c r="I3552" i="11" s="1"/>
  <c r="J3552" i="11" s="1"/>
  <c r="K3551" i="11" s="1"/>
  <c r="M3552" i="11"/>
  <c r="N3552" i="11" s="1"/>
  <c r="O3552" i="11" s="1"/>
  <c r="P3552" i="11" s="1"/>
  <c r="V3552" i="11"/>
  <c r="W3552" i="11" s="1"/>
  <c r="X3552" i="11" s="1"/>
  <c r="Y3552" i="11" s="1"/>
  <c r="Q3550" i="11"/>
  <c r="D3553" i="11"/>
  <c r="C3553" i="11"/>
  <c r="A3554" i="11"/>
  <c r="E3553" i="11"/>
  <c r="B3553" i="11"/>
  <c r="U3553" i="11"/>
  <c r="S3553" i="11"/>
  <c r="Q3551" i="11" l="1"/>
  <c r="G3553" i="11"/>
  <c r="H3553" i="11" s="1"/>
  <c r="I3553" i="11" s="1"/>
  <c r="J3553" i="11" s="1"/>
  <c r="V3553" i="11"/>
  <c r="W3553" i="11" s="1"/>
  <c r="X3553" i="11" s="1"/>
  <c r="Y3553" i="11" s="1"/>
  <c r="M3553" i="11"/>
  <c r="N3553" i="11" s="1"/>
  <c r="O3553" i="11" s="1"/>
  <c r="P3553" i="11" s="1"/>
  <c r="C3554" i="11"/>
  <c r="A3555" i="11"/>
  <c r="B3554" i="11"/>
  <c r="U3554" i="11"/>
  <c r="E3554" i="11"/>
  <c r="D3554" i="11"/>
  <c r="S3554" i="11"/>
  <c r="K3552" i="11" l="1"/>
  <c r="G3554" i="11"/>
  <c r="H3554" i="11" s="1"/>
  <c r="I3554" i="11" s="1"/>
  <c r="J3554" i="11" s="1"/>
  <c r="M3554" i="11"/>
  <c r="N3554" i="11" s="1"/>
  <c r="O3554" i="11" s="1"/>
  <c r="P3554" i="11" s="1"/>
  <c r="Q3553" i="11" s="1"/>
  <c r="V3554" i="11"/>
  <c r="W3554" i="11" s="1"/>
  <c r="X3554" i="11" s="1"/>
  <c r="Y3554" i="11" s="1"/>
  <c r="A3556" i="11"/>
  <c r="B3555" i="11"/>
  <c r="U3555" i="11"/>
  <c r="E3555" i="11"/>
  <c r="D3555" i="11"/>
  <c r="C3555" i="11"/>
  <c r="S3555" i="11"/>
  <c r="Q3552" i="11"/>
  <c r="G3555" i="11" l="1"/>
  <c r="H3555" i="11" s="1"/>
  <c r="I3555" i="11" s="1"/>
  <c r="J3555" i="11" s="1"/>
  <c r="K3554" i="11" s="1"/>
  <c r="V3555" i="11"/>
  <c r="W3555" i="11" s="1"/>
  <c r="X3555" i="11" s="1"/>
  <c r="Y3555" i="11" s="1"/>
  <c r="M3555" i="11"/>
  <c r="N3555" i="11" s="1"/>
  <c r="O3555" i="11" s="1"/>
  <c r="P3555" i="11" s="1"/>
  <c r="Q3554" i="11" s="1"/>
  <c r="U3556" i="11"/>
  <c r="E3556" i="11"/>
  <c r="D3556" i="11"/>
  <c r="A3557" i="11"/>
  <c r="C3556" i="11"/>
  <c r="B3556" i="11"/>
  <c r="S3556" i="11"/>
  <c r="K3553" i="11"/>
  <c r="G3556" i="11" l="1"/>
  <c r="H3556" i="11" s="1"/>
  <c r="I3556" i="11" s="1"/>
  <c r="J3556" i="11" s="1"/>
  <c r="K3555" i="11" s="1"/>
  <c r="V3556" i="11"/>
  <c r="W3556" i="11" s="1"/>
  <c r="X3556" i="11" s="1"/>
  <c r="Y3556" i="11" s="1"/>
  <c r="M3556" i="11"/>
  <c r="N3556" i="11" s="1"/>
  <c r="O3556" i="11" s="1"/>
  <c r="P3556" i="11" s="1"/>
  <c r="D3557" i="11"/>
  <c r="C3557" i="11"/>
  <c r="B3557" i="11"/>
  <c r="U3557" i="11"/>
  <c r="A3558" i="11"/>
  <c r="E3557" i="11"/>
  <c r="S3557" i="11"/>
  <c r="C3558" i="11" l="1"/>
  <c r="A3559" i="11"/>
  <c r="B3558" i="11"/>
  <c r="E3558" i="11"/>
  <c r="D3558" i="11"/>
  <c r="U3558" i="11"/>
  <c r="S3558" i="11"/>
  <c r="G3557" i="11"/>
  <c r="H3557" i="11" s="1"/>
  <c r="I3557" i="11" s="1"/>
  <c r="J3557" i="11" s="1"/>
  <c r="K3556" i="11" s="1"/>
  <c r="M3557" i="11"/>
  <c r="V3557" i="11"/>
  <c r="W3557" i="11" s="1"/>
  <c r="X3557" i="11" s="1"/>
  <c r="Y3557" i="11" s="1"/>
  <c r="N3557" i="11"/>
  <c r="O3557" i="11" s="1"/>
  <c r="P3557" i="11" s="1"/>
  <c r="Q3555" i="11"/>
  <c r="G3558" i="11" l="1"/>
  <c r="H3558" i="11" s="1"/>
  <c r="I3558" i="11" s="1"/>
  <c r="J3558" i="11" s="1"/>
  <c r="K3557" i="11" s="1"/>
  <c r="V3558" i="11"/>
  <c r="W3558" i="11" s="1"/>
  <c r="X3558" i="11" s="1"/>
  <c r="Y3558" i="11" s="1"/>
  <c r="M3558" i="11"/>
  <c r="N3558" i="11" s="1"/>
  <c r="O3558" i="11" s="1"/>
  <c r="P3558" i="11" s="1"/>
  <c r="A3560" i="11"/>
  <c r="B3559" i="11"/>
  <c r="U3559" i="11"/>
  <c r="E3559" i="11"/>
  <c r="D3559" i="11"/>
  <c r="C3559" i="11"/>
  <c r="S3559" i="11"/>
  <c r="Q3556" i="11"/>
  <c r="G3559" i="11" l="1"/>
  <c r="H3559" i="11" s="1"/>
  <c r="I3559" i="11" s="1"/>
  <c r="J3559" i="11" s="1"/>
  <c r="V3559" i="11"/>
  <c r="W3559" i="11" s="1"/>
  <c r="X3559" i="11" s="1"/>
  <c r="Y3559" i="11" s="1"/>
  <c r="M3559" i="11"/>
  <c r="N3559" i="11" s="1"/>
  <c r="O3559" i="11" s="1"/>
  <c r="P3559" i="11" s="1"/>
  <c r="U3560" i="11"/>
  <c r="E3560" i="11"/>
  <c r="D3560" i="11"/>
  <c r="C3560" i="11"/>
  <c r="B3560" i="11"/>
  <c r="A3561" i="11"/>
  <c r="S3560" i="11"/>
  <c r="Q3557" i="11"/>
  <c r="D3561" i="11" l="1"/>
  <c r="C3561" i="11"/>
  <c r="A3562" i="11"/>
  <c r="E3561" i="11"/>
  <c r="B3561" i="11"/>
  <c r="U3561" i="11"/>
  <c r="S3561" i="11"/>
  <c r="W3560" i="11"/>
  <c r="X3560" i="11" s="1"/>
  <c r="Y3560" i="11" s="1"/>
  <c r="K3558" i="11"/>
  <c r="G3560" i="11"/>
  <c r="H3560" i="11" s="1"/>
  <c r="I3560" i="11" s="1"/>
  <c r="J3560" i="11" s="1"/>
  <c r="V3560" i="11"/>
  <c r="M3560" i="11"/>
  <c r="N3560" i="11" s="1"/>
  <c r="O3560" i="11" s="1"/>
  <c r="P3560" i="11" s="1"/>
  <c r="Q3558" i="11"/>
  <c r="C3562" i="11" l="1"/>
  <c r="A3563" i="11"/>
  <c r="B3562" i="11"/>
  <c r="U3562" i="11"/>
  <c r="E3562" i="11"/>
  <c r="D3562" i="11"/>
  <c r="S3562" i="11"/>
  <c r="Q3559" i="11"/>
  <c r="G3561" i="11"/>
  <c r="H3561" i="11" s="1"/>
  <c r="I3561" i="11" s="1"/>
  <c r="J3561" i="11" s="1"/>
  <c r="V3561" i="11"/>
  <c r="W3561" i="11" s="1"/>
  <c r="X3561" i="11" s="1"/>
  <c r="Y3561" i="11" s="1"/>
  <c r="M3561" i="11"/>
  <c r="N3561" i="11" s="1"/>
  <c r="O3561" i="11" s="1"/>
  <c r="P3561" i="11" s="1"/>
  <c r="K3559" i="11"/>
  <c r="K3560" i="11" l="1"/>
  <c r="G3562" i="11"/>
  <c r="H3562" i="11" s="1"/>
  <c r="I3562" i="11" s="1"/>
  <c r="J3562" i="11" s="1"/>
  <c r="M3562" i="11"/>
  <c r="N3562" i="11" s="1"/>
  <c r="O3562" i="11" s="1"/>
  <c r="P3562" i="11" s="1"/>
  <c r="Q3561" i="11" s="1"/>
  <c r="V3562" i="11"/>
  <c r="W3562" i="11" s="1"/>
  <c r="X3562" i="11" s="1"/>
  <c r="Y3562" i="11" s="1"/>
  <c r="A3564" i="11"/>
  <c r="B3563" i="11"/>
  <c r="U3563" i="11"/>
  <c r="E3563" i="11"/>
  <c r="D3563" i="11"/>
  <c r="C3563" i="11"/>
  <c r="S3563" i="11"/>
  <c r="Q3560" i="11"/>
  <c r="U3564" i="11" l="1"/>
  <c r="E3564" i="11"/>
  <c r="D3564" i="11"/>
  <c r="A3565" i="11"/>
  <c r="C3564" i="11"/>
  <c r="B3564" i="11"/>
  <c r="S3564" i="11"/>
  <c r="G3563" i="11"/>
  <c r="H3563" i="11" s="1"/>
  <c r="I3563" i="11" s="1"/>
  <c r="J3563" i="11" s="1"/>
  <c r="M3563" i="11"/>
  <c r="N3563" i="11" s="1"/>
  <c r="O3563" i="11" s="1"/>
  <c r="P3563" i="11" s="1"/>
  <c r="Q3562" i="11" s="1"/>
  <c r="V3563" i="11"/>
  <c r="W3563" i="11" s="1"/>
  <c r="X3563" i="11" s="1"/>
  <c r="Y3563" i="11" s="1"/>
  <c r="K3561" i="11"/>
  <c r="K3562" i="11" l="1"/>
  <c r="D3565" i="11"/>
  <c r="C3565" i="11"/>
  <c r="B3565" i="11"/>
  <c r="U3565" i="11"/>
  <c r="E3565" i="11"/>
  <c r="A3566" i="11"/>
  <c r="S3565" i="11"/>
  <c r="G3564" i="11"/>
  <c r="V3564" i="11"/>
  <c r="W3564" i="11" s="1"/>
  <c r="X3564" i="11" s="1"/>
  <c r="Y3564" i="11" s="1"/>
  <c r="M3564" i="11"/>
  <c r="N3564" i="11" s="1"/>
  <c r="O3564" i="11" s="1"/>
  <c r="P3564" i="11" s="1"/>
  <c r="H3564" i="11"/>
  <c r="I3564" i="11" s="1"/>
  <c r="J3564" i="11" s="1"/>
  <c r="C3566" i="11" l="1"/>
  <c r="A3567" i="11"/>
  <c r="B3566" i="11"/>
  <c r="E3566" i="11"/>
  <c r="D3566" i="11"/>
  <c r="U3566" i="11"/>
  <c r="S3566" i="11"/>
  <c r="G3565" i="11"/>
  <c r="H3565" i="11" s="1"/>
  <c r="I3565" i="11" s="1"/>
  <c r="J3565" i="11" s="1"/>
  <c r="V3565" i="11"/>
  <c r="M3565" i="11"/>
  <c r="Q3563" i="11"/>
  <c r="W3565" i="11"/>
  <c r="X3565" i="11" s="1"/>
  <c r="Y3565" i="11" s="1"/>
  <c r="K3563" i="11"/>
  <c r="K3564" i="11" l="1"/>
  <c r="N3566" i="11"/>
  <c r="O3566" i="11" s="1"/>
  <c r="P3566" i="11" s="1"/>
  <c r="N3565" i="11"/>
  <c r="O3565" i="11" s="1"/>
  <c r="P3565" i="11" s="1"/>
  <c r="G3566" i="11"/>
  <c r="H3566" i="11" s="1"/>
  <c r="I3566" i="11" s="1"/>
  <c r="J3566" i="11" s="1"/>
  <c r="M3566" i="11"/>
  <c r="V3566" i="11"/>
  <c r="W3566" i="11" s="1"/>
  <c r="X3566" i="11" s="1"/>
  <c r="Y3566" i="11" s="1"/>
  <c r="A3568" i="11"/>
  <c r="B3567" i="11"/>
  <c r="U3567" i="11"/>
  <c r="E3567" i="11"/>
  <c r="D3567" i="11"/>
  <c r="C3567" i="11"/>
  <c r="S3567" i="11"/>
  <c r="U3568" i="11" l="1"/>
  <c r="E3568" i="11"/>
  <c r="D3568" i="11"/>
  <c r="C3568" i="11"/>
  <c r="B3568" i="11"/>
  <c r="A3569" i="11"/>
  <c r="S3568" i="11"/>
  <c r="G3567" i="11"/>
  <c r="H3567" i="11" s="1"/>
  <c r="I3567" i="11" s="1"/>
  <c r="J3567" i="11" s="1"/>
  <c r="K3566" i="11" s="1"/>
  <c r="M3567" i="11"/>
  <c r="N3567" i="11" s="1"/>
  <c r="O3567" i="11" s="1"/>
  <c r="P3567" i="11" s="1"/>
  <c r="Q3566" i="11" s="1"/>
  <c r="V3567" i="11"/>
  <c r="W3567" i="11" s="1"/>
  <c r="X3567" i="11" s="1"/>
  <c r="Y3567" i="11" s="1"/>
  <c r="Q3565" i="11"/>
  <c r="Q3564" i="11"/>
  <c r="K3565" i="11"/>
  <c r="G3568" i="11" l="1"/>
  <c r="V3568" i="11"/>
  <c r="W3568" i="11" s="1"/>
  <c r="X3568" i="11" s="1"/>
  <c r="Y3568" i="11" s="1"/>
  <c r="M3568" i="11"/>
  <c r="N3568" i="11" s="1"/>
  <c r="O3568" i="11" s="1"/>
  <c r="P3568" i="11" s="1"/>
  <c r="Q3567" i="11" s="1"/>
  <c r="H3568" i="11"/>
  <c r="I3568" i="11" s="1"/>
  <c r="J3568" i="11" s="1"/>
  <c r="K3567" i="11" s="1"/>
  <c r="D3569" i="11"/>
  <c r="C3569" i="11"/>
  <c r="A3570" i="11"/>
  <c r="E3569" i="11"/>
  <c r="U3569" i="11"/>
  <c r="B3569" i="11"/>
  <c r="S3569" i="11"/>
  <c r="C3570" i="11" l="1"/>
  <c r="A3571" i="11"/>
  <c r="B3570" i="11"/>
  <c r="U3570" i="11"/>
  <c r="E3570" i="11"/>
  <c r="D3570" i="11"/>
  <c r="S3570" i="11"/>
  <c r="G3569" i="11"/>
  <c r="H3569" i="11" s="1"/>
  <c r="I3569" i="11" s="1"/>
  <c r="J3569" i="11" s="1"/>
  <c r="M3569" i="11"/>
  <c r="N3569" i="11" s="1"/>
  <c r="O3569" i="11" s="1"/>
  <c r="P3569" i="11" s="1"/>
  <c r="V3569" i="11"/>
  <c r="W3569" i="11" s="1"/>
  <c r="X3569" i="11" s="1"/>
  <c r="Y3569" i="11" s="1"/>
  <c r="K3568" i="11" l="1"/>
  <c r="H3570" i="11"/>
  <c r="I3570" i="11" s="1"/>
  <c r="J3570" i="11" s="1"/>
  <c r="W3570" i="11"/>
  <c r="X3570" i="11" s="1"/>
  <c r="Y3570" i="11" s="1"/>
  <c r="G3570" i="11"/>
  <c r="M3570" i="11"/>
  <c r="N3570" i="11" s="1"/>
  <c r="O3570" i="11" s="1"/>
  <c r="P3570" i="11" s="1"/>
  <c r="Q3569" i="11" s="1"/>
  <c r="V3570" i="11"/>
  <c r="A3572" i="11"/>
  <c r="B3571" i="11"/>
  <c r="U3571" i="11"/>
  <c r="E3571" i="11"/>
  <c r="D3571" i="11"/>
  <c r="C3571" i="11"/>
  <c r="S3571" i="11"/>
  <c r="Q3568" i="11"/>
  <c r="G3571" i="11" l="1"/>
  <c r="H3571" i="11" s="1"/>
  <c r="I3571" i="11" s="1"/>
  <c r="J3571" i="11" s="1"/>
  <c r="M3571" i="11"/>
  <c r="N3571" i="11" s="1"/>
  <c r="O3571" i="11" s="1"/>
  <c r="P3571" i="11" s="1"/>
  <c r="V3571" i="11"/>
  <c r="W3571" i="11" s="1"/>
  <c r="X3571" i="11" s="1"/>
  <c r="Y3571" i="11" s="1"/>
  <c r="U3572" i="11"/>
  <c r="E3572" i="11"/>
  <c r="D3572" i="11"/>
  <c r="A3573" i="11"/>
  <c r="C3572" i="11"/>
  <c r="B3572" i="11"/>
  <c r="S3572" i="11"/>
  <c r="K3569" i="11"/>
  <c r="D3573" i="11" l="1"/>
  <c r="C3573" i="11"/>
  <c r="B3573" i="11"/>
  <c r="U3573" i="11"/>
  <c r="A3574" i="11"/>
  <c r="E3573" i="11"/>
  <c r="S3573" i="11"/>
  <c r="G3572" i="11"/>
  <c r="H3572" i="11" s="1"/>
  <c r="I3572" i="11" s="1"/>
  <c r="J3572" i="11" s="1"/>
  <c r="K3571" i="11" s="1"/>
  <c r="V3572" i="11"/>
  <c r="W3572" i="11" s="1"/>
  <c r="X3572" i="11" s="1"/>
  <c r="Y3572" i="11" s="1"/>
  <c r="M3572" i="11"/>
  <c r="N3572" i="11" s="1"/>
  <c r="O3572" i="11" s="1"/>
  <c r="P3572" i="11" s="1"/>
  <c r="Q3570" i="11"/>
  <c r="K3570" i="11"/>
  <c r="C3574" i="11" l="1"/>
  <c r="A3575" i="11"/>
  <c r="B3574" i="11"/>
  <c r="E3574" i="11"/>
  <c r="D3574" i="11"/>
  <c r="U3574" i="11"/>
  <c r="S3574" i="11"/>
  <c r="G3573" i="11"/>
  <c r="H3573" i="11" s="1"/>
  <c r="I3573" i="11" s="1"/>
  <c r="J3573" i="11" s="1"/>
  <c r="V3573" i="11"/>
  <c r="M3573" i="11"/>
  <c r="W3573" i="11"/>
  <c r="X3573" i="11" s="1"/>
  <c r="Y3573" i="11" s="1"/>
  <c r="Q3571" i="11"/>
  <c r="N3574" i="11" l="1"/>
  <c r="O3574" i="11" s="1"/>
  <c r="P3574" i="11" s="1"/>
  <c r="G3574" i="11"/>
  <c r="V3574" i="11"/>
  <c r="W3574" i="11" s="1"/>
  <c r="X3574" i="11" s="1"/>
  <c r="Y3574" i="11" s="1"/>
  <c r="M3574" i="11"/>
  <c r="K3572" i="11"/>
  <c r="H3574" i="11"/>
  <c r="I3574" i="11" s="1"/>
  <c r="J3574" i="11" s="1"/>
  <c r="A3576" i="11"/>
  <c r="B3575" i="11"/>
  <c r="U3575" i="11"/>
  <c r="E3575" i="11"/>
  <c r="D3575" i="11"/>
  <c r="C3575" i="11"/>
  <c r="S3575" i="11"/>
  <c r="N3573" i="11"/>
  <c r="O3573" i="11" s="1"/>
  <c r="P3573" i="11" s="1"/>
  <c r="U3576" i="11" l="1"/>
  <c r="E3576" i="11"/>
  <c r="D3576" i="11"/>
  <c r="C3576" i="11"/>
  <c r="B3576" i="11"/>
  <c r="A3577" i="11"/>
  <c r="S3576" i="11"/>
  <c r="Q3573" i="11"/>
  <c r="Q3572" i="11"/>
  <c r="G3575" i="11"/>
  <c r="H3575" i="11" s="1"/>
  <c r="I3575" i="11" s="1"/>
  <c r="J3575" i="11" s="1"/>
  <c r="V3575" i="11"/>
  <c r="W3575" i="11" s="1"/>
  <c r="X3575" i="11" s="1"/>
  <c r="Y3575" i="11" s="1"/>
  <c r="M3575" i="11"/>
  <c r="N3575" i="11" s="1"/>
  <c r="O3575" i="11" s="1"/>
  <c r="P3575" i="11" s="1"/>
  <c r="K3573" i="11"/>
  <c r="G3576" i="11" l="1"/>
  <c r="M3576" i="11"/>
  <c r="N3576" i="11" s="1"/>
  <c r="O3576" i="11" s="1"/>
  <c r="P3576" i="11" s="1"/>
  <c r="V3576" i="11"/>
  <c r="D3577" i="11"/>
  <c r="C3577" i="11"/>
  <c r="A3578" i="11"/>
  <c r="E3577" i="11"/>
  <c r="B3577" i="11"/>
  <c r="U3577" i="11"/>
  <c r="S3577" i="11"/>
  <c r="W3576" i="11"/>
  <c r="X3576" i="11" s="1"/>
  <c r="Y3576" i="11" s="1"/>
  <c r="Q3574" i="11"/>
  <c r="H3576" i="11"/>
  <c r="I3576" i="11" s="1"/>
  <c r="J3576" i="11" s="1"/>
  <c r="K3575" i="11" s="1"/>
  <c r="K3574" i="11"/>
  <c r="Q3575" i="11" l="1"/>
  <c r="C3578" i="11"/>
  <c r="A3579" i="11"/>
  <c r="B3578" i="11"/>
  <c r="U3578" i="11"/>
  <c r="E3578" i="11"/>
  <c r="D3578" i="11"/>
  <c r="S3578" i="11"/>
  <c r="G3577" i="11"/>
  <c r="H3577" i="11" s="1"/>
  <c r="I3577" i="11" s="1"/>
  <c r="J3577" i="11" s="1"/>
  <c r="V3577" i="11"/>
  <c r="W3577" i="11" s="1"/>
  <c r="X3577" i="11" s="1"/>
  <c r="Y3577" i="11" s="1"/>
  <c r="M3577" i="11"/>
  <c r="N3577" i="11" s="1"/>
  <c r="O3577" i="11" s="1"/>
  <c r="P3577" i="11" s="1"/>
  <c r="K3576" i="11" l="1"/>
  <c r="H3578" i="11"/>
  <c r="I3578" i="11" s="1"/>
  <c r="J3578" i="11" s="1"/>
  <c r="G3578" i="11"/>
  <c r="M3578" i="11"/>
  <c r="V3578" i="11"/>
  <c r="W3578" i="11" s="1"/>
  <c r="X3578" i="11" s="1"/>
  <c r="Y3578" i="11" s="1"/>
  <c r="A3580" i="11"/>
  <c r="B3579" i="11"/>
  <c r="U3579" i="11"/>
  <c r="E3579" i="11"/>
  <c r="D3579" i="11"/>
  <c r="C3579" i="11"/>
  <c r="S3579" i="11"/>
  <c r="N3578" i="11"/>
  <c r="O3578" i="11" s="1"/>
  <c r="P3578" i="11" s="1"/>
  <c r="Q3577" i="11" s="1"/>
  <c r="Q3576" i="11"/>
  <c r="U3580" i="11" l="1"/>
  <c r="E3580" i="11"/>
  <c r="D3580" i="11"/>
  <c r="A3581" i="11"/>
  <c r="C3580" i="11"/>
  <c r="B3580" i="11"/>
  <c r="S3580" i="11"/>
  <c r="W3579" i="11"/>
  <c r="X3579" i="11" s="1"/>
  <c r="Y3579" i="11" s="1"/>
  <c r="G3579" i="11"/>
  <c r="H3579" i="11" s="1"/>
  <c r="I3579" i="11" s="1"/>
  <c r="J3579" i="11" s="1"/>
  <c r="V3579" i="11"/>
  <c r="M3579" i="11"/>
  <c r="N3579" i="11" s="1"/>
  <c r="O3579" i="11" s="1"/>
  <c r="P3579" i="11" s="1"/>
  <c r="K3577" i="11"/>
  <c r="Q3578" i="11" l="1"/>
  <c r="N3580" i="11"/>
  <c r="O3580" i="11" s="1"/>
  <c r="P3580" i="11" s="1"/>
  <c r="D3581" i="11"/>
  <c r="C3581" i="11"/>
  <c r="B3581" i="11"/>
  <c r="U3581" i="11"/>
  <c r="A3582" i="11"/>
  <c r="E3581" i="11"/>
  <c r="S3581" i="11"/>
  <c r="G3580" i="11"/>
  <c r="H3580" i="11" s="1"/>
  <c r="I3580" i="11" s="1"/>
  <c r="J3580" i="11" s="1"/>
  <c r="V3580" i="11"/>
  <c r="W3580" i="11" s="1"/>
  <c r="X3580" i="11" s="1"/>
  <c r="Y3580" i="11" s="1"/>
  <c r="M3580" i="11"/>
  <c r="K3578" i="11"/>
  <c r="C3582" i="11" l="1"/>
  <c r="A3583" i="11"/>
  <c r="B3582" i="11"/>
  <c r="E3582" i="11"/>
  <c r="D3582" i="11"/>
  <c r="U3582" i="11"/>
  <c r="S3582" i="11"/>
  <c r="H3581" i="11"/>
  <c r="I3581" i="11" s="1"/>
  <c r="J3581" i="11" s="1"/>
  <c r="K3579" i="11"/>
  <c r="G3581" i="11"/>
  <c r="M3581" i="11"/>
  <c r="N3581" i="11" s="1"/>
  <c r="O3581" i="11" s="1"/>
  <c r="P3581" i="11" s="1"/>
  <c r="V3581" i="11"/>
  <c r="W3581" i="11" s="1"/>
  <c r="X3581" i="11" s="1"/>
  <c r="Y3581" i="11" s="1"/>
  <c r="Q3579" i="11"/>
  <c r="G3582" i="11" l="1"/>
  <c r="H3582" i="11" s="1"/>
  <c r="I3582" i="11" s="1"/>
  <c r="J3582" i="11" s="1"/>
  <c r="M3582" i="11"/>
  <c r="N3582" i="11" s="1"/>
  <c r="O3582" i="11" s="1"/>
  <c r="P3582" i="11" s="1"/>
  <c r="Q3581" i="11" s="1"/>
  <c r="V3582" i="11"/>
  <c r="W3582" i="11" s="1"/>
  <c r="X3582" i="11" s="1"/>
  <c r="Y3582" i="11" s="1"/>
  <c r="A3584" i="11"/>
  <c r="B3583" i="11"/>
  <c r="U3583" i="11"/>
  <c r="E3583" i="11"/>
  <c r="D3583" i="11"/>
  <c r="C3583" i="11"/>
  <c r="S3583" i="11"/>
  <c r="K3580" i="11"/>
  <c r="Q3580" i="11"/>
  <c r="K3581" i="11" l="1"/>
  <c r="G3583" i="11"/>
  <c r="H3583" i="11" s="1"/>
  <c r="I3583" i="11" s="1"/>
  <c r="J3583" i="11" s="1"/>
  <c r="M3583" i="11"/>
  <c r="N3583" i="11" s="1"/>
  <c r="O3583" i="11" s="1"/>
  <c r="P3583" i="11" s="1"/>
  <c r="V3583" i="11"/>
  <c r="W3583" i="11" s="1"/>
  <c r="X3583" i="11" s="1"/>
  <c r="Y3583" i="11" s="1"/>
  <c r="U3584" i="11"/>
  <c r="E3584" i="11"/>
  <c r="D3584" i="11"/>
  <c r="C3584" i="11"/>
  <c r="B3584" i="11"/>
  <c r="A3585" i="11"/>
  <c r="S3584" i="11"/>
  <c r="D3585" i="11" l="1"/>
  <c r="C3585" i="11"/>
  <c r="A3586" i="11"/>
  <c r="E3585" i="11"/>
  <c r="B3585" i="11"/>
  <c r="U3585" i="11"/>
  <c r="S3585" i="11"/>
  <c r="H3584" i="11"/>
  <c r="I3584" i="11" s="1"/>
  <c r="J3584" i="11" s="1"/>
  <c r="K3583" i="11" s="1"/>
  <c r="Q3582" i="11"/>
  <c r="G3584" i="11"/>
  <c r="V3584" i="11"/>
  <c r="W3584" i="11" s="1"/>
  <c r="X3584" i="11" s="1"/>
  <c r="Y3584" i="11" s="1"/>
  <c r="M3584" i="11"/>
  <c r="N3584" i="11" s="1"/>
  <c r="O3584" i="11" s="1"/>
  <c r="P3584" i="11" s="1"/>
  <c r="K3582" i="11"/>
  <c r="G3585" i="11" l="1"/>
  <c r="H3585" i="11" s="1"/>
  <c r="I3585" i="11" s="1"/>
  <c r="J3585" i="11" s="1"/>
  <c r="K3584" i="11" s="1"/>
  <c r="M3585" i="11"/>
  <c r="V3585" i="11"/>
  <c r="W3585" i="11" s="1"/>
  <c r="X3585" i="11" s="1"/>
  <c r="Y3585" i="11" s="1"/>
  <c r="Q3583" i="11"/>
  <c r="C3586" i="11"/>
  <c r="A3587" i="11"/>
  <c r="B3586" i="11"/>
  <c r="U3586" i="11"/>
  <c r="E3586" i="11"/>
  <c r="D3586" i="11"/>
  <c r="S3586" i="11"/>
  <c r="N3585" i="11"/>
  <c r="O3585" i="11" s="1"/>
  <c r="P3585" i="11" s="1"/>
  <c r="G3586" i="11" l="1"/>
  <c r="H3586" i="11" s="1"/>
  <c r="I3586" i="11" s="1"/>
  <c r="J3586" i="11" s="1"/>
  <c r="K3585" i="11" s="1"/>
  <c r="M3586" i="11"/>
  <c r="N3586" i="11" s="1"/>
  <c r="O3586" i="11" s="1"/>
  <c r="P3586" i="11" s="1"/>
  <c r="Q3585" i="11" s="1"/>
  <c r="V3586" i="11"/>
  <c r="W3586" i="11" s="1"/>
  <c r="X3586" i="11" s="1"/>
  <c r="Y3586" i="11" s="1"/>
  <c r="A3588" i="11"/>
  <c r="B3587" i="11"/>
  <c r="U3587" i="11"/>
  <c r="E3587" i="11"/>
  <c r="D3587" i="11"/>
  <c r="C3587" i="11"/>
  <c r="S3587" i="11"/>
  <c r="Q3584" i="11"/>
  <c r="U3588" i="11" l="1"/>
  <c r="E3588" i="11"/>
  <c r="D3588" i="11"/>
  <c r="A3589" i="11"/>
  <c r="C3588" i="11"/>
  <c r="B3588" i="11"/>
  <c r="S3588" i="11"/>
  <c r="G3587" i="11"/>
  <c r="H3587" i="11" s="1"/>
  <c r="I3587" i="11" s="1"/>
  <c r="J3587" i="11" s="1"/>
  <c r="K3586" i="11" s="1"/>
  <c r="V3587" i="11"/>
  <c r="W3587" i="11" s="1"/>
  <c r="X3587" i="11" s="1"/>
  <c r="Y3587" i="11" s="1"/>
  <c r="M3587" i="11"/>
  <c r="N3587" i="11" s="1"/>
  <c r="O3587" i="11" s="1"/>
  <c r="P3587" i="11" s="1"/>
  <c r="G3588" i="11" l="1"/>
  <c r="H3588" i="11" s="1"/>
  <c r="I3588" i="11" s="1"/>
  <c r="J3588" i="11" s="1"/>
  <c r="K3587" i="11" s="1"/>
  <c r="V3588" i="11"/>
  <c r="W3588" i="11" s="1"/>
  <c r="X3588" i="11" s="1"/>
  <c r="Y3588" i="11" s="1"/>
  <c r="M3588" i="11"/>
  <c r="N3588" i="11" s="1"/>
  <c r="O3588" i="11" s="1"/>
  <c r="P3588" i="11" s="1"/>
  <c r="Q3586" i="11"/>
  <c r="D3589" i="11"/>
  <c r="C3589" i="11"/>
  <c r="B3589" i="11"/>
  <c r="U3589" i="11"/>
  <c r="A3590" i="11"/>
  <c r="E3589" i="11"/>
  <c r="S3589" i="11"/>
  <c r="Q3587" i="11" l="1"/>
  <c r="C3590" i="11"/>
  <c r="A3591" i="11"/>
  <c r="B3590" i="11"/>
  <c r="E3590" i="11"/>
  <c r="D3590" i="11"/>
  <c r="U3590" i="11"/>
  <c r="S3590" i="11"/>
  <c r="G3589" i="11"/>
  <c r="H3589" i="11" s="1"/>
  <c r="I3589" i="11" s="1"/>
  <c r="J3589" i="11" s="1"/>
  <c r="M3589" i="11"/>
  <c r="N3589" i="11" s="1"/>
  <c r="O3589" i="11" s="1"/>
  <c r="P3589" i="11" s="1"/>
  <c r="V3589" i="11"/>
  <c r="W3589" i="11" s="1"/>
  <c r="X3589" i="11" s="1"/>
  <c r="Y3589" i="11" s="1"/>
  <c r="K3588" i="11" l="1"/>
  <c r="G3590" i="11"/>
  <c r="H3590" i="11" s="1"/>
  <c r="I3590" i="11" s="1"/>
  <c r="J3590" i="11" s="1"/>
  <c r="V3590" i="11"/>
  <c r="W3590" i="11" s="1"/>
  <c r="X3590" i="11" s="1"/>
  <c r="Y3590" i="11" s="1"/>
  <c r="M3590" i="11"/>
  <c r="N3590" i="11" s="1"/>
  <c r="O3590" i="11" s="1"/>
  <c r="P3590" i="11" s="1"/>
  <c r="Q3589" i="11" s="1"/>
  <c r="A3592" i="11"/>
  <c r="B3591" i="11"/>
  <c r="U3591" i="11"/>
  <c r="E3591" i="11"/>
  <c r="D3591" i="11"/>
  <c r="C3591" i="11"/>
  <c r="S3591" i="11"/>
  <c r="Q3588" i="11"/>
  <c r="K3589" i="11" l="1"/>
  <c r="U3592" i="11"/>
  <c r="E3592" i="11"/>
  <c r="D3592" i="11"/>
  <c r="C3592" i="11"/>
  <c r="B3592" i="11"/>
  <c r="A3593" i="11"/>
  <c r="S3592" i="11"/>
  <c r="G3591" i="11"/>
  <c r="H3591" i="11" s="1"/>
  <c r="I3591" i="11" s="1"/>
  <c r="J3591" i="11" s="1"/>
  <c r="V3591" i="11"/>
  <c r="W3591" i="11" s="1"/>
  <c r="X3591" i="11" s="1"/>
  <c r="Y3591" i="11" s="1"/>
  <c r="M3591" i="11"/>
  <c r="N3591" i="11" s="1"/>
  <c r="O3591" i="11" s="1"/>
  <c r="P3591" i="11" s="1"/>
  <c r="Q3590" i="11" s="1"/>
  <c r="G3592" i="11" l="1"/>
  <c r="H3592" i="11" s="1"/>
  <c r="I3592" i="11" s="1"/>
  <c r="J3592" i="11" s="1"/>
  <c r="V3592" i="11"/>
  <c r="W3592" i="11" s="1"/>
  <c r="X3592" i="11" s="1"/>
  <c r="Y3592" i="11" s="1"/>
  <c r="M3592" i="11"/>
  <c r="N3592" i="11" s="1"/>
  <c r="O3592" i="11" s="1"/>
  <c r="P3592" i="11" s="1"/>
  <c r="D3593" i="11"/>
  <c r="C3593" i="11"/>
  <c r="A3594" i="11"/>
  <c r="E3593" i="11"/>
  <c r="B3593" i="11"/>
  <c r="U3593" i="11"/>
  <c r="S3593" i="11"/>
  <c r="K3590" i="11"/>
  <c r="C3594" i="11" l="1"/>
  <c r="A3595" i="11"/>
  <c r="B3594" i="11"/>
  <c r="U3594" i="11"/>
  <c r="E3594" i="11"/>
  <c r="D3594" i="11"/>
  <c r="S3594" i="11"/>
  <c r="G3593" i="11"/>
  <c r="H3593" i="11" s="1"/>
  <c r="I3593" i="11" s="1"/>
  <c r="J3593" i="11" s="1"/>
  <c r="K3592" i="11" s="1"/>
  <c r="M3593" i="11"/>
  <c r="N3593" i="11" s="1"/>
  <c r="O3593" i="11" s="1"/>
  <c r="P3593" i="11" s="1"/>
  <c r="V3593" i="11"/>
  <c r="W3593" i="11" s="1"/>
  <c r="X3593" i="11" s="1"/>
  <c r="Y3593" i="11" s="1"/>
  <c r="Q3591" i="11"/>
  <c r="K3591" i="11"/>
  <c r="G3594" i="11" l="1"/>
  <c r="H3594" i="11" s="1"/>
  <c r="I3594" i="11" s="1"/>
  <c r="J3594" i="11" s="1"/>
  <c r="M3594" i="11"/>
  <c r="N3594" i="11" s="1"/>
  <c r="O3594" i="11" s="1"/>
  <c r="P3594" i="11" s="1"/>
  <c r="V3594" i="11"/>
  <c r="W3594" i="11" s="1"/>
  <c r="X3594" i="11" s="1"/>
  <c r="Y3594" i="11" s="1"/>
  <c r="A3596" i="11"/>
  <c r="B3595" i="11"/>
  <c r="U3595" i="11"/>
  <c r="E3595" i="11"/>
  <c r="D3595" i="11"/>
  <c r="C3595" i="11"/>
  <c r="S3595" i="11"/>
  <c r="Q3592" i="11"/>
  <c r="N3595" i="11" l="1"/>
  <c r="O3595" i="11" s="1"/>
  <c r="P3595" i="11" s="1"/>
  <c r="U3596" i="11"/>
  <c r="E3596" i="11"/>
  <c r="D3596" i="11"/>
  <c r="A3597" i="11"/>
  <c r="C3596" i="11"/>
  <c r="B3596" i="11"/>
  <c r="S3596" i="11"/>
  <c r="K3593" i="11"/>
  <c r="Q3593" i="11"/>
  <c r="G3595" i="11"/>
  <c r="H3595" i="11" s="1"/>
  <c r="I3595" i="11" s="1"/>
  <c r="J3595" i="11" s="1"/>
  <c r="M3595" i="11"/>
  <c r="V3595" i="11"/>
  <c r="W3595" i="11" s="1"/>
  <c r="X3595" i="11" s="1"/>
  <c r="Y3595" i="11" s="1"/>
  <c r="G3596" i="11" l="1"/>
  <c r="M3596" i="11"/>
  <c r="N3596" i="11" s="1"/>
  <c r="O3596" i="11" s="1"/>
  <c r="P3596" i="11" s="1"/>
  <c r="V3596" i="11"/>
  <c r="H3596" i="11"/>
  <c r="I3596" i="11" s="1"/>
  <c r="J3596" i="11" s="1"/>
  <c r="K3594" i="11"/>
  <c r="W3596" i="11"/>
  <c r="X3596" i="11" s="1"/>
  <c r="Y3596" i="11" s="1"/>
  <c r="D3597" i="11"/>
  <c r="C3597" i="11"/>
  <c r="B3597" i="11"/>
  <c r="U3597" i="11"/>
  <c r="E3597" i="11"/>
  <c r="A3598" i="11"/>
  <c r="S3597" i="11"/>
  <c r="Q3594" i="11"/>
  <c r="Q3595" i="11" l="1"/>
  <c r="G3597" i="11"/>
  <c r="H3597" i="11" s="1"/>
  <c r="I3597" i="11" s="1"/>
  <c r="J3597" i="11" s="1"/>
  <c r="K3596" i="11" s="1"/>
  <c r="V3597" i="11"/>
  <c r="W3597" i="11" s="1"/>
  <c r="X3597" i="11" s="1"/>
  <c r="Y3597" i="11" s="1"/>
  <c r="M3597" i="11"/>
  <c r="N3597" i="11" s="1"/>
  <c r="O3597" i="11" s="1"/>
  <c r="P3597" i="11" s="1"/>
  <c r="C3598" i="11"/>
  <c r="A3599" i="11"/>
  <c r="B3598" i="11"/>
  <c r="E3598" i="11"/>
  <c r="D3598" i="11"/>
  <c r="U3598" i="11"/>
  <c r="S3598" i="11"/>
  <c r="K3595" i="11"/>
  <c r="G3598" i="11" l="1"/>
  <c r="H3598" i="11" s="1"/>
  <c r="I3598" i="11" s="1"/>
  <c r="J3598" i="11" s="1"/>
  <c r="K3597" i="11" s="1"/>
  <c r="M3598" i="11"/>
  <c r="N3598" i="11" s="1"/>
  <c r="O3598" i="11" s="1"/>
  <c r="P3598" i="11" s="1"/>
  <c r="Q3597" i="11" s="1"/>
  <c r="V3598" i="11"/>
  <c r="W3598" i="11" s="1"/>
  <c r="X3598" i="11" s="1"/>
  <c r="Y3598" i="11" s="1"/>
  <c r="A3600" i="11"/>
  <c r="B3599" i="11"/>
  <c r="U3599" i="11"/>
  <c r="E3599" i="11"/>
  <c r="D3599" i="11"/>
  <c r="C3599" i="11"/>
  <c r="S3599" i="11"/>
  <c r="Q3596" i="11"/>
  <c r="U3600" i="11" l="1"/>
  <c r="E3600" i="11"/>
  <c r="D3600" i="11"/>
  <c r="C3600" i="11"/>
  <c r="B3600" i="11"/>
  <c r="A3601" i="11"/>
  <c r="S3600" i="11"/>
  <c r="G3599" i="11"/>
  <c r="H3599" i="11" s="1"/>
  <c r="I3599" i="11" s="1"/>
  <c r="J3599" i="11" s="1"/>
  <c r="K3598" i="11" s="1"/>
  <c r="M3599" i="11"/>
  <c r="N3599" i="11" s="1"/>
  <c r="O3599" i="11" s="1"/>
  <c r="P3599" i="11" s="1"/>
  <c r="V3599" i="11"/>
  <c r="W3599" i="11" s="1"/>
  <c r="X3599" i="11" s="1"/>
  <c r="Y3599" i="11" s="1"/>
  <c r="N3600" i="11" l="1"/>
  <c r="O3600" i="11" s="1"/>
  <c r="P3600" i="11" s="1"/>
  <c r="Q3599" i="11" s="1"/>
  <c r="G3600" i="11"/>
  <c r="H3600" i="11" s="1"/>
  <c r="I3600" i="11" s="1"/>
  <c r="J3600" i="11" s="1"/>
  <c r="K3599" i="11" s="1"/>
  <c r="V3600" i="11"/>
  <c r="M3600" i="11"/>
  <c r="Q3598" i="11"/>
  <c r="D3601" i="11"/>
  <c r="C3601" i="11"/>
  <c r="A3602" i="11"/>
  <c r="E3601" i="11"/>
  <c r="U3601" i="11"/>
  <c r="B3601" i="11"/>
  <c r="S3601" i="11"/>
  <c r="W3600" i="11"/>
  <c r="X3600" i="11" s="1"/>
  <c r="Y3600" i="11" s="1"/>
  <c r="W3601" i="11" l="1"/>
  <c r="X3601" i="11" s="1"/>
  <c r="Y3601" i="11" s="1"/>
  <c r="G3601" i="11"/>
  <c r="H3601" i="11" s="1"/>
  <c r="I3601" i="11" s="1"/>
  <c r="J3601" i="11" s="1"/>
  <c r="V3601" i="11"/>
  <c r="M3601" i="11"/>
  <c r="N3601" i="11" s="1"/>
  <c r="O3601" i="11" s="1"/>
  <c r="P3601" i="11" s="1"/>
  <c r="C3602" i="11"/>
  <c r="A3603" i="11"/>
  <c r="B3602" i="11"/>
  <c r="U3602" i="11"/>
  <c r="E3602" i="11"/>
  <c r="D3602" i="11"/>
  <c r="S3602" i="11"/>
  <c r="G3602" i="11" l="1"/>
  <c r="H3602" i="11" s="1"/>
  <c r="I3602" i="11" s="1"/>
  <c r="J3602" i="11" s="1"/>
  <c r="M3602" i="11"/>
  <c r="N3602" i="11" s="1"/>
  <c r="O3602" i="11" s="1"/>
  <c r="P3602" i="11" s="1"/>
  <c r="V3602" i="11"/>
  <c r="W3602" i="11" s="1"/>
  <c r="X3602" i="11" s="1"/>
  <c r="Y3602" i="11" s="1"/>
  <c r="Q3600" i="11"/>
  <c r="A3604" i="11"/>
  <c r="B3603" i="11"/>
  <c r="U3603" i="11"/>
  <c r="E3603" i="11"/>
  <c r="D3603" i="11"/>
  <c r="C3603" i="11"/>
  <c r="S3603" i="11"/>
  <c r="K3600" i="11"/>
  <c r="G3603" i="11" l="1"/>
  <c r="H3603" i="11" s="1"/>
  <c r="I3603" i="11" s="1"/>
  <c r="J3603" i="11" s="1"/>
  <c r="V3603" i="11"/>
  <c r="M3603" i="11"/>
  <c r="N3603" i="11" s="1"/>
  <c r="O3603" i="11" s="1"/>
  <c r="P3603" i="11" s="1"/>
  <c r="U3604" i="11"/>
  <c r="E3604" i="11"/>
  <c r="D3604" i="11"/>
  <c r="A3605" i="11"/>
  <c r="C3604" i="11"/>
  <c r="B3604" i="11"/>
  <c r="S3604" i="11"/>
  <c r="W3603" i="11"/>
  <c r="X3603" i="11" s="1"/>
  <c r="Y3603" i="11" s="1"/>
  <c r="K3601" i="11"/>
  <c r="Q3601" i="11"/>
  <c r="K3602" i="11" l="1"/>
  <c r="D3605" i="11"/>
  <c r="C3605" i="11"/>
  <c r="B3605" i="11"/>
  <c r="U3605" i="11"/>
  <c r="A3606" i="11"/>
  <c r="E3605" i="11"/>
  <c r="S3605" i="11"/>
  <c r="G3604" i="11"/>
  <c r="H3604" i="11" s="1"/>
  <c r="I3604" i="11" s="1"/>
  <c r="J3604" i="11" s="1"/>
  <c r="V3604" i="11"/>
  <c r="W3604" i="11" s="1"/>
  <c r="X3604" i="11" s="1"/>
  <c r="Y3604" i="11" s="1"/>
  <c r="M3604" i="11"/>
  <c r="N3604" i="11" s="1"/>
  <c r="O3604" i="11" s="1"/>
  <c r="P3604" i="11" s="1"/>
  <c r="Q3602" i="11"/>
  <c r="C3606" i="11" l="1"/>
  <c r="A3607" i="11"/>
  <c r="B3606" i="11"/>
  <c r="E3606" i="11"/>
  <c r="D3606" i="11"/>
  <c r="U3606" i="11"/>
  <c r="S3606" i="11"/>
  <c r="Q3603" i="11"/>
  <c r="G3605" i="11"/>
  <c r="H3605" i="11" s="1"/>
  <c r="I3605" i="11" s="1"/>
  <c r="J3605" i="11" s="1"/>
  <c r="V3605" i="11"/>
  <c r="M3605" i="11"/>
  <c r="W3605" i="11"/>
  <c r="X3605" i="11" s="1"/>
  <c r="Y3605" i="11" s="1"/>
  <c r="K3603" i="11"/>
  <c r="W3606" i="11" l="1"/>
  <c r="X3606" i="11" s="1"/>
  <c r="Y3606" i="11" s="1"/>
  <c r="N3606" i="11"/>
  <c r="O3606" i="11" s="1"/>
  <c r="P3606" i="11" s="1"/>
  <c r="G3606" i="11"/>
  <c r="H3606" i="11" s="1"/>
  <c r="I3606" i="11" s="1"/>
  <c r="J3606" i="11" s="1"/>
  <c r="V3606" i="11"/>
  <c r="M3606" i="11"/>
  <c r="N3605" i="11"/>
  <c r="O3605" i="11" s="1"/>
  <c r="P3605" i="11" s="1"/>
  <c r="A3608" i="11"/>
  <c r="B3607" i="11"/>
  <c r="U3607" i="11"/>
  <c r="E3607" i="11"/>
  <c r="D3607" i="11"/>
  <c r="C3607" i="11"/>
  <c r="S3607" i="11"/>
  <c r="K3604" i="11"/>
  <c r="G3607" i="11" l="1"/>
  <c r="V3607" i="11"/>
  <c r="W3607" i="11" s="1"/>
  <c r="X3607" i="11" s="1"/>
  <c r="Y3607" i="11" s="1"/>
  <c r="M3607" i="11"/>
  <c r="N3607" i="11" s="1"/>
  <c r="O3607" i="11" s="1"/>
  <c r="P3607" i="11" s="1"/>
  <c r="H3607" i="11"/>
  <c r="I3607" i="11" s="1"/>
  <c r="J3607" i="11" s="1"/>
  <c r="U3608" i="11"/>
  <c r="E3608" i="11"/>
  <c r="D3608" i="11"/>
  <c r="C3608" i="11"/>
  <c r="B3608" i="11"/>
  <c r="A3609" i="11"/>
  <c r="S3608" i="11"/>
  <c r="Q3605" i="11"/>
  <c r="Q3604" i="11"/>
  <c r="K3605" i="11"/>
  <c r="Q3606" i="11" l="1"/>
  <c r="D3609" i="11"/>
  <c r="C3609" i="11"/>
  <c r="A3610" i="11"/>
  <c r="E3609" i="11"/>
  <c r="B3609" i="11"/>
  <c r="U3609" i="11"/>
  <c r="S3609" i="11"/>
  <c r="G3608" i="11"/>
  <c r="H3608" i="11" s="1"/>
  <c r="I3608" i="11" s="1"/>
  <c r="J3608" i="11" s="1"/>
  <c r="K3607" i="11" s="1"/>
  <c r="V3608" i="11"/>
  <c r="W3608" i="11" s="1"/>
  <c r="X3608" i="11" s="1"/>
  <c r="Y3608" i="11" s="1"/>
  <c r="M3608" i="11"/>
  <c r="N3608" i="11" s="1"/>
  <c r="O3608" i="11" s="1"/>
  <c r="P3608" i="11" s="1"/>
  <c r="K3606" i="11"/>
  <c r="G3609" i="11" l="1"/>
  <c r="H3609" i="11" s="1"/>
  <c r="I3609" i="11" s="1"/>
  <c r="J3609" i="11" s="1"/>
  <c r="K3608" i="11" s="1"/>
  <c r="V3609" i="11"/>
  <c r="W3609" i="11" s="1"/>
  <c r="X3609" i="11" s="1"/>
  <c r="Y3609" i="11" s="1"/>
  <c r="M3609" i="11"/>
  <c r="N3609" i="11" s="1"/>
  <c r="O3609" i="11" s="1"/>
  <c r="P3609" i="11" s="1"/>
  <c r="C3610" i="11"/>
  <c r="A3611" i="11"/>
  <c r="B3610" i="11"/>
  <c r="U3610" i="11"/>
  <c r="E3610" i="11"/>
  <c r="D3610" i="11"/>
  <c r="S3610" i="11"/>
  <c r="Q3607" i="11"/>
  <c r="G3610" i="11" l="1"/>
  <c r="H3610" i="11" s="1"/>
  <c r="I3610" i="11" s="1"/>
  <c r="J3610" i="11" s="1"/>
  <c r="M3610" i="11"/>
  <c r="N3610" i="11" s="1"/>
  <c r="O3610" i="11" s="1"/>
  <c r="P3610" i="11" s="1"/>
  <c r="V3610" i="11"/>
  <c r="W3610" i="11" s="1"/>
  <c r="X3610" i="11" s="1"/>
  <c r="Y3610" i="11" s="1"/>
  <c r="A3612" i="11"/>
  <c r="B3611" i="11"/>
  <c r="U3611" i="11"/>
  <c r="E3611" i="11"/>
  <c r="D3611" i="11"/>
  <c r="C3611" i="11"/>
  <c r="S3611" i="11"/>
  <c r="Q3608" i="11"/>
  <c r="G3611" i="11" l="1"/>
  <c r="H3611" i="11" s="1"/>
  <c r="I3611" i="11" s="1"/>
  <c r="J3611" i="11" s="1"/>
  <c r="K3610" i="11" s="1"/>
  <c r="M3611" i="11"/>
  <c r="V3611" i="11"/>
  <c r="W3611" i="11" s="1"/>
  <c r="X3611" i="11" s="1"/>
  <c r="Y3611" i="11" s="1"/>
  <c r="N3611" i="11"/>
  <c r="O3611" i="11" s="1"/>
  <c r="P3611" i="11" s="1"/>
  <c r="Q3610" i="11" s="1"/>
  <c r="U3612" i="11"/>
  <c r="E3612" i="11"/>
  <c r="D3612" i="11"/>
  <c r="A3613" i="11"/>
  <c r="C3612" i="11"/>
  <c r="B3612" i="11"/>
  <c r="S3612" i="11"/>
  <c r="Q3609" i="11"/>
  <c r="K3609" i="11"/>
  <c r="D3613" i="11" l="1"/>
  <c r="C3613" i="11"/>
  <c r="B3613" i="11"/>
  <c r="U3613" i="11"/>
  <c r="A3614" i="11"/>
  <c r="E3613" i="11"/>
  <c r="S3613" i="11"/>
  <c r="G3612" i="11"/>
  <c r="H3612" i="11" s="1"/>
  <c r="I3612" i="11" s="1"/>
  <c r="J3612" i="11" s="1"/>
  <c r="K3611" i="11" s="1"/>
  <c r="M3612" i="11"/>
  <c r="N3612" i="11" s="1"/>
  <c r="O3612" i="11" s="1"/>
  <c r="P3612" i="11" s="1"/>
  <c r="V3612" i="11"/>
  <c r="W3612" i="11" s="1"/>
  <c r="X3612" i="11" s="1"/>
  <c r="Y3612" i="11" s="1"/>
  <c r="C3614" i="11" l="1"/>
  <c r="A3615" i="11"/>
  <c r="B3614" i="11"/>
  <c r="E3614" i="11"/>
  <c r="D3614" i="11"/>
  <c r="U3614" i="11"/>
  <c r="S3614" i="11"/>
  <c r="Q3611" i="11"/>
  <c r="G3613" i="11"/>
  <c r="H3613" i="11" s="1"/>
  <c r="I3613" i="11" s="1"/>
  <c r="J3613" i="11" s="1"/>
  <c r="K3612" i="11" s="1"/>
  <c r="M3613" i="11"/>
  <c r="N3613" i="11" s="1"/>
  <c r="O3613" i="11" s="1"/>
  <c r="P3613" i="11" s="1"/>
  <c r="V3613" i="11"/>
  <c r="W3613" i="11" s="1"/>
  <c r="X3613" i="11" s="1"/>
  <c r="Y3613" i="11" s="1"/>
  <c r="Q3612" i="11" l="1"/>
  <c r="N3614" i="11"/>
  <c r="O3614" i="11" s="1"/>
  <c r="P3614" i="11" s="1"/>
  <c r="G3614" i="11"/>
  <c r="H3614" i="11" s="1"/>
  <c r="I3614" i="11" s="1"/>
  <c r="J3614" i="11" s="1"/>
  <c r="K3613" i="11" s="1"/>
  <c r="M3614" i="11"/>
  <c r="V3614" i="11"/>
  <c r="W3614" i="11" s="1"/>
  <c r="X3614" i="11" s="1"/>
  <c r="Y3614" i="11" s="1"/>
  <c r="A3616" i="11"/>
  <c r="B3615" i="11"/>
  <c r="U3615" i="11"/>
  <c r="E3615" i="11"/>
  <c r="D3615" i="11"/>
  <c r="C3615" i="11"/>
  <c r="S3615" i="11"/>
  <c r="U3616" i="11" l="1"/>
  <c r="E3616" i="11"/>
  <c r="D3616" i="11"/>
  <c r="C3616" i="11"/>
  <c r="B3616" i="11"/>
  <c r="A3617" i="11"/>
  <c r="S3616" i="11"/>
  <c r="W3615" i="11"/>
  <c r="X3615" i="11" s="1"/>
  <c r="Y3615" i="11" s="1"/>
  <c r="G3615" i="11"/>
  <c r="H3615" i="11" s="1"/>
  <c r="I3615" i="11" s="1"/>
  <c r="J3615" i="11" s="1"/>
  <c r="K3614" i="11" s="1"/>
  <c r="M3615" i="11"/>
  <c r="N3615" i="11" s="1"/>
  <c r="O3615" i="11" s="1"/>
  <c r="P3615" i="11" s="1"/>
  <c r="Q3614" i="11" s="1"/>
  <c r="V3615" i="11"/>
  <c r="Q3613" i="11"/>
  <c r="G3616" i="11" l="1"/>
  <c r="H3616" i="11" s="1"/>
  <c r="I3616" i="11" s="1"/>
  <c r="J3616" i="11" s="1"/>
  <c r="K3615" i="11" s="1"/>
  <c r="M3616" i="11"/>
  <c r="N3616" i="11" s="1"/>
  <c r="O3616" i="11" s="1"/>
  <c r="P3616" i="11" s="1"/>
  <c r="V3616" i="11"/>
  <c r="W3616" i="11" s="1"/>
  <c r="X3616" i="11" s="1"/>
  <c r="Y3616" i="11" s="1"/>
  <c r="D3617" i="11"/>
  <c r="C3617" i="11"/>
  <c r="A3618" i="11"/>
  <c r="E3617" i="11"/>
  <c r="B3617" i="11"/>
  <c r="U3617" i="11"/>
  <c r="S3617" i="11"/>
  <c r="C3618" i="11" l="1"/>
  <c r="A3619" i="11"/>
  <c r="B3618" i="11"/>
  <c r="U3618" i="11"/>
  <c r="E3618" i="11"/>
  <c r="D3618" i="11"/>
  <c r="S3618" i="11"/>
  <c r="G3617" i="11"/>
  <c r="H3617" i="11" s="1"/>
  <c r="I3617" i="11" s="1"/>
  <c r="J3617" i="11" s="1"/>
  <c r="K3616" i="11" s="1"/>
  <c r="V3617" i="11"/>
  <c r="M3617" i="11"/>
  <c r="N3617" i="11" s="1"/>
  <c r="O3617" i="11" s="1"/>
  <c r="P3617" i="11" s="1"/>
  <c r="W3617" i="11"/>
  <c r="X3617" i="11" s="1"/>
  <c r="Y3617" i="11" s="1"/>
  <c r="Q3615" i="11"/>
  <c r="G3618" i="11" l="1"/>
  <c r="H3618" i="11" s="1"/>
  <c r="I3618" i="11" s="1"/>
  <c r="J3618" i="11" s="1"/>
  <c r="K3617" i="11" s="1"/>
  <c r="M3618" i="11"/>
  <c r="N3618" i="11" s="1"/>
  <c r="O3618" i="11" s="1"/>
  <c r="P3618" i="11" s="1"/>
  <c r="Q3617" i="11" s="1"/>
  <c r="V3618" i="11"/>
  <c r="W3618" i="11" s="1"/>
  <c r="X3618" i="11" s="1"/>
  <c r="Y3618" i="11" s="1"/>
  <c r="A3620" i="11"/>
  <c r="B3619" i="11"/>
  <c r="U3619" i="11"/>
  <c r="E3619" i="11"/>
  <c r="D3619" i="11"/>
  <c r="C3619" i="11"/>
  <c r="S3619" i="11"/>
  <c r="Q3616" i="11"/>
  <c r="U3620" i="11" l="1"/>
  <c r="E3620" i="11"/>
  <c r="D3620" i="11"/>
  <c r="A3621" i="11"/>
  <c r="C3620" i="11"/>
  <c r="B3620" i="11"/>
  <c r="S3620" i="11"/>
  <c r="G3619" i="11"/>
  <c r="H3619" i="11" s="1"/>
  <c r="I3619" i="11" s="1"/>
  <c r="J3619" i="11" s="1"/>
  <c r="V3619" i="11"/>
  <c r="W3619" i="11" s="1"/>
  <c r="X3619" i="11" s="1"/>
  <c r="Y3619" i="11" s="1"/>
  <c r="M3619" i="11"/>
  <c r="N3619" i="11" s="1"/>
  <c r="O3619" i="11" s="1"/>
  <c r="P3619" i="11" s="1"/>
  <c r="Q3618" i="11" s="1"/>
  <c r="G3620" i="11" l="1"/>
  <c r="M3620" i="11"/>
  <c r="N3620" i="11" s="1"/>
  <c r="O3620" i="11" s="1"/>
  <c r="P3620" i="11" s="1"/>
  <c r="V3620" i="11"/>
  <c r="W3620" i="11" s="1"/>
  <c r="X3620" i="11" s="1"/>
  <c r="Y3620" i="11" s="1"/>
  <c r="K3618" i="11"/>
  <c r="D3621" i="11"/>
  <c r="C3621" i="11"/>
  <c r="B3621" i="11"/>
  <c r="U3621" i="11"/>
  <c r="A3622" i="11"/>
  <c r="E3621" i="11"/>
  <c r="S3621" i="11"/>
  <c r="H3620" i="11"/>
  <c r="I3620" i="11" s="1"/>
  <c r="J3620" i="11" s="1"/>
  <c r="C3622" i="11" l="1"/>
  <c r="A3623" i="11"/>
  <c r="B3622" i="11"/>
  <c r="E3622" i="11"/>
  <c r="D3622" i="11"/>
  <c r="U3622" i="11"/>
  <c r="S3622" i="11"/>
  <c r="Q3619" i="11"/>
  <c r="G3621" i="11"/>
  <c r="H3621" i="11" s="1"/>
  <c r="I3621" i="11" s="1"/>
  <c r="J3621" i="11" s="1"/>
  <c r="K3620" i="11" s="1"/>
  <c r="M3621" i="11"/>
  <c r="N3621" i="11" s="1"/>
  <c r="O3621" i="11" s="1"/>
  <c r="P3621" i="11" s="1"/>
  <c r="V3621" i="11"/>
  <c r="W3621" i="11" s="1"/>
  <c r="X3621" i="11" s="1"/>
  <c r="Y3621" i="11" s="1"/>
  <c r="K3619" i="11"/>
  <c r="W3622" i="11" l="1"/>
  <c r="X3622" i="11" s="1"/>
  <c r="Y3622" i="11" s="1"/>
  <c r="G3622" i="11"/>
  <c r="H3622" i="11" s="1"/>
  <c r="I3622" i="11" s="1"/>
  <c r="J3622" i="11" s="1"/>
  <c r="V3622" i="11"/>
  <c r="M3622" i="11"/>
  <c r="N3622" i="11" s="1"/>
  <c r="O3622" i="11" s="1"/>
  <c r="P3622" i="11" s="1"/>
  <c r="A3624" i="11"/>
  <c r="B3623" i="11"/>
  <c r="U3623" i="11"/>
  <c r="E3623" i="11"/>
  <c r="D3623" i="11"/>
  <c r="C3623" i="11"/>
  <c r="S3623" i="11"/>
  <c r="Q3620" i="11"/>
  <c r="N3623" i="11" l="1"/>
  <c r="O3623" i="11" s="1"/>
  <c r="P3623" i="11" s="1"/>
  <c r="G3623" i="11"/>
  <c r="H3623" i="11" s="1"/>
  <c r="I3623" i="11" s="1"/>
  <c r="J3623" i="11" s="1"/>
  <c r="V3623" i="11"/>
  <c r="W3623" i="11" s="1"/>
  <c r="X3623" i="11" s="1"/>
  <c r="Y3623" i="11" s="1"/>
  <c r="M3623" i="11"/>
  <c r="K3621" i="11"/>
  <c r="Q3621" i="11"/>
  <c r="U3624" i="11"/>
  <c r="E3624" i="11"/>
  <c r="D3624" i="11"/>
  <c r="C3624" i="11"/>
  <c r="B3624" i="11"/>
  <c r="A3625" i="11"/>
  <c r="S3624" i="11"/>
  <c r="G3624" i="11" l="1"/>
  <c r="H3624" i="11" s="1"/>
  <c r="I3624" i="11" s="1"/>
  <c r="J3624" i="11" s="1"/>
  <c r="V3624" i="11"/>
  <c r="M3624" i="11"/>
  <c r="N3624" i="11" s="1"/>
  <c r="O3624" i="11" s="1"/>
  <c r="P3624" i="11" s="1"/>
  <c r="K3622" i="11"/>
  <c r="D3625" i="11"/>
  <c r="C3625" i="11"/>
  <c r="A3626" i="11"/>
  <c r="E3625" i="11"/>
  <c r="B3625" i="11"/>
  <c r="U3625" i="11"/>
  <c r="S3625" i="11"/>
  <c r="W3624" i="11"/>
  <c r="X3624" i="11" s="1"/>
  <c r="Y3624" i="11" s="1"/>
  <c r="Q3622" i="11"/>
  <c r="C3626" i="11" l="1"/>
  <c r="A3627" i="11"/>
  <c r="B3626" i="11"/>
  <c r="U3626" i="11"/>
  <c r="E3626" i="11"/>
  <c r="D3626" i="11"/>
  <c r="S3626" i="11"/>
  <c r="G3625" i="11"/>
  <c r="H3625" i="11" s="1"/>
  <c r="I3625" i="11" s="1"/>
  <c r="J3625" i="11" s="1"/>
  <c r="K3624" i="11" s="1"/>
  <c r="V3625" i="11"/>
  <c r="W3625" i="11" s="1"/>
  <c r="X3625" i="11" s="1"/>
  <c r="Y3625" i="11" s="1"/>
  <c r="M3625" i="11"/>
  <c r="Q3623" i="11"/>
  <c r="K3623" i="11"/>
  <c r="A3628" i="11" l="1"/>
  <c r="B3627" i="11"/>
  <c r="U3627" i="11"/>
  <c r="E3627" i="11"/>
  <c r="D3627" i="11"/>
  <c r="C3627" i="11"/>
  <c r="S3627" i="11"/>
  <c r="N3625" i="11"/>
  <c r="O3625" i="11" s="1"/>
  <c r="P3625" i="11" s="1"/>
  <c r="G3626" i="11"/>
  <c r="M3626" i="11"/>
  <c r="N3626" i="11" s="1"/>
  <c r="O3626" i="11" s="1"/>
  <c r="P3626" i="11" s="1"/>
  <c r="V3626" i="11"/>
  <c r="W3626" i="11" s="1"/>
  <c r="X3626" i="11" s="1"/>
  <c r="Y3626" i="11" s="1"/>
  <c r="H3626" i="11"/>
  <c r="I3626" i="11" s="1"/>
  <c r="J3626" i="11" s="1"/>
  <c r="K3625" i="11" l="1"/>
  <c r="W3627" i="11"/>
  <c r="X3627" i="11" s="1"/>
  <c r="Y3627" i="11" s="1"/>
  <c r="G3627" i="11"/>
  <c r="H3627" i="11" s="1"/>
  <c r="I3627" i="11" s="1"/>
  <c r="J3627" i="11" s="1"/>
  <c r="M3627" i="11"/>
  <c r="N3627" i="11" s="1"/>
  <c r="O3627" i="11" s="1"/>
  <c r="P3627" i="11" s="1"/>
  <c r="V3627" i="11"/>
  <c r="U3628" i="11"/>
  <c r="E3628" i="11"/>
  <c r="D3628" i="11"/>
  <c r="A3629" i="11"/>
  <c r="C3628" i="11"/>
  <c r="B3628" i="11"/>
  <c r="S3628" i="11"/>
  <c r="Q3625" i="11"/>
  <c r="Q3624" i="11"/>
  <c r="K3626" i="11" l="1"/>
  <c r="D3629" i="11"/>
  <c r="C3629" i="11"/>
  <c r="B3629" i="11"/>
  <c r="U3629" i="11"/>
  <c r="E3629" i="11"/>
  <c r="A3630" i="11"/>
  <c r="S3629" i="11"/>
  <c r="G3628" i="11"/>
  <c r="H3628" i="11" s="1"/>
  <c r="I3628" i="11" s="1"/>
  <c r="J3628" i="11" s="1"/>
  <c r="V3628" i="11"/>
  <c r="W3628" i="11" s="1"/>
  <c r="X3628" i="11" s="1"/>
  <c r="Y3628" i="11" s="1"/>
  <c r="M3628" i="11"/>
  <c r="N3628" i="11" s="1"/>
  <c r="O3628" i="11" s="1"/>
  <c r="P3628" i="11" s="1"/>
  <c r="Q3627" i="11" s="1"/>
  <c r="Q3626" i="11"/>
  <c r="G3629" i="11" l="1"/>
  <c r="H3629" i="11" s="1"/>
  <c r="I3629" i="11" s="1"/>
  <c r="J3629" i="11" s="1"/>
  <c r="V3629" i="11"/>
  <c r="M3629" i="11"/>
  <c r="N3629" i="11" s="1"/>
  <c r="O3629" i="11" s="1"/>
  <c r="P3629" i="11" s="1"/>
  <c r="C3630" i="11"/>
  <c r="A3631" i="11"/>
  <c r="B3630" i="11"/>
  <c r="E3630" i="11"/>
  <c r="D3630" i="11"/>
  <c r="U3630" i="11"/>
  <c r="S3630" i="11"/>
  <c r="W3629" i="11"/>
  <c r="X3629" i="11" s="1"/>
  <c r="Y3629" i="11" s="1"/>
  <c r="K3627" i="11"/>
  <c r="W3630" i="11" l="1"/>
  <c r="X3630" i="11" s="1"/>
  <c r="Y3630" i="11" s="1"/>
  <c r="Q3628" i="11"/>
  <c r="K3628" i="11"/>
  <c r="G3630" i="11"/>
  <c r="H3630" i="11" s="1"/>
  <c r="I3630" i="11" s="1"/>
  <c r="J3630" i="11" s="1"/>
  <c r="K3629" i="11" s="1"/>
  <c r="M3630" i="11"/>
  <c r="N3630" i="11" s="1"/>
  <c r="O3630" i="11" s="1"/>
  <c r="P3630" i="11" s="1"/>
  <c r="Q3629" i="11" s="1"/>
  <c r="V3630" i="11"/>
  <c r="A3632" i="11"/>
  <c r="B3631" i="11"/>
  <c r="U3631" i="11"/>
  <c r="E3631" i="11"/>
  <c r="D3631" i="11"/>
  <c r="C3631" i="11"/>
  <c r="S3631" i="11"/>
  <c r="U3632" i="11" l="1"/>
  <c r="E3632" i="11"/>
  <c r="D3632" i="11"/>
  <c r="C3632" i="11"/>
  <c r="B3632" i="11"/>
  <c r="A3633" i="11"/>
  <c r="S3632" i="11"/>
  <c r="G3631" i="11"/>
  <c r="H3631" i="11" s="1"/>
  <c r="I3631" i="11" s="1"/>
  <c r="J3631" i="11" s="1"/>
  <c r="M3631" i="11"/>
  <c r="N3631" i="11" s="1"/>
  <c r="O3631" i="11" s="1"/>
  <c r="P3631" i="11" s="1"/>
  <c r="Q3630" i="11" s="1"/>
  <c r="V3631" i="11"/>
  <c r="W3631" i="11" s="1"/>
  <c r="X3631" i="11" s="1"/>
  <c r="Y3631" i="11" s="1"/>
  <c r="D3633" i="11" l="1"/>
  <c r="C3633" i="11"/>
  <c r="A3634" i="11"/>
  <c r="E3633" i="11"/>
  <c r="U3633" i="11"/>
  <c r="B3633" i="11"/>
  <c r="S3633" i="11"/>
  <c r="H3632" i="11"/>
  <c r="I3632" i="11" s="1"/>
  <c r="J3632" i="11" s="1"/>
  <c r="K3630" i="11"/>
  <c r="G3632" i="11"/>
  <c r="V3632" i="11"/>
  <c r="M3632" i="11"/>
  <c r="N3632" i="11" s="1"/>
  <c r="O3632" i="11" s="1"/>
  <c r="P3632" i="11" s="1"/>
  <c r="W3632" i="11"/>
  <c r="X3632" i="11" s="1"/>
  <c r="Y3632" i="11" s="1"/>
  <c r="C3634" i="11" l="1"/>
  <c r="A3635" i="11"/>
  <c r="B3634" i="11"/>
  <c r="U3634" i="11"/>
  <c r="E3634" i="11"/>
  <c r="D3634" i="11"/>
  <c r="S3634" i="11"/>
  <c r="G3633" i="11"/>
  <c r="H3633" i="11" s="1"/>
  <c r="I3633" i="11" s="1"/>
  <c r="J3633" i="11" s="1"/>
  <c r="V3633" i="11"/>
  <c r="W3633" i="11" s="1"/>
  <c r="X3633" i="11" s="1"/>
  <c r="Y3633" i="11" s="1"/>
  <c r="M3633" i="11"/>
  <c r="N3633" i="11" s="1"/>
  <c r="O3633" i="11" s="1"/>
  <c r="P3633" i="11" s="1"/>
  <c r="Q3631" i="11"/>
  <c r="K3631" i="11"/>
  <c r="K3632" i="11" l="1"/>
  <c r="Q3632" i="11"/>
  <c r="A3636" i="11"/>
  <c r="B3635" i="11"/>
  <c r="U3635" i="11"/>
  <c r="E3635" i="11"/>
  <c r="D3635" i="11"/>
  <c r="C3635" i="11"/>
  <c r="S3635" i="11"/>
  <c r="G3634" i="11"/>
  <c r="H3634" i="11" s="1"/>
  <c r="I3634" i="11" s="1"/>
  <c r="J3634" i="11" s="1"/>
  <c r="M3634" i="11"/>
  <c r="N3634" i="11" s="1"/>
  <c r="O3634" i="11" s="1"/>
  <c r="P3634" i="11" s="1"/>
  <c r="Q3633" i="11" s="1"/>
  <c r="V3634" i="11"/>
  <c r="W3634" i="11" s="1"/>
  <c r="X3634" i="11" s="1"/>
  <c r="Y3634" i="11" s="1"/>
  <c r="G3635" i="11" l="1"/>
  <c r="H3635" i="11" s="1"/>
  <c r="I3635" i="11" s="1"/>
  <c r="J3635" i="11" s="1"/>
  <c r="K3634" i="11" s="1"/>
  <c r="M3635" i="11"/>
  <c r="N3635" i="11" s="1"/>
  <c r="O3635" i="11" s="1"/>
  <c r="P3635" i="11" s="1"/>
  <c r="Q3634" i="11" s="1"/>
  <c r="V3635" i="11"/>
  <c r="W3635" i="11" s="1"/>
  <c r="X3635" i="11" s="1"/>
  <c r="Y3635" i="11" s="1"/>
  <c r="U3636" i="11"/>
  <c r="E3636" i="11"/>
  <c r="D3636" i="11"/>
  <c r="A3637" i="11"/>
  <c r="B3636" i="11"/>
  <c r="C3636" i="11"/>
  <c r="S3636" i="11"/>
  <c r="K3633" i="11"/>
  <c r="D3637" i="11" l="1"/>
  <c r="C3637" i="11"/>
  <c r="B3637" i="11"/>
  <c r="U3637" i="11"/>
  <c r="A3638" i="11"/>
  <c r="E3637" i="11"/>
  <c r="S3637" i="11"/>
  <c r="G3636" i="11"/>
  <c r="H3636" i="11" s="1"/>
  <c r="I3636" i="11" s="1"/>
  <c r="J3636" i="11" s="1"/>
  <c r="K3635" i="11" s="1"/>
  <c r="V3636" i="11"/>
  <c r="W3636" i="11" s="1"/>
  <c r="X3636" i="11" s="1"/>
  <c r="Y3636" i="11" s="1"/>
  <c r="M3636" i="11"/>
  <c r="N3636" i="11" s="1"/>
  <c r="O3636" i="11" s="1"/>
  <c r="P3636" i="11" s="1"/>
  <c r="Q3635" i="11" s="1"/>
  <c r="C3638" i="11" l="1"/>
  <c r="A3639" i="11"/>
  <c r="B3638" i="11"/>
  <c r="E3638" i="11"/>
  <c r="D3638" i="11"/>
  <c r="U3638" i="11"/>
  <c r="S3638" i="11"/>
  <c r="G3637" i="11"/>
  <c r="H3637" i="11" s="1"/>
  <c r="I3637" i="11" s="1"/>
  <c r="J3637" i="11" s="1"/>
  <c r="V3637" i="11"/>
  <c r="W3637" i="11" s="1"/>
  <c r="X3637" i="11" s="1"/>
  <c r="Y3637" i="11" s="1"/>
  <c r="M3637" i="11"/>
  <c r="N3637" i="11" s="1"/>
  <c r="O3637" i="11" s="1"/>
  <c r="P3637" i="11" s="1"/>
  <c r="Q3636" i="11" s="1"/>
  <c r="G3638" i="11" l="1"/>
  <c r="H3638" i="11" s="1"/>
  <c r="I3638" i="11" s="1"/>
  <c r="J3638" i="11" s="1"/>
  <c r="K3637" i="11" s="1"/>
  <c r="V3638" i="11"/>
  <c r="W3638" i="11" s="1"/>
  <c r="X3638" i="11" s="1"/>
  <c r="Y3638" i="11" s="1"/>
  <c r="M3638" i="11"/>
  <c r="N3638" i="11" s="1"/>
  <c r="O3638" i="11" s="1"/>
  <c r="P3638" i="11" s="1"/>
  <c r="A3640" i="11"/>
  <c r="B3639" i="11"/>
  <c r="U3639" i="11"/>
  <c r="E3639" i="11"/>
  <c r="C3639" i="11"/>
  <c r="D3639" i="11"/>
  <c r="S3639" i="11"/>
  <c r="K3636" i="11"/>
  <c r="G3639" i="11" l="1"/>
  <c r="H3639" i="11" s="1"/>
  <c r="I3639" i="11" s="1"/>
  <c r="J3639" i="11" s="1"/>
  <c r="K3638" i="11" s="1"/>
  <c r="V3639" i="11"/>
  <c r="W3639" i="11" s="1"/>
  <c r="X3639" i="11" s="1"/>
  <c r="Y3639" i="11" s="1"/>
  <c r="M3639" i="11"/>
  <c r="N3639" i="11" s="1"/>
  <c r="O3639" i="11" s="1"/>
  <c r="P3639" i="11" s="1"/>
  <c r="Q3638" i="11" s="1"/>
  <c r="U3640" i="11"/>
  <c r="E3640" i="11"/>
  <c r="D3640" i="11"/>
  <c r="C3640" i="11"/>
  <c r="B3640" i="11"/>
  <c r="A3641" i="11"/>
  <c r="S3640" i="11"/>
  <c r="Q3637" i="11"/>
  <c r="G3640" i="11" l="1"/>
  <c r="H3640" i="11" s="1"/>
  <c r="I3640" i="11" s="1"/>
  <c r="J3640" i="11" s="1"/>
  <c r="K3639" i="11" s="1"/>
  <c r="M3640" i="11"/>
  <c r="N3640" i="11" s="1"/>
  <c r="O3640" i="11" s="1"/>
  <c r="P3640" i="11" s="1"/>
  <c r="V3640" i="11"/>
  <c r="W3640" i="11" s="1"/>
  <c r="X3640" i="11" s="1"/>
  <c r="Y3640" i="11" s="1"/>
  <c r="D3641" i="11"/>
  <c r="C3641" i="11"/>
  <c r="A3642" i="11"/>
  <c r="E3641" i="11"/>
  <c r="B3641" i="11"/>
  <c r="U3641" i="11"/>
  <c r="S3641" i="11"/>
  <c r="G3641" i="11" l="1"/>
  <c r="H3641" i="11" s="1"/>
  <c r="I3641" i="11" s="1"/>
  <c r="J3641" i="11" s="1"/>
  <c r="V3641" i="11"/>
  <c r="W3641" i="11" s="1"/>
  <c r="X3641" i="11" s="1"/>
  <c r="Y3641" i="11" s="1"/>
  <c r="M3641" i="11"/>
  <c r="N3641" i="11" s="1"/>
  <c r="O3641" i="11" s="1"/>
  <c r="P3641" i="11" s="1"/>
  <c r="C3642" i="11"/>
  <c r="A3643" i="11"/>
  <c r="B3642" i="11"/>
  <c r="U3642" i="11"/>
  <c r="D3642" i="11"/>
  <c r="E3642" i="11"/>
  <c r="S3642" i="11"/>
  <c r="Q3639" i="11"/>
  <c r="K3640" i="11" l="1"/>
  <c r="G3642" i="11"/>
  <c r="H3642" i="11" s="1"/>
  <c r="I3642" i="11" s="1"/>
  <c r="J3642" i="11" s="1"/>
  <c r="M3642" i="11"/>
  <c r="N3642" i="11" s="1"/>
  <c r="O3642" i="11" s="1"/>
  <c r="P3642" i="11" s="1"/>
  <c r="Q3641" i="11" s="1"/>
  <c r="V3642" i="11"/>
  <c r="W3642" i="11" s="1"/>
  <c r="X3642" i="11" s="1"/>
  <c r="Y3642" i="11" s="1"/>
  <c r="A3644" i="11"/>
  <c r="B3643" i="11"/>
  <c r="U3643" i="11"/>
  <c r="E3643" i="11"/>
  <c r="D3643" i="11"/>
  <c r="C3643" i="11"/>
  <c r="S3643" i="11"/>
  <c r="Q3640" i="11"/>
  <c r="U3644" i="11" l="1"/>
  <c r="A3645" i="11"/>
  <c r="E3644" i="11"/>
  <c r="D3644" i="11"/>
  <c r="C3644" i="11"/>
  <c r="B3644" i="11"/>
  <c r="S3644" i="11"/>
  <c r="G3643" i="11"/>
  <c r="H3643" i="11" s="1"/>
  <c r="I3643" i="11" s="1"/>
  <c r="J3643" i="11" s="1"/>
  <c r="V3643" i="11"/>
  <c r="W3643" i="11" s="1"/>
  <c r="X3643" i="11" s="1"/>
  <c r="Y3643" i="11" s="1"/>
  <c r="M3643" i="11"/>
  <c r="N3643" i="11" s="1"/>
  <c r="O3643" i="11" s="1"/>
  <c r="P3643" i="11" s="1"/>
  <c r="Q3642" i="11" s="1"/>
  <c r="K3641" i="11"/>
  <c r="K3642" i="11" l="1"/>
  <c r="D3645" i="11"/>
  <c r="C3645" i="11"/>
  <c r="U3645" i="11"/>
  <c r="A3646" i="11"/>
  <c r="E3645" i="11"/>
  <c r="B3645" i="11"/>
  <c r="S3645" i="11"/>
  <c r="N3644" i="11"/>
  <c r="O3644" i="11" s="1"/>
  <c r="P3644" i="11" s="1"/>
  <c r="G3644" i="11"/>
  <c r="M3644" i="11"/>
  <c r="V3644" i="11"/>
  <c r="W3644" i="11"/>
  <c r="X3644" i="11" s="1"/>
  <c r="Y3644" i="11" s="1"/>
  <c r="H3644" i="11" l="1"/>
  <c r="I3644" i="11" s="1"/>
  <c r="J3644" i="11" s="1"/>
  <c r="G3645" i="11"/>
  <c r="H3645" i="11" s="1"/>
  <c r="I3645" i="11" s="1"/>
  <c r="J3645" i="11" s="1"/>
  <c r="V3645" i="11"/>
  <c r="W3645" i="11" s="1"/>
  <c r="X3645" i="11" s="1"/>
  <c r="Y3645" i="11" s="1"/>
  <c r="M3645" i="11"/>
  <c r="N3645" i="11" s="1"/>
  <c r="O3645" i="11" s="1"/>
  <c r="P3645" i="11" s="1"/>
  <c r="Q3644" i="11" s="1"/>
  <c r="Q3643" i="11"/>
  <c r="C3646" i="11"/>
  <c r="A3647" i="11"/>
  <c r="B3646" i="11"/>
  <c r="D3646" i="11"/>
  <c r="U3646" i="11"/>
  <c r="E3646" i="11"/>
  <c r="S3646" i="11"/>
  <c r="G3646" i="11" l="1"/>
  <c r="H3646" i="11" s="1"/>
  <c r="I3646" i="11" s="1"/>
  <c r="J3646" i="11" s="1"/>
  <c r="M3646" i="11"/>
  <c r="N3646" i="11" s="1"/>
  <c r="O3646" i="11" s="1"/>
  <c r="P3646" i="11" s="1"/>
  <c r="V3646" i="11"/>
  <c r="W3646" i="11" s="1"/>
  <c r="X3646" i="11" s="1"/>
  <c r="Y3646" i="11" s="1"/>
  <c r="A3648" i="11"/>
  <c r="B3647" i="11"/>
  <c r="U3647" i="11"/>
  <c r="E3647" i="11"/>
  <c r="D3647" i="11"/>
  <c r="C3647" i="11"/>
  <c r="S3647" i="11"/>
  <c r="K3644" i="11"/>
  <c r="K3643" i="11"/>
  <c r="G3647" i="11" l="1"/>
  <c r="H3647" i="11" s="1"/>
  <c r="I3647" i="11" s="1"/>
  <c r="J3647" i="11" s="1"/>
  <c r="M3647" i="11"/>
  <c r="N3647" i="11" s="1"/>
  <c r="O3647" i="11" s="1"/>
  <c r="P3647" i="11" s="1"/>
  <c r="V3647" i="11"/>
  <c r="W3647" i="11" s="1"/>
  <c r="X3647" i="11" s="1"/>
  <c r="Y3647" i="11" s="1"/>
  <c r="Q3645" i="11"/>
  <c r="U3648" i="11"/>
  <c r="E3648" i="11"/>
  <c r="D3648" i="11"/>
  <c r="B3648" i="11"/>
  <c r="C3648" i="11"/>
  <c r="A3649" i="11"/>
  <c r="S3648" i="11"/>
  <c r="K3645" i="11"/>
  <c r="G3648" i="11" l="1"/>
  <c r="H3648" i="11" s="1"/>
  <c r="I3648" i="11" s="1"/>
  <c r="J3648" i="11" s="1"/>
  <c r="M3648" i="11"/>
  <c r="N3648" i="11" s="1"/>
  <c r="O3648" i="11" s="1"/>
  <c r="P3648" i="11" s="1"/>
  <c r="V3648" i="11"/>
  <c r="W3648" i="11" s="1"/>
  <c r="X3648" i="11" s="1"/>
  <c r="Y3648" i="11" s="1"/>
  <c r="D3649" i="11"/>
  <c r="C3649" i="11"/>
  <c r="E3649" i="11"/>
  <c r="B3649" i="11"/>
  <c r="A3650" i="11"/>
  <c r="U3649" i="11"/>
  <c r="S3649" i="11"/>
  <c r="K3646" i="11"/>
  <c r="Q3646" i="11"/>
  <c r="N3649" i="11" l="1"/>
  <c r="O3649" i="11" s="1"/>
  <c r="P3649" i="11" s="1"/>
  <c r="K3647" i="11"/>
  <c r="G3649" i="11"/>
  <c r="H3649" i="11" s="1"/>
  <c r="I3649" i="11" s="1"/>
  <c r="J3649" i="11" s="1"/>
  <c r="M3649" i="11"/>
  <c r="V3649" i="11"/>
  <c r="W3649" i="11" s="1"/>
  <c r="X3649" i="11" s="1"/>
  <c r="Y3649" i="11" s="1"/>
  <c r="C3650" i="11"/>
  <c r="A3651" i="11"/>
  <c r="B3650" i="11"/>
  <c r="E3650" i="11"/>
  <c r="D3650" i="11"/>
  <c r="U3650" i="11"/>
  <c r="S3650" i="11"/>
  <c r="Q3647" i="11"/>
  <c r="A3652" i="11" l="1"/>
  <c r="B3651" i="11"/>
  <c r="U3651" i="11"/>
  <c r="E3651" i="11"/>
  <c r="C3651" i="11"/>
  <c r="D3651" i="11"/>
  <c r="S3651" i="11"/>
  <c r="G3650" i="11"/>
  <c r="H3650" i="11" s="1"/>
  <c r="I3650" i="11" s="1"/>
  <c r="J3650" i="11" s="1"/>
  <c r="V3650" i="11"/>
  <c r="W3650" i="11" s="1"/>
  <c r="X3650" i="11" s="1"/>
  <c r="Y3650" i="11" s="1"/>
  <c r="M3650" i="11"/>
  <c r="N3650" i="11" s="1"/>
  <c r="O3650" i="11" s="1"/>
  <c r="P3650" i="11" s="1"/>
  <c r="Q3649" i="11" s="1"/>
  <c r="Q3648" i="11"/>
  <c r="K3648" i="11"/>
  <c r="G3651" i="11" l="1"/>
  <c r="H3651" i="11" s="1"/>
  <c r="I3651" i="11" s="1"/>
  <c r="J3651" i="11" s="1"/>
  <c r="V3651" i="11"/>
  <c r="M3651" i="11"/>
  <c r="N3651" i="11" s="1"/>
  <c r="O3651" i="11" s="1"/>
  <c r="P3651" i="11" s="1"/>
  <c r="Q3650" i="11" s="1"/>
  <c r="K3649" i="11"/>
  <c r="W3651" i="11"/>
  <c r="X3651" i="11" s="1"/>
  <c r="Y3651" i="11" s="1"/>
  <c r="U3652" i="11"/>
  <c r="E3652" i="11"/>
  <c r="D3652" i="11"/>
  <c r="A3653" i="11"/>
  <c r="C3652" i="11"/>
  <c r="B3652" i="11"/>
  <c r="S3652" i="11"/>
  <c r="W3652" i="11" l="1"/>
  <c r="X3652" i="11" s="1"/>
  <c r="Y3652" i="11" s="1"/>
  <c r="G3652" i="11"/>
  <c r="H3652" i="11" s="1"/>
  <c r="I3652" i="11" s="1"/>
  <c r="J3652" i="11" s="1"/>
  <c r="V3652" i="11"/>
  <c r="M3652" i="11"/>
  <c r="N3652" i="11" s="1"/>
  <c r="O3652" i="11" s="1"/>
  <c r="P3652" i="11" s="1"/>
  <c r="D3653" i="11"/>
  <c r="C3653" i="11"/>
  <c r="U3653" i="11"/>
  <c r="A3654" i="11"/>
  <c r="E3653" i="11"/>
  <c r="B3653" i="11"/>
  <c r="S3653" i="11"/>
  <c r="K3650" i="11"/>
  <c r="Q3651" i="11" l="1"/>
  <c r="C3654" i="11"/>
  <c r="A3655" i="11"/>
  <c r="B3654" i="11"/>
  <c r="D3654" i="11"/>
  <c r="U3654" i="11"/>
  <c r="E3654" i="11"/>
  <c r="S3654" i="11"/>
  <c r="G3653" i="11"/>
  <c r="H3653" i="11" s="1"/>
  <c r="I3653" i="11" s="1"/>
  <c r="J3653" i="11" s="1"/>
  <c r="M3653" i="11"/>
  <c r="N3653" i="11" s="1"/>
  <c r="O3653" i="11" s="1"/>
  <c r="P3653" i="11" s="1"/>
  <c r="V3653" i="11"/>
  <c r="W3653" i="11" s="1"/>
  <c r="X3653" i="11" s="1"/>
  <c r="Y3653" i="11" s="1"/>
  <c r="K3651" i="11"/>
  <c r="A3656" i="11" l="1"/>
  <c r="B3655" i="11"/>
  <c r="U3655" i="11"/>
  <c r="E3655" i="11"/>
  <c r="D3655" i="11"/>
  <c r="C3655" i="11"/>
  <c r="S3655" i="11"/>
  <c r="G3654" i="11"/>
  <c r="H3654" i="11" s="1"/>
  <c r="I3654" i="11" s="1"/>
  <c r="J3654" i="11" s="1"/>
  <c r="K3653" i="11" s="1"/>
  <c r="V3654" i="11"/>
  <c r="W3654" i="11" s="1"/>
  <c r="X3654" i="11" s="1"/>
  <c r="Y3654" i="11" s="1"/>
  <c r="M3654" i="11"/>
  <c r="N3654" i="11" s="1"/>
  <c r="O3654" i="11" s="1"/>
  <c r="P3654" i="11" s="1"/>
  <c r="K3652" i="11"/>
  <c r="Q3652" i="11"/>
  <c r="U3656" i="11" l="1"/>
  <c r="E3656" i="11"/>
  <c r="D3656" i="11"/>
  <c r="B3656" i="11"/>
  <c r="A3657" i="11"/>
  <c r="C3656" i="11"/>
  <c r="S3656" i="11"/>
  <c r="G3655" i="11"/>
  <c r="H3655" i="11" s="1"/>
  <c r="I3655" i="11" s="1"/>
  <c r="J3655" i="11" s="1"/>
  <c r="K3654" i="11" s="1"/>
  <c r="V3655" i="11"/>
  <c r="M3655" i="11"/>
  <c r="N3655" i="11" s="1"/>
  <c r="O3655" i="11" s="1"/>
  <c r="P3655" i="11" s="1"/>
  <c r="Q3654" i="11" s="1"/>
  <c r="W3655" i="11"/>
  <c r="X3655" i="11" s="1"/>
  <c r="Y3655" i="11" s="1"/>
  <c r="Q3653" i="11"/>
  <c r="D3657" i="11" l="1"/>
  <c r="C3657" i="11"/>
  <c r="E3657" i="11"/>
  <c r="B3657" i="11"/>
  <c r="U3657" i="11"/>
  <c r="A3658" i="11"/>
  <c r="S3657" i="11"/>
  <c r="G3656" i="11"/>
  <c r="H3656" i="11" s="1"/>
  <c r="I3656" i="11" s="1"/>
  <c r="J3656" i="11" s="1"/>
  <c r="V3656" i="11"/>
  <c r="W3656" i="11" s="1"/>
  <c r="X3656" i="11" s="1"/>
  <c r="Y3656" i="11" s="1"/>
  <c r="M3656" i="11"/>
  <c r="N3656" i="11" s="1"/>
  <c r="O3656" i="11" s="1"/>
  <c r="P3656" i="11" s="1"/>
  <c r="Q3655" i="11" s="1"/>
  <c r="C3658" i="11" l="1"/>
  <c r="A3659" i="11"/>
  <c r="B3658" i="11"/>
  <c r="E3658" i="11"/>
  <c r="U3658" i="11"/>
  <c r="D3658" i="11"/>
  <c r="S3658" i="11"/>
  <c r="G3657" i="11"/>
  <c r="V3657" i="11"/>
  <c r="W3657" i="11" s="1"/>
  <c r="X3657" i="11" s="1"/>
  <c r="Y3657" i="11" s="1"/>
  <c r="M3657" i="11"/>
  <c r="N3657" i="11" s="1"/>
  <c r="O3657" i="11" s="1"/>
  <c r="P3657" i="11" s="1"/>
  <c r="H3657" i="11"/>
  <c r="I3657" i="11" s="1"/>
  <c r="J3657" i="11" s="1"/>
  <c r="K3655" i="11"/>
  <c r="K3656" i="11" l="1"/>
  <c r="G3658" i="11"/>
  <c r="H3658" i="11" s="1"/>
  <c r="I3658" i="11" s="1"/>
  <c r="J3658" i="11" s="1"/>
  <c r="M3658" i="11"/>
  <c r="N3658" i="11" s="1"/>
  <c r="O3658" i="11" s="1"/>
  <c r="P3658" i="11" s="1"/>
  <c r="Q3657" i="11" s="1"/>
  <c r="V3658" i="11"/>
  <c r="W3658" i="11" s="1"/>
  <c r="X3658" i="11" s="1"/>
  <c r="Y3658" i="11" s="1"/>
  <c r="A3660" i="11"/>
  <c r="B3659" i="11"/>
  <c r="U3659" i="11"/>
  <c r="E3659" i="11"/>
  <c r="C3659" i="11"/>
  <c r="D3659" i="11"/>
  <c r="S3659" i="11"/>
  <c r="Q3656" i="11"/>
  <c r="K3657" i="11" l="1"/>
  <c r="U3660" i="11"/>
  <c r="E3660" i="11"/>
  <c r="D3660" i="11"/>
  <c r="A3661" i="11"/>
  <c r="C3660" i="11"/>
  <c r="B3660" i="11"/>
  <c r="S3660" i="11"/>
  <c r="G3659" i="11"/>
  <c r="H3659" i="11" s="1"/>
  <c r="I3659" i="11" s="1"/>
  <c r="J3659" i="11" s="1"/>
  <c r="M3659" i="11"/>
  <c r="N3659" i="11" s="1"/>
  <c r="O3659" i="11" s="1"/>
  <c r="P3659" i="11" s="1"/>
  <c r="V3659" i="11"/>
  <c r="W3659" i="11" s="1"/>
  <c r="X3659" i="11" s="1"/>
  <c r="Y3659" i="11" s="1"/>
  <c r="W3660" i="11" l="1"/>
  <c r="X3660" i="11" s="1"/>
  <c r="Y3660" i="11" s="1"/>
  <c r="G3660" i="11"/>
  <c r="H3660" i="11" s="1"/>
  <c r="I3660" i="11" s="1"/>
  <c r="J3660" i="11" s="1"/>
  <c r="M3660" i="11"/>
  <c r="N3660" i="11" s="1"/>
  <c r="O3660" i="11" s="1"/>
  <c r="P3660" i="11" s="1"/>
  <c r="V3660" i="11"/>
  <c r="D3661" i="11"/>
  <c r="C3661" i="11"/>
  <c r="U3661" i="11"/>
  <c r="A3662" i="11"/>
  <c r="B3661" i="11"/>
  <c r="E3661" i="11"/>
  <c r="S3661" i="11"/>
  <c r="Q3658" i="11"/>
  <c r="K3658" i="11"/>
  <c r="K3659" i="11" l="1"/>
  <c r="G3661" i="11"/>
  <c r="H3661" i="11" s="1"/>
  <c r="I3661" i="11" s="1"/>
  <c r="J3661" i="11" s="1"/>
  <c r="M3661" i="11"/>
  <c r="N3661" i="11" s="1"/>
  <c r="O3661" i="11" s="1"/>
  <c r="P3661" i="11" s="1"/>
  <c r="Q3660" i="11" s="1"/>
  <c r="V3661" i="11"/>
  <c r="W3661" i="11" s="1"/>
  <c r="X3661" i="11" s="1"/>
  <c r="Y3661" i="11" s="1"/>
  <c r="Q3659" i="11"/>
  <c r="C3662" i="11"/>
  <c r="A3663" i="11"/>
  <c r="B3662" i="11"/>
  <c r="D3662" i="11"/>
  <c r="U3662" i="11"/>
  <c r="E3662" i="11"/>
  <c r="S3662" i="11"/>
  <c r="K3660" i="11" l="1"/>
  <c r="G3662" i="11"/>
  <c r="H3662" i="11" s="1"/>
  <c r="I3662" i="11" s="1"/>
  <c r="J3662" i="11" s="1"/>
  <c r="M3662" i="11"/>
  <c r="N3662" i="11" s="1"/>
  <c r="O3662" i="11" s="1"/>
  <c r="P3662" i="11" s="1"/>
  <c r="Q3661" i="11" s="1"/>
  <c r="V3662" i="11"/>
  <c r="W3662" i="11" s="1"/>
  <c r="X3662" i="11" s="1"/>
  <c r="Y3662" i="11" s="1"/>
  <c r="A3664" i="11"/>
  <c r="B3663" i="11"/>
  <c r="U3663" i="11"/>
  <c r="E3663" i="11"/>
  <c r="D3663" i="11"/>
  <c r="C3663" i="11"/>
  <c r="S3663" i="11"/>
  <c r="U3664" i="11" l="1"/>
  <c r="E3664" i="11"/>
  <c r="D3664" i="11"/>
  <c r="B3664" i="11"/>
  <c r="A3665" i="11"/>
  <c r="C3664" i="11"/>
  <c r="S3664" i="11"/>
  <c r="G3663" i="11"/>
  <c r="H3663" i="11" s="1"/>
  <c r="I3663" i="11" s="1"/>
  <c r="J3663" i="11" s="1"/>
  <c r="M3663" i="11"/>
  <c r="N3663" i="11" s="1"/>
  <c r="O3663" i="11" s="1"/>
  <c r="P3663" i="11" s="1"/>
  <c r="V3663" i="11"/>
  <c r="W3663" i="11" s="1"/>
  <c r="X3663" i="11" s="1"/>
  <c r="Y3663" i="11" s="1"/>
  <c r="K3661" i="11"/>
  <c r="H3664" i="11" l="1"/>
  <c r="I3664" i="11" s="1"/>
  <c r="J3664" i="11" s="1"/>
  <c r="K3663" i="11" s="1"/>
  <c r="G3664" i="11"/>
  <c r="V3664" i="11"/>
  <c r="W3664" i="11" s="1"/>
  <c r="X3664" i="11" s="1"/>
  <c r="Y3664" i="11" s="1"/>
  <c r="M3664" i="11"/>
  <c r="N3664" i="11"/>
  <c r="O3664" i="11" s="1"/>
  <c r="P3664" i="11" s="1"/>
  <c r="Q3663" i="11" s="1"/>
  <c r="K3662" i="11"/>
  <c r="D3665" i="11"/>
  <c r="C3665" i="11"/>
  <c r="E3665" i="11"/>
  <c r="B3665" i="11"/>
  <c r="A3666" i="11"/>
  <c r="U3665" i="11"/>
  <c r="S3665" i="11"/>
  <c r="Q3662" i="11"/>
  <c r="G3665" i="11" l="1"/>
  <c r="H3665" i="11" s="1"/>
  <c r="I3665" i="11" s="1"/>
  <c r="J3665" i="11" s="1"/>
  <c r="K3664" i="11" s="1"/>
  <c r="V3665" i="11"/>
  <c r="W3665" i="11" s="1"/>
  <c r="X3665" i="11" s="1"/>
  <c r="Y3665" i="11" s="1"/>
  <c r="M3665" i="11"/>
  <c r="N3665" i="11" s="1"/>
  <c r="O3665" i="11" s="1"/>
  <c r="P3665" i="11" s="1"/>
  <c r="C3666" i="11"/>
  <c r="A3667" i="11"/>
  <c r="B3666" i="11"/>
  <c r="E3666" i="11"/>
  <c r="D3666" i="11"/>
  <c r="U3666" i="11"/>
  <c r="S3666" i="11"/>
  <c r="A3668" i="11" l="1"/>
  <c r="B3667" i="11"/>
  <c r="U3667" i="11"/>
  <c r="E3667" i="11"/>
  <c r="C3667" i="11"/>
  <c r="D3667" i="11"/>
  <c r="S3667" i="11"/>
  <c r="G3666" i="11"/>
  <c r="H3666" i="11" s="1"/>
  <c r="I3666" i="11" s="1"/>
  <c r="J3666" i="11" s="1"/>
  <c r="K3665" i="11" s="1"/>
  <c r="V3666" i="11"/>
  <c r="W3666" i="11" s="1"/>
  <c r="X3666" i="11" s="1"/>
  <c r="Y3666" i="11" s="1"/>
  <c r="M3666" i="11"/>
  <c r="N3666" i="11" s="1"/>
  <c r="O3666" i="11" s="1"/>
  <c r="P3666" i="11" s="1"/>
  <c r="Q3665" i="11" s="1"/>
  <c r="Q3664" i="11"/>
  <c r="G3667" i="11" l="1"/>
  <c r="H3667" i="11" s="1"/>
  <c r="I3667" i="11" s="1"/>
  <c r="J3667" i="11" s="1"/>
  <c r="V3667" i="11"/>
  <c r="M3667" i="11"/>
  <c r="N3667" i="11" s="1"/>
  <c r="O3667" i="11" s="1"/>
  <c r="P3667" i="11" s="1"/>
  <c r="W3667" i="11"/>
  <c r="X3667" i="11" s="1"/>
  <c r="Y3667" i="11" s="1"/>
  <c r="U3668" i="11"/>
  <c r="E3668" i="11"/>
  <c r="D3668" i="11"/>
  <c r="A3669" i="11"/>
  <c r="C3668" i="11"/>
  <c r="B3668" i="11"/>
  <c r="S3668" i="11"/>
  <c r="G3668" i="11" l="1"/>
  <c r="H3668" i="11" s="1"/>
  <c r="I3668" i="11" s="1"/>
  <c r="J3668" i="11" s="1"/>
  <c r="K3667" i="11" s="1"/>
  <c r="M3668" i="11"/>
  <c r="N3668" i="11" s="1"/>
  <c r="O3668" i="11" s="1"/>
  <c r="P3668" i="11" s="1"/>
  <c r="V3668" i="11"/>
  <c r="W3668" i="11" s="1"/>
  <c r="X3668" i="11" s="1"/>
  <c r="Y3668" i="11" s="1"/>
  <c r="D3669" i="11"/>
  <c r="C3669" i="11"/>
  <c r="U3669" i="11"/>
  <c r="A3670" i="11"/>
  <c r="E3669" i="11"/>
  <c r="B3669" i="11"/>
  <c r="S3669" i="11"/>
  <c r="Q3666" i="11"/>
  <c r="K3666" i="11"/>
  <c r="C3670" i="11" l="1"/>
  <c r="A3671" i="11"/>
  <c r="B3670" i="11"/>
  <c r="D3670" i="11"/>
  <c r="U3670" i="11"/>
  <c r="E3670" i="11"/>
  <c r="S3670" i="11"/>
  <c r="G3669" i="11"/>
  <c r="H3669" i="11" s="1"/>
  <c r="I3669" i="11" s="1"/>
  <c r="J3669" i="11" s="1"/>
  <c r="K3668" i="11" s="1"/>
  <c r="M3669" i="11"/>
  <c r="N3669" i="11" s="1"/>
  <c r="O3669" i="11" s="1"/>
  <c r="P3669" i="11" s="1"/>
  <c r="V3669" i="11"/>
  <c r="W3669" i="11" s="1"/>
  <c r="X3669" i="11" s="1"/>
  <c r="Y3669" i="11" s="1"/>
  <c r="Q3667" i="11"/>
  <c r="A3672" i="11" l="1"/>
  <c r="B3671" i="11"/>
  <c r="U3671" i="11"/>
  <c r="E3671" i="11"/>
  <c r="D3671" i="11"/>
  <c r="C3671" i="11"/>
  <c r="S3671" i="11"/>
  <c r="Q3668" i="11"/>
  <c r="G3670" i="11"/>
  <c r="H3670" i="11" s="1"/>
  <c r="I3670" i="11" s="1"/>
  <c r="J3670" i="11" s="1"/>
  <c r="M3670" i="11"/>
  <c r="N3670" i="11" s="1"/>
  <c r="O3670" i="11" s="1"/>
  <c r="P3670" i="11" s="1"/>
  <c r="V3670" i="11"/>
  <c r="W3670" i="11" s="1"/>
  <c r="X3670" i="11" s="1"/>
  <c r="Y3670" i="11" s="1"/>
  <c r="G3671" i="11" l="1"/>
  <c r="H3671" i="11" s="1"/>
  <c r="I3671" i="11" s="1"/>
  <c r="J3671" i="11" s="1"/>
  <c r="K3670" i="11" s="1"/>
  <c r="M3671" i="11"/>
  <c r="N3671" i="11" s="1"/>
  <c r="O3671" i="11" s="1"/>
  <c r="P3671" i="11" s="1"/>
  <c r="V3671" i="11"/>
  <c r="W3671" i="11" s="1"/>
  <c r="X3671" i="11" s="1"/>
  <c r="Y3671" i="11" s="1"/>
  <c r="U3672" i="11"/>
  <c r="E3672" i="11"/>
  <c r="D3672" i="11"/>
  <c r="B3672" i="11"/>
  <c r="A3673" i="11"/>
  <c r="C3672" i="11"/>
  <c r="S3672" i="11"/>
  <c r="K3669" i="11"/>
  <c r="Q3669" i="11"/>
  <c r="D3673" i="11" l="1"/>
  <c r="C3673" i="11"/>
  <c r="E3673" i="11"/>
  <c r="B3673" i="11"/>
  <c r="U3673" i="11"/>
  <c r="A3674" i="11"/>
  <c r="S3673" i="11"/>
  <c r="G3672" i="11"/>
  <c r="H3672" i="11" s="1"/>
  <c r="I3672" i="11" s="1"/>
  <c r="J3672" i="11" s="1"/>
  <c r="K3671" i="11" s="1"/>
  <c r="M3672" i="11"/>
  <c r="N3672" i="11" s="1"/>
  <c r="O3672" i="11" s="1"/>
  <c r="P3672" i="11" s="1"/>
  <c r="Q3671" i="11" s="1"/>
  <c r="V3672" i="11"/>
  <c r="W3672" i="11" s="1"/>
  <c r="X3672" i="11" s="1"/>
  <c r="Y3672" i="11" s="1"/>
  <c r="Q3670" i="11"/>
  <c r="G3673" i="11" l="1"/>
  <c r="H3673" i="11" s="1"/>
  <c r="I3673" i="11" s="1"/>
  <c r="J3673" i="11" s="1"/>
  <c r="K3672" i="11" s="1"/>
  <c r="M3673" i="11"/>
  <c r="N3673" i="11" s="1"/>
  <c r="O3673" i="11" s="1"/>
  <c r="P3673" i="11" s="1"/>
  <c r="V3673" i="11"/>
  <c r="W3673" i="11" s="1"/>
  <c r="X3673" i="11" s="1"/>
  <c r="Y3673" i="11" s="1"/>
  <c r="C3674" i="11"/>
  <c r="A3675" i="11"/>
  <c r="B3674" i="11"/>
  <c r="E3674" i="11"/>
  <c r="D3674" i="11"/>
  <c r="U3674" i="11"/>
  <c r="S3674" i="11"/>
  <c r="G3674" i="11" l="1"/>
  <c r="H3674" i="11" s="1"/>
  <c r="I3674" i="11" s="1"/>
  <c r="J3674" i="11" s="1"/>
  <c r="K3673" i="11" s="1"/>
  <c r="M3674" i="11"/>
  <c r="N3674" i="11" s="1"/>
  <c r="O3674" i="11" s="1"/>
  <c r="P3674" i="11" s="1"/>
  <c r="Q3673" i="11" s="1"/>
  <c r="V3674" i="11"/>
  <c r="W3674" i="11" s="1"/>
  <c r="X3674" i="11" s="1"/>
  <c r="Y3674" i="11" s="1"/>
  <c r="A3676" i="11"/>
  <c r="B3675" i="11"/>
  <c r="U3675" i="11"/>
  <c r="E3675" i="11"/>
  <c r="C3675" i="11"/>
  <c r="D3675" i="11"/>
  <c r="S3675" i="11"/>
  <c r="Q3672" i="11"/>
  <c r="U3676" i="11" l="1"/>
  <c r="E3676" i="11"/>
  <c r="D3676" i="11"/>
  <c r="A3677" i="11"/>
  <c r="C3676" i="11"/>
  <c r="B3676" i="11"/>
  <c r="S3676" i="11"/>
  <c r="G3675" i="11"/>
  <c r="H3675" i="11" s="1"/>
  <c r="I3675" i="11" s="1"/>
  <c r="J3675" i="11" s="1"/>
  <c r="V3675" i="11"/>
  <c r="W3675" i="11" s="1"/>
  <c r="X3675" i="11" s="1"/>
  <c r="Y3675" i="11" s="1"/>
  <c r="M3675" i="11"/>
  <c r="N3675" i="11" s="1"/>
  <c r="O3675" i="11" s="1"/>
  <c r="P3675" i="11" s="1"/>
  <c r="Q3674" i="11" s="1"/>
  <c r="G3676" i="11" l="1"/>
  <c r="M3676" i="11"/>
  <c r="V3676" i="11"/>
  <c r="W3676" i="11" s="1"/>
  <c r="X3676" i="11" s="1"/>
  <c r="Y3676" i="11" s="1"/>
  <c r="K3674" i="11"/>
  <c r="N3676" i="11"/>
  <c r="O3676" i="11" s="1"/>
  <c r="P3676" i="11" s="1"/>
  <c r="Q3675" i="11" s="1"/>
  <c r="H3676" i="11"/>
  <c r="I3676" i="11" s="1"/>
  <c r="J3676" i="11" s="1"/>
  <c r="D3677" i="11"/>
  <c r="C3677" i="11"/>
  <c r="U3677" i="11"/>
  <c r="A3678" i="11"/>
  <c r="E3677" i="11"/>
  <c r="B3677" i="11"/>
  <c r="S3677" i="11"/>
  <c r="C3678" i="11" l="1"/>
  <c r="A3679" i="11"/>
  <c r="B3678" i="11"/>
  <c r="D3678" i="11"/>
  <c r="U3678" i="11"/>
  <c r="E3678" i="11"/>
  <c r="S3678" i="11"/>
  <c r="G3677" i="11"/>
  <c r="H3677" i="11" s="1"/>
  <c r="I3677" i="11" s="1"/>
  <c r="J3677" i="11" s="1"/>
  <c r="M3677" i="11"/>
  <c r="N3677" i="11" s="1"/>
  <c r="O3677" i="11" s="1"/>
  <c r="P3677" i="11" s="1"/>
  <c r="V3677" i="11"/>
  <c r="W3677" i="11" s="1"/>
  <c r="X3677" i="11" s="1"/>
  <c r="Y3677" i="11" s="1"/>
  <c r="K3675" i="11"/>
  <c r="A3680" i="11" l="1"/>
  <c r="B3679" i="11"/>
  <c r="U3679" i="11"/>
  <c r="E3679" i="11"/>
  <c r="D3679" i="11"/>
  <c r="C3679" i="11"/>
  <c r="S3679" i="11"/>
  <c r="Q3676" i="11"/>
  <c r="G3678" i="11"/>
  <c r="H3678" i="11" s="1"/>
  <c r="I3678" i="11" s="1"/>
  <c r="J3678" i="11" s="1"/>
  <c r="M3678" i="11"/>
  <c r="N3678" i="11" s="1"/>
  <c r="O3678" i="11" s="1"/>
  <c r="P3678" i="11" s="1"/>
  <c r="V3678" i="11"/>
  <c r="W3678" i="11" s="1"/>
  <c r="X3678" i="11" s="1"/>
  <c r="Y3678" i="11" s="1"/>
  <c r="K3676" i="11"/>
  <c r="G3679" i="11" l="1"/>
  <c r="H3679" i="11" s="1"/>
  <c r="I3679" i="11" s="1"/>
  <c r="J3679" i="11" s="1"/>
  <c r="K3678" i="11" s="1"/>
  <c r="V3679" i="11"/>
  <c r="M3679" i="11"/>
  <c r="N3679" i="11" s="1"/>
  <c r="O3679" i="11" s="1"/>
  <c r="P3679" i="11" s="1"/>
  <c r="Q3678" i="11" s="1"/>
  <c r="U3680" i="11"/>
  <c r="E3680" i="11"/>
  <c r="D3680" i="11"/>
  <c r="B3680" i="11"/>
  <c r="C3680" i="11"/>
  <c r="A3681" i="11"/>
  <c r="S3680" i="11"/>
  <c r="K3677" i="11"/>
  <c r="W3679" i="11"/>
  <c r="X3679" i="11" s="1"/>
  <c r="Y3679" i="11" s="1"/>
  <c r="Q3677" i="11"/>
  <c r="G3680" i="11" l="1"/>
  <c r="H3680" i="11" s="1"/>
  <c r="I3680" i="11" s="1"/>
  <c r="J3680" i="11" s="1"/>
  <c r="K3679" i="11" s="1"/>
  <c r="V3680" i="11"/>
  <c r="W3680" i="11" s="1"/>
  <c r="X3680" i="11" s="1"/>
  <c r="Y3680" i="11" s="1"/>
  <c r="M3680" i="11"/>
  <c r="N3680" i="11" s="1"/>
  <c r="O3680" i="11" s="1"/>
  <c r="P3680" i="11" s="1"/>
  <c r="Q3679" i="11" s="1"/>
  <c r="D3681" i="11"/>
  <c r="C3681" i="11"/>
  <c r="E3681" i="11"/>
  <c r="B3681" i="11"/>
  <c r="A3682" i="11"/>
  <c r="U3681" i="11"/>
  <c r="S3681" i="11"/>
  <c r="C3682" i="11" l="1"/>
  <c r="A3683" i="11"/>
  <c r="B3682" i="11"/>
  <c r="E3682" i="11"/>
  <c r="D3682" i="11"/>
  <c r="U3682" i="11"/>
  <c r="S3682" i="11"/>
  <c r="G3681" i="11"/>
  <c r="H3681" i="11" s="1"/>
  <c r="I3681" i="11" s="1"/>
  <c r="J3681" i="11" s="1"/>
  <c r="M3681" i="11"/>
  <c r="N3681" i="11" s="1"/>
  <c r="O3681" i="11" s="1"/>
  <c r="P3681" i="11" s="1"/>
  <c r="V3681" i="11"/>
  <c r="W3681" i="11" s="1"/>
  <c r="X3681" i="11" s="1"/>
  <c r="Y3681" i="11" s="1"/>
  <c r="K3680" i="11" l="1"/>
  <c r="H3682" i="11"/>
  <c r="I3682" i="11" s="1"/>
  <c r="J3682" i="11" s="1"/>
  <c r="W3682" i="11"/>
  <c r="X3682" i="11" s="1"/>
  <c r="Y3682" i="11" s="1"/>
  <c r="G3682" i="11"/>
  <c r="V3682" i="11"/>
  <c r="M3682" i="11"/>
  <c r="N3682" i="11" s="1"/>
  <c r="O3682" i="11" s="1"/>
  <c r="P3682" i="11" s="1"/>
  <c r="Q3681" i="11" s="1"/>
  <c r="A3684" i="11"/>
  <c r="B3683" i="11"/>
  <c r="U3683" i="11"/>
  <c r="E3683" i="11"/>
  <c r="C3683" i="11"/>
  <c r="D3683" i="11"/>
  <c r="S3683" i="11"/>
  <c r="Q3680" i="11"/>
  <c r="G3683" i="11" l="1"/>
  <c r="H3683" i="11" s="1"/>
  <c r="I3683" i="11" s="1"/>
  <c r="J3683" i="11" s="1"/>
  <c r="V3683" i="11"/>
  <c r="W3683" i="11" s="1"/>
  <c r="X3683" i="11" s="1"/>
  <c r="Y3683" i="11" s="1"/>
  <c r="M3683" i="11"/>
  <c r="N3683" i="11" s="1"/>
  <c r="O3683" i="11" s="1"/>
  <c r="P3683" i="11" s="1"/>
  <c r="Q3682" i="11" s="1"/>
  <c r="U3684" i="11"/>
  <c r="E3684" i="11"/>
  <c r="D3684" i="11"/>
  <c r="A3685" i="11"/>
  <c r="C3684" i="11"/>
  <c r="B3684" i="11"/>
  <c r="S3684" i="11"/>
  <c r="K3681" i="11"/>
  <c r="W3684" i="11" l="1"/>
  <c r="X3684" i="11" s="1"/>
  <c r="Y3684" i="11" s="1"/>
  <c r="G3684" i="11"/>
  <c r="H3684" i="11" s="1"/>
  <c r="I3684" i="11" s="1"/>
  <c r="J3684" i="11" s="1"/>
  <c r="V3684" i="11"/>
  <c r="M3684" i="11"/>
  <c r="N3684" i="11" s="1"/>
  <c r="O3684" i="11" s="1"/>
  <c r="P3684" i="11" s="1"/>
  <c r="Q3683" i="11" s="1"/>
  <c r="D3685" i="11"/>
  <c r="C3685" i="11"/>
  <c r="U3685" i="11"/>
  <c r="A3686" i="11"/>
  <c r="E3685" i="11"/>
  <c r="B3685" i="11"/>
  <c r="S3685" i="11"/>
  <c r="K3682" i="11"/>
  <c r="G3685" i="11" l="1"/>
  <c r="H3685" i="11" s="1"/>
  <c r="I3685" i="11" s="1"/>
  <c r="J3685" i="11" s="1"/>
  <c r="V3685" i="11"/>
  <c r="W3685" i="11" s="1"/>
  <c r="X3685" i="11" s="1"/>
  <c r="Y3685" i="11" s="1"/>
  <c r="M3685" i="11"/>
  <c r="N3685" i="11" s="1"/>
  <c r="O3685" i="11" s="1"/>
  <c r="P3685" i="11" s="1"/>
  <c r="C3686" i="11"/>
  <c r="A3687" i="11"/>
  <c r="B3686" i="11"/>
  <c r="D3686" i="11"/>
  <c r="U3686" i="11"/>
  <c r="E3686" i="11"/>
  <c r="S3686" i="11"/>
  <c r="K3683" i="11"/>
  <c r="Q3684" i="11" l="1"/>
  <c r="A3688" i="11"/>
  <c r="B3687" i="11"/>
  <c r="U3687" i="11"/>
  <c r="E3687" i="11"/>
  <c r="D3687" i="11"/>
  <c r="C3687" i="11"/>
  <c r="S3687" i="11"/>
  <c r="G3686" i="11"/>
  <c r="H3686" i="11" s="1"/>
  <c r="I3686" i="11" s="1"/>
  <c r="J3686" i="11" s="1"/>
  <c r="K3685" i="11" s="1"/>
  <c r="V3686" i="11"/>
  <c r="W3686" i="11" s="1"/>
  <c r="X3686" i="11" s="1"/>
  <c r="Y3686" i="11" s="1"/>
  <c r="M3686" i="11"/>
  <c r="N3686" i="11" s="1"/>
  <c r="O3686" i="11" s="1"/>
  <c r="P3686" i="11" s="1"/>
  <c r="K3684" i="11"/>
  <c r="U3688" i="11" l="1"/>
  <c r="E3688" i="11"/>
  <c r="D3688" i="11"/>
  <c r="B3688" i="11"/>
  <c r="A3689" i="11"/>
  <c r="C3688" i="11"/>
  <c r="S3688" i="11"/>
  <c r="G3687" i="11"/>
  <c r="H3687" i="11" s="1"/>
  <c r="I3687" i="11" s="1"/>
  <c r="J3687" i="11" s="1"/>
  <c r="K3686" i="11" s="1"/>
  <c r="M3687" i="11"/>
  <c r="N3687" i="11" s="1"/>
  <c r="O3687" i="11" s="1"/>
  <c r="P3687" i="11" s="1"/>
  <c r="V3687" i="11"/>
  <c r="W3687" i="11" s="1"/>
  <c r="X3687" i="11" s="1"/>
  <c r="Y3687" i="11" s="1"/>
  <c r="Q3685" i="11"/>
  <c r="Q3686" i="11" l="1"/>
  <c r="D3689" i="11"/>
  <c r="C3689" i="11"/>
  <c r="E3689" i="11"/>
  <c r="B3689" i="11"/>
  <c r="U3689" i="11"/>
  <c r="A3690" i="11"/>
  <c r="S3689" i="11"/>
  <c r="N3688" i="11"/>
  <c r="O3688" i="11" s="1"/>
  <c r="P3688" i="11" s="1"/>
  <c r="G3688" i="11"/>
  <c r="H3688" i="11" s="1"/>
  <c r="I3688" i="11" s="1"/>
  <c r="J3688" i="11" s="1"/>
  <c r="K3687" i="11" s="1"/>
  <c r="V3688" i="11"/>
  <c r="W3688" i="11" s="1"/>
  <c r="X3688" i="11" s="1"/>
  <c r="Y3688" i="11" s="1"/>
  <c r="M3688" i="11"/>
  <c r="G3689" i="11" l="1"/>
  <c r="V3689" i="11"/>
  <c r="W3689" i="11" s="1"/>
  <c r="X3689" i="11" s="1"/>
  <c r="Y3689" i="11" s="1"/>
  <c r="M3689" i="11"/>
  <c r="N3689" i="11" s="1"/>
  <c r="O3689" i="11" s="1"/>
  <c r="P3689" i="11" s="1"/>
  <c r="H3689" i="11"/>
  <c r="I3689" i="11" s="1"/>
  <c r="J3689" i="11" s="1"/>
  <c r="K3688" i="11" s="1"/>
  <c r="C3690" i="11"/>
  <c r="A3691" i="11"/>
  <c r="B3690" i="11"/>
  <c r="E3690" i="11"/>
  <c r="U3690" i="11"/>
  <c r="D3690" i="11"/>
  <c r="S3690" i="11"/>
  <c r="Q3687" i="11"/>
  <c r="G3690" i="11" l="1"/>
  <c r="H3690" i="11" s="1"/>
  <c r="I3690" i="11" s="1"/>
  <c r="J3690" i="11" s="1"/>
  <c r="K3689" i="11" s="1"/>
  <c r="M3690" i="11"/>
  <c r="N3690" i="11" s="1"/>
  <c r="O3690" i="11" s="1"/>
  <c r="P3690" i="11" s="1"/>
  <c r="V3690" i="11"/>
  <c r="W3690" i="11" s="1"/>
  <c r="X3690" i="11" s="1"/>
  <c r="Y3690" i="11" s="1"/>
  <c r="A3692" i="11"/>
  <c r="B3691" i="11"/>
  <c r="U3691" i="11"/>
  <c r="E3691" i="11"/>
  <c r="C3691" i="11"/>
  <c r="D3691" i="11"/>
  <c r="S3691" i="11"/>
  <c r="Q3688" i="11"/>
  <c r="G3691" i="11" l="1"/>
  <c r="H3691" i="11" s="1"/>
  <c r="I3691" i="11" s="1"/>
  <c r="J3691" i="11" s="1"/>
  <c r="M3691" i="11"/>
  <c r="N3691" i="11" s="1"/>
  <c r="O3691" i="11" s="1"/>
  <c r="P3691" i="11" s="1"/>
  <c r="V3691" i="11"/>
  <c r="W3691" i="11" s="1"/>
  <c r="X3691" i="11" s="1"/>
  <c r="Y3691" i="11" s="1"/>
  <c r="U3692" i="11"/>
  <c r="E3692" i="11"/>
  <c r="D3692" i="11"/>
  <c r="A3693" i="11"/>
  <c r="C3692" i="11"/>
  <c r="B3692" i="11"/>
  <c r="S3692" i="11"/>
  <c r="Q3689" i="11"/>
  <c r="D3693" i="11" l="1"/>
  <c r="C3693" i="11"/>
  <c r="U3693" i="11"/>
  <c r="A3694" i="11"/>
  <c r="E3693" i="11"/>
  <c r="B3693" i="11"/>
  <c r="S3693" i="11"/>
  <c r="Q3690" i="11"/>
  <c r="G3692" i="11"/>
  <c r="H3692" i="11" s="1"/>
  <c r="I3692" i="11" s="1"/>
  <c r="J3692" i="11" s="1"/>
  <c r="V3692" i="11"/>
  <c r="W3692" i="11" s="1"/>
  <c r="X3692" i="11" s="1"/>
  <c r="Y3692" i="11" s="1"/>
  <c r="M3692" i="11"/>
  <c r="N3692" i="11" s="1"/>
  <c r="O3692" i="11" s="1"/>
  <c r="P3692" i="11" s="1"/>
  <c r="K3690" i="11"/>
  <c r="N3693" i="11" l="1"/>
  <c r="O3693" i="11" s="1"/>
  <c r="P3693" i="11" s="1"/>
  <c r="G3693" i="11"/>
  <c r="H3693" i="11" s="1"/>
  <c r="I3693" i="11" s="1"/>
  <c r="J3693" i="11" s="1"/>
  <c r="K3692" i="11" s="1"/>
  <c r="V3693" i="11"/>
  <c r="W3693" i="11" s="1"/>
  <c r="X3693" i="11" s="1"/>
  <c r="Y3693" i="11" s="1"/>
  <c r="M3693" i="11"/>
  <c r="Q3691" i="11"/>
  <c r="C3694" i="11"/>
  <c r="A3695" i="11"/>
  <c r="B3694" i="11"/>
  <c r="D3694" i="11"/>
  <c r="U3694" i="11"/>
  <c r="E3694" i="11"/>
  <c r="S3694" i="11"/>
  <c r="K3691" i="11"/>
  <c r="A3696" i="11" l="1"/>
  <c r="B3695" i="11"/>
  <c r="U3695" i="11"/>
  <c r="E3695" i="11"/>
  <c r="D3695" i="11"/>
  <c r="C3695" i="11"/>
  <c r="S3695" i="11"/>
  <c r="G3694" i="11"/>
  <c r="H3694" i="11" s="1"/>
  <c r="I3694" i="11" s="1"/>
  <c r="J3694" i="11" s="1"/>
  <c r="K3693" i="11" s="1"/>
  <c r="M3694" i="11"/>
  <c r="N3694" i="11" s="1"/>
  <c r="O3694" i="11" s="1"/>
  <c r="P3694" i="11" s="1"/>
  <c r="V3694" i="11"/>
  <c r="W3694" i="11" s="1"/>
  <c r="X3694" i="11" s="1"/>
  <c r="Y3694" i="11" s="1"/>
  <c r="Q3692" i="11"/>
  <c r="N3695" i="11" l="1"/>
  <c r="O3695" i="11" s="1"/>
  <c r="P3695" i="11" s="1"/>
  <c r="G3695" i="11"/>
  <c r="H3695" i="11" s="1"/>
  <c r="I3695" i="11" s="1"/>
  <c r="J3695" i="11" s="1"/>
  <c r="M3695" i="11"/>
  <c r="V3695" i="11"/>
  <c r="W3695" i="11" s="1"/>
  <c r="X3695" i="11" s="1"/>
  <c r="Y3695" i="11" s="1"/>
  <c r="Q3693" i="11"/>
  <c r="U3696" i="11"/>
  <c r="E3696" i="11"/>
  <c r="D3696" i="11"/>
  <c r="B3696" i="11"/>
  <c r="A3697" i="11"/>
  <c r="C3696" i="11"/>
  <c r="S3696" i="11"/>
  <c r="K3694" i="11" l="1"/>
  <c r="D3697" i="11"/>
  <c r="C3697" i="11"/>
  <c r="E3697" i="11"/>
  <c r="B3697" i="11"/>
  <c r="A3698" i="11"/>
  <c r="U3697" i="11"/>
  <c r="S3697" i="11"/>
  <c r="G3696" i="11"/>
  <c r="H3696" i="11" s="1"/>
  <c r="I3696" i="11" s="1"/>
  <c r="J3696" i="11" s="1"/>
  <c r="V3696" i="11"/>
  <c r="W3696" i="11" s="1"/>
  <c r="X3696" i="11" s="1"/>
  <c r="Y3696" i="11" s="1"/>
  <c r="M3696" i="11"/>
  <c r="N3696" i="11" s="1"/>
  <c r="O3696" i="11" s="1"/>
  <c r="P3696" i="11" s="1"/>
  <c r="Q3695" i="11" s="1"/>
  <c r="Q3694" i="11"/>
  <c r="C3698" i="11" l="1"/>
  <c r="A3699" i="11"/>
  <c r="B3698" i="11"/>
  <c r="E3698" i="11"/>
  <c r="D3698" i="11"/>
  <c r="U3698" i="11"/>
  <c r="S3698" i="11"/>
  <c r="G3697" i="11"/>
  <c r="H3697" i="11" s="1"/>
  <c r="I3697" i="11" s="1"/>
  <c r="J3697" i="11" s="1"/>
  <c r="V3697" i="11"/>
  <c r="M3697" i="11"/>
  <c r="N3697" i="11" s="1"/>
  <c r="O3697" i="11" s="1"/>
  <c r="P3697" i="11" s="1"/>
  <c r="Q3696" i="11" s="1"/>
  <c r="W3697" i="11"/>
  <c r="X3697" i="11" s="1"/>
  <c r="Y3697" i="11" s="1"/>
  <c r="K3695" i="11"/>
  <c r="H3698" i="11" l="1"/>
  <c r="I3698" i="11" s="1"/>
  <c r="J3698" i="11" s="1"/>
  <c r="N3698" i="11"/>
  <c r="O3698" i="11" s="1"/>
  <c r="P3698" i="11" s="1"/>
  <c r="G3698" i="11"/>
  <c r="V3698" i="11"/>
  <c r="W3698" i="11" s="1"/>
  <c r="X3698" i="11" s="1"/>
  <c r="Y3698" i="11" s="1"/>
  <c r="M3698" i="11"/>
  <c r="A3700" i="11"/>
  <c r="B3699" i="11"/>
  <c r="U3699" i="11"/>
  <c r="E3699" i="11"/>
  <c r="C3699" i="11"/>
  <c r="D3699" i="11"/>
  <c r="S3699" i="11"/>
  <c r="K3696" i="11"/>
  <c r="Q3697" i="11" l="1"/>
  <c r="U3700" i="11"/>
  <c r="E3700" i="11"/>
  <c r="D3700" i="11"/>
  <c r="A3701" i="11"/>
  <c r="C3700" i="11"/>
  <c r="B3700" i="11"/>
  <c r="S3700" i="11"/>
  <c r="G3699" i="11"/>
  <c r="H3699" i="11" s="1"/>
  <c r="I3699" i="11" s="1"/>
  <c r="J3699" i="11" s="1"/>
  <c r="V3699" i="11"/>
  <c r="W3699" i="11" s="1"/>
  <c r="X3699" i="11" s="1"/>
  <c r="Y3699" i="11" s="1"/>
  <c r="M3699" i="11"/>
  <c r="N3699" i="11" s="1"/>
  <c r="O3699" i="11" s="1"/>
  <c r="P3699" i="11" s="1"/>
  <c r="K3697" i="11"/>
  <c r="G3700" i="11" l="1"/>
  <c r="H3700" i="11" s="1"/>
  <c r="I3700" i="11" s="1"/>
  <c r="J3700" i="11" s="1"/>
  <c r="K3699" i="11" s="1"/>
  <c r="M3700" i="11"/>
  <c r="V3700" i="11"/>
  <c r="W3700" i="11" s="1"/>
  <c r="X3700" i="11" s="1"/>
  <c r="Y3700" i="11" s="1"/>
  <c r="D3701" i="11"/>
  <c r="C3701" i="11"/>
  <c r="U3701" i="11"/>
  <c r="A3702" i="11"/>
  <c r="E3701" i="11"/>
  <c r="B3701" i="11"/>
  <c r="S3701" i="11"/>
  <c r="K3698" i="11"/>
  <c r="N3700" i="11"/>
  <c r="O3700" i="11" s="1"/>
  <c r="P3700" i="11" s="1"/>
  <c r="Q3699" i="11" s="1"/>
  <c r="Q3698" i="11"/>
  <c r="C3702" i="11" l="1"/>
  <c r="A3703" i="11"/>
  <c r="B3702" i="11"/>
  <c r="D3702" i="11"/>
  <c r="U3702" i="11"/>
  <c r="E3702" i="11"/>
  <c r="S3702" i="11"/>
  <c r="G3701" i="11"/>
  <c r="H3701" i="11" s="1"/>
  <c r="I3701" i="11" s="1"/>
  <c r="J3701" i="11" s="1"/>
  <c r="K3700" i="11" s="1"/>
  <c r="M3701" i="11"/>
  <c r="N3701" i="11" s="1"/>
  <c r="O3701" i="11" s="1"/>
  <c r="P3701" i="11" s="1"/>
  <c r="V3701" i="11"/>
  <c r="W3701" i="11" s="1"/>
  <c r="X3701" i="11" s="1"/>
  <c r="Y3701" i="11" s="1"/>
  <c r="A3704" i="11" l="1"/>
  <c r="B3703" i="11"/>
  <c r="U3703" i="11"/>
  <c r="E3703" i="11"/>
  <c r="D3703" i="11"/>
  <c r="C3703" i="11"/>
  <c r="S3703" i="11"/>
  <c r="Q3700" i="11"/>
  <c r="G3702" i="11"/>
  <c r="H3702" i="11" s="1"/>
  <c r="I3702" i="11" s="1"/>
  <c r="J3702" i="11" s="1"/>
  <c r="M3702" i="11"/>
  <c r="N3702" i="11" s="1"/>
  <c r="O3702" i="11" s="1"/>
  <c r="P3702" i="11" s="1"/>
  <c r="V3702" i="11"/>
  <c r="W3702" i="11" s="1"/>
  <c r="X3702" i="11" s="1"/>
  <c r="Y3702" i="11" s="1"/>
  <c r="N3703" i="11" l="1"/>
  <c r="O3703" i="11" s="1"/>
  <c r="P3703" i="11" s="1"/>
  <c r="G3703" i="11"/>
  <c r="V3703" i="11"/>
  <c r="M3703" i="11"/>
  <c r="H3703" i="11"/>
  <c r="I3703" i="11" s="1"/>
  <c r="J3703" i="11" s="1"/>
  <c r="U3704" i="11"/>
  <c r="E3704" i="11"/>
  <c r="D3704" i="11"/>
  <c r="B3704" i="11"/>
  <c r="A3705" i="11"/>
  <c r="C3704" i="11"/>
  <c r="S3704" i="11"/>
  <c r="K3701" i="11"/>
  <c r="W3703" i="11"/>
  <c r="X3703" i="11" s="1"/>
  <c r="Y3703" i="11" s="1"/>
  <c r="Q3701" i="11"/>
  <c r="D3705" i="11" l="1"/>
  <c r="C3705" i="11"/>
  <c r="E3705" i="11"/>
  <c r="B3705" i="11"/>
  <c r="U3705" i="11"/>
  <c r="A3706" i="11"/>
  <c r="S3705" i="11"/>
  <c r="K3702" i="11"/>
  <c r="G3704" i="11"/>
  <c r="H3704" i="11" s="1"/>
  <c r="I3704" i="11" s="1"/>
  <c r="J3704" i="11" s="1"/>
  <c r="V3704" i="11"/>
  <c r="W3704" i="11" s="1"/>
  <c r="X3704" i="11" s="1"/>
  <c r="Y3704" i="11" s="1"/>
  <c r="M3704" i="11"/>
  <c r="N3704" i="11" s="1"/>
  <c r="O3704" i="11" s="1"/>
  <c r="P3704" i="11" s="1"/>
  <c r="Q3703" i="11" s="1"/>
  <c r="Q3702" i="11"/>
  <c r="C3706" i="11" l="1"/>
  <c r="A3707" i="11"/>
  <c r="B3706" i="11"/>
  <c r="E3706" i="11"/>
  <c r="D3706" i="11"/>
  <c r="U3706" i="11"/>
  <c r="S3706" i="11"/>
  <c r="G3705" i="11"/>
  <c r="V3705" i="11"/>
  <c r="W3705" i="11" s="1"/>
  <c r="X3705" i="11" s="1"/>
  <c r="Y3705" i="11" s="1"/>
  <c r="M3705" i="11"/>
  <c r="N3705" i="11" s="1"/>
  <c r="O3705" i="11" s="1"/>
  <c r="P3705" i="11" s="1"/>
  <c r="H3705" i="11"/>
  <c r="I3705" i="11" s="1"/>
  <c r="J3705" i="11" s="1"/>
  <c r="K3703" i="11"/>
  <c r="K3704" i="11" l="1"/>
  <c r="G3706" i="11"/>
  <c r="H3706" i="11" s="1"/>
  <c r="I3706" i="11" s="1"/>
  <c r="J3706" i="11" s="1"/>
  <c r="M3706" i="11"/>
  <c r="N3706" i="11" s="1"/>
  <c r="O3706" i="11" s="1"/>
  <c r="P3706" i="11" s="1"/>
  <c r="Q3705" i="11" s="1"/>
  <c r="V3706" i="11"/>
  <c r="W3706" i="11" s="1"/>
  <c r="X3706" i="11" s="1"/>
  <c r="Y3706" i="11" s="1"/>
  <c r="A3708" i="11"/>
  <c r="B3707" i="11"/>
  <c r="U3707" i="11"/>
  <c r="E3707" i="11"/>
  <c r="C3707" i="11"/>
  <c r="D3707" i="11"/>
  <c r="S3707" i="11"/>
  <c r="Q3704" i="11"/>
  <c r="K3705" i="11" l="1"/>
  <c r="U3708" i="11"/>
  <c r="E3708" i="11"/>
  <c r="D3708" i="11"/>
  <c r="A3709" i="11"/>
  <c r="C3708" i="11"/>
  <c r="B3708" i="11"/>
  <c r="S3708" i="11"/>
  <c r="G3707" i="11"/>
  <c r="H3707" i="11" s="1"/>
  <c r="I3707" i="11" s="1"/>
  <c r="J3707" i="11" s="1"/>
  <c r="M3707" i="11"/>
  <c r="N3707" i="11" s="1"/>
  <c r="O3707" i="11" s="1"/>
  <c r="P3707" i="11" s="1"/>
  <c r="V3707" i="11"/>
  <c r="W3707" i="11" s="1"/>
  <c r="X3707" i="11" s="1"/>
  <c r="Y3707" i="11" s="1"/>
  <c r="G3708" i="11" l="1"/>
  <c r="H3708" i="11" s="1"/>
  <c r="I3708" i="11" s="1"/>
  <c r="J3708" i="11" s="1"/>
  <c r="V3708" i="11"/>
  <c r="W3708" i="11" s="1"/>
  <c r="X3708" i="11" s="1"/>
  <c r="Y3708" i="11" s="1"/>
  <c r="M3708" i="11"/>
  <c r="N3708" i="11" s="1"/>
  <c r="O3708" i="11" s="1"/>
  <c r="P3708" i="11" s="1"/>
  <c r="D3709" i="11"/>
  <c r="C3709" i="11"/>
  <c r="U3709" i="11"/>
  <c r="A3710" i="11"/>
  <c r="E3709" i="11"/>
  <c r="B3709" i="11"/>
  <c r="S3709" i="11"/>
  <c r="Q3706" i="11"/>
  <c r="K3706" i="11"/>
  <c r="G3709" i="11" l="1"/>
  <c r="M3709" i="11"/>
  <c r="N3709" i="11" s="1"/>
  <c r="O3709" i="11" s="1"/>
  <c r="P3709" i="11" s="1"/>
  <c r="Q3708" i="11" s="1"/>
  <c r="V3709" i="11"/>
  <c r="W3709" i="11" s="1"/>
  <c r="X3709" i="11" s="1"/>
  <c r="Y3709" i="11" s="1"/>
  <c r="K3707" i="11"/>
  <c r="H3709" i="11"/>
  <c r="I3709" i="11" s="1"/>
  <c r="J3709" i="11" s="1"/>
  <c r="Q3707" i="11"/>
  <c r="C3710" i="11"/>
  <c r="A3711" i="11"/>
  <c r="B3710" i="11"/>
  <c r="D3710" i="11"/>
  <c r="U3710" i="11"/>
  <c r="E3710" i="11"/>
  <c r="S3710" i="11"/>
  <c r="G3710" i="11" l="1"/>
  <c r="H3710" i="11" s="1"/>
  <c r="I3710" i="11" s="1"/>
  <c r="J3710" i="11" s="1"/>
  <c r="K3709" i="11" s="1"/>
  <c r="M3710" i="11"/>
  <c r="N3710" i="11" s="1"/>
  <c r="O3710" i="11" s="1"/>
  <c r="P3710" i="11" s="1"/>
  <c r="Q3709" i="11" s="1"/>
  <c r="V3710" i="11"/>
  <c r="W3710" i="11" s="1"/>
  <c r="X3710" i="11" s="1"/>
  <c r="Y3710" i="11" s="1"/>
  <c r="A3712" i="11"/>
  <c r="B3711" i="11"/>
  <c r="U3711" i="11"/>
  <c r="E3711" i="11"/>
  <c r="D3711" i="11"/>
  <c r="C3711" i="11"/>
  <c r="S3711" i="11"/>
  <c r="K3708" i="11"/>
  <c r="U3712" i="11" l="1"/>
  <c r="E3712" i="11"/>
  <c r="D3712" i="11"/>
  <c r="B3712" i="11"/>
  <c r="C3712" i="11"/>
  <c r="A3713" i="11"/>
  <c r="S3712" i="11"/>
  <c r="G3711" i="11"/>
  <c r="H3711" i="11" s="1"/>
  <c r="I3711" i="11" s="1"/>
  <c r="J3711" i="11" s="1"/>
  <c r="V3711" i="11"/>
  <c r="W3711" i="11" s="1"/>
  <c r="X3711" i="11" s="1"/>
  <c r="Y3711" i="11" s="1"/>
  <c r="M3711" i="11"/>
  <c r="N3711" i="11" s="1"/>
  <c r="O3711" i="11" s="1"/>
  <c r="P3711" i="11" s="1"/>
  <c r="Q3710" i="11" s="1"/>
  <c r="K3710" i="11" l="1"/>
  <c r="D3713" i="11"/>
  <c r="C3713" i="11"/>
  <c r="E3713" i="11"/>
  <c r="B3713" i="11"/>
  <c r="A3714" i="11"/>
  <c r="U3713" i="11"/>
  <c r="S3713" i="11"/>
  <c r="G3712" i="11"/>
  <c r="H3712" i="11" s="1"/>
  <c r="I3712" i="11" s="1"/>
  <c r="J3712" i="11" s="1"/>
  <c r="M3712" i="11"/>
  <c r="N3712" i="11" s="1"/>
  <c r="O3712" i="11" s="1"/>
  <c r="P3712" i="11" s="1"/>
  <c r="V3712" i="11"/>
  <c r="W3712" i="11" s="1"/>
  <c r="X3712" i="11" s="1"/>
  <c r="Y3712" i="11" s="1"/>
  <c r="K3711" i="11" l="1"/>
  <c r="G3713" i="11"/>
  <c r="H3713" i="11" s="1"/>
  <c r="I3713" i="11" s="1"/>
  <c r="J3713" i="11" s="1"/>
  <c r="M3713" i="11"/>
  <c r="V3713" i="11"/>
  <c r="W3713" i="11" s="1"/>
  <c r="X3713" i="11" s="1"/>
  <c r="Y3713" i="11" s="1"/>
  <c r="C3714" i="11"/>
  <c r="A3715" i="11"/>
  <c r="B3714" i="11"/>
  <c r="E3714" i="11"/>
  <c r="D3714" i="11"/>
  <c r="U3714" i="11"/>
  <c r="S3714" i="11"/>
  <c r="Q3711" i="11"/>
  <c r="N3713" i="11"/>
  <c r="O3713" i="11" s="1"/>
  <c r="P3713" i="11" s="1"/>
  <c r="A3716" i="11" l="1"/>
  <c r="B3715" i="11"/>
  <c r="U3715" i="11"/>
  <c r="E3715" i="11"/>
  <c r="C3715" i="11"/>
  <c r="D3715" i="11"/>
  <c r="S3715" i="11"/>
  <c r="Q3712" i="11"/>
  <c r="G3714" i="11"/>
  <c r="H3714" i="11" s="1"/>
  <c r="I3714" i="11" s="1"/>
  <c r="J3714" i="11" s="1"/>
  <c r="V3714" i="11"/>
  <c r="W3714" i="11" s="1"/>
  <c r="X3714" i="11" s="1"/>
  <c r="Y3714" i="11" s="1"/>
  <c r="M3714" i="11"/>
  <c r="N3714" i="11" s="1"/>
  <c r="O3714" i="11" s="1"/>
  <c r="P3714" i="11" s="1"/>
  <c r="Q3713" i="11" s="1"/>
  <c r="K3712" i="11"/>
  <c r="K3713" i="11" l="1"/>
  <c r="U3716" i="11"/>
  <c r="E3716" i="11"/>
  <c r="D3716" i="11"/>
  <c r="A3717" i="11"/>
  <c r="C3716" i="11"/>
  <c r="B3716" i="11"/>
  <c r="S3716" i="11"/>
  <c r="H3715" i="11"/>
  <c r="I3715" i="11" s="1"/>
  <c r="J3715" i="11" s="1"/>
  <c r="G3715" i="11"/>
  <c r="V3715" i="11"/>
  <c r="W3715" i="11" s="1"/>
  <c r="X3715" i="11" s="1"/>
  <c r="Y3715" i="11" s="1"/>
  <c r="M3715" i="11"/>
  <c r="N3715" i="11" s="1"/>
  <c r="O3715" i="11" s="1"/>
  <c r="P3715" i="11" s="1"/>
  <c r="H3716" i="11" l="1"/>
  <c r="I3716" i="11" s="1"/>
  <c r="J3716" i="11" s="1"/>
  <c r="K3715" i="11" s="1"/>
  <c r="W3716" i="11"/>
  <c r="X3716" i="11" s="1"/>
  <c r="Y3716" i="11" s="1"/>
  <c r="G3716" i="11"/>
  <c r="V3716" i="11"/>
  <c r="M3716" i="11"/>
  <c r="D3717" i="11"/>
  <c r="C3717" i="11"/>
  <c r="U3717" i="11"/>
  <c r="A3718" i="11"/>
  <c r="E3717" i="11"/>
  <c r="B3717" i="11"/>
  <c r="S3717" i="11"/>
  <c r="Q3714" i="11"/>
  <c r="N3716" i="11"/>
  <c r="O3716" i="11" s="1"/>
  <c r="P3716" i="11" s="1"/>
  <c r="K3714" i="11"/>
  <c r="C3718" i="11" l="1"/>
  <c r="A3719" i="11"/>
  <c r="B3718" i="11"/>
  <c r="D3718" i="11"/>
  <c r="U3718" i="11"/>
  <c r="E3718" i="11"/>
  <c r="S3718" i="11"/>
  <c r="G3717" i="11"/>
  <c r="H3717" i="11" s="1"/>
  <c r="I3717" i="11" s="1"/>
  <c r="J3717" i="11" s="1"/>
  <c r="K3716" i="11" s="1"/>
  <c r="M3717" i="11"/>
  <c r="N3717" i="11" s="1"/>
  <c r="O3717" i="11" s="1"/>
  <c r="P3717" i="11" s="1"/>
  <c r="Q3716" i="11" s="1"/>
  <c r="V3717" i="11"/>
  <c r="W3717" i="11" s="1"/>
  <c r="X3717" i="11" s="1"/>
  <c r="Y3717" i="11" s="1"/>
  <c r="Q3715" i="11"/>
  <c r="A3720" i="11" l="1"/>
  <c r="B3719" i="11"/>
  <c r="U3719" i="11"/>
  <c r="E3719" i="11"/>
  <c r="D3719" i="11"/>
  <c r="C3719" i="11"/>
  <c r="S3719" i="11"/>
  <c r="G3718" i="11"/>
  <c r="H3718" i="11" s="1"/>
  <c r="I3718" i="11" s="1"/>
  <c r="J3718" i="11" s="1"/>
  <c r="V3718" i="11"/>
  <c r="M3718" i="11"/>
  <c r="N3718" i="11" s="1"/>
  <c r="O3718" i="11" s="1"/>
  <c r="P3718" i="11" s="1"/>
  <c r="W3718" i="11"/>
  <c r="X3718" i="11" s="1"/>
  <c r="Y3718" i="11" s="1"/>
  <c r="W3719" i="11" l="1"/>
  <c r="X3719" i="11" s="1"/>
  <c r="Y3719" i="11" s="1"/>
  <c r="N3719" i="11"/>
  <c r="O3719" i="11" s="1"/>
  <c r="P3719" i="11" s="1"/>
  <c r="Q3718" i="11" s="1"/>
  <c r="G3719" i="11"/>
  <c r="H3719" i="11" s="1"/>
  <c r="I3719" i="11" s="1"/>
  <c r="J3719" i="11" s="1"/>
  <c r="K3718" i="11" s="1"/>
  <c r="M3719" i="11"/>
  <c r="V3719" i="11"/>
  <c r="Q3717" i="11"/>
  <c r="U3720" i="11"/>
  <c r="E3720" i="11"/>
  <c r="D3720" i="11"/>
  <c r="B3720" i="11"/>
  <c r="A3721" i="11"/>
  <c r="C3720" i="11"/>
  <c r="S3720" i="11"/>
  <c r="K3717" i="11"/>
  <c r="G3720" i="11" l="1"/>
  <c r="H3720" i="11" s="1"/>
  <c r="I3720" i="11" s="1"/>
  <c r="J3720" i="11" s="1"/>
  <c r="K3719" i="11" s="1"/>
  <c r="M3720" i="11"/>
  <c r="N3720" i="11" s="1"/>
  <c r="O3720" i="11" s="1"/>
  <c r="P3720" i="11" s="1"/>
  <c r="Q3719" i="11" s="1"/>
  <c r="V3720" i="11"/>
  <c r="W3720" i="11" s="1"/>
  <c r="X3720" i="11" s="1"/>
  <c r="Y3720" i="11" s="1"/>
  <c r="D3721" i="11"/>
  <c r="C3721" i="11"/>
  <c r="E3721" i="11"/>
  <c r="B3721" i="11"/>
  <c r="U3721" i="11"/>
  <c r="A3722" i="11"/>
  <c r="S3721" i="11"/>
  <c r="G3721" i="11" l="1"/>
  <c r="H3721" i="11" s="1"/>
  <c r="I3721" i="11" s="1"/>
  <c r="J3721" i="11" s="1"/>
  <c r="K3720" i="11" s="1"/>
  <c r="V3721" i="11"/>
  <c r="W3721" i="11" s="1"/>
  <c r="X3721" i="11" s="1"/>
  <c r="Y3721" i="11" s="1"/>
  <c r="M3721" i="11"/>
  <c r="N3721" i="11" s="1"/>
  <c r="O3721" i="11" s="1"/>
  <c r="P3721" i="11" s="1"/>
  <c r="Q3720" i="11" s="1"/>
  <c r="C3722" i="11"/>
  <c r="A3723" i="11"/>
  <c r="B3722" i="11"/>
  <c r="E3722" i="11"/>
  <c r="U3722" i="11"/>
  <c r="D3722" i="11"/>
  <c r="S3722" i="11"/>
  <c r="A3724" i="11" l="1"/>
  <c r="B3723" i="11"/>
  <c r="U3723" i="11"/>
  <c r="E3723" i="11"/>
  <c r="C3723" i="11"/>
  <c r="D3723" i="11"/>
  <c r="S3723" i="11"/>
  <c r="G3722" i="11"/>
  <c r="H3722" i="11" s="1"/>
  <c r="I3722" i="11" s="1"/>
  <c r="J3722" i="11" s="1"/>
  <c r="M3722" i="11"/>
  <c r="N3722" i="11" s="1"/>
  <c r="O3722" i="11" s="1"/>
  <c r="P3722" i="11" s="1"/>
  <c r="V3722" i="11"/>
  <c r="W3722" i="11" s="1"/>
  <c r="X3722" i="11" s="1"/>
  <c r="Y3722" i="11" s="1"/>
  <c r="K3721" i="11" l="1"/>
  <c r="G3723" i="11"/>
  <c r="H3723" i="11" s="1"/>
  <c r="I3723" i="11" s="1"/>
  <c r="J3723" i="11" s="1"/>
  <c r="M3723" i="11"/>
  <c r="N3723" i="11" s="1"/>
  <c r="O3723" i="11" s="1"/>
  <c r="P3723" i="11" s="1"/>
  <c r="Q3722" i="11" s="1"/>
  <c r="V3723" i="11"/>
  <c r="W3723" i="11" s="1"/>
  <c r="X3723" i="11" s="1"/>
  <c r="Y3723" i="11" s="1"/>
  <c r="U3724" i="11"/>
  <c r="E3724" i="11"/>
  <c r="D3724" i="11"/>
  <c r="A3725" i="11"/>
  <c r="C3724" i="11"/>
  <c r="B3724" i="11"/>
  <c r="S3724" i="11"/>
  <c r="Q3721" i="11"/>
  <c r="K3722" i="11" l="1"/>
  <c r="D3725" i="11"/>
  <c r="C3725" i="11"/>
  <c r="U3725" i="11"/>
  <c r="A3726" i="11"/>
  <c r="B3725" i="11"/>
  <c r="E3725" i="11"/>
  <c r="S3725" i="11"/>
  <c r="G3724" i="11"/>
  <c r="H3724" i="11" s="1"/>
  <c r="I3724" i="11" s="1"/>
  <c r="J3724" i="11" s="1"/>
  <c r="M3724" i="11"/>
  <c r="N3724" i="11" s="1"/>
  <c r="O3724" i="11" s="1"/>
  <c r="P3724" i="11" s="1"/>
  <c r="V3724" i="11"/>
  <c r="W3724" i="11" s="1"/>
  <c r="X3724" i="11" s="1"/>
  <c r="Y3724" i="11" s="1"/>
  <c r="G3725" i="11" l="1"/>
  <c r="H3725" i="11" s="1"/>
  <c r="I3725" i="11" s="1"/>
  <c r="J3725" i="11" s="1"/>
  <c r="V3725" i="11"/>
  <c r="M3725" i="11"/>
  <c r="N3725" i="11" s="1"/>
  <c r="O3725" i="11" s="1"/>
  <c r="P3725" i="11" s="1"/>
  <c r="C3726" i="11"/>
  <c r="A3727" i="11"/>
  <c r="B3726" i="11"/>
  <c r="D3726" i="11"/>
  <c r="U3726" i="11"/>
  <c r="E3726" i="11"/>
  <c r="S3726" i="11"/>
  <c r="Q3723" i="11"/>
  <c r="W3725" i="11"/>
  <c r="X3725" i="11" s="1"/>
  <c r="Y3725" i="11" s="1"/>
  <c r="K3723" i="11"/>
  <c r="G3726" i="11" l="1"/>
  <c r="H3726" i="11" s="1"/>
  <c r="I3726" i="11" s="1"/>
  <c r="J3726" i="11" s="1"/>
  <c r="M3726" i="11"/>
  <c r="N3726" i="11" s="1"/>
  <c r="O3726" i="11" s="1"/>
  <c r="P3726" i="11" s="1"/>
  <c r="V3726" i="11"/>
  <c r="W3726" i="11" s="1"/>
  <c r="X3726" i="11" s="1"/>
  <c r="Y3726" i="11" s="1"/>
  <c r="A3728" i="11"/>
  <c r="B3727" i="11"/>
  <c r="U3727" i="11"/>
  <c r="E3727" i="11"/>
  <c r="D3727" i="11"/>
  <c r="C3727" i="11"/>
  <c r="S3727" i="11"/>
  <c r="K3724" i="11"/>
  <c r="Q3724" i="11"/>
  <c r="G3727" i="11" l="1"/>
  <c r="H3727" i="11" s="1"/>
  <c r="I3727" i="11" s="1"/>
  <c r="J3727" i="11" s="1"/>
  <c r="K3726" i="11" s="1"/>
  <c r="V3727" i="11"/>
  <c r="M3727" i="11"/>
  <c r="N3727" i="11" s="1"/>
  <c r="O3727" i="11" s="1"/>
  <c r="P3727" i="11" s="1"/>
  <c r="Q3726" i="11" s="1"/>
  <c r="U3728" i="11"/>
  <c r="E3728" i="11"/>
  <c r="D3728" i="11"/>
  <c r="B3728" i="11"/>
  <c r="A3729" i="11"/>
  <c r="C3728" i="11"/>
  <c r="S3728" i="11"/>
  <c r="W3727" i="11"/>
  <c r="X3727" i="11" s="1"/>
  <c r="Y3727" i="11" s="1"/>
  <c r="K3725" i="11"/>
  <c r="Q3725" i="11"/>
  <c r="D3729" i="11" l="1"/>
  <c r="C3729" i="11"/>
  <c r="E3729" i="11"/>
  <c r="B3729" i="11"/>
  <c r="A3730" i="11"/>
  <c r="U3729" i="11"/>
  <c r="S3729" i="11"/>
  <c r="G3728" i="11"/>
  <c r="H3728" i="11" s="1"/>
  <c r="I3728" i="11" s="1"/>
  <c r="J3728" i="11" s="1"/>
  <c r="V3728" i="11"/>
  <c r="W3728" i="11" s="1"/>
  <c r="X3728" i="11" s="1"/>
  <c r="Y3728" i="11" s="1"/>
  <c r="M3728" i="11"/>
  <c r="N3728" i="11" s="1"/>
  <c r="O3728" i="11" s="1"/>
  <c r="P3728" i="11" s="1"/>
  <c r="G3729" i="11" l="1"/>
  <c r="V3729" i="11"/>
  <c r="W3729" i="11" s="1"/>
  <c r="X3729" i="11" s="1"/>
  <c r="Y3729" i="11" s="1"/>
  <c r="M3729" i="11"/>
  <c r="K3727" i="11"/>
  <c r="N3729" i="11"/>
  <c r="O3729" i="11" s="1"/>
  <c r="P3729" i="11" s="1"/>
  <c r="Q3728" i="11" s="1"/>
  <c r="C3730" i="11"/>
  <c r="A3731" i="11"/>
  <c r="B3730" i="11"/>
  <c r="E3730" i="11"/>
  <c r="D3730" i="11"/>
  <c r="U3730" i="11"/>
  <c r="S3730" i="11"/>
  <c r="H3729" i="11"/>
  <c r="I3729" i="11" s="1"/>
  <c r="J3729" i="11" s="1"/>
  <c r="Q3727" i="11"/>
  <c r="G3730" i="11" l="1"/>
  <c r="H3730" i="11" s="1"/>
  <c r="I3730" i="11" s="1"/>
  <c r="J3730" i="11" s="1"/>
  <c r="K3729" i="11" s="1"/>
  <c r="V3730" i="11"/>
  <c r="W3730" i="11" s="1"/>
  <c r="X3730" i="11" s="1"/>
  <c r="Y3730" i="11" s="1"/>
  <c r="M3730" i="11"/>
  <c r="N3730" i="11" s="1"/>
  <c r="O3730" i="11" s="1"/>
  <c r="P3730" i="11" s="1"/>
  <c r="Q3729" i="11" s="1"/>
  <c r="A3732" i="11"/>
  <c r="B3731" i="11"/>
  <c r="U3731" i="11"/>
  <c r="E3731" i="11"/>
  <c r="C3731" i="11"/>
  <c r="D3731" i="11"/>
  <c r="S3731" i="11"/>
  <c r="K3728" i="11"/>
  <c r="U3732" i="11" l="1"/>
  <c r="E3732" i="11"/>
  <c r="D3732" i="11"/>
  <c r="A3733" i="11"/>
  <c r="C3732" i="11"/>
  <c r="B3732" i="11"/>
  <c r="S3732" i="11"/>
  <c r="G3731" i="11"/>
  <c r="H3731" i="11" s="1"/>
  <c r="I3731" i="11" s="1"/>
  <c r="J3731" i="11" s="1"/>
  <c r="K3730" i="11" s="1"/>
  <c r="V3731" i="11"/>
  <c r="W3731" i="11" s="1"/>
  <c r="X3731" i="11" s="1"/>
  <c r="Y3731" i="11" s="1"/>
  <c r="M3731" i="11"/>
  <c r="N3731" i="11" s="1"/>
  <c r="O3731" i="11" s="1"/>
  <c r="P3731" i="11" s="1"/>
  <c r="G3732" i="11" l="1"/>
  <c r="M3732" i="11"/>
  <c r="N3732" i="11" s="1"/>
  <c r="O3732" i="11" s="1"/>
  <c r="P3732" i="11" s="1"/>
  <c r="V3732" i="11"/>
  <c r="W3732" i="11" s="1"/>
  <c r="X3732" i="11" s="1"/>
  <c r="Y3732" i="11" s="1"/>
  <c r="D3733" i="11"/>
  <c r="C3733" i="11"/>
  <c r="U3733" i="11"/>
  <c r="A3734" i="11"/>
  <c r="E3733" i="11"/>
  <c r="B3733" i="11"/>
  <c r="S3733" i="11"/>
  <c r="H3732" i="11"/>
  <c r="I3732" i="11" s="1"/>
  <c r="J3732" i="11" s="1"/>
  <c r="Q3730" i="11"/>
  <c r="C3734" i="11" l="1"/>
  <c r="A3735" i="11"/>
  <c r="B3734" i="11"/>
  <c r="D3734" i="11"/>
  <c r="U3734" i="11"/>
  <c r="E3734" i="11"/>
  <c r="S3734" i="11"/>
  <c r="G3733" i="11"/>
  <c r="H3733" i="11" s="1"/>
  <c r="I3733" i="11" s="1"/>
  <c r="J3733" i="11" s="1"/>
  <c r="K3732" i="11" s="1"/>
  <c r="M3733" i="11"/>
  <c r="N3733" i="11" s="1"/>
  <c r="O3733" i="11" s="1"/>
  <c r="P3733" i="11" s="1"/>
  <c r="V3733" i="11"/>
  <c r="W3733" i="11" s="1"/>
  <c r="X3733" i="11" s="1"/>
  <c r="Y3733" i="11" s="1"/>
  <c r="Q3731" i="11"/>
  <c r="K3731" i="11"/>
  <c r="A3736" i="11" l="1"/>
  <c r="B3735" i="11"/>
  <c r="U3735" i="11"/>
  <c r="E3735" i="11"/>
  <c r="D3735" i="11"/>
  <c r="C3735" i="11"/>
  <c r="S3735" i="11"/>
  <c r="G3734" i="11"/>
  <c r="H3734" i="11" s="1"/>
  <c r="I3734" i="11" s="1"/>
  <c r="J3734" i="11" s="1"/>
  <c r="K3733" i="11" s="1"/>
  <c r="M3734" i="11"/>
  <c r="N3734" i="11" s="1"/>
  <c r="O3734" i="11" s="1"/>
  <c r="P3734" i="11" s="1"/>
  <c r="V3734" i="11"/>
  <c r="W3734" i="11" s="1"/>
  <c r="X3734" i="11" s="1"/>
  <c r="Y3734" i="11" s="1"/>
  <c r="Q3732" i="11"/>
  <c r="U3736" i="11" l="1"/>
  <c r="E3736" i="11"/>
  <c r="D3736" i="11"/>
  <c r="B3736" i="11"/>
  <c r="A3737" i="11"/>
  <c r="C3736" i="11"/>
  <c r="S3736" i="11"/>
  <c r="G3735" i="11"/>
  <c r="H3735" i="11" s="1"/>
  <c r="I3735" i="11" s="1"/>
  <c r="J3735" i="11" s="1"/>
  <c r="M3735" i="11"/>
  <c r="N3735" i="11" s="1"/>
  <c r="O3735" i="11" s="1"/>
  <c r="P3735" i="11" s="1"/>
  <c r="Q3734" i="11" s="1"/>
  <c r="V3735" i="11"/>
  <c r="W3735" i="11" s="1"/>
  <c r="X3735" i="11" s="1"/>
  <c r="Y3735" i="11" s="1"/>
  <c r="Q3733" i="11"/>
  <c r="D3737" i="11" l="1"/>
  <c r="C3737" i="11"/>
  <c r="E3737" i="11"/>
  <c r="B3737" i="11"/>
  <c r="U3737" i="11"/>
  <c r="A3738" i="11"/>
  <c r="S3737" i="11"/>
  <c r="G3736" i="11"/>
  <c r="H3736" i="11" s="1"/>
  <c r="I3736" i="11" s="1"/>
  <c r="J3736" i="11" s="1"/>
  <c r="M3736" i="11"/>
  <c r="N3736" i="11" s="1"/>
  <c r="O3736" i="11" s="1"/>
  <c r="P3736" i="11" s="1"/>
  <c r="V3736" i="11"/>
  <c r="W3736" i="11" s="1"/>
  <c r="X3736" i="11" s="1"/>
  <c r="Y3736" i="11" s="1"/>
  <c r="K3734" i="11"/>
  <c r="K3735" i="11" l="1"/>
  <c r="C3738" i="11"/>
  <c r="A3739" i="11"/>
  <c r="B3738" i="11"/>
  <c r="E3738" i="11"/>
  <c r="D3738" i="11"/>
  <c r="U3738" i="11"/>
  <c r="S3738" i="11"/>
  <c r="N3737" i="11"/>
  <c r="O3737" i="11" s="1"/>
  <c r="P3737" i="11" s="1"/>
  <c r="Q3736" i="11" s="1"/>
  <c r="Q3735" i="11"/>
  <c r="G3737" i="11"/>
  <c r="H3737" i="11" s="1"/>
  <c r="I3737" i="11" s="1"/>
  <c r="J3737" i="11" s="1"/>
  <c r="M3737" i="11"/>
  <c r="V3737" i="11"/>
  <c r="W3737" i="11" s="1"/>
  <c r="X3737" i="11" s="1"/>
  <c r="Y3737" i="11" s="1"/>
  <c r="K3736" i="11" l="1"/>
  <c r="W3738" i="11"/>
  <c r="X3738" i="11" s="1"/>
  <c r="Y3738" i="11" s="1"/>
  <c r="G3738" i="11"/>
  <c r="H3738" i="11" s="1"/>
  <c r="I3738" i="11" s="1"/>
  <c r="J3738" i="11" s="1"/>
  <c r="M3738" i="11"/>
  <c r="N3738" i="11" s="1"/>
  <c r="O3738" i="11" s="1"/>
  <c r="P3738" i="11" s="1"/>
  <c r="Q3737" i="11" s="1"/>
  <c r="V3738" i="11"/>
  <c r="A3740" i="11"/>
  <c r="B3739" i="11"/>
  <c r="U3739" i="11"/>
  <c r="E3739" i="11"/>
  <c r="C3739" i="11"/>
  <c r="D3739" i="11"/>
  <c r="S3739" i="11"/>
  <c r="G3739" i="11" l="1"/>
  <c r="H3739" i="11" s="1"/>
  <c r="I3739" i="11" s="1"/>
  <c r="J3739" i="11" s="1"/>
  <c r="K3738" i="11" s="1"/>
  <c r="V3739" i="11"/>
  <c r="W3739" i="11" s="1"/>
  <c r="X3739" i="11" s="1"/>
  <c r="Y3739" i="11" s="1"/>
  <c r="M3739" i="11"/>
  <c r="N3739" i="11" s="1"/>
  <c r="O3739" i="11" s="1"/>
  <c r="P3739" i="11" s="1"/>
  <c r="Q3738" i="11" s="1"/>
  <c r="U3740" i="11"/>
  <c r="E3740" i="11"/>
  <c r="D3740" i="11"/>
  <c r="A3741" i="11"/>
  <c r="C3740" i="11"/>
  <c r="B3740" i="11"/>
  <c r="S3740" i="11"/>
  <c r="K3737" i="11"/>
  <c r="G3740" i="11" l="1"/>
  <c r="H3740" i="11" s="1"/>
  <c r="I3740" i="11" s="1"/>
  <c r="J3740" i="11" s="1"/>
  <c r="K3739" i="11" s="1"/>
  <c r="M3740" i="11"/>
  <c r="N3740" i="11" s="1"/>
  <c r="O3740" i="11" s="1"/>
  <c r="P3740" i="11" s="1"/>
  <c r="V3740" i="11"/>
  <c r="W3740" i="11" s="1"/>
  <c r="X3740" i="11" s="1"/>
  <c r="Y3740" i="11" s="1"/>
  <c r="D3741" i="11"/>
  <c r="C3741" i="11"/>
  <c r="U3741" i="11"/>
  <c r="A3742" i="11"/>
  <c r="E3741" i="11"/>
  <c r="B3741" i="11"/>
  <c r="S3741" i="11"/>
  <c r="C3742" i="11" l="1"/>
  <c r="A3743" i="11"/>
  <c r="B3742" i="11"/>
  <c r="D3742" i="11"/>
  <c r="U3742" i="11"/>
  <c r="E3742" i="11"/>
  <c r="S3742" i="11"/>
  <c r="G3741" i="11"/>
  <c r="H3741" i="11" s="1"/>
  <c r="I3741" i="11" s="1"/>
  <c r="J3741" i="11" s="1"/>
  <c r="K3740" i="11" s="1"/>
  <c r="V3741" i="11"/>
  <c r="W3741" i="11" s="1"/>
  <c r="X3741" i="11" s="1"/>
  <c r="Y3741" i="11" s="1"/>
  <c r="M3741" i="11"/>
  <c r="N3741" i="11" s="1"/>
  <c r="O3741" i="11" s="1"/>
  <c r="P3741" i="11" s="1"/>
  <c r="Q3739" i="11"/>
  <c r="A3744" i="11" l="1"/>
  <c r="B3743" i="11"/>
  <c r="U3743" i="11"/>
  <c r="E3743" i="11"/>
  <c r="D3743" i="11"/>
  <c r="C3743" i="11"/>
  <c r="S3743" i="11"/>
  <c r="Q3740" i="11"/>
  <c r="G3742" i="11"/>
  <c r="H3742" i="11" s="1"/>
  <c r="I3742" i="11" s="1"/>
  <c r="J3742" i="11" s="1"/>
  <c r="K3741" i="11" s="1"/>
  <c r="M3742" i="11"/>
  <c r="N3742" i="11" s="1"/>
  <c r="O3742" i="11" s="1"/>
  <c r="P3742" i="11" s="1"/>
  <c r="V3742" i="11"/>
  <c r="W3742" i="11" s="1"/>
  <c r="X3742" i="11" s="1"/>
  <c r="Y3742" i="11" s="1"/>
  <c r="Q3741" i="11" l="1"/>
  <c r="N3743" i="11"/>
  <c r="O3743" i="11" s="1"/>
  <c r="P3743" i="11" s="1"/>
  <c r="G3743" i="11"/>
  <c r="H3743" i="11" s="1"/>
  <c r="I3743" i="11" s="1"/>
  <c r="J3743" i="11" s="1"/>
  <c r="K3742" i="11" s="1"/>
  <c r="M3743" i="11"/>
  <c r="V3743" i="11"/>
  <c r="W3743" i="11" s="1"/>
  <c r="X3743" i="11" s="1"/>
  <c r="Y3743" i="11" s="1"/>
  <c r="U3744" i="11"/>
  <c r="E3744" i="11"/>
  <c r="D3744" i="11"/>
  <c r="B3744" i="11"/>
  <c r="C3744" i="11"/>
  <c r="A3745" i="11"/>
  <c r="S3744" i="11"/>
  <c r="D3745" i="11" l="1"/>
  <c r="C3745" i="11"/>
  <c r="E3745" i="11"/>
  <c r="B3745" i="11"/>
  <c r="A3746" i="11"/>
  <c r="U3745" i="11"/>
  <c r="S3745" i="11"/>
  <c r="G3744" i="11"/>
  <c r="H3744" i="11" s="1"/>
  <c r="I3744" i="11" s="1"/>
  <c r="J3744" i="11" s="1"/>
  <c r="K3743" i="11" s="1"/>
  <c r="M3744" i="11"/>
  <c r="N3744" i="11" s="1"/>
  <c r="O3744" i="11" s="1"/>
  <c r="P3744" i="11" s="1"/>
  <c r="Q3743" i="11" s="1"/>
  <c r="V3744" i="11"/>
  <c r="W3744" i="11" s="1"/>
  <c r="X3744" i="11" s="1"/>
  <c r="Y3744" i="11" s="1"/>
  <c r="Q3742" i="11"/>
  <c r="G3745" i="11" l="1"/>
  <c r="M3745" i="11"/>
  <c r="N3745" i="11" s="1"/>
  <c r="O3745" i="11" s="1"/>
  <c r="P3745" i="11" s="1"/>
  <c r="Q3744" i="11" s="1"/>
  <c r="V3745" i="11"/>
  <c r="W3745" i="11" s="1"/>
  <c r="X3745" i="11" s="1"/>
  <c r="Y3745" i="11" s="1"/>
  <c r="C3746" i="11"/>
  <c r="A3747" i="11"/>
  <c r="B3746" i="11"/>
  <c r="E3746" i="11"/>
  <c r="D3746" i="11"/>
  <c r="U3746" i="11"/>
  <c r="S3746" i="11"/>
  <c r="H3745" i="11"/>
  <c r="I3745" i="11" s="1"/>
  <c r="J3745" i="11" s="1"/>
  <c r="K3744" i="11" s="1"/>
  <c r="A3748" i="11" l="1"/>
  <c r="B3747" i="11"/>
  <c r="U3747" i="11"/>
  <c r="E3747" i="11"/>
  <c r="C3747" i="11"/>
  <c r="D3747" i="11"/>
  <c r="S3747" i="11"/>
  <c r="G3746" i="11"/>
  <c r="H3746" i="11" s="1"/>
  <c r="I3746" i="11" s="1"/>
  <c r="J3746" i="11" s="1"/>
  <c r="K3745" i="11" s="1"/>
  <c r="V3746" i="11"/>
  <c r="M3746" i="11"/>
  <c r="N3746" i="11" s="1"/>
  <c r="O3746" i="11" s="1"/>
  <c r="P3746" i="11" s="1"/>
  <c r="W3746" i="11"/>
  <c r="X3746" i="11" s="1"/>
  <c r="Y3746" i="11" s="1"/>
  <c r="Q3745" i="11" l="1"/>
  <c r="H3747" i="11"/>
  <c r="I3747" i="11" s="1"/>
  <c r="J3747" i="11" s="1"/>
  <c r="G3747" i="11"/>
  <c r="V3747" i="11"/>
  <c r="W3747" i="11" s="1"/>
  <c r="X3747" i="11" s="1"/>
  <c r="Y3747" i="11" s="1"/>
  <c r="M3747" i="11"/>
  <c r="N3747" i="11" s="1"/>
  <c r="O3747" i="11" s="1"/>
  <c r="P3747" i="11" s="1"/>
  <c r="U3748" i="11"/>
  <c r="E3748" i="11"/>
  <c r="D3748" i="11"/>
  <c r="A3749" i="11"/>
  <c r="C3748" i="11"/>
  <c r="B3748" i="11"/>
  <c r="S3748" i="11"/>
  <c r="G3748" i="11" l="1"/>
  <c r="H3748" i="11" s="1"/>
  <c r="I3748" i="11" s="1"/>
  <c r="J3748" i="11" s="1"/>
  <c r="K3747" i="11" s="1"/>
  <c r="M3748" i="11"/>
  <c r="N3748" i="11" s="1"/>
  <c r="O3748" i="11" s="1"/>
  <c r="P3748" i="11" s="1"/>
  <c r="Q3747" i="11" s="1"/>
  <c r="V3748" i="11"/>
  <c r="W3748" i="11" s="1"/>
  <c r="X3748" i="11" s="1"/>
  <c r="Y3748" i="11" s="1"/>
  <c r="D3749" i="11"/>
  <c r="C3749" i="11"/>
  <c r="U3749" i="11"/>
  <c r="A3750" i="11"/>
  <c r="E3749" i="11"/>
  <c r="B3749" i="11"/>
  <c r="S3749" i="11"/>
  <c r="K3746" i="11"/>
  <c r="Q3746" i="11"/>
  <c r="C3750" i="11" l="1"/>
  <c r="A3751" i="11"/>
  <c r="B3750" i="11"/>
  <c r="D3750" i="11"/>
  <c r="U3750" i="11"/>
  <c r="E3750" i="11"/>
  <c r="S3750" i="11"/>
  <c r="G3749" i="11"/>
  <c r="H3749" i="11" s="1"/>
  <c r="I3749" i="11" s="1"/>
  <c r="J3749" i="11" s="1"/>
  <c r="V3749" i="11"/>
  <c r="W3749" i="11" s="1"/>
  <c r="X3749" i="11" s="1"/>
  <c r="Y3749" i="11" s="1"/>
  <c r="M3749" i="11"/>
  <c r="N3749" i="11" s="1"/>
  <c r="O3749" i="11" s="1"/>
  <c r="P3749" i="11" s="1"/>
  <c r="Q3748" i="11" s="1"/>
  <c r="A3752" i="11" l="1"/>
  <c r="B3751" i="11"/>
  <c r="U3751" i="11"/>
  <c r="E3751" i="11"/>
  <c r="C3751" i="11"/>
  <c r="D3751" i="11"/>
  <c r="S3751" i="11"/>
  <c r="K3748" i="11"/>
  <c r="N3750" i="11"/>
  <c r="O3750" i="11" s="1"/>
  <c r="P3750" i="11" s="1"/>
  <c r="H3750" i="11"/>
  <c r="I3750" i="11" s="1"/>
  <c r="J3750" i="11" s="1"/>
  <c r="G3750" i="11"/>
  <c r="V3750" i="11"/>
  <c r="M3750" i="11"/>
  <c r="W3750" i="11"/>
  <c r="X3750" i="11" s="1"/>
  <c r="Y3750" i="11" s="1"/>
  <c r="N3751" i="11" l="1"/>
  <c r="O3751" i="11" s="1"/>
  <c r="P3751" i="11" s="1"/>
  <c r="Q3750" i="11" s="1"/>
  <c r="G3751" i="11"/>
  <c r="H3751" i="11" s="1"/>
  <c r="I3751" i="11" s="1"/>
  <c r="J3751" i="11" s="1"/>
  <c r="K3750" i="11" s="1"/>
  <c r="V3751" i="11"/>
  <c r="W3751" i="11" s="1"/>
  <c r="X3751" i="11" s="1"/>
  <c r="Y3751" i="11" s="1"/>
  <c r="M3751" i="11"/>
  <c r="Q3749" i="11"/>
  <c r="U3752" i="11"/>
  <c r="E3752" i="11"/>
  <c r="D3752" i="11"/>
  <c r="A3753" i="11"/>
  <c r="C3752" i="11"/>
  <c r="B3752" i="11"/>
  <c r="S3752" i="11"/>
  <c r="K3749" i="11"/>
  <c r="D3753" i="11" l="1"/>
  <c r="C3753" i="11"/>
  <c r="U3753" i="11"/>
  <c r="E3753" i="11"/>
  <c r="A3754" i="11"/>
  <c r="B3753" i="11"/>
  <c r="S3753" i="11"/>
  <c r="G3752" i="11"/>
  <c r="H3752" i="11" s="1"/>
  <c r="I3752" i="11" s="1"/>
  <c r="J3752" i="11" s="1"/>
  <c r="K3751" i="11" s="1"/>
  <c r="M3752" i="11"/>
  <c r="N3752" i="11" s="1"/>
  <c r="O3752" i="11" s="1"/>
  <c r="P3752" i="11" s="1"/>
  <c r="Q3751" i="11" s="1"/>
  <c r="V3752" i="11"/>
  <c r="W3752" i="11" s="1"/>
  <c r="X3752" i="11" s="1"/>
  <c r="Y3752" i="11" s="1"/>
  <c r="C3754" i="11" l="1"/>
  <c r="A3755" i="11"/>
  <c r="B3754" i="11"/>
  <c r="D3754" i="11"/>
  <c r="E3754" i="11"/>
  <c r="U3754" i="11"/>
  <c r="S3754" i="11"/>
  <c r="G3753" i="11"/>
  <c r="H3753" i="11" s="1"/>
  <c r="I3753" i="11" s="1"/>
  <c r="J3753" i="11" s="1"/>
  <c r="V3753" i="11"/>
  <c r="W3753" i="11" s="1"/>
  <c r="X3753" i="11" s="1"/>
  <c r="Y3753" i="11" s="1"/>
  <c r="M3753" i="11"/>
  <c r="N3753" i="11" s="1"/>
  <c r="O3753" i="11" s="1"/>
  <c r="P3753" i="11" s="1"/>
  <c r="Q3752" i="11" l="1"/>
  <c r="G3754" i="11"/>
  <c r="H3754" i="11" s="1"/>
  <c r="I3754" i="11" s="1"/>
  <c r="J3754" i="11" s="1"/>
  <c r="M3754" i="11"/>
  <c r="N3754" i="11" s="1"/>
  <c r="O3754" i="11" s="1"/>
  <c r="P3754" i="11" s="1"/>
  <c r="V3754" i="11"/>
  <c r="W3754" i="11" s="1"/>
  <c r="X3754" i="11" s="1"/>
  <c r="Y3754" i="11" s="1"/>
  <c r="A3756" i="11"/>
  <c r="B3755" i="11"/>
  <c r="U3755" i="11"/>
  <c r="E3755" i="11"/>
  <c r="D3755" i="11"/>
  <c r="C3755" i="11"/>
  <c r="S3755" i="11"/>
  <c r="K3752" i="11"/>
  <c r="G3755" i="11" l="1"/>
  <c r="H3755" i="11" s="1"/>
  <c r="I3755" i="11" s="1"/>
  <c r="J3755" i="11" s="1"/>
  <c r="K3754" i="11" s="1"/>
  <c r="M3755" i="11"/>
  <c r="N3755" i="11" s="1"/>
  <c r="O3755" i="11" s="1"/>
  <c r="P3755" i="11" s="1"/>
  <c r="Q3754" i="11" s="1"/>
  <c r="V3755" i="11"/>
  <c r="W3755" i="11" s="1"/>
  <c r="X3755" i="11" s="1"/>
  <c r="Y3755" i="11" s="1"/>
  <c r="K3753" i="11"/>
  <c r="U3756" i="11"/>
  <c r="E3756" i="11"/>
  <c r="D3756" i="11"/>
  <c r="B3756" i="11"/>
  <c r="C3756" i="11"/>
  <c r="A3757" i="11"/>
  <c r="S3756" i="11"/>
  <c r="Q3753" i="11"/>
  <c r="G3756" i="11" l="1"/>
  <c r="H3756" i="11" s="1"/>
  <c r="I3756" i="11" s="1"/>
  <c r="J3756" i="11" s="1"/>
  <c r="K3755" i="11" s="1"/>
  <c r="V3756" i="11"/>
  <c r="W3756" i="11" s="1"/>
  <c r="X3756" i="11" s="1"/>
  <c r="Y3756" i="11" s="1"/>
  <c r="M3756" i="11"/>
  <c r="N3756" i="11" s="1"/>
  <c r="O3756" i="11" s="1"/>
  <c r="P3756" i="11" s="1"/>
  <c r="Q3755" i="11" s="1"/>
  <c r="D3757" i="11"/>
  <c r="C3757" i="11"/>
  <c r="E3757" i="11"/>
  <c r="U3757" i="11"/>
  <c r="B3757" i="11"/>
  <c r="A3758" i="11"/>
  <c r="S3757" i="11"/>
  <c r="G3757" i="11" l="1"/>
  <c r="H3757" i="11" s="1"/>
  <c r="I3757" i="11" s="1"/>
  <c r="J3757" i="11" s="1"/>
  <c r="K3756" i="11" s="1"/>
  <c r="V3757" i="11"/>
  <c r="W3757" i="11" s="1"/>
  <c r="X3757" i="11" s="1"/>
  <c r="Y3757" i="11" s="1"/>
  <c r="M3757" i="11"/>
  <c r="N3757" i="11" s="1"/>
  <c r="O3757" i="11" s="1"/>
  <c r="P3757" i="11" s="1"/>
  <c r="C3758" i="11"/>
  <c r="A3759" i="11"/>
  <c r="B3758" i="11"/>
  <c r="U3758" i="11"/>
  <c r="E3758" i="11"/>
  <c r="D3758" i="11"/>
  <c r="S3758" i="11"/>
  <c r="A3760" i="11" l="1"/>
  <c r="B3759" i="11"/>
  <c r="U3759" i="11"/>
  <c r="E3759" i="11"/>
  <c r="C3759" i="11"/>
  <c r="D3759" i="11"/>
  <c r="S3759" i="11"/>
  <c r="G3758" i="11"/>
  <c r="H3758" i="11" s="1"/>
  <c r="I3758" i="11" s="1"/>
  <c r="J3758" i="11" s="1"/>
  <c r="K3757" i="11" s="1"/>
  <c r="M3758" i="11"/>
  <c r="N3758" i="11" s="1"/>
  <c r="O3758" i="11" s="1"/>
  <c r="P3758" i="11" s="1"/>
  <c r="V3758" i="11"/>
  <c r="W3758" i="11" s="1"/>
  <c r="X3758" i="11" s="1"/>
  <c r="Y3758" i="11" s="1"/>
  <c r="Q3756" i="11"/>
  <c r="U3760" i="11" l="1"/>
  <c r="E3760" i="11"/>
  <c r="D3760" i="11"/>
  <c r="A3761" i="11"/>
  <c r="C3760" i="11"/>
  <c r="B3760" i="11"/>
  <c r="S3760" i="11"/>
  <c r="G3759" i="11"/>
  <c r="V3759" i="11"/>
  <c r="W3759" i="11" s="1"/>
  <c r="X3759" i="11" s="1"/>
  <c r="Y3759" i="11" s="1"/>
  <c r="M3759" i="11"/>
  <c r="N3759" i="11" s="1"/>
  <c r="O3759" i="11" s="1"/>
  <c r="P3759" i="11" s="1"/>
  <c r="Q3758" i="11" s="1"/>
  <c r="H3759" i="11"/>
  <c r="I3759" i="11" s="1"/>
  <c r="J3759" i="11" s="1"/>
  <c r="K3758" i="11" s="1"/>
  <c r="Q3757" i="11"/>
  <c r="N3760" i="11" l="1"/>
  <c r="O3760" i="11" s="1"/>
  <c r="P3760" i="11" s="1"/>
  <c r="Q3759" i="11" s="1"/>
  <c r="W3760" i="11"/>
  <c r="X3760" i="11" s="1"/>
  <c r="Y3760" i="11" s="1"/>
  <c r="D3761" i="11"/>
  <c r="C3761" i="11"/>
  <c r="U3761" i="11"/>
  <c r="E3761" i="11"/>
  <c r="A3762" i="11"/>
  <c r="B3761" i="11"/>
  <c r="S3761" i="11"/>
  <c r="G3760" i="11"/>
  <c r="H3760" i="11" s="1"/>
  <c r="I3760" i="11" s="1"/>
  <c r="J3760" i="11" s="1"/>
  <c r="K3759" i="11" s="1"/>
  <c r="M3760" i="11"/>
  <c r="V3760" i="11"/>
  <c r="G3761" i="11" l="1"/>
  <c r="H3761" i="11" s="1"/>
  <c r="I3761" i="11" s="1"/>
  <c r="J3761" i="11" s="1"/>
  <c r="V3761" i="11"/>
  <c r="W3761" i="11" s="1"/>
  <c r="X3761" i="11" s="1"/>
  <c r="Y3761" i="11" s="1"/>
  <c r="M3761" i="11"/>
  <c r="N3761" i="11" s="1"/>
  <c r="O3761" i="11" s="1"/>
  <c r="P3761" i="11" s="1"/>
  <c r="C3762" i="11"/>
  <c r="A3763" i="11"/>
  <c r="B3762" i="11"/>
  <c r="D3762" i="11"/>
  <c r="U3762" i="11"/>
  <c r="E3762" i="11"/>
  <c r="S3762" i="11"/>
  <c r="Q3760" i="11" l="1"/>
  <c r="G3762" i="11"/>
  <c r="H3762" i="11" s="1"/>
  <c r="I3762" i="11" s="1"/>
  <c r="J3762" i="11" s="1"/>
  <c r="V3762" i="11"/>
  <c r="W3762" i="11" s="1"/>
  <c r="X3762" i="11" s="1"/>
  <c r="Y3762" i="11" s="1"/>
  <c r="M3762" i="11"/>
  <c r="N3762" i="11" s="1"/>
  <c r="O3762" i="11" s="1"/>
  <c r="P3762" i="11" s="1"/>
  <c r="A3764" i="11"/>
  <c r="B3763" i="11"/>
  <c r="U3763" i="11"/>
  <c r="E3763" i="11"/>
  <c r="D3763" i="11"/>
  <c r="C3763" i="11"/>
  <c r="S3763" i="11"/>
  <c r="K3760" i="11"/>
  <c r="G3763" i="11" l="1"/>
  <c r="H3763" i="11" s="1"/>
  <c r="I3763" i="11" s="1"/>
  <c r="J3763" i="11" s="1"/>
  <c r="K3762" i="11" s="1"/>
  <c r="V3763" i="11"/>
  <c r="W3763" i="11" s="1"/>
  <c r="X3763" i="11" s="1"/>
  <c r="Y3763" i="11" s="1"/>
  <c r="M3763" i="11"/>
  <c r="N3763" i="11" s="1"/>
  <c r="O3763" i="11" s="1"/>
  <c r="P3763" i="11" s="1"/>
  <c r="Q3762" i="11" s="1"/>
  <c r="U3764" i="11"/>
  <c r="E3764" i="11"/>
  <c r="D3764" i="11"/>
  <c r="B3764" i="11"/>
  <c r="C3764" i="11"/>
  <c r="A3765" i="11"/>
  <c r="S3764" i="11"/>
  <c r="K3761" i="11"/>
  <c r="Q3761" i="11"/>
  <c r="D3765" i="11" l="1"/>
  <c r="C3765" i="11"/>
  <c r="E3765" i="11"/>
  <c r="U3765" i="11"/>
  <c r="B3765" i="11"/>
  <c r="A3766" i="11"/>
  <c r="S3765" i="11"/>
  <c r="G3764" i="11"/>
  <c r="H3764" i="11" s="1"/>
  <c r="I3764" i="11" s="1"/>
  <c r="J3764" i="11" s="1"/>
  <c r="K3763" i="11" s="1"/>
  <c r="M3764" i="11"/>
  <c r="N3764" i="11" s="1"/>
  <c r="O3764" i="11" s="1"/>
  <c r="P3764" i="11" s="1"/>
  <c r="V3764" i="11"/>
  <c r="W3764" i="11" s="1"/>
  <c r="X3764" i="11" s="1"/>
  <c r="Y3764" i="11" s="1"/>
  <c r="G3765" i="11" l="1"/>
  <c r="H3765" i="11" s="1"/>
  <c r="I3765" i="11" s="1"/>
  <c r="J3765" i="11" s="1"/>
  <c r="M3765" i="11"/>
  <c r="N3765" i="11" s="1"/>
  <c r="O3765" i="11" s="1"/>
  <c r="P3765" i="11" s="1"/>
  <c r="V3765" i="11"/>
  <c r="W3765" i="11" s="1"/>
  <c r="X3765" i="11" s="1"/>
  <c r="Y3765" i="11" s="1"/>
  <c r="Q3763" i="11"/>
  <c r="C3766" i="11"/>
  <c r="A3767" i="11"/>
  <c r="B3766" i="11"/>
  <c r="U3766" i="11"/>
  <c r="E3766" i="11"/>
  <c r="D3766" i="11"/>
  <c r="S3766" i="11"/>
  <c r="Q3764" i="11" l="1"/>
  <c r="G3766" i="11"/>
  <c r="H3766" i="11" s="1"/>
  <c r="I3766" i="11" s="1"/>
  <c r="J3766" i="11" s="1"/>
  <c r="M3766" i="11"/>
  <c r="N3766" i="11" s="1"/>
  <c r="O3766" i="11" s="1"/>
  <c r="P3766" i="11" s="1"/>
  <c r="V3766" i="11"/>
  <c r="W3766" i="11" s="1"/>
  <c r="X3766" i="11" s="1"/>
  <c r="Y3766" i="11" s="1"/>
  <c r="A3768" i="11"/>
  <c r="B3767" i="11"/>
  <c r="U3767" i="11"/>
  <c r="E3767" i="11"/>
  <c r="C3767" i="11"/>
  <c r="D3767" i="11"/>
  <c r="S3767" i="11"/>
  <c r="K3764" i="11"/>
  <c r="G3767" i="11" l="1"/>
  <c r="H3767" i="11" s="1"/>
  <c r="I3767" i="11" s="1"/>
  <c r="J3767" i="11" s="1"/>
  <c r="K3766" i="11" s="1"/>
  <c r="M3767" i="11"/>
  <c r="N3767" i="11" s="1"/>
  <c r="O3767" i="11" s="1"/>
  <c r="P3767" i="11" s="1"/>
  <c r="Q3766" i="11" s="1"/>
  <c r="V3767" i="11"/>
  <c r="W3767" i="11" s="1"/>
  <c r="X3767" i="11" s="1"/>
  <c r="Y3767" i="11" s="1"/>
  <c r="K3765" i="11"/>
  <c r="U3768" i="11"/>
  <c r="E3768" i="11"/>
  <c r="D3768" i="11"/>
  <c r="A3769" i="11"/>
  <c r="C3768" i="11"/>
  <c r="B3768" i="11"/>
  <c r="S3768" i="11"/>
  <c r="Q3765" i="11"/>
  <c r="G3768" i="11" l="1"/>
  <c r="H3768" i="11" s="1"/>
  <c r="I3768" i="11" s="1"/>
  <c r="J3768" i="11" s="1"/>
  <c r="K3767" i="11" s="1"/>
  <c r="V3768" i="11"/>
  <c r="W3768" i="11" s="1"/>
  <c r="X3768" i="11" s="1"/>
  <c r="Y3768" i="11" s="1"/>
  <c r="M3768" i="11"/>
  <c r="N3768" i="11" s="1"/>
  <c r="O3768" i="11" s="1"/>
  <c r="P3768" i="11" s="1"/>
  <c r="Q3767" i="11" s="1"/>
  <c r="D3769" i="11"/>
  <c r="C3769" i="11"/>
  <c r="U3769" i="11"/>
  <c r="E3769" i="11"/>
  <c r="A3770" i="11"/>
  <c r="B3769" i="11"/>
  <c r="S3769" i="11"/>
  <c r="C3770" i="11" l="1"/>
  <c r="A3771" i="11"/>
  <c r="B3770" i="11"/>
  <c r="D3770" i="11"/>
  <c r="U3770" i="11"/>
  <c r="E3770" i="11"/>
  <c r="S3770" i="11"/>
  <c r="G3769" i="11"/>
  <c r="H3769" i="11" s="1"/>
  <c r="I3769" i="11" s="1"/>
  <c r="J3769" i="11" s="1"/>
  <c r="V3769" i="11"/>
  <c r="W3769" i="11" s="1"/>
  <c r="X3769" i="11" s="1"/>
  <c r="Y3769" i="11" s="1"/>
  <c r="M3769" i="11"/>
  <c r="N3769" i="11" s="1"/>
  <c r="O3769" i="11" s="1"/>
  <c r="P3769" i="11" s="1"/>
  <c r="K3768" i="11" l="1"/>
  <c r="G3770" i="11"/>
  <c r="H3770" i="11" s="1"/>
  <c r="I3770" i="11" s="1"/>
  <c r="J3770" i="11" s="1"/>
  <c r="M3770" i="11"/>
  <c r="N3770" i="11" s="1"/>
  <c r="O3770" i="11" s="1"/>
  <c r="P3770" i="11" s="1"/>
  <c r="Q3769" i="11" s="1"/>
  <c r="V3770" i="11"/>
  <c r="W3770" i="11" s="1"/>
  <c r="X3770" i="11" s="1"/>
  <c r="Y3770" i="11" s="1"/>
  <c r="A3772" i="11"/>
  <c r="B3771" i="11"/>
  <c r="U3771" i="11"/>
  <c r="E3771" i="11"/>
  <c r="D3771" i="11"/>
  <c r="C3771" i="11"/>
  <c r="S3771" i="11"/>
  <c r="Q3768" i="11"/>
  <c r="K3769" i="11" l="1"/>
  <c r="U3772" i="11"/>
  <c r="E3772" i="11"/>
  <c r="D3772" i="11"/>
  <c r="B3772" i="11"/>
  <c r="A3773" i="11"/>
  <c r="C3772" i="11"/>
  <c r="S3772" i="11"/>
  <c r="G3771" i="11"/>
  <c r="H3771" i="11" s="1"/>
  <c r="I3771" i="11" s="1"/>
  <c r="J3771" i="11" s="1"/>
  <c r="M3771" i="11"/>
  <c r="N3771" i="11" s="1"/>
  <c r="O3771" i="11" s="1"/>
  <c r="P3771" i="11" s="1"/>
  <c r="V3771" i="11"/>
  <c r="W3771" i="11" s="1"/>
  <c r="X3771" i="11" s="1"/>
  <c r="Y3771" i="11" s="1"/>
  <c r="D3773" i="11" l="1"/>
  <c r="C3773" i="11"/>
  <c r="E3773" i="11"/>
  <c r="A3774" i="11"/>
  <c r="B3773" i="11"/>
  <c r="U3773" i="11"/>
  <c r="S3773" i="11"/>
  <c r="H3772" i="11"/>
  <c r="I3772" i="11" s="1"/>
  <c r="J3772" i="11" s="1"/>
  <c r="G3772" i="11"/>
  <c r="V3772" i="11"/>
  <c r="W3772" i="11" s="1"/>
  <c r="X3772" i="11" s="1"/>
  <c r="Y3772" i="11" s="1"/>
  <c r="M3772" i="11"/>
  <c r="Q3770" i="11"/>
  <c r="K3770" i="11"/>
  <c r="G3773" i="11" l="1"/>
  <c r="H3773" i="11" s="1"/>
  <c r="I3773" i="11" s="1"/>
  <c r="J3773" i="11" s="1"/>
  <c r="M3773" i="11"/>
  <c r="N3773" i="11" s="1"/>
  <c r="O3773" i="11" s="1"/>
  <c r="P3773" i="11" s="1"/>
  <c r="V3773" i="11"/>
  <c r="W3773" i="11" s="1"/>
  <c r="X3773" i="11" s="1"/>
  <c r="Y3773" i="11" s="1"/>
  <c r="N3772" i="11"/>
  <c r="O3772" i="11" s="1"/>
  <c r="P3772" i="11" s="1"/>
  <c r="K3771" i="11"/>
  <c r="U3774" i="11"/>
  <c r="C3774" i="11"/>
  <c r="A3775" i="11"/>
  <c r="B3774" i="11"/>
  <c r="E3774" i="11"/>
  <c r="D3774" i="11"/>
  <c r="S3774" i="11"/>
  <c r="G3774" i="11" l="1"/>
  <c r="H3774" i="11" s="1"/>
  <c r="I3774" i="11" s="1"/>
  <c r="J3774" i="11" s="1"/>
  <c r="K3773" i="11" s="1"/>
  <c r="M3774" i="11"/>
  <c r="N3774" i="11" s="1"/>
  <c r="O3774" i="11" s="1"/>
  <c r="P3774" i="11" s="1"/>
  <c r="Q3773" i="11" s="1"/>
  <c r="V3774" i="11"/>
  <c r="W3774" i="11" s="1"/>
  <c r="X3774" i="11" s="1"/>
  <c r="Y3774" i="11" s="1"/>
  <c r="D3775" i="11"/>
  <c r="C3775" i="11"/>
  <c r="B3775" i="11"/>
  <c r="U3775" i="11"/>
  <c r="A3776" i="11"/>
  <c r="E3775" i="11"/>
  <c r="S3775" i="11"/>
  <c r="Q3772" i="11"/>
  <c r="Q3771" i="11"/>
  <c r="K3772" i="11"/>
  <c r="G3775" i="11" l="1"/>
  <c r="H3775" i="11" s="1"/>
  <c r="I3775" i="11" s="1"/>
  <c r="J3775" i="11" s="1"/>
  <c r="V3775" i="11"/>
  <c r="W3775" i="11" s="1"/>
  <c r="X3775" i="11" s="1"/>
  <c r="Y3775" i="11" s="1"/>
  <c r="M3775" i="11"/>
  <c r="N3775" i="11" s="1"/>
  <c r="O3775" i="11" s="1"/>
  <c r="P3775" i="11" s="1"/>
  <c r="C3776" i="11"/>
  <c r="A3777" i="11"/>
  <c r="B3776" i="11"/>
  <c r="E3776" i="11"/>
  <c r="D3776" i="11"/>
  <c r="U3776" i="11"/>
  <c r="S3776" i="11"/>
  <c r="G3776" i="11" l="1"/>
  <c r="H3776" i="11" s="1"/>
  <c r="I3776" i="11" s="1"/>
  <c r="J3776" i="11" s="1"/>
  <c r="V3776" i="11"/>
  <c r="W3776" i="11" s="1"/>
  <c r="X3776" i="11" s="1"/>
  <c r="Y3776" i="11" s="1"/>
  <c r="M3776" i="11"/>
  <c r="N3776" i="11" s="1"/>
  <c r="O3776" i="11" s="1"/>
  <c r="P3776" i="11" s="1"/>
  <c r="A3778" i="11"/>
  <c r="B3777" i="11"/>
  <c r="U3777" i="11"/>
  <c r="E3777" i="11"/>
  <c r="C3777" i="11"/>
  <c r="D3777" i="11"/>
  <c r="S3777" i="11"/>
  <c r="K3774" i="11"/>
  <c r="Q3774" i="11"/>
  <c r="G3777" i="11" l="1"/>
  <c r="H3777" i="11" s="1"/>
  <c r="I3777" i="11" s="1"/>
  <c r="J3777" i="11" s="1"/>
  <c r="K3776" i="11" s="1"/>
  <c r="M3777" i="11"/>
  <c r="N3777" i="11" s="1"/>
  <c r="O3777" i="11" s="1"/>
  <c r="P3777" i="11" s="1"/>
  <c r="Q3776" i="11" s="1"/>
  <c r="V3777" i="11"/>
  <c r="W3777" i="11" s="1"/>
  <c r="X3777" i="11" s="1"/>
  <c r="Y3777" i="11" s="1"/>
  <c r="K3775" i="11"/>
  <c r="U3778" i="11"/>
  <c r="E3778" i="11"/>
  <c r="D3778" i="11"/>
  <c r="C3778" i="11"/>
  <c r="B3778" i="11"/>
  <c r="A3779" i="11"/>
  <c r="S3778" i="11"/>
  <c r="Q3775" i="11"/>
  <c r="G3778" i="11" l="1"/>
  <c r="H3778" i="11" s="1"/>
  <c r="I3778" i="11" s="1"/>
  <c r="J3778" i="11" s="1"/>
  <c r="K3777" i="11" s="1"/>
  <c r="V3778" i="11"/>
  <c r="W3778" i="11" s="1"/>
  <c r="X3778" i="11" s="1"/>
  <c r="Y3778" i="11" s="1"/>
  <c r="M3778" i="11"/>
  <c r="N3778" i="11" s="1"/>
  <c r="O3778" i="11" s="1"/>
  <c r="P3778" i="11" s="1"/>
  <c r="Q3777" i="11" s="1"/>
  <c r="D3779" i="11"/>
  <c r="C3779" i="11"/>
  <c r="A3780" i="11"/>
  <c r="E3779" i="11"/>
  <c r="B3779" i="11"/>
  <c r="U3779" i="11"/>
  <c r="S3779" i="11"/>
  <c r="C3780" i="11" l="1"/>
  <c r="A3781" i="11"/>
  <c r="B3780" i="11"/>
  <c r="U3780" i="11"/>
  <c r="D3780" i="11"/>
  <c r="E3780" i="11"/>
  <c r="S3780" i="11"/>
  <c r="G3779" i="11"/>
  <c r="H3779" i="11" s="1"/>
  <c r="I3779" i="11" s="1"/>
  <c r="J3779" i="11" s="1"/>
  <c r="V3779" i="11"/>
  <c r="W3779" i="11" s="1"/>
  <c r="X3779" i="11" s="1"/>
  <c r="Y3779" i="11" s="1"/>
  <c r="M3779" i="11"/>
  <c r="N3779" i="11" s="1"/>
  <c r="O3779" i="11" s="1"/>
  <c r="P3779" i="11" s="1"/>
  <c r="K3778" i="11" l="1"/>
  <c r="H3780" i="11"/>
  <c r="I3780" i="11" s="1"/>
  <c r="J3780" i="11" s="1"/>
  <c r="G3780" i="11"/>
  <c r="M3780" i="11"/>
  <c r="V3780" i="11"/>
  <c r="W3780" i="11" s="1"/>
  <c r="X3780" i="11" s="1"/>
  <c r="Y3780" i="11" s="1"/>
  <c r="N3780" i="11"/>
  <c r="O3780" i="11" s="1"/>
  <c r="P3780" i="11" s="1"/>
  <c r="A3782" i="11"/>
  <c r="B3781" i="11"/>
  <c r="U3781" i="11"/>
  <c r="E3781" i="11"/>
  <c r="D3781" i="11"/>
  <c r="C3781" i="11"/>
  <c r="S3781" i="11"/>
  <c r="Q3778" i="11"/>
  <c r="Q3779" i="11" l="1"/>
  <c r="G3781" i="11"/>
  <c r="H3781" i="11" s="1"/>
  <c r="I3781" i="11" s="1"/>
  <c r="J3781" i="11" s="1"/>
  <c r="V3781" i="11"/>
  <c r="W3781" i="11" s="1"/>
  <c r="X3781" i="11" s="1"/>
  <c r="Y3781" i="11" s="1"/>
  <c r="M3781" i="11"/>
  <c r="N3781" i="11" s="1"/>
  <c r="O3781" i="11" s="1"/>
  <c r="P3781" i="11" s="1"/>
  <c r="U3782" i="11"/>
  <c r="E3782" i="11"/>
  <c r="D3782" i="11"/>
  <c r="A3783" i="11"/>
  <c r="C3782" i="11"/>
  <c r="B3782" i="11"/>
  <c r="S3782" i="11"/>
  <c r="K3779" i="11"/>
  <c r="H3782" i="11" l="1"/>
  <c r="I3782" i="11" s="1"/>
  <c r="J3782" i="11" s="1"/>
  <c r="K3781" i="11" s="1"/>
  <c r="G3782" i="11"/>
  <c r="V3782" i="11"/>
  <c r="W3782" i="11" s="1"/>
  <c r="X3782" i="11" s="1"/>
  <c r="Y3782" i="11" s="1"/>
  <c r="M3782" i="11"/>
  <c r="N3782" i="11" s="1"/>
  <c r="O3782" i="11" s="1"/>
  <c r="P3782" i="11" s="1"/>
  <c r="Q3781" i="11" s="1"/>
  <c r="Q3780" i="11"/>
  <c r="D3783" i="11"/>
  <c r="C3783" i="11"/>
  <c r="B3783" i="11"/>
  <c r="U3783" i="11"/>
  <c r="E3783" i="11"/>
  <c r="A3784" i="11"/>
  <c r="S3783" i="11"/>
  <c r="K3780" i="11"/>
  <c r="C3784" i="11" l="1"/>
  <c r="A3785" i="11"/>
  <c r="B3784" i="11"/>
  <c r="E3784" i="11"/>
  <c r="D3784" i="11"/>
  <c r="U3784" i="11"/>
  <c r="S3784" i="11"/>
  <c r="G3783" i="11"/>
  <c r="H3783" i="11" s="1"/>
  <c r="I3783" i="11" s="1"/>
  <c r="J3783" i="11" s="1"/>
  <c r="K3782" i="11" s="1"/>
  <c r="V3783" i="11"/>
  <c r="W3783" i="11" s="1"/>
  <c r="X3783" i="11" s="1"/>
  <c r="Y3783" i="11" s="1"/>
  <c r="M3783" i="11"/>
  <c r="N3783" i="11" s="1"/>
  <c r="O3783" i="11" s="1"/>
  <c r="P3783" i="11" s="1"/>
  <c r="Q3782" i="11" s="1"/>
  <c r="N3784" i="11" l="1"/>
  <c r="O3784" i="11" s="1"/>
  <c r="P3784" i="11" s="1"/>
  <c r="Q3783" i="11" s="1"/>
  <c r="G3784" i="11"/>
  <c r="H3784" i="11" s="1"/>
  <c r="I3784" i="11" s="1"/>
  <c r="J3784" i="11" s="1"/>
  <c r="M3784" i="11"/>
  <c r="V3784" i="11"/>
  <c r="W3784" i="11"/>
  <c r="X3784" i="11" s="1"/>
  <c r="Y3784" i="11" s="1"/>
  <c r="A3786" i="11"/>
  <c r="B3785" i="11"/>
  <c r="U3785" i="11"/>
  <c r="E3785" i="11"/>
  <c r="D3785" i="11"/>
  <c r="C3785" i="11"/>
  <c r="S3785" i="11"/>
  <c r="U3786" i="11" l="1"/>
  <c r="E3786" i="11"/>
  <c r="D3786" i="11"/>
  <c r="C3786" i="11"/>
  <c r="B3786" i="11"/>
  <c r="A3787" i="11"/>
  <c r="S3786" i="11"/>
  <c r="G3785" i="11"/>
  <c r="H3785" i="11" s="1"/>
  <c r="I3785" i="11" s="1"/>
  <c r="J3785" i="11" s="1"/>
  <c r="K3784" i="11" s="1"/>
  <c r="V3785" i="11"/>
  <c r="W3785" i="11" s="1"/>
  <c r="X3785" i="11" s="1"/>
  <c r="Y3785" i="11" s="1"/>
  <c r="M3785" i="11"/>
  <c r="N3785" i="11" s="1"/>
  <c r="O3785" i="11" s="1"/>
  <c r="P3785" i="11" s="1"/>
  <c r="K3783" i="11"/>
  <c r="G3786" i="11" l="1"/>
  <c r="H3786" i="11" s="1"/>
  <c r="I3786" i="11" s="1"/>
  <c r="J3786" i="11" s="1"/>
  <c r="K3785" i="11" s="1"/>
  <c r="V3786" i="11"/>
  <c r="W3786" i="11" s="1"/>
  <c r="X3786" i="11" s="1"/>
  <c r="Y3786" i="11" s="1"/>
  <c r="M3786" i="11"/>
  <c r="N3786" i="11" s="1"/>
  <c r="O3786" i="11" s="1"/>
  <c r="P3786" i="11" s="1"/>
  <c r="Q3784" i="11"/>
  <c r="D3787" i="11"/>
  <c r="C3787" i="11"/>
  <c r="A3788" i="11"/>
  <c r="E3787" i="11"/>
  <c r="U3787" i="11"/>
  <c r="B3787" i="11"/>
  <c r="S3787" i="11"/>
  <c r="C3788" i="11" l="1"/>
  <c r="A3789" i="11"/>
  <c r="B3788" i="11"/>
  <c r="U3788" i="11"/>
  <c r="E3788" i="11"/>
  <c r="D3788" i="11"/>
  <c r="S3788" i="11"/>
  <c r="G3787" i="11"/>
  <c r="H3787" i="11" s="1"/>
  <c r="I3787" i="11" s="1"/>
  <c r="J3787" i="11" s="1"/>
  <c r="V3787" i="11"/>
  <c r="W3787" i="11" s="1"/>
  <c r="X3787" i="11" s="1"/>
  <c r="Y3787" i="11" s="1"/>
  <c r="M3787" i="11"/>
  <c r="N3787" i="11" s="1"/>
  <c r="O3787" i="11" s="1"/>
  <c r="P3787" i="11" s="1"/>
  <c r="Q3786" i="11" s="1"/>
  <c r="Q3785" i="11"/>
  <c r="A3790" i="11" l="1"/>
  <c r="B3789" i="11"/>
  <c r="U3789" i="11"/>
  <c r="E3789" i="11"/>
  <c r="D3789" i="11"/>
  <c r="C3789" i="11"/>
  <c r="S3789" i="11"/>
  <c r="K3786" i="11"/>
  <c r="H3788" i="11"/>
  <c r="I3788" i="11" s="1"/>
  <c r="J3788" i="11" s="1"/>
  <c r="G3788" i="11"/>
  <c r="V3788" i="11"/>
  <c r="M3788" i="11"/>
  <c r="N3788" i="11" s="1"/>
  <c r="O3788" i="11" s="1"/>
  <c r="P3788" i="11" s="1"/>
  <c r="Q3787" i="11" s="1"/>
  <c r="W3788" i="11"/>
  <c r="X3788" i="11" s="1"/>
  <c r="Y3788" i="11" s="1"/>
  <c r="W3789" i="11" l="1"/>
  <c r="X3789" i="11" s="1"/>
  <c r="Y3789" i="11" s="1"/>
  <c r="G3789" i="11"/>
  <c r="H3789" i="11" s="1"/>
  <c r="I3789" i="11" s="1"/>
  <c r="J3789" i="11" s="1"/>
  <c r="K3788" i="11" s="1"/>
  <c r="M3789" i="11"/>
  <c r="N3789" i="11" s="1"/>
  <c r="O3789" i="11" s="1"/>
  <c r="P3789" i="11" s="1"/>
  <c r="Q3788" i="11" s="1"/>
  <c r="V3789" i="11"/>
  <c r="U3790" i="11"/>
  <c r="E3790" i="11"/>
  <c r="D3790" i="11"/>
  <c r="A3791" i="11"/>
  <c r="B3790" i="11"/>
  <c r="C3790" i="11"/>
  <c r="S3790" i="11"/>
  <c r="K3787" i="11"/>
  <c r="G3790" i="11" l="1"/>
  <c r="H3790" i="11" s="1"/>
  <c r="I3790" i="11" s="1"/>
  <c r="J3790" i="11" s="1"/>
  <c r="K3789" i="11" s="1"/>
  <c r="V3790" i="11"/>
  <c r="W3790" i="11" s="1"/>
  <c r="X3790" i="11" s="1"/>
  <c r="Y3790" i="11" s="1"/>
  <c r="M3790" i="11"/>
  <c r="N3790" i="11" s="1"/>
  <c r="O3790" i="11" s="1"/>
  <c r="P3790" i="11" s="1"/>
  <c r="D3791" i="11"/>
  <c r="C3791" i="11"/>
  <c r="B3791" i="11"/>
  <c r="U3791" i="11"/>
  <c r="A3792" i="11"/>
  <c r="E3791" i="11"/>
  <c r="S3791" i="11"/>
  <c r="C3792" i="11" l="1"/>
  <c r="A3793" i="11"/>
  <c r="B3792" i="11"/>
  <c r="E3792" i="11"/>
  <c r="D3792" i="11"/>
  <c r="U3792" i="11"/>
  <c r="S3792" i="11"/>
  <c r="G3791" i="11"/>
  <c r="H3791" i="11" s="1"/>
  <c r="I3791" i="11" s="1"/>
  <c r="J3791" i="11" s="1"/>
  <c r="V3791" i="11"/>
  <c r="W3791" i="11" s="1"/>
  <c r="X3791" i="11" s="1"/>
  <c r="Y3791" i="11" s="1"/>
  <c r="M3791" i="11"/>
  <c r="N3791" i="11" s="1"/>
  <c r="O3791" i="11" s="1"/>
  <c r="P3791" i="11" s="1"/>
  <c r="Q3789" i="11"/>
  <c r="H3792" i="11" l="1"/>
  <c r="I3792" i="11" s="1"/>
  <c r="J3792" i="11" s="1"/>
  <c r="K3790" i="11"/>
  <c r="G3792" i="11"/>
  <c r="M3792" i="11"/>
  <c r="N3792" i="11" s="1"/>
  <c r="O3792" i="11" s="1"/>
  <c r="P3792" i="11" s="1"/>
  <c r="Q3791" i="11" s="1"/>
  <c r="V3792" i="11"/>
  <c r="W3792" i="11" s="1"/>
  <c r="X3792" i="11" s="1"/>
  <c r="Y3792" i="11" s="1"/>
  <c r="A3794" i="11"/>
  <c r="B3793" i="11"/>
  <c r="U3793" i="11"/>
  <c r="E3793" i="11"/>
  <c r="C3793" i="11"/>
  <c r="D3793" i="11"/>
  <c r="S3793" i="11"/>
  <c r="Q3790" i="11"/>
  <c r="U3794" i="11" l="1"/>
  <c r="E3794" i="11"/>
  <c r="D3794" i="11"/>
  <c r="C3794" i="11"/>
  <c r="B3794" i="11"/>
  <c r="A3795" i="11"/>
  <c r="S3794" i="11"/>
  <c r="G3793" i="11"/>
  <c r="H3793" i="11" s="1"/>
  <c r="I3793" i="11" s="1"/>
  <c r="J3793" i="11" s="1"/>
  <c r="M3793" i="11"/>
  <c r="N3793" i="11" s="1"/>
  <c r="O3793" i="11" s="1"/>
  <c r="P3793" i="11" s="1"/>
  <c r="Q3792" i="11" s="1"/>
  <c r="V3793" i="11"/>
  <c r="W3793" i="11" s="1"/>
  <c r="X3793" i="11" s="1"/>
  <c r="Y3793" i="11" s="1"/>
  <c r="K3791" i="11"/>
  <c r="D3795" i="11" l="1"/>
  <c r="C3795" i="11"/>
  <c r="A3796" i="11"/>
  <c r="E3795" i="11"/>
  <c r="U3795" i="11"/>
  <c r="B3795" i="11"/>
  <c r="S3795" i="11"/>
  <c r="H3794" i="11"/>
  <c r="I3794" i="11" s="1"/>
  <c r="J3794" i="11" s="1"/>
  <c r="K3792" i="11"/>
  <c r="G3794" i="11"/>
  <c r="V3794" i="11"/>
  <c r="M3794" i="11"/>
  <c r="N3794" i="11" s="1"/>
  <c r="O3794" i="11" s="1"/>
  <c r="P3794" i="11" s="1"/>
  <c r="W3794" i="11"/>
  <c r="X3794" i="11" s="1"/>
  <c r="Y3794" i="11" s="1"/>
  <c r="C3796" i="11" l="1"/>
  <c r="A3797" i="11"/>
  <c r="B3796" i="11"/>
  <c r="U3796" i="11"/>
  <c r="D3796" i="11"/>
  <c r="E3796" i="11"/>
  <c r="S3796" i="11"/>
  <c r="G3795" i="11"/>
  <c r="H3795" i="11" s="1"/>
  <c r="I3795" i="11" s="1"/>
  <c r="J3795" i="11" s="1"/>
  <c r="V3795" i="11"/>
  <c r="W3795" i="11" s="1"/>
  <c r="X3795" i="11" s="1"/>
  <c r="Y3795" i="11" s="1"/>
  <c r="M3795" i="11"/>
  <c r="N3795" i="11" s="1"/>
  <c r="O3795" i="11" s="1"/>
  <c r="P3795" i="11" s="1"/>
  <c r="Q3793" i="11"/>
  <c r="K3793" i="11"/>
  <c r="N3796" i="11" l="1"/>
  <c r="O3796" i="11" s="1"/>
  <c r="P3796" i="11" s="1"/>
  <c r="Q3795" i="11" s="1"/>
  <c r="K3794" i="11"/>
  <c r="G3796" i="11"/>
  <c r="M3796" i="11"/>
  <c r="V3796" i="11"/>
  <c r="W3796" i="11" s="1"/>
  <c r="X3796" i="11" s="1"/>
  <c r="Y3796" i="11" s="1"/>
  <c r="H3796" i="11"/>
  <c r="I3796" i="11" s="1"/>
  <c r="J3796" i="11" s="1"/>
  <c r="K3795" i="11" s="1"/>
  <c r="A3798" i="11"/>
  <c r="B3797" i="11"/>
  <c r="U3797" i="11"/>
  <c r="E3797" i="11"/>
  <c r="D3797" i="11"/>
  <c r="C3797" i="11"/>
  <c r="S3797" i="11"/>
  <c r="Q3794" i="11"/>
  <c r="U3798" i="11" l="1"/>
  <c r="E3798" i="11"/>
  <c r="D3798" i="11"/>
  <c r="A3799" i="11"/>
  <c r="C3798" i="11"/>
  <c r="B3798" i="11"/>
  <c r="S3798" i="11"/>
  <c r="G3797" i="11"/>
  <c r="H3797" i="11" s="1"/>
  <c r="I3797" i="11" s="1"/>
  <c r="J3797" i="11" s="1"/>
  <c r="K3796" i="11" s="1"/>
  <c r="V3797" i="11"/>
  <c r="W3797" i="11" s="1"/>
  <c r="X3797" i="11" s="1"/>
  <c r="Y3797" i="11" s="1"/>
  <c r="M3797" i="11"/>
  <c r="N3797" i="11" s="1"/>
  <c r="O3797" i="11" s="1"/>
  <c r="P3797" i="11" s="1"/>
  <c r="Q3796" i="11" s="1"/>
  <c r="G3798" i="11" l="1"/>
  <c r="V3798" i="11"/>
  <c r="W3798" i="11" s="1"/>
  <c r="X3798" i="11" s="1"/>
  <c r="Y3798" i="11" s="1"/>
  <c r="M3798" i="11"/>
  <c r="N3798" i="11" s="1"/>
  <c r="O3798" i="11" s="1"/>
  <c r="P3798" i="11" s="1"/>
  <c r="D3799" i="11"/>
  <c r="C3799" i="11"/>
  <c r="B3799" i="11"/>
  <c r="U3799" i="11"/>
  <c r="E3799" i="11"/>
  <c r="A3800" i="11"/>
  <c r="S3799" i="11"/>
  <c r="H3798" i="11"/>
  <c r="I3798" i="11" s="1"/>
  <c r="J3798" i="11" s="1"/>
  <c r="G3799" i="11" l="1"/>
  <c r="H3799" i="11" s="1"/>
  <c r="I3799" i="11" s="1"/>
  <c r="J3799" i="11" s="1"/>
  <c r="K3798" i="11" s="1"/>
  <c r="M3799" i="11"/>
  <c r="N3799" i="11" s="1"/>
  <c r="O3799" i="11" s="1"/>
  <c r="P3799" i="11" s="1"/>
  <c r="Q3798" i="11" s="1"/>
  <c r="V3799" i="11"/>
  <c r="W3799" i="11" s="1"/>
  <c r="X3799" i="11" s="1"/>
  <c r="Y3799" i="11" s="1"/>
  <c r="K3797" i="11"/>
  <c r="C3800" i="11"/>
  <c r="A3801" i="11"/>
  <c r="B3800" i="11"/>
  <c r="E3800" i="11"/>
  <c r="D3800" i="11"/>
  <c r="U3800" i="11"/>
  <c r="S3800" i="11"/>
  <c r="Q3797" i="11"/>
  <c r="G3800" i="11" l="1"/>
  <c r="H3800" i="11" s="1"/>
  <c r="I3800" i="11" s="1"/>
  <c r="J3800" i="11" s="1"/>
  <c r="K3799" i="11" s="1"/>
  <c r="M3800" i="11"/>
  <c r="N3800" i="11" s="1"/>
  <c r="O3800" i="11" s="1"/>
  <c r="P3800" i="11" s="1"/>
  <c r="Q3799" i="11" s="1"/>
  <c r="V3800" i="11"/>
  <c r="W3800" i="11" s="1"/>
  <c r="X3800" i="11" s="1"/>
  <c r="Y3800" i="11" s="1"/>
  <c r="A3802" i="11"/>
  <c r="B3801" i="11"/>
  <c r="U3801" i="11"/>
  <c r="E3801" i="11"/>
  <c r="D3801" i="11"/>
  <c r="C3801" i="11"/>
  <c r="S3801" i="11"/>
  <c r="U3802" i="11" l="1"/>
  <c r="E3802" i="11"/>
  <c r="D3802" i="11"/>
  <c r="C3802" i="11"/>
  <c r="B3802" i="11"/>
  <c r="A3803" i="11"/>
  <c r="S3802" i="11"/>
  <c r="G3801" i="11"/>
  <c r="H3801" i="11" s="1"/>
  <c r="I3801" i="11" s="1"/>
  <c r="J3801" i="11" s="1"/>
  <c r="V3801" i="11"/>
  <c r="W3801" i="11" s="1"/>
  <c r="X3801" i="11" s="1"/>
  <c r="Y3801" i="11" s="1"/>
  <c r="M3801" i="11"/>
  <c r="N3801" i="11" s="1"/>
  <c r="O3801" i="11" s="1"/>
  <c r="P3801" i="11" s="1"/>
  <c r="Q3800" i="11" s="1"/>
  <c r="G3802" i="11" l="1"/>
  <c r="H3802" i="11" s="1"/>
  <c r="I3802" i="11" s="1"/>
  <c r="J3802" i="11" s="1"/>
  <c r="K3801" i="11" s="1"/>
  <c r="M3802" i="11"/>
  <c r="N3802" i="11" s="1"/>
  <c r="O3802" i="11" s="1"/>
  <c r="P3802" i="11" s="1"/>
  <c r="Q3801" i="11" s="1"/>
  <c r="V3802" i="11"/>
  <c r="D3803" i="11"/>
  <c r="C3803" i="11"/>
  <c r="A3804" i="11"/>
  <c r="E3803" i="11"/>
  <c r="U3803" i="11"/>
  <c r="B3803" i="11"/>
  <c r="S3803" i="11"/>
  <c r="K3800" i="11"/>
  <c r="W3802" i="11"/>
  <c r="X3802" i="11" s="1"/>
  <c r="Y3802" i="11" s="1"/>
  <c r="G3803" i="11" l="1"/>
  <c r="H3803" i="11" s="1"/>
  <c r="I3803" i="11" s="1"/>
  <c r="J3803" i="11" s="1"/>
  <c r="K3802" i="11" s="1"/>
  <c r="M3803" i="11"/>
  <c r="N3803" i="11" s="1"/>
  <c r="O3803" i="11" s="1"/>
  <c r="P3803" i="11" s="1"/>
  <c r="Q3802" i="11" s="1"/>
  <c r="V3803" i="11"/>
  <c r="W3803" i="11" s="1"/>
  <c r="X3803" i="11" s="1"/>
  <c r="Y3803" i="11" s="1"/>
  <c r="C3804" i="11"/>
  <c r="A3805" i="11"/>
  <c r="B3804" i="11"/>
  <c r="U3804" i="11"/>
  <c r="E3804" i="11"/>
  <c r="D3804" i="11"/>
  <c r="S3804" i="11"/>
  <c r="A3806" i="11" l="1"/>
  <c r="B3805" i="11"/>
  <c r="U3805" i="11"/>
  <c r="E3805" i="11"/>
  <c r="D3805" i="11"/>
  <c r="C3805" i="11"/>
  <c r="S3805" i="11"/>
  <c r="G3804" i="11"/>
  <c r="H3804" i="11" s="1"/>
  <c r="I3804" i="11" s="1"/>
  <c r="J3804" i="11" s="1"/>
  <c r="V3804" i="11"/>
  <c r="W3804" i="11" s="1"/>
  <c r="X3804" i="11" s="1"/>
  <c r="Y3804" i="11" s="1"/>
  <c r="M3804" i="11"/>
  <c r="N3804" i="11" s="1"/>
  <c r="O3804" i="11" s="1"/>
  <c r="P3804" i="11" s="1"/>
  <c r="Q3803" i="11" s="1"/>
  <c r="K3803" i="11" l="1"/>
  <c r="G3805" i="11"/>
  <c r="H3805" i="11" s="1"/>
  <c r="I3805" i="11" s="1"/>
  <c r="J3805" i="11" s="1"/>
  <c r="M3805" i="11"/>
  <c r="N3805" i="11" s="1"/>
  <c r="O3805" i="11" s="1"/>
  <c r="P3805" i="11" s="1"/>
  <c r="Q3804" i="11" s="1"/>
  <c r="V3805" i="11"/>
  <c r="W3805" i="11" s="1"/>
  <c r="X3805" i="11" s="1"/>
  <c r="Y3805" i="11" s="1"/>
  <c r="U3806" i="11"/>
  <c r="E3806" i="11"/>
  <c r="D3806" i="11"/>
  <c r="A3807" i="11"/>
  <c r="B3806" i="11"/>
  <c r="C3806" i="11"/>
  <c r="S3806" i="11"/>
  <c r="G3806" i="11" l="1"/>
  <c r="H3806" i="11" s="1"/>
  <c r="I3806" i="11" s="1"/>
  <c r="J3806" i="11" s="1"/>
  <c r="K3805" i="11" s="1"/>
  <c r="M3806" i="11"/>
  <c r="N3806" i="11" s="1"/>
  <c r="O3806" i="11" s="1"/>
  <c r="P3806" i="11" s="1"/>
  <c r="Q3805" i="11" s="1"/>
  <c r="V3806" i="11"/>
  <c r="W3806" i="11" s="1"/>
  <c r="X3806" i="11" s="1"/>
  <c r="Y3806" i="11" s="1"/>
  <c r="D3807" i="11"/>
  <c r="C3807" i="11"/>
  <c r="B3807" i="11"/>
  <c r="U3807" i="11"/>
  <c r="A3808" i="11"/>
  <c r="E3807" i="11"/>
  <c r="S3807" i="11"/>
  <c r="K3804" i="11"/>
  <c r="C3808" i="11" l="1"/>
  <c r="A3809" i="11"/>
  <c r="B3808" i="11"/>
  <c r="E3808" i="11"/>
  <c r="D3808" i="11"/>
  <c r="U3808" i="11"/>
  <c r="S3808" i="11"/>
  <c r="G3807" i="11"/>
  <c r="H3807" i="11" s="1"/>
  <c r="I3807" i="11" s="1"/>
  <c r="J3807" i="11" s="1"/>
  <c r="V3807" i="11"/>
  <c r="W3807" i="11" s="1"/>
  <c r="X3807" i="11" s="1"/>
  <c r="Y3807" i="11" s="1"/>
  <c r="M3807" i="11"/>
  <c r="N3807" i="11" s="1"/>
  <c r="O3807" i="11" s="1"/>
  <c r="P3807" i="11" s="1"/>
  <c r="Q3806" i="11" s="1"/>
  <c r="A3810" i="11" l="1"/>
  <c r="B3809" i="11"/>
  <c r="U3809" i="11"/>
  <c r="E3809" i="11"/>
  <c r="C3809" i="11"/>
  <c r="D3809" i="11"/>
  <c r="S3809" i="11"/>
  <c r="K3806" i="11"/>
  <c r="H3808" i="11"/>
  <c r="I3808" i="11" s="1"/>
  <c r="J3808" i="11" s="1"/>
  <c r="G3808" i="11"/>
  <c r="V3808" i="11"/>
  <c r="M3808" i="11"/>
  <c r="N3808" i="11" s="1"/>
  <c r="O3808" i="11" s="1"/>
  <c r="P3808" i="11" s="1"/>
  <c r="W3808" i="11"/>
  <c r="X3808" i="11" s="1"/>
  <c r="Y3808" i="11" s="1"/>
  <c r="H3809" i="11" l="1"/>
  <c r="I3809" i="11" s="1"/>
  <c r="J3809" i="11" s="1"/>
  <c r="K3808" i="11" s="1"/>
  <c r="G3809" i="11"/>
  <c r="V3809" i="11"/>
  <c r="W3809" i="11" s="1"/>
  <c r="X3809" i="11" s="1"/>
  <c r="Y3809" i="11" s="1"/>
  <c r="M3809" i="11"/>
  <c r="Q3807" i="11"/>
  <c r="U3810" i="11"/>
  <c r="E3810" i="11"/>
  <c r="D3810" i="11"/>
  <c r="C3810" i="11"/>
  <c r="B3810" i="11"/>
  <c r="A3811" i="11"/>
  <c r="S3810" i="11"/>
  <c r="N3809" i="11"/>
  <c r="O3809" i="11" s="1"/>
  <c r="P3809" i="11" s="1"/>
  <c r="K3807" i="11"/>
  <c r="D3811" i="11" l="1"/>
  <c r="C3811" i="11"/>
  <c r="A3812" i="11"/>
  <c r="E3811" i="11"/>
  <c r="U3811" i="11"/>
  <c r="B3811" i="11"/>
  <c r="S3811" i="11"/>
  <c r="Q3808" i="11"/>
  <c r="G3810" i="11"/>
  <c r="H3810" i="11" s="1"/>
  <c r="I3810" i="11" s="1"/>
  <c r="J3810" i="11" s="1"/>
  <c r="M3810" i="11"/>
  <c r="N3810" i="11" s="1"/>
  <c r="O3810" i="11" s="1"/>
  <c r="P3810" i="11" s="1"/>
  <c r="Q3809" i="11" s="1"/>
  <c r="V3810" i="11"/>
  <c r="W3810" i="11" s="1"/>
  <c r="X3810" i="11" s="1"/>
  <c r="Y3810" i="11" s="1"/>
  <c r="K3809" i="11" l="1"/>
  <c r="C3812" i="11"/>
  <c r="A3813" i="11"/>
  <c r="B3812" i="11"/>
  <c r="U3812" i="11"/>
  <c r="D3812" i="11"/>
  <c r="E3812" i="11"/>
  <c r="S3812" i="11"/>
  <c r="G3811" i="11"/>
  <c r="H3811" i="11" s="1"/>
  <c r="I3811" i="11" s="1"/>
  <c r="J3811" i="11" s="1"/>
  <c r="V3811" i="11"/>
  <c r="W3811" i="11" s="1"/>
  <c r="X3811" i="11" s="1"/>
  <c r="Y3811" i="11" s="1"/>
  <c r="M3811" i="11"/>
  <c r="N3811" i="11" s="1"/>
  <c r="O3811" i="11" s="1"/>
  <c r="P3811" i="11" s="1"/>
  <c r="A3814" i="11" l="1"/>
  <c r="B3813" i="11"/>
  <c r="U3813" i="11"/>
  <c r="E3813" i="11"/>
  <c r="D3813" i="11"/>
  <c r="C3813" i="11"/>
  <c r="S3813" i="11"/>
  <c r="G3812" i="11"/>
  <c r="H3812" i="11" s="1"/>
  <c r="I3812" i="11" s="1"/>
  <c r="J3812" i="11" s="1"/>
  <c r="K3811" i="11" s="1"/>
  <c r="M3812" i="11"/>
  <c r="N3812" i="11" s="1"/>
  <c r="O3812" i="11" s="1"/>
  <c r="P3812" i="11" s="1"/>
  <c r="V3812" i="11"/>
  <c r="W3812" i="11" s="1"/>
  <c r="X3812" i="11" s="1"/>
  <c r="Y3812" i="11" s="1"/>
  <c r="Q3810" i="11"/>
  <c r="K3810" i="11"/>
  <c r="Q3811" i="11" l="1"/>
  <c r="N3813" i="11"/>
  <c r="O3813" i="11" s="1"/>
  <c r="P3813" i="11" s="1"/>
  <c r="U3814" i="11"/>
  <c r="E3814" i="11"/>
  <c r="D3814" i="11"/>
  <c r="A3815" i="11"/>
  <c r="B3814" i="11"/>
  <c r="C3814" i="11"/>
  <c r="S3814" i="11"/>
  <c r="G3813" i="11"/>
  <c r="H3813" i="11" s="1"/>
  <c r="I3813" i="11" s="1"/>
  <c r="J3813" i="11" s="1"/>
  <c r="V3813" i="11"/>
  <c r="M3813" i="11"/>
  <c r="W3813" i="11"/>
  <c r="X3813" i="11" s="1"/>
  <c r="Y3813" i="11" s="1"/>
  <c r="W3814" i="11" l="1"/>
  <c r="X3814" i="11" s="1"/>
  <c r="Y3814" i="11" s="1"/>
  <c r="G3814" i="11"/>
  <c r="M3814" i="11"/>
  <c r="N3814" i="11" s="1"/>
  <c r="O3814" i="11" s="1"/>
  <c r="P3814" i="11" s="1"/>
  <c r="Q3813" i="11" s="1"/>
  <c r="V3814" i="11"/>
  <c r="H3814" i="11"/>
  <c r="I3814" i="11" s="1"/>
  <c r="J3814" i="11" s="1"/>
  <c r="K3813" i="11" s="1"/>
  <c r="K3812" i="11"/>
  <c r="D3815" i="11"/>
  <c r="C3815" i="11"/>
  <c r="B3815" i="11"/>
  <c r="U3815" i="11"/>
  <c r="E3815" i="11"/>
  <c r="A3816" i="11"/>
  <c r="S3815" i="11"/>
  <c r="Q3812" i="11"/>
  <c r="G3815" i="11" l="1"/>
  <c r="H3815" i="11" s="1"/>
  <c r="I3815" i="11" s="1"/>
  <c r="J3815" i="11" s="1"/>
  <c r="K3814" i="11" s="1"/>
  <c r="V3815" i="11"/>
  <c r="W3815" i="11" s="1"/>
  <c r="X3815" i="11" s="1"/>
  <c r="Y3815" i="11" s="1"/>
  <c r="M3815" i="11"/>
  <c r="N3815" i="11" s="1"/>
  <c r="O3815" i="11" s="1"/>
  <c r="P3815" i="11" s="1"/>
  <c r="C3816" i="11"/>
  <c r="A3817" i="11"/>
  <c r="B3816" i="11"/>
  <c r="E3816" i="11"/>
  <c r="D3816" i="11"/>
  <c r="U3816" i="11"/>
  <c r="S3816" i="11"/>
  <c r="G3816" i="11" l="1"/>
  <c r="H3816" i="11" s="1"/>
  <c r="I3816" i="11" s="1"/>
  <c r="J3816" i="11" s="1"/>
  <c r="K3815" i="11" s="1"/>
  <c r="M3816" i="11"/>
  <c r="N3816" i="11" s="1"/>
  <c r="O3816" i="11" s="1"/>
  <c r="P3816" i="11" s="1"/>
  <c r="V3816" i="11"/>
  <c r="W3816" i="11" s="1"/>
  <c r="X3816" i="11" s="1"/>
  <c r="Y3816" i="11" s="1"/>
  <c r="A3818" i="11"/>
  <c r="B3817" i="11"/>
  <c r="U3817" i="11"/>
  <c r="E3817" i="11"/>
  <c r="C3817" i="11"/>
  <c r="D3817" i="11"/>
  <c r="S3817" i="11"/>
  <c r="Q3814" i="11"/>
  <c r="Q3815" i="11" l="1"/>
  <c r="G3817" i="11"/>
  <c r="H3817" i="11" s="1"/>
  <c r="I3817" i="11" s="1"/>
  <c r="J3817" i="11" s="1"/>
  <c r="V3817" i="11"/>
  <c r="W3817" i="11" s="1"/>
  <c r="X3817" i="11" s="1"/>
  <c r="Y3817" i="11" s="1"/>
  <c r="M3817" i="11"/>
  <c r="N3817" i="11" s="1"/>
  <c r="O3817" i="11" s="1"/>
  <c r="P3817" i="11" s="1"/>
  <c r="U3818" i="11"/>
  <c r="E3818" i="11"/>
  <c r="D3818" i="11"/>
  <c r="C3818" i="11"/>
  <c r="B3818" i="11"/>
  <c r="A3819" i="11"/>
  <c r="S3818" i="11"/>
  <c r="D3819" i="11" l="1"/>
  <c r="C3819" i="11"/>
  <c r="A3820" i="11"/>
  <c r="E3819" i="11"/>
  <c r="U3819" i="11"/>
  <c r="B3819" i="11"/>
  <c r="S3819" i="11"/>
  <c r="K3816" i="11"/>
  <c r="G3818" i="11"/>
  <c r="H3818" i="11" s="1"/>
  <c r="I3818" i="11" s="1"/>
  <c r="J3818" i="11" s="1"/>
  <c r="V3818" i="11"/>
  <c r="W3818" i="11" s="1"/>
  <c r="X3818" i="11" s="1"/>
  <c r="Y3818" i="11" s="1"/>
  <c r="M3818" i="11"/>
  <c r="N3818" i="11" s="1"/>
  <c r="O3818" i="11" s="1"/>
  <c r="P3818" i="11" s="1"/>
  <c r="Q3816" i="11"/>
  <c r="C3820" i="11" l="1"/>
  <c r="A3821" i="11"/>
  <c r="B3820" i="11"/>
  <c r="U3820" i="11"/>
  <c r="D3820" i="11"/>
  <c r="E3820" i="11"/>
  <c r="S3820" i="11"/>
  <c r="G3819" i="11"/>
  <c r="H3819" i="11" s="1"/>
  <c r="I3819" i="11" s="1"/>
  <c r="J3819" i="11" s="1"/>
  <c r="M3819" i="11"/>
  <c r="N3819" i="11" s="1"/>
  <c r="O3819" i="11" s="1"/>
  <c r="P3819" i="11" s="1"/>
  <c r="V3819" i="11"/>
  <c r="W3819" i="11" s="1"/>
  <c r="X3819" i="11" s="1"/>
  <c r="Y3819" i="11" s="1"/>
  <c r="Q3817" i="11"/>
  <c r="K3817" i="11"/>
  <c r="K3818" i="11" l="1"/>
  <c r="G3820" i="11"/>
  <c r="V3820" i="11"/>
  <c r="M3820" i="11"/>
  <c r="N3820" i="11" s="1"/>
  <c r="O3820" i="11" s="1"/>
  <c r="P3820" i="11" s="1"/>
  <c r="Q3819" i="11" s="1"/>
  <c r="W3820" i="11"/>
  <c r="X3820" i="11" s="1"/>
  <c r="Y3820" i="11" s="1"/>
  <c r="A3822" i="11"/>
  <c r="B3821" i="11"/>
  <c r="U3821" i="11"/>
  <c r="E3821" i="11"/>
  <c r="D3821" i="11"/>
  <c r="C3821" i="11"/>
  <c r="S3821" i="11"/>
  <c r="Q3818" i="11"/>
  <c r="H3820" i="11" l="1"/>
  <c r="I3820" i="11" s="1"/>
  <c r="J3820" i="11" s="1"/>
  <c r="G3821" i="11"/>
  <c r="H3821" i="11" s="1"/>
  <c r="I3821" i="11" s="1"/>
  <c r="J3821" i="11" s="1"/>
  <c r="M3821" i="11"/>
  <c r="N3821" i="11" s="1"/>
  <c r="O3821" i="11" s="1"/>
  <c r="P3821" i="11" s="1"/>
  <c r="Q3820" i="11" s="1"/>
  <c r="V3821" i="11"/>
  <c r="W3821" i="11" s="1"/>
  <c r="X3821" i="11" s="1"/>
  <c r="Y3821" i="11" s="1"/>
  <c r="U3822" i="11"/>
  <c r="E3822" i="11"/>
  <c r="D3822" i="11"/>
  <c r="A3823" i="11"/>
  <c r="B3822" i="11"/>
  <c r="C3822" i="11"/>
  <c r="S3822" i="11"/>
  <c r="G3822" i="11" l="1"/>
  <c r="H3822" i="11" s="1"/>
  <c r="I3822" i="11" s="1"/>
  <c r="J3822" i="11" s="1"/>
  <c r="M3822" i="11"/>
  <c r="N3822" i="11" s="1"/>
  <c r="O3822" i="11" s="1"/>
  <c r="P3822" i="11" s="1"/>
  <c r="Q3821" i="11" s="1"/>
  <c r="V3822" i="11"/>
  <c r="W3822" i="11" s="1"/>
  <c r="X3822" i="11" s="1"/>
  <c r="Y3822" i="11" s="1"/>
  <c r="D3823" i="11"/>
  <c r="C3823" i="11"/>
  <c r="B3823" i="11"/>
  <c r="U3823" i="11"/>
  <c r="A3824" i="11"/>
  <c r="E3823" i="11"/>
  <c r="S3823" i="11"/>
  <c r="K3820" i="11"/>
  <c r="K3819" i="11"/>
  <c r="C3824" i="11" l="1"/>
  <c r="A3825" i="11"/>
  <c r="B3824" i="11"/>
  <c r="E3824" i="11"/>
  <c r="D3824" i="11"/>
  <c r="U3824" i="11"/>
  <c r="S3824" i="11"/>
  <c r="G3823" i="11"/>
  <c r="H3823" i="11" s="1"/>
  <c r="I3823" i="11" s="1"/>
  <c r="J3823" i="11" s="1"/>
  <c r="M3823" i="11"/>
  <c r="V3823" i="11"/>
  <c r="W3823" i="11" s="1"/>
  <c r="X3823" i="11" s="1"/>
  <c r="Y3823" i="11" s="1"/>
  <c r="N3823" i="11"/>
  <c r="O3823" i="11" s="1"/>
  <c r="P3823" i="11" s="1"/>
  <c r="K3821" i="11"/>
  <c r="N3824" i="11" l="1"/>
  <c r="O3824" i="11" s="1"/>
  <c r="P3824" i="11" s="1"/>
  <c r="Q3823" i="11" s="1"/>
  <c r="A3826" i="11"/>
  <c r="B3825" i="11"/>
  <c r="U3825" i="11"/>
  <c r="E3825" i="11"/>
  <c r="C3825" i="11"/>
  <c r="D3825" i="11"/>
  <c r="S3825" i="11"/>
  <c r="Q3822" i="11"/>
  <c r="K3822" i="11"/>
  <c r="G3824" i="11"/>
  <c r="M3824" i="11"/>
  <c r="V3824" i="11"/>
  <c r="W3824" i="11"/>
  <c r="X3824" i="11" s="1"/>
  <c r="Y3824" i="11" s="1"/>
  <c r="H3825" i="11" l="1"/>
  <c r="I3825" i="11" s="1"/>
  <c r="J3825" i="11" s="1"/>
  <c r="H3824" i="11"/>
  <c r="I3824" i="11" s="1"/>
  <c r="J3824" i="11" s="1"/>
  <c r="U3826" i="11"/>
  <c r="E3826" i="11"/>
  <c r="D3826" i="11"/>
  <c r="C3826" i="11"/>
  <c r="B3826" i="11"/>
  <c r="A3827" i="11"/>
  <c r="S3826" i="11"/>
  <c r="G3825" i="11"/>
  <c r="V3825" i="11"/>
  <c r="W3825" i="11" s="1"/>
  <c r="X3825" i="11" s="1"/>
  <c r="Y3825" i="11" s="1"/>
  <c r="M3825" i="11"/>
  <c r="N3825" i="11" s="1"/>
  <c r="O3825" i="11" s="1"/>
  <c r="P3825" i="11" s="1"/>
  <c r="D3827" i="11" l="1"/>
  <c r="C3827" i="11"/>
  <c r="A3828" i="11"/>
  <c r="E3827" i="11"/>
  <c r="B3827" i="11"/>
  <c r="U3827" i="11"/>
  <c r="S3827" i="11"/>
  <c r="G3826" i="11"/>
  <c r="H3826" i="11" s="1"/>
  <c r="I3826" i="11" s="1"/>
  <c r="J3826" i="11" s="1"/>
  <c r="M3826" i="11"/>
  <c r="V3826" i="11"/>
  <c r="W3826" i="11" s="1"/>
  <c r="X3826" i="11" s="1"/>
  <c r="Y3826" i="11" s="1"/>
  <c r="N3826" i="11"/>
  <c r="O3826" i="11" s="1"/>
  <c r="P3826" i="11" s="1"/>
  <c r="Q3824" i="11"/>
  <c r="K3824" i="11"/>
  <c r="K3823" i="11"/>
  <c r="K3825" i="11" l="1"/>
  <c r="C3828" i="11"/>
  <c r="A3829" i="11"/>
  <c r="B3828" i="11"/>
  <c r="U3828" i="11"/>
  <c r="D3828" i="11"/>
  <c r="E3828" i="11"/>
  <c r="S3828" i="11"/>
  <c r="G3827" i="11"/>
  <c r="V3827" i="11"/>
  <c r="W3827" i="11" s="1"/>
  <c r="X3827" i="11" s="1"/>
  <c r="Y3827" i="11" s="1"/>
  <c r="M3827" i="11"/>
  <c r="N3827" i="11" s="1"/>
  <c r="O3827" i="11" s="1"/>
  <c r="P3827" i="11" s="1"/>
  <c r="Q3826" i="11" s="1"/>
  <c r="H3827" i="11"/>
  <c r="I3827" i="11" s="1"/>
  <c r="J3827" i="11" s="1"/>
  <c r="Q3825" i="11"/>
  <c r="A3830" i="11" l="1"/>
  <c r="B3829" i="11"/>
  <c r="U3829" i="11"/>
  <c r="E3829" i="11"/>
  <c r="D3829" i="11"/>
  <c r="C3829" i="11"/>
  <c r="S3829" i="11"/>
  <c r="G3828" i="11"/>
  <c r="H3828" i="11" s="1"/>
  <c r="I3828" i="11" s="1"/>
  <c r="J3828" i="11" s="1"/>
  <c r="K3827" i="11" s="1"/>
  <c r="M3828" i="11"/>
  <c r="N3828" i="11" s="1"/>
  <c r="O3828" i="11" s="1"/>
  <c r="P3828" i="11" s="1"/>
  <c r="V3828" i="11"/>
  <c r="W3828" i="11" s="1"/>
  <c r="X3828" i="11" s="1"/>
  <c r="Y3828" i="11" s="1"/>
  <c r="K3826" i="11"/>
  <c r="Q3827" i="11" l="1"/>
  <c r="G3829" i="11"/>
  <c r="H3829" i="11" s="1"/>
  <c r="I3829" i="11" s="1"/>
  <c r="J3829" i="11" s="1"/>
  <c r="K3828" i="11" s="1"/>
  <c r="M3829" i="11"/>
  <c r="V3829" i="11"/>
  <c r="W3829" i="11" s="1"/>
  <c r="X3829" i="11" s="1"/>
  <c r="Y3829" i="11" s="1"/>
  <c r="N3829" i="11"/>
  <c r="O3829" i="11" s="1"/>
  <c r="P3829" i="11" s="1"/>
  <c r="U3830" i="11"/>
  <c r="E3830" i="11"/>
  <c r="D3830" i="11"/>
  <c r="A3831" i="11"/>
  <c r="C3830" i="11"/>
  <c r="B3830" i="11"/>
  <c r="S3830" i="11"/>
  <c r="G3830" i="11" l="1"/>
  <c r="H3830" i="11" s="1"/>
  <c r="I3830" i="11" s="1"/>
  <c r="J3830" i="11" s="1"/>
  <c r="K3829" i="11" s="1"/>
  <c r="M3830" i="11"/>
  <c r="N3830" i="11" s="1"/>
  <c r="O3830" i="11" s="1"/>
  <c r="P3830" i="11" s="1"/>
  <c r="Q3829" i="11" s="1"/>
  <c r="V3830" i="11"/>
  <c r="W3830" i="11" s="1"/>
  <c r="X3830" i="11" s="1"/>
  <c r="Y3830" i="11" s="1"/>
  <c r="D3831" i="11"/>
  <c r="C3831" i="11"/>
  <c r="B3831" i="11"/>
  <c r="U3831" i="11"/>
  <c r="E3831" i="11"/>
  <c r="A3832" i="11"/>
  <c r="S3831" i="11"/>
  <c r="Q3828" i="11"/>
  <c r="G3831" i="11" l="1"/>
  <c r="H3831" i="11" s="1"/>
  <c r="I3831" i="11" s="1"/>
  <c r="J3831" i="11" s="1"/>
  <c r="K3830" i="11" s="1"/>
  <c r="M3831" i="11"/>
  <c r="N3831" i="11" s="1"/>
  <c r="O3831" i="11" s="1"/>
  <c r="P3831" i="11" s="1"/>
  <c r="V3831" i="11"/>
  <c r="W3831" i="11" s="1"/>
  <c r="X3831" i="11" s="1"/>
  <c r="Y3831" i="11" s="1"/>
  <c r="C3832" i="11"/>
  <c r="A3833" i="11"/>
  <c r="B3832" i="11"/>
  <c r="E3832" i="11"/>
  <c r="D3832" i="11"/>
  <c r="U3832" i="11"/>
  <c r="S3832" i="11"/>
  <c r="G3832" i="11" l="1"/>
  <c r="H3832" i="11" s="1"/>
  <c r="I3832" i="11" s="1"/>
  <c r="J3832" i="11" s="1"/>
  <c r="K3831" i="11" s="1"/>
  <c r="M3832" i="11"/>
  <c r="N3832" i="11" s="1"/>
  <c r="O3832" i="11" s="1"/>
  <c r="P3832" i="11" s="1"/>
  <c r="Q3831" i="11" s="1"/>
  <c r="V3832" i="11"/>
  <c r="W3832" i="11" s="1"/>
  <c r="X3832" i="11" s="1"/>
  <c r="Y3832" i="11" s="1"/>
  <c r="A3834" i="11"/>
  <c r="B3833" i="11"/>
  <c r="U3833" i="11"/>
  <c r="E3833" i="11"/>
  <c r="D3833" i="11"/>
  <c r="C3833" i="11"/>
  <c r="S3833" i="11"/>
  <c r="Q3830" i="11"/>
  <c r="G3833" i="11" l="1"/>
  <c r="H3833" i="11" s="1"/>
  <c r="I3833" i="11" s="1"/>
  <c r="J3833" i="11" s="1"/>
  <c r="K3832" i="11" s="1"/>
  <c r="V3833" i="11"/>
  <c r="W3833" i="11" s="1"/>
  <c r="X3833" i="11" s="1"/>
  <c r="Y3833" i="11" s="1"/>
  <c r="M3833" i="11"/>
  <c r="N3833" i="11" s="1"/>
  <c r="O3833" i="11" s="1"/>
  <c r="P3833" i="11" s="1"/>
  <c r="Q3832" i="11" s="1"/>
  <c r="U3834" i="11"/>
  <c r="E3834" i="11"/>
  <c r="D3834" i="11"/>
  <c r="C3834" i="11"/>
  <c r="B3834" i="11"/>
  <c r="A3835" i="11"/>
  <c r="S3834" i="11"/>
  <c r="D3835" i="11" l="1"/>
  <c r="C3835" i="11"/>
  <c r="A3836" i="11"/>
  <c r="E3835" i="11"/>
  <c r="U3835" i="11"/>
  <c r="B3835" i="11"/>
  <c r="S3835" i="11"/>
  <c r="G3834" i="11"/>
  <c r="H3834" i="11" s="1"/>
  <c r="I3834" i="11" s="1"/>
  <c r="J3834" i="11" s="1"/>
  <c r="M3834" i="11"/>
  <c r="N3834" i="11" s="1"/>
  <c r="O3834" i="11" s="1"/>
  <c r="P3834" i="11" s="1"/>
  <c r="V3834" i="11"/>
  <c r="W3834" i="11" s="1"/>
  <c r="X3834" i="11" s="1"/>
  <c r="Y3834" i="11" s="1"/>
  <c r="K3833" i="11" l="1"/>
  <c r="C3836" i="11"/>
  <c r="A3837" i="11"/>
  <c r="B3836" i="11"/>
  <c r="U3836" i="11"/>
  <c r="E3836" i="11"/>
  <c r="D3836" i="11"/>
  <c r="S3836" i="11"/>
  <c r="G3835" i="11"/>
  <c r="M3835" i="11"/>
  <c r="N3835" i="11" s="1"/>
  <c r="O3835" i="11" s="1"/>
  <c r="P3835" i="11" s="1"/>
  <c r="V3835" i="11"/>
  <c r="W3835" i="11" s="1"/>
  <c r="X3835" i="11" s="1"/>
  <c r="Y3835" i="11" s="1"/>
  <c r="H3835" i="11"/>
  <c r="I3835" i="11" s="1"/>
  <c r="J3835" i="11" s="1"/>
  <c r="Q3833" i="11"/>
  <c r="H3836" i="11" l="1"/>
  <c r="I3836" i="11" s="1"/>
  <c r="J3836" i="11" s="1"/>
  <c r="K3835" i="11" s="1"/>
  <c r="A3838" i="11"/>
  <c r="B3837" i="11"/>
  <c r="U3837" i="11"/>
  <c r="E3837" i="11"/>
  <c r="D3837" i="11"/>
  <c r="C3837" i="11"/>
  <c r="S3837" i="11"/>
  <c r="G3836" i="11"/>
  <c r="V3836" i="11"/>
  <c r="W3836" i="11" s="1"/>
  <c r="X3836" i="11" s="1"/>
  <c r="Y3836" i="11" s="1"/>
  <c r="M3836" i="11"/>
  <c r="N3836" i="11" s="1"/>
  <c r="O3836" i="11" s="1"/>
  <c r="P3836" i="11" s="1"/>
  <c r="Q3834" i="11"/>
  <c r="K3834" i="11"/>
  <c r="G3837" i="11" l="1"/>
  <c r="H3837" i="11" s="1"/>
  <c r="I3837" i="11" s="1"/>
  <c r="J3837" i="11" s="1"/>
  <c r="K3836" i="11" s="1"/>
  <c r="M3837" i="11"/>
  <c r="N3837" i="11" s="1"/>
  <c r="O3837" i="11" s="1"/>
  <c r="P3837" i="11" s="1"/>
  <c r="V3837" i="11"/>
  <c r="W3837" i="11" s="1"/>
  <c r="X3837" i="11" s="1"/>
  <c r="Y3837" i="11" s="1"/>
  <c r="U3838" i="11"/>
  <c r="E3838" i="11"/>
  <c r="D3838" i="11"/>
  <c r="A3839" i="11"/>
  <c r="B3838" i="11"/>
  <c r="C3838" i="11"/>
  <c r="S3838" i="11"/>
  <c r="Q3835" i="11"/>
  <c r="G3838" i="11" l="1"/>
  <c r="H3838" i="11" s="1"/>
  <c r="I3838" i="11" s="1"/>
  <c r="J3838" i="11" s="1"/>
  <c r="K3837" i="11" s="1"/>
  <c r="V3838" i="11"/>
  <c r="W3838" i="11" s="1"/>
  <c r="X3838" i="11" s="1"/>
  <c r="Y3838" i="11" s="1"/>
  <c r="M3838" i="11"/>
  <c r="N3838" i="11" s="1"/>
  <c r="O3838" i="11" s="1"/>
  <c r="P3838" i="11" s="1"/>
  <c r="D3839" i="11"/>
  <c r="C3839" i="11"/>
  <c r="B3839" i="11"/>
  <c r="U3839" i="11"/>
  <c r="A3840" i="11"/>
  <c r="E3839" i="11"/>
  <c r="S3839" i="11"/>
  <c r="Q3836" i="11"/>
  <c r="C3840" i="11" l="1"/>
  <c r="A3841" i="11"/>
  <c r="B3840" i="11"/>
  <c r="E3840" i="11"/>
  <c r="D3840" i="11"/>
  <c r="U3840" i="11"/>
  <c r="S3840" i="11"/>
  <c r="G3839" i="11"/>
  <c r="H3839" i="11" s="1"/>
  <c r="I3839" i="11" s="1"/>
  <c r="J3839" i="11" s="1"/>
  <c r="K3838" i="11" s="1"/>
  <c r="V3839" i="11"/>
  <c r="W3839" i="11" s="1"/>
  <c r="X3839" i="11" s="1"/>
  <c r="Y3839" i="11" s="1"/>
  <c r="M3839" i="11"/>
  <c r="N3839" i="11"/>
  <c r="O3839" i="11" s="1"/>
  <c r="P3839" i="11" s="1"/>
  <c r="Q3837" i="11"/>
  <c r="N3840" i="11" l="1"/>
  <c r="O3840" i="11" s="1"/>
  <c r="P3840" i="11" s="1"/>
  <c r="Q3839" i="11" s="1"/>
  <c r="G3840" i="11"/>
  <c r="H3840" i="11" s="1"/>
  <c r="I3840" i="11" s="1"/>
  <c r="J3840" i="11" s="1"/>
  <c r="K3839" i="11" s="1"/>
  <c r="V3840" i="11"/>
  <c r="W3840" i="11" s="1"/>
  <c r="X3840" i="11" s="1"/>
  <c r="Y3840" i="11" s="1"/>
  <c r="M3840" i="11"/>
  <c r="A3842" i="11"/>
  <c r="B3841" i="11"/>
  <c r="U3841" i="11"/>
  <c r="E3841" i="11"/>
  <c r="C3841" i="11"/>
  <c r="D3841" i="11"/>
  <c r="S3841" i="11"/>
  <c r="Q3838" i="11"/>
  <c r="U3842" i="11" l="1"/>
  <c r="E3842" i="11"/>
  <c r="D3842" i="11"/>
  <c r="C3842" i="11"/>
  <c r="B3842" i="11"/>
  <c r="A3843" i="11"/>
  <c r="S3842" i="11"/>
  <c r="G3841" i="11"/>
  <c r="H3841" i="11" s="1"/>
  <c r="I3841" i="11" s="1"/>
  <c r="J3841" i="11" s="1"/>
  <c r="M3841" i="11"/>
  <c r="N3841" i="11" s="1"/>
  <c r="O3841" i="11" s="1"/>
  <c r="P3841" i="11" s="1"/>
  <c r="Q3840" i="11" s="1"/>
  <c r="V3841" i="11"/>
  <c r="W3841" i="11" s="1"/>
  <c r="X3841" i="11" s="1"/>
  <c r="Y3841" i="11" s="1"/>
  <c r="K3840" i="11" l="1"/>
  <c r="G3842" i="11"/>
  <c r="H3842" i="11" s="1"/>
  <c r="I3842" i="11" s="1"/>
  <c r="J3842" i="11" s="1"/>
  <c r="V3842" i="11"/>
  <c r="W3842" i="11" s="1"/>
  <c r="X3842" i="11" s="1"/>
  <c r="Y3842" i="11" s="1"/>
  <c r="M3842" i="11"/>
  <c r="N3842" i="11" s="1"/>
  <c r="O3842" i="11" s="1"/>
  <c r="P3842" i="11" s="1"/>
  <c r="Q3841" i="11" s="1"/>
  <c r="D3843" i="11"/>
  <c r="C3843" i="11"/>
  <c r="A3844" i="11"/>
  <c r="E3843" i="11"/>
  <c r="B3843" i="11"/>
  <c r="U3843" i="11"/>
  <c r="S3843" i="11"/>
  <c r="G3843" i="11" l="1"/>
  <c r="H3843" i="11" s="1"/>
  <c r="I3843" i="11" s="1"/>
  <c r="J3843" i="11" s="1"/>
  <c r="M3843" i="11"/>
  <c r="N3843" i="11" s="1"/>
  <c r="O3843" i="11" s="1"/>
  <c r="P3843" i="11" s="1"/>
  <c r="Q3842" i="11" s="1"/>
  <c r="V3843" i="11"/>
  <c r="W3843" i="11" s="1"/>
  <c r="X3843" i="11" s="1"/>
  <c r="Y3843" i="11" s="1"/>
  <c r="C3844" i="11"/>
  <c r="A3845" i="11"/>
  <c r="B3844" i="11"/>
  <c r="U3844" i="11"/>
  <c r="D3844" i="11"/>
  <c r="E3844" i="11"/>
  <c r="S3844" i="11"/>
  <c r="K3841" i="11"/>
  <c r="A3846" i="11" l="1"/>
  <c r="B3845" i="11"/>
  <c r="U3845" i="11"/>
  <c r="E3845" i="11"/>
  <c r="D3845" i="11"/>
  <c r="C3845" i="11"/>
  <c r="S3845" i="11"/>
  <c r="G3844" i="11"/>
  <c r="H3844" i="11" s="1"/>
  <c r="I3844" i="11" s="1"/>
  <c r="J3844" i="11" s="1"/>
  <c r="K3843" i="11" s="1"/>
  <c r="M3844" i="11"/>
  <c r="N3844" i="11" s="1"/>
  <c r="O3844" i="11" s="1"/>
  <c r="P3844" i="11" s="1"/>
  <c r="Q3843" i="11" s="1"/>
  <c r="V3844" i="11"/>
  <c r="W3844" i="11" s="1"/>
  <c r="X3844" i="11" s="1"/>
  <c r="Y3844" i="11" s="1"/>
  <c r="K3842" i="11"/>
  <c r="G3845" i="11" l="1"/>
  <c r="H3845" i="11" s="1"/>
  <c r="I3845" i="11" s="1"/>
  <c r="J3845" i="11" s="1"/>
  <c r="V3845" i="11"/>
  <c r="W3845" i="11" s="1"/>
  <c r="X3845" i="11" s="1"/>
  <c r="Y3845" i="11" s="1"/>
  <c r="M3845" i="11"/>
  <c r="N3845" i="11" s="1"/>
  <c r="O3845" i="11" s="1"/>
  <c r="P3845" i="11" s="1"/>
  <c r="Q3844" i="11" s="1"/>
  <c r="U3846" i="11"/>
  <c r="E3846" i="11"/>
  <c r="D3846" i="11"/>
  <c r="A3847" i="11"/>
  <c r="C3846" i="11"/>
  <c r="B3846" i="11"/>
  <c r="S3846" i="11"/>
  <c r="G3846" i="11" l="1"/>
  <c r="V3846" i="11"/>
  <c r="W3846" i="11" s="1"/>
  <c r="X3846" i="11" s="1"/>
  <c r="Y3846" i="11" s="1"/>
  <c r="M3846" i="11"/>
  <c r="N3846" i="11" s="1"/>
  <c r="O3846" i="11" s="1"/>
  <c r="P3846" i="11" s="1"/>
  <c r="H3846" i="11"/>
  <c r="I3846" i="11" s="1"/>
  <c r="J3846" i="11" s="1"/>
  <c r="K3844" i="11"/>
  <c r="D3847" i="11"/>
  <c r="C3847" i="11"/>
  <c r="B3847" i="11"/>
  <c r="U3847" i="11"/>
  <c r="E3847" i="11"/>
  <c r="A3848" i="11"/>
  <c r="S3847" i="11"/>
  <c r="C3848" i="11" l="1"/>
  <c r="A3849" i="11"/>
  <c r="B3848" i="11"/>
  <c r="E3848" i="11"/>
  <c r="D3848" i="11"/>
  <c r="U3848" i="11"/>
  <c r="S3848" i="11"/>
  <c r="W3847" i="11"/>
  <c r="X3847" i="11" s="1"/>
  <c r="Y3847" i="11" s="1"/>
  <c r="Q3845" i="11"/>
  <c r="G3847" i="11"/>
  <c r="H3847" i="11" s="1"/>
  <c r="I3847" i="11" s="1"/>
  <c r="J3847" i="11" s="1"/>
  <c r="V3847" i="11"/>
  <c r="M3847" i="11"/>
  <c r="N3847" i="11" s="1"/>
  <c r="O3847" i="11" s="1"/>
  <c r="P3847" i="11" s="1"/>
  <c r="Q3846" i="11" s="1"/>
  <c r="K3845" i="11"/>
  <c r="A3850" i="11" l="1"/>
  <c r="B3849" i="11"/>
  <c r="U3849" i="11"/>
  <c r="E3849" i="11"/>
  <c r="D3849" i="11"/>
  <c r="C3849" i="11"/>
  <c r="S3849" i="11"/>
  <c r="K3846" i="11"/>
  <c r="G3848" i="11"/>
  <c r="H3848" i="11" s="1"/>
  <c r="I3848" i="11" s="1"/>
  <c r="J3848" i="11" s="1"/>
  <c r="M3848" i="11"/>
  <c r="N3848" i="11" s="1"/>
  <c r="O3848" i="11" s="1"/>
  <c r="P3848" i="11" s="1"/>
  <c r="V3848" i="11"/>
  <c r="W3848" i="11" s="1"/>
  <c r="X3848" i="11" s="1"/>
  <c r="Y3848" i="11" s="1"/>
  <c r="Q3847" i="11" l="1"/>
  <c r="H3849" i="11"/>
  <c r="I3849" i="11" s="1"/>
  <c r="J3849" i="11" s="1"/>
  <c r="K3848" i="11" s="1"/>
  <c r="U3850" i="11"/>
  <c r="E3850" i="11"/>
  <c r="D3850" i="11"/>
  <c r="C3850" i="11"/>
  <c r="B3850" i="11"/>
  <c r="A3851" i="11"/>
  <c r="S3850" i="11"/>
  <c r="K3847" i="11"/>
  <c r="G3849" i="11"/>
  <c r="V3849" i="11"/>
  <c r="W3849" i="11" s="1"/>
  <c r="X3849" i="11" s="1"/>
  <c r="Y3849" i="11" s="1"/>
  <c r="M3849" i="11"/>
  <c r="N3849" i="11" s="1"/>
  <c r="O3849" i="11" s="1"/>
  <c r="P3849" i="11" s="1"/>
  <c r="D3851" i="11" l="1"/>
  <c r="C3851" i="11"/>
  <c r="A3852" i="11"/>
  <c r="E3851" i="11"/>
  <c r="U3851" i="11"/>
  <c r="B3851" i="11"/>
  <c r="S3851" i="11"/>
  <c r="G3850" i="11"/>
  <c r="H3850" i="11" s="1"/>
  <c r="I3850" i="11" s="1"/>
  <c r="J3850" i="11" s="1"/>
  <c r="V3850" i="11"/>
  <c r="W3850" i="11" s="1"/>
  <c r="X3850" i="11" s="1"/>
  <c r="Y3850" i="11" s="1"/>
  <c r="M3850" i="11"/>
  <c r="Q3848" i="11"/>
  <c r="K3849" i="11" l="1"/>
  <c r="N3851" i="11"/>
  <c r="O3851" i="11" s="1"/>
  <c r="P3851" i="11" s="1"/>
  <c r="C3852" i="11"/>
  <c r="A3853" i="11"/>
  <c r="B3852" i="11"/>
  <c r="U3852" i="11"/>
  <c r="E3852" i="11"/>
  <c r="D3852" i="11"/>
  <c r="S3852" i="11"/>
  <c r="N3850" i="11"/>
  <c r="O3850" i="11" s="1"/>
  <c r="P3850" i="11" s="1"/>
  <c r="W3851" i="11"/>
  <c r="X3851" i="11" s="1"/>
  <c r="Y3851" i="11" s="1"/>
  <c r="G3851" i="11"/>
  <c r="H3851" i="11" s="1"/>
  <c r="I3851" i="11" s="1"/>
  <c r="J3851" i="11" s="1"/>
  <c r="M3851" i="11"/>
  <c r="V3851" i="11"/>
  <c r="A3854" i="11" l="1"/>
  <c r="B3853" i="11"/>
  <c r="U3853" i="11"/>
  <c r="E3853" i="11"/>
  <c r="D3853" i="11"/>
  <c r="C3853" i="11"/>
  <c r="S3853" i="11"/>
  <c r="G3852" i="11"/>
  <c r="V3852" i="11"/>
  <c r="W3852" i="11" s="1"/>
  <c r="X3852" i="11" s="1"/>
  <c r="Y3852" i="11" s="1"/>
  <c r="M3852" i="11"/>
  <c r="N3852" i="11" s="1"/>
  <c r="O3852" i="11" s="1"/>
  <c r="P3852" i="11" s="1"/>
  <c r="Q3850" i="11"/>
  <c r="Q3849" i="11"/>
  <c r="H3852" i="11"/>
  <c r="I3852" i="11" s="1"/>
  <c r="J3852" i="11" s="1"/>
  <c r="K3850" i="11"/>
  <c r="Q3851" i="11" l="1"/>
  <c r="G3853" i="11"/>
  <c r="H3853" i="11" s="1"/>
  <c r="I3853" i="11" s="1"/>
  <c r="J3853" i="11" s="1"/>
  <c r="M3853" i="11"/>
  <c r="V3853" i="11"/>
  <c r="W3853" i="11" s="1"/>
  <c r="X3853" i="11" s="1"/>
  <c r="Y3853" i="11" s="1"/>
  <c r="K3851" i="11"/>
  <c r="N3853" i="11"/>
  <c r="O3853" i="11" s="1"/>
  <c r="P3853" i="11" s="1"/>
  <c r="Q3852" i="11" s="1"/>
  <c r="U3854" i="11"/>
  <c r="E3854" i="11"/>
  <c r="D3854" i="11"/>
  <c r="A3855" i="11"/>
  <c r="B3854" i="11"/>
  <c r="C3854" i="11"/>
  <c r="S3854" i="11"/>
  <c r="K3852" i="11" l="1"/>
  <c r="G3854" i="11"/>
  <c r="H3854" i="11" s="1"/>
  <c r="I3854" i="11" s="1"/>
  <c r="J3854" i="11" s="1"/>
  <c r="V3854" i="11"/>
  <c r="W3854" i="11" s="1"/>
  <c r="X3854" i="11" s="1"/>
  <c r="Y3854" i="11" s="1"/>
  <c r="M3854" i="11"/>
  <c r="N3854" i="11" s="1"/>
  <c r="O3854" i="11" s="1"/>
  <c r="P3854" i="11" s="1"/>
  <c r="Q3853" i="11" s="1"/>
  <c r="D3855" i="11"/>
  <c r="C3855" i="11"/>
  <c r="B3855" i="11"/>
  <c r="U3855" i="11"/>
  <c r="E3855" i="11"/>
  <c r="A3856" i="11"/>
  <c r="S3855" i="11"/>
  <c r="G3855" i="11" l="1"/>
  <c r="H3855" i="11" s="1"/>
  <c r="I3855" i="11" s="1"/>
  <c r="J3855" i="11" s="1"/>
  <c r="K3854" i="11" s="1"/>
  <c r="V3855" i="11"/>
  <c r="W3855" i="11" s="1"/>
  <c r="X3855" i="11" s="1"/>
  <c r="Y3855" i="11" s="1"/>
  <c r="M3855" i="11"/>
  <c r="N3855" i="11" s="1"/>
  <c r="O3855" i="11" s="1"/>
  <c r="P3855" i="11" s="1"/>
  <c r="Q3854" i="11" s="1"/>
  <c r="C3856" i="11"/>
  <c r="A3857" i="11"/>
  <c r="B3856" i="11"/>
  <c r="E3856" i="11"/>
  <c r="D3856" i="11"/>
  <c r="U3856" i="11"/>
  <c r="S3856" i="11"/>
  <c r="K3853" i="11"/>
  <c r="A3858" i="11" l="1"/>
  <c r="B3857" i="11"/>
  <c r="U3857" i="11"/>
  <c r="E3857" i="11"/>
  <c r="C3857" i="11"/>
  <c r="D3857" i="11"/>
  <c r="S3857" i="11"/>
  <c r="G3856" i="11"/>
  <c r="H3856" i="11" s="1"/>
  <c r="I3856" i="11" s="1"/>
  <c r="J3856" i="11" s="1"/>
  <c r="M3856" i="11"/>
  <c r="N3856" i="11" s="1"/>
  <c r="O3856" i="11" s="1"/>
  <c r="P3856" i="11" s="1"/>
  <c r="V3856" i="11"/>
  <c r="W3856" i="11" s="1"/>
  <c r="X3856" i="11" s="1"/>
  <c r="Y3856" i="11" s="1"/>
  <c r="K3855" i="11" l="1"/>
  <c r="W3857" i="11"/>
  <c r="X3857" i="11" s="1"/>
  <c r="Y3857" i="11" s="1"/>
  <c r="G3857" i="11"/>
  <c r="H3857" i="11" s="1"/>
  <c r="I3857" i="11" s="1"/>
  <c r="J3857" i="11" s="1"/>
  <c r="M3857" i="11"/>
  <c r="V3857" i="11"/>
  <c r="U3858" i="11"/>
  <c r="E3858" i="11"/>
  <c r="D3858" i="11"/>
  <c r="C3858" i="11"/>
  <c r="B3858" i="11"/>
  <c r="A3859" i="11"/>
  <c r="S3858" i="11"/>
  <c r="N3857" i="11"/>
  <c r="O3857" i="11" s="1"/>
  <c r="P3857" i="11" s="1"/>
  <c r="Q3855" i="11"/>
  <c r="D3859" i="11" l="1"/>
  <c r="C3859" i="11"/>
  <c r="A3860" i="11"/>
  <c r="E3859" i="11"/>
  <c r="U3859" i="11"/>
  <c r="B3859" i="11"/>
  <c r="S3859" i="11"/>
  <c r="Q3856" i="11"/>
  <c r="G3858" i="11"/>
  <c r="H3858" i="11" s="1"/>
  <c r="I3858" i="11" s="1"/>
  <c r="J3858" i="11" s="1"/>
  <c r="V3858" i="11"/>
  <c r="W3858" i="11" s="1"/>
  <c r="X3858" i="11" s="1"/>
  <c r="Y3858" i="11" s="1"/>
  <c r="M3858" i="11"/>
  <c r="N3858" i="11" s="1"/>
  <c r="O3858" i="11" s="1"/>
  <c r="P3858" i="11" s="1"/>
  <c r="K3856" i="11"/>
  <c r="Q3857" i="11" l="1"/>
  <c r="C3860" i="11"/>
  <c r="A3861" i="11"/>
  <c r="B3860" i="11"/>
  <c r="U3860" i="11"/>
  <c r="D3860" i="11"/>
  <c r="E3860" i="11"/>
  <c r="S3860" i="11"/>
  <c r="G3859" i="11"/>
  <c r="V3859" i="11"/>
  <c r="W3859" i="11" s="1"/>
  <c r="X3859" i="11" s="1"/>
  <c r="Y3859" i="11" s="1"/>
  <c r="M3859" i="11"/>
  <c r="N3859" i="11" s="1"/>
  <c r="O3859" i="11" s="1"/>
  <c r="P3859" i="11" s="1"/>
  <c r="H3859" i="11"/>
  <c r="I3859" i="11" s="1"/>
  <c r="J3859" i="11" s="1"/>
  <c r="K3857" i="11"/>
  <c r="Q3858" i="11" l="1"/>
  <c r="G3860" i="11"/>
  <c r="H3860" i="11" s="1"/>
  <c r="I3860" i="11" s="1"/>
  <c r="J3860" i="11" s="1"/>
  <c r="M3860" i="11"/>
  <c r="N3860" i="11" s="1"/>
  <c r="O3860" i="11" s="1"/>
  <c r="P3860" i="11" s="1"/>
  <c r="V3860" i="11"/>
  <c r="W3860" i="11"/>
  <c r="X3860" i="11" s="1"/>
  <c r="Y3860" i="11" s="1"/>
  <c r="A3862" i="11"/>
  <c r="B3861" i="11"/>
  <c r="U3861" i="11"/>
  <c r="E3861" i="11"/>
  <c r="D3861" i="11"/>
  <c r="C3861" i="11"/>
  <c r="S3861" i="11"/>
  <c r="K3858" i="11"/>
  <c r="K3859" i="11" l="1"/>
  <c r="G3861" i="11"/>
  <c r="H3861" i="11" s="1"/>
  <c r="I3861" i="11" s="1"/>
  <c r="J3861" i="11" s="1"/>
  <c r="V3861" i="11"/>
  <c r="W3861" i="11" s="1"/>
  <c r="X3861" i="11" s="1"/>
  <c r="Y3861" i="11" s="1"/>
  <c r="M3861" i="11"/>
  <c r="N3861" i="11" s="1"/>
  <c r="O3861" i="11" s="1"/>
  <c r="P3861" i="11" s="1"/>
  <c r="Q3860" i="11" s="1"/>
  <c r="U3862" i="11"/>
  <c r="E3862" i="11"/>
  <c r="D3862" i="11"/>
  <c r="A3863" i="11"/>
  <c r="C3862" i="11"/>
  <c r="B3862" i="11"/>
  <c r="S3862" i="11"/>
  <c r="Q3859" i="11"/>
  <c r="D3863" i="11" l="1"/>
  <c r="C3863" i="11"/>
  <c r="B3863" i="11"/>
  <c r="U3863" i="11"/>
  <c r="E3863" i="11"/>
  <c r="A3864" i="11"/>
  <c r="S3863" i="11"/>
  <c r="G3862" i="11"/>
  <c r="H3862" i="11" s="1"/>
  <c r="I3862" i="11" s="1"/>
  <c r="J3862" i="11" s="1"/>
  <c r="K3861" i="11" s="1"/>
  <c r="M3862" i="11"/>
  <c r="N3862" i="11" s="1"/>
  <c r="O3862" i="11" s="1"/>
  <c r="P3862" i="11" s="1"/>
  <c r="Q3861" i="11" s="1"/>
  <c r="V3862" i="11"/>
  <c r="W3862" i="11" s="1"/>
  <c r="X3862" i="11" s="1"/>
  <c r="Y3862" i="11" s="1"/>
  <c r="K3860" i="11"/>
  <c r="H3863" i="11" l="1"/>
  <c r="I3863" i="11" s="1"/>
  <c r="J3863" i="11" s="1"/>
  <c r="G3863" i="11"/>
  <c r="M3863" i="11"/>
  <c r="V3863" i="11"/>
  <c r="W3863" i="11" s="1"/>
  <c r="X3863" i="11" s="1"/>
  <c r="Y3863" i="11" s="1"/>
  <c r="C3864" i="11"/>
  <c r="A3865" i="11"/>
  <c r="B3864" i="11"/>
  <c r="E3864" i="11"/>
  <c r="D3864" i="11"/>
  <c r="U3864" i="11"/>
  <c r="S3864" i="11"/>
  <c r="N3863" i="11"/>
  <c r="O3863" i="11" s="1"/>
  <c r="P3863" i="11" s="1"/>
  <c r="G3864" i="11" l="1"/>
  <c r="H3864" i="11" s="1"/>
  <c r="I3864" i="11" s="1"/>
  <c r="J3864" i="11" s="1"/>
  <c r="K3863" i="11" s="1"/>
  <c r="M3864" i="11"/>
  <c r="N3864" i="11" s="1"/>
  <c r="O3864" i="11" s="1"/>
  <c r="P3864" i="11" s="1"/>
  <c r="V3864" i="11"/>
  <c r="W3864" i="11" s="1"/>
  <c r="X3864" i="11" s="1"/>
  <c r="Y3864" i="11" s="1"/>
  <c r="A3866" i="11"/>
  <c r="B3865" i="11"/>
  <c r="U3865" i="11"/>
  <c r="E3865" i="11"/>
  <c r="D3865" i="11"/>
  <c r="C3865" i="11"/>
  <c r="S3865" i="11"/>
  <c r="Q3862" i="11"/>
  <c r="K3862" i="11"/>
  <c r="G3865" i="11" l="1"/>
  <c r="H3865" i="11" s="1"/>
  <c r="I3865" i="11" s="1"/>
  <c r="J3865" i="11" s="1"/>
  <c r="V3865" i="11"/>
  <c r="W3865" i="11" s="1"/>
  <c r="X3865" i="11" s="1"/>
  <c r="Y3865" i="11" s="1"/>
  <c r="M3865" i="11"/>
  <c r="N3865" i="11" s="1"/>
  <c r="O3865" i="11" s="1"/>
  <c r="P3865" i="11" s="1"/>
  <c r="U3866" i="11"/>
  <c r="E3866" i="11"/>
  <c r="D3866" i="11"/>
  <c r="C3866" i="11"/>
  <c r="B3866" i="11"/>
  <c r="A3867" i="11"/>
  <c r="S3866" i="11"/>
  <c r="Q3863" i="11"/>
  <c r="K3864" i="11" l="1"/>
  <c r="G3866" i="11"/>
  <c r="H3866" i="11" s="1"/>
  <c r="I3866" i="11" s="1"/>
  <c r="J3866" i="11" s="1"/>
  <c r="M3866" i="11"/>
  <c r="N3866" i="11" s="1"/>
  <c r="O3866" i="11" s="1"/>
  <c r="P3866" i="11" s="1"/>
  <c r="Q3865" i="11" s="1"/>
  <c r="V3866" i="11"/>
  <c r="W3866" i="11" s="1"/>
  <c r="X3866" i="11" s="1"/>
  <c r="Y3866" i="11" s="1"/>
  <c r="D3867" i="11"/>
  <c r="C3867" i="11"/>
  <c r="A3868" i="11"/>
  <c r="E3867" i="11"/>
  <c r="U3867" i="11"/>
  <c r="B3867" i="11"/>
  <c r="S3867" i="11"/>
  <c r="Q3864" i="11"/>
  <c r="G3867" i="11" l="1"/>
  <c r="H3867" i="11" s="1"/>
  <c r="I3867" i="11" s="1"/>
  <c r="J3867" i="11" s="1"/>
  <c r="M3867" i="11"/>
  <c r="N3867" i="11" s="1"/>
  <c r="O3867" i="11" s="1"/>
  <c r="P3867" i="11" s="1"/>
  <c r="Q3866" i="11" s="1"/>
  <c r="V3867" i="11"/>
  <c r="W3867" i="11" s="1"/>
  <c r="X3867" i="11" s="1"/>
  <c r="Y3867" i="11" s="1"/>
  <c r="C3868" i="11"/>
  <c r="A3869" i="11"/>
  <c r="B3868" i="11"/>
  <c r="U3868" i="11"/>
  <c r="E3868" i="11"/>
  <c r="D3868" i="11"/>
  <c r="S3868" i="11"/>
  <c r="K3865" i="11"/>
  <c r="A3870" i="11" l="1"/>
  <c r="B3869" i="11"/>
  <c r="U3869" i="11"/>
  <c r="E3869" i="11"/>
  <c r="D3869" i="11"/>
  <c r="C3869" i="11"/>
  <c r="S3869" i="11"/>
  <c r="G3868" i="11"/>
  <c r="H3868" i="11" s="1"/>
  <c r="I3868" i="11" s="1"/>
  <c r="J3868" i="11" s="1"/>
  <c r="K3867" i="11" s="1"/>
  <c r="V3868" i="11"/>
  <c r="M3868" i="11"/>
  <c r="N3868" i="11" s="1"/>
  <c r="O3868" i="11" s="1"/>
  <c r="P3868" i="11" s="1"/>
  <c r="W3868" i="11"/>
  <c r="X3868" i="11" s="1"/>
  <c r="Y3868" i="11" s="1"/>
  <c r="K3866" i="11"/>
  <c r="U3870" i="11" l="1"/>
  <c r="E3870" i="11"/>
  <c r="D3870" i="11"/>
  <c r="A3871" i="11"/>
  <c r="B3870" i="11"/>
  <c r="C3870" i="11"/>
  <c r="S3870" i="11"/>
  <c r="G3869" i="11"/>
  <c r="H3869" i="11" s="1"/>
  <c r="I3869" i="11" s="1"/>
  <c r="J3869" i="11" s="1"/>
  <c r="M3869" i="11"/>
  <c r="V3869" i="11"/>
  <c r="W3869" i="11" s="1"/>
  <c r="X3869" i="11" s="1"/>
  <c r="Y3869" i="11" s="1"/>
  <c r="Q3867" i="11"/>
  <c r="G3870" i="11" l="1"/>
  <c r="H3870" i="11" s="1"/>
  <c r="I3870" i="11" s="1"/>
  <c r="J3870" i="11" s="1"/>
  <c r="M3870" i="11"/>
  <c r="N3870" i="11" s="1"/>
  <c r="O3870" i="11" s="1"/>
  <c r="P3870" i="11" s="1"/>
  <c r="V3870" i="11"/>
  <c r="W3870" i="11" s="1"/>
  <c r="X3870" i="11" s="1"/>
  <c r="Y3870" i="11" s="1"/>
  <c r="K3868" i="11"/>
  <c r="D3871" i="11"/>
  <c r="C3871" i="11"/>
  <c r="B3871" i="11"/>
  <c r="U3871" i="11"/>
  <c r="E3871" i="11"/>
  <c r="A3872" i="11"/>
  <c r="S3871" i="11"/>
  <c r="N3869" i="11"/>
  <c r="O3869" i="11" s="1"/>
  <c r="P3869" i="11" s="1"/>
  <c r="Q3869" i="11" l="1"/>
  <c r="Q3868" i="11"/>
  <c r="G3871" i="11"/>
  <c r="V3871" i="11"/>
  <c r="W3871" i="11" s="1"/>
  <c r="X3871" i="11" s="1"/>
  <c r="Y3871" i="11" s="1"/>
  <c r="M3871" i="11"/>
  <c r="N3871" i="11" s="1"/>
  <c r="O3871" i="11" s="1"/>
  <c r="P3871" i="11" s="1"/>
  <c r="Q3870" i="11" s="1"/>
  <c r="C3872" i="11"/>
  <c r="A3873" i="11"/>
  <c r="B3872" i="11"/>
  <c r="E3872" i="11"/>
  <c r="D3872" i="11"/>
  <c r="U3872" i="11"/>
  <c r="S3872" i="11"/>
  <c r="H3871" i="11"/>
  <c r="I3871" i="11" s="1"/>
  <c r="J3871" i="11" s="1"/>
  <c r="K3870" i="11" s="1"/>
  <c r="K3869" i="11"/>
  <c r="G3872" i="11" l="1"/>
  <c r="H3872" i="11" s="1"/>
  <c r="I3872" i="11" s="1"/>
  <c r="J3872" i="11" s="1"/>
  <c r="K3871" i="11" s="1"/>
  <c r="V3872" i="11"/>
  <c r="W3872" i="11" s="1"/>
  <c r="X3872" i="11" s="1"/>
  <c r="Y3872" i="11" s="1"/>
  <c r="M3872" i="11"/>
  <c r="N3872" i="11" s="1"/>
  <c r="O3872" i="11" s="1"/>
  <c r="P3872" i="11" s="1"/>
  <c r="Q3871" i="11" s="1"/>
  <c r="A3874" i="11"/>
  <c r="B3873" i="11"/>
  <c r="U3873" i="11"/>
  <c r="E3873" i="11"/>
  <c r="C3873" i="11"/>
  <c r="D3873" i="11"/>
  <c r="S3873" i="11"/>
  <c r="G3873" i="11" l="1"/>
  <c r="H3873" i="11" s="1"/>
  <c r="I3873" i="11" s="1"/>
  <c r="J3873" i="11" s="1"/>
  <c r="K3872" i="11" s="1"/>
  <c r="V3873" i="11"/>
  <c r="W3873" i="11" s="1"/>
  <c r="X3873" i="11" s="1"/>
  <c r="Y3873" i="11" s="1"/>
  <c r="M3873" i="11"/>
  <c r="N3873" i="11" s="1"/>
  <c r="O3873" i="11" s="1"/>
  <c r="P3873" i="11" s="1"/>
  <c r="U3874" i="11"/>
  <c r="E3874" i="11"/>
  <c r="D3874" i="11"/>
  <c r="C3874" i="11"/>
  <c r="B3874" i="11"/>
  <c r="A3875" i="11"/>
  <c r="S3874" i="11"/>
  <c r="G3874" i="11" l="1"/>
  <c r="H3874" i="11" s="1"/>
  <c r="I3874" i="11" s="1"/>
  <c r="J3874" i="11" s="1"/>
  <c r="K3873" i="11" s="1"/>
  <c r="M3874" i="11"/>
  <c r="N3874" i="11" s="1"/>
  <c r="O3874" i="11" s="1"/>
  <c r="P3874" i="11" s="1"/>
  <c r="Q3873" i="11" s="1"/>
  <c r="V3874" i="11"/>
  <c r="W3874" i="11" s="1"/>
  <c r="X3874" i="11" s="1"/>
  <c r="Y3874" i="11" s="1"/>
  <c r="D3875" i="11"/>
  <c r="C3875" i="11"/>
  <c r="A3876" i="11"/>
  <c r="E3875" i="11"/>
  <c r="U3875" i="11"/>
  <c r="B3875" i="11"/>
  <c r="S3875" i="11"/>
  <c r="Q3872" i="11"/>
  <c r="G3875" i="11" l="1"/>
  <c r="H3875" i="11" s="1"/>
  <c r="I3875" i="11" s="1"/>
  <c r="J3875" i="11" s="1"/>
  <c r="K3874" i="11" s="1"/>
  <c r="M3875" i="11"/>
  <c r="N3875" i="11" s="1"/>
  <c r="O3875" i="11" s="1"/>
  <c r="P3875" i="11" s="1"/>
  <c r="Q3874" i="11" s="1"/>
  <c r="V3875" i="11"/>
  <c r="W3875" i="11" s="1"/>
  <c r="X3875" i="11" s="1"/>
  <c r="Y3875" i="11" s="1"/>
  <c r="C3876" i="11"/>
  <c r="A3877" i="11"/>
  <c r="B3876" i="11"/>
  <c r="U3876" i="11"/>
  <c r="D3876" i="11"/>
  <c r="E3876" i="11"/>
  <c r="S3876" i="11"/>
  <c r="A3878" i="11" l="1"/>
  <c r="B3877" i="11"/>
  <c r="U3877" i="11"/>
  <c r="E3877" i="11"/>
  <c r="D3877" i="11"/>
  <c r="C3877" i="11"/>
  <c r="S3877" i="11"/>
  <c r="G3876" i="11"/>
  <c r="H3876" i="11" s="1"/>
  <c r="I3876" i="11" s="1"/>
  <c r="J3876" i="11" s="1"/>
  <c r="M3876" i="11"/>
  <c r="N3876" i="11" s="1"/>
  <c r="O3876" i="11" s="1"/>
  <c r="P3876" i="11" s="1"/>
  <c r="V3876" i="11"/>
  <c r="W3876" i="11" s="1"/>
  <c r="X3876" i="11" s="1"/>
  <c r="Y3876" i="11" s="1"/>
  <c r="K3875" i="11" l="1"/>
  <c r="Q3875" i="11"/>
  <c r="G3877" i="11"/>
  <c r="H3877" i="11" s="1"/>
  <c r="I3877" i="11" s="1"/>
  <c r="J3877" i="11" s="1"/>
  <c r="V3877" i="11"/>
  <c r="W3877" i="11" s="1"/>
  <c r="X3877" i="11" s="1"/>
  <c r="Y3877" i="11" s="1"/>
  <c r="M3877" i="11"/>
  <c r="N3877" i="11"/>
  <c r="O3877" i="11" s="1"/>
  <c r="P3877" i="11" s="1"/>
  <c r="U3878" i="11"/>
  <c r="E3878" i="11"/>
  <c r="D3878" i="11"/>
  <c r="A3879" i="11"/>
  <c r="B3878" i="11"/>
  <c r="C3878" i="11"/>
  <c r="S3878" i="11"/>
  <c r="G3878" i="11" l="1"/>
  <c r="H3878" i="11" s="1"/>
  <c r="I3878" i="11" s="1"/>
  <c r="J3878" i="11" s="1"/>
  <c r="K3877" i="11" s="1"/>
  <c r="V3878" i="11"/>
  <c r="W3878" i="11" s="1"/>
  <c r="X3878" i="11" s="1"/>
  <c r="Y3878" i="11" s="1"/>
  <c r="M3878" i="11"/>
  <c r="N3878" i="11" s="1"/>
  <c r="O3878" i="11" s="1"/>
  <c r="P3878" i="11" s="1"/>
  <c r="Q3877" i="11" s="1"/>
  <c r="D3879" i="11"/>
  <c r="C3879" i="11"/>
  <c r="B3879" i="11"/>
  <c r="U3879" i="11"/>
  <c r="E3879" i="11"/>
  <c r="A3880" i="11"/>
  <c r="S3879" i="11"/>
  <c r="Q3876" i="11"/>
  <c r="K3876" i="11"/>
  <c r="C3880" i="11" l="1"/>
  <c r="A3881" i="11"/>
  <c r="B3880" i="11"/>
  <c r="E3880" i="11"/>
  <c r="D3880" i="11"/>
  <c r="U3880" i="11"/>
  <c r="S3880" i="11"/>
  <c r="G3879" i="11"/>
  <c r="H3879" i="11" s="1"/>
  <c r="I3879" i="11" s="1"/>
  <c r="J3879" i="11" s="1"/>
  <c r="K3878" i="11" s="1"/>
  <c r="V3879" i="11"/>
  <c r="W3879" i="11" s="1"/>
  <c r="X3879" i="11" s="1"/>
  <c r="Y3879" i="11" s="1"/>
  <c r="M3879" i="11"/>
  <c r="N3879" i="11" s="1"/>
  <c r="O3879" i="11" s="1"/>
  <c r="P3879" i="11" s="1"/>
  <c r="Q3878" i="11" s="1"/>
  <c r="A3882" i="11" l="1"/>
  <c r="B3881" i="11"/>
  <c r="U3881" i="11"/>
  <c r="E3881" i="11"/>
  <c r="C3881" i="11"/>
  <c r="D3881" i="11"/>
  <c r="S3881" i="11"/>
  <c r="N3880" i="11"/>
  <c r="O3880" i="11" s="1"/>
  <c r="P3880" i="11" s="1"/>
  <c r="G3880" i="11"/>
  <c r="H3880" i="11" s="1"/>
  <c r="I3880" i="11" s="1"/>
  <c r="J3880" i="11" s="1"/>
  <c r="M3880" i="11"/>
  <c r="V3880" i="11"/>
  <c r="W3880" i="11"/>
  <c r="X3880" i="11" s="1"/>
  <c r="Y3880" i="11" s="1"/>
  <c r="W3881" i="11" l="1"/>
  <c r="X3881" i="11" s="1"/>
  <c r="Y3881" i="11" s="1"/>
  <c r="G3881" i="11"/>
  <c r="V3881" i="11"/>
  <c r="M3881" i="11"/>
  <c r="N3881" i="11" s="1"/>
  <c r="O3881" i="11" s="1"/>
  <c r="P3881" i="11" s="1"/>
  <c r="Q3880" i="11" s="1"/>
  <c r="H3881" i="11"/>
  <c r="I3881" i="11" s="1"/>
  <c r="J3881" i="11" s="1"/>
  <c r="U3882" i="11"/>
  <c r="E3882" i="11"/>
  <c r="D3882" i="11"/>
  <c r="C3882" i="11"/>
  <c r="B3882" i="11"/>
  <c r="A3883" i="11"/>
  <c r="S3882" i="11"/>
  <c r="Q3879" i="11"/>
  <c r="K3879" i="11"/>
  <c r="D3883" i="11" l="1"/>
  <c r="C3883" i="11"/>
  <c r="A3884" i="11"/>
  <c r="E3883" i="11"/>
  <c r="U3883" i="11"/>
  <c r="B3883" i="11"/>
  <c r="S3883" i="11"/>
  <c r="G3882" i="11"/>
  <c r="H3882" i="11" s="1"/>
  <c r="I3882" i="11" s="1"/>
  <c r="J3882" i="11" s="1"/>
  <c r="V3882" i="11"/>
  <c r="W3882" i="11" s="1"/>
  <c r="X3882" i="11" s="1"/>
  <c r="Y3882" i="11" s="1"/>
  <c r="M3882" i="11"/>
  <c r="N3882" i="11"/>
  <c r="O3882" i="11" s="1"/>
  <c r="P3882" i="11" s="1"/>
  <c r="Q3881" i="11" s="1"/>
  <c r="K3880" i="11"/>
  <c r="K3881" i="11" l="1"/>
  <c r="C3884" i="11"/>
  <c r="A3885" i="11"/>
  <c r="B3884" i="11"/>
  <c r="U3884" i="11"/>
  <c r="D3884" i="11"/>
  <c r="E3884" i="11"/>
  <c r="S3884" i="11"/>
  <c r="G3883" i="11"/>
  <c r="H3883" i="11" s="1"/>
  <c r="I3883" i="11" s="1"/>
  <c r="J3883" i="11" s="1"/>
  <c r="M3883" i="11"/>
  <c r="N3883" i="11" s="1"/>
  <c r="O3883" i="11" s="1"/>
  <c r="P3883" i="11" s="1"/>
  <c r="Q3882" i="11" s="1"/>
  <c r="V3883" i="11"/>
  <c r="W3884" i="11" l="1"/>
  <c r="X3884" i="11" s="1"/>
  <c r="Y3884" i="11" s="1"/>
  <c r="K3882" i="11"/>
  <c r="W3883" i="11"/>
  <c r="X3883" i="11" s="1"/>
  <c r="Y3883" i="11" s="1"/>
  <c r="G3884" i="11"/>
  <c r="H3884" i="11" s="1"/>
  <c r="I3884" i="11" s="1"/>
  <c r="J3884" i="11" s="1"/>
  <c r="V3884" i="11"/>
  <c r="M3884" i="11"/>
  <c r="N3884" i="11" s="1"/>
  <c r="O3884" i="11" s="1"/>
  <c r="P3884" i="11" s="1"/>
  <c r="Q3883" i="11" s="1"/>
  <c r="A3886" i="11"/>
  <c r="B3885" i="11"/>
  <c r="U3885" i="11"/>
  <c r="E3885" i="11"/>
  <c r="D3885" i="11"/>
  <c r="C3885" i="11"/>
  <c r="S3885" i="11"/>
  <c r="G3885" i="11" l="1"/>
  <c r="H3885" i="11" s="1"/>
  <c r="I3885" i="11" s="1"/>
  <c r="J3885" i="11" s="1"/>
  <c r="K3884" i="11" s="1"/>
  <c r="M3885" i="11"/>
  <c r="N3885" i="11" s="1"/>
  <c r="O3885" i="11" s="1"/>
  <c r="P3885" i="11" s="1"/>
  <c r="V3885" i="11"/>
  <c r="W3885" i="11" s="1"/>
  <c r="X3885" i="11" s="1"/>
  <c r="Y3885" i="11" s="1"/>
  <c r="U3886" i="11"/>
  <c r="E3886" i="11"/>
  <c r="D3886" i="11"/>
  <c r="A3887" i="11"/>
  <c r="B3886" i="11"/>
  <c r="C3886" i="11"/>
  <c r="S3886" i="11"/>
  <c r="K3883" i="11"/>
  <c r="G3886" i="11" l="1"/>
  <c r="H3886" i="11" s="1"/>
  <c r="I3886" i="11" s="1"/>
  <c r="J3886" i="11" s="1"/>
  <c r="K3885" i="11" s="1"/>
  <c r="M3886" i="11"/>
  <c r="N3886" i="11" s="1"/>
  <c r="O3886" i="11" s="1"/>
  <c r="P3886" i="11" s="1"/>
  <c r="V3886" i="11"/>
  <c r="W3886" i="11" s="1"/>
  <c r="X3886" i="11" s="1"/>
  <c r="Y3886" i="11" s="1"/>
  <c r="D3887" i="11"/>
  <c r="C3887" i="11"/>
  <c r="B3887" i="11"/>
  <c r="U3887" i="11"/>
  <c r="A3888" i="11"/>
  <c r="E3887" i="11"/>
  <c r="S3887" i="11"/>
  <c r="Q3884" i="11"/>
  <c r="G3887" i="11" l="1"/>
  <c r="H3887" i="11" s="1"/>
  <c r="I3887" i="11" s="1"/>
  <c r="J3887" i="11" s="1"/>
  <c r="M3887" i="11"/>
  <c r="N3887" i="11" s="1"/>
  <c r="O3887" i="11" s="1"/>
  <c r="P3887" i="11" s="1"/>
  <c r="V3887" i="11"/>
  <c r="W3887" i="11" s="1"/>
  <c r="X3887" i="11" s="1"/>
  <c r="Y3887" i="11" s="1"/>
  <c r="C3888" i="11"/>
  <c r="A3889" i="11"/>
  <c r="B3888" i="11"/>
  <c r="E3888" i="11"/>
  <c r="D3888" i="11"/>
  <c r="U3888" i="11"/>
  <c r="S3888" i="11"/>
  <c r="Q3885" i="11"/>
  <c r="G3888" i="11" l="1"/>
  <c r="H3888" i="11" s="1"/>
  <c r="I3888" i="11" s="1"/>
  <c r="J3888" i="11" s="1"/>
  <c r="M3888" i="11"/>
  <c r="N3888" i="11" s="1"/>
  <c r="O3888" i="11" s="1"/>
  <c r="P3888" i="11" s="1"/>
  <c r="V3888" i="11"/>
  <c r="W3888" i="11" s="1"/>
  <c r="X3888" i="11" s="1"/>
  <c r="Y3888" i="11" s="1"/>
  <c r="A3890" i="11"/>
  <c r="B3889" i="11"/>
  <c r="U3889" i="11"/>
  <c r="E3889" i="11"/>
  <c r="D3889" i="11"/>
  <c r="C3889" i="11"/>
  <c r="S3889" i="11"/>
  <c r="K3886" i="11"/>
  <c r="Q3886" i="11"/>
  <c r="G3889" i="11" l="1"/>
  <c r="H3889" i="11" s="1"/>
  <c r="I3889" i="11" s="1"/>
  <c r="J3889" i="11" s="1"/>
  <c r="M3889" i="11"/>
  <c r="N3889" i="11" s="1"/>
  <c r="O3889" i="11" s="1"/>
  <c r="P3889" i="11" s="1"/>
  <c r="V3889" i="11"/>
  <c r="W3889" i="11" s="1"/>
  <c r="X3889" i="11" s="1"/>
  <c r="Y3889" i="11" s="1"/>
  <c r="U3890" i="11"/>
  <c r="E3890" i="11"/>
  <c r="D3890" i="11"/>
  <c r="C3890" i="11"/>
  <c r="B3890" i="11"/>
  <c r="A3891" i="11"/>
  <c r="S3890" i="11"/>
  <c r="K3887" i="11"/>
  <c r="Q3887" i="11"/>
  <c r="G3890" i="11" l="1"/>
  <c r="H3890" i="11" s="1"/>
  <c r="I3890" i="11" s="1"/>
  <c r="J3890" i="11" s="1"/>
  <c r="K3889" i="11" s="1"/>
  <c r="M3890" i="11"/>
  <c r="N3890" i="11" s="1"/>
  <c r="O3890" i="11" s="1"/>
  <c r="P3890" i="11" s="1"/>
  <c r="V3890" i="11"/>
  <c r="W3890" i="11" s="1"/>
  <c r="X3890" i="11" s="1"/>
  <c r="Y3890" i="11" s="1"/>
  <c r="D3891" i="11"/>
  <c r="C3891" i="11"/>
  <c r="A3892" i="11"/>
  <c r="E3891" i="11"/>
  <c r="B3891" i="11"/>
  <c r="U3891" i="11"/>
  <c r="S3891" i="11"/>
  <c r="K3888" i="11"/>
  <c r="Q3888" i="11"/>
  <c r="C3892" i="11" l="1"/>
  <c r="A3893" i="11"/>
  <c r="B3892" i="11"/>
  <c r="U3892" i="11"/>
  <c r="E3892" i="11"/>
  <c r="D3892" i="11"/>
  <c r="S3892" i="11"/>
  <c r="G3891" i="11"/>
  <c r="H3891" i="11" s="1"/>
  <c r="I3891" i="11" s="1"/>
  <c r="J3891" i="11" s="1"/>
  <c r="K3890" i="11" s="1"/>
  <c r="V3891" i="11"/>
  <c r="W3891" i="11" s="1"/>
  <c r="X3891" i="11" s="1"/>
  <c r="Y3891" i="11" s="1"/>
  <c r="M3891" i="11"/>
  <c r="N3891" i="11" s="1"/>
  <c r="O3891" i="11" s="1"/>
  <c r="P3891" i="11" s="1"/>
  <c r="Q3889" i="11"/>
  <c r="G3892" i="11" l="1"/>
  <c r="H3892" i="11" s="1"/>
  <c r="I3892" i="11" s="1"/>
  <c r="J3892" i="11" s="1"/>
  <c r="K3891" i="11" s="1"/>
  <c r="M3892" i="11"/>
  <c r="N3892" i="11" s="1"/>
  <c r="O3892" i="11" s="1"/>
  <c r="P3892" i="11" s="1"/>
  <c r="Q3891" i="11" s="1"/>
  <c r="V3892" i="11"/>
  <c r="W3892" i="11" s="1"/>
  <c r="X3892" i="11" s="1"/>
  <c r="Y3892" i="11" s="1"/>
  <c r="A3894" i="11"/>
  <c r="B3893" i="11"/>
  <c r="U3893" i="11"/>
  <c r="E3893" i="11"/>
  <c r="D3893" i="11"/>
  <c r="C3893" i="11"/>
  <c r="S3893" i="11"/>
  <c r="Q3890" i="11"/>
  <c r="G3893" i="11" l="1"/>
  <c r="H3893" i="11" s="1"/>
  <c r="I3893" i="11" s="1"/>
  <c r="J3893" i="11" s="1"/>
  <c r="K3892" i="11" s="1"/>
  <c r="M3893" i="11"/>
  <c r="N3893" i="11" s="1"/>
  <c r="O3893" i="11" s="1"/>
  <c r="P3893" i="11" s="1"/>
  <c r="Q3892" i="11" s="1"/>
  <c r="V3893" i="11"/>
  <c r="W3893" i="11" s="1"/>
  <c r="X3893" i="11" s="1"/>
  <c r="Y3893" i="11" s="1"/>
  <c r="U3894" i="11"/>
  <c r="E3894" i="11"/>
  <c r="D3894" i="11"/>
  <c r="A3895" i="11"/>
  <c r="C3894" i="11"/>
  <c r="B3894" i="11"/>
  <c r="S3894" i="11"/>
  <c r="G3894" i="11" l="1"/>
  <c r="H3894" i="11" s="1"/>
  <c r="I3894" i="11" s="1"/>
  <c r="J3894" i="11" s="1"/>
  <c r="K3893" i="11" s="1"/>
  <c r="V3894" i="11"/>
  <c r="W3894" i="11" s="1"/>
  <c r="X3894" i="11" s="1"/>
  <c r="Y3894" i="11" s="1"/>
  <c r="M3894" i="11"/>
  <c r="N3894" i="11" s="1"/>
  <c r="O3894" i="11" s="1"/>
  <c r="P3894" i="11" s="1"/>
  <c r="Q3893" i="11" s="1"/>
  <c r="D3895" i="11"/>
  <c r="C3895" i="11"/>
  <c r="B3895" i="11"/>
  <c r="U3895" i="11"/>
  <c r="A3896" i="11"/>
  <c r="E3895" i="11"/>
  <c r="S3895" i="11"/>
  <c r="C3896" i="11" l="1"/>
  <c r="A3897" i="11"/>
  <c r="B3896" i="11"/>
  <c r="E3896" i="11"/>
  <c r="D3896" i="11"/>
  <c r="U3896" i="11"/>
  <c r="S3896" i="11"/>
  <c r="G3895" i="11"/>
  <c r="H3895" i="11" s="1"/>
  <c r="I3895" i="11" s="1"/>
  <c r="J3895" i="11" s="1"/>
  <c r="K3894" i="11" s="1"/>
  <c r="M3895" i="11"/>
  <c r="N3895" i="11" s="1"/>
  <c r="O3895" i="11" s="1"/>
  <c r="P3895" i="11" s="1"/>
  <c r="V3895" i="11"/>
  <c r="W3895" i="11" s="1"/>
  <c r="X3895" i="11" s="1"/>
  <c r="Y3895" i="11" s="1"/>
  <c r="A3898" i="11" l="1"/>
  <c r="B3897" i="11"/>
  <c r="U3897" i="11"/>
  <c r="E3897" i="11"/>
  <c r="D3897" i="11"/>
  <c r="C3897" i="11"/>
  <c r="S3897" i="11"/>
  <c r="Q3894" i="11"/>
  <c r="N3896" i="11"/>
  <c r="O3896" i="11" s="1"/>
  <c r="P3896" i="11" s="1"/>
  <c r="G3896" i="11"/>
  <c r="H3896" i="11" s="1"/>
  <c r="I3896" i="11" s="1"/>
  <c r="J3896" i="11" s="1"/>
  <c r="K3895" i="11" s="1"/>
  <c r="M3896" i="11"/>
  <c r="V3896" i="11"/>
  <c r="W3896" i="11"/>
  <c r="X3896" i="11" s="1"/>
  <c r="Y3896" i="11" s="1"/>
  <c r="G3897" i="11" l="1"/>
  <c r="V3897" i="11"/>
  <c r="W3897" i="11" s="1"/>
  <c r="X3897" i="11" s="1"/>
  <c r="Y3897" i="11" s="1"/>
  <c r="M3897" i="11"/>
  <c r="N3897" i="11" s="1"/>
  <c r="O3897" i="11" s="1"/>
  <c r="P3897" i="11" s="1"/>
  <c r="Q3896" i="11" s="1"/>
  <c r="H3897" i="11"/>
  <c r="I3897" i="11" s="1"/>
  <c r="J3897" i="11" s="1"/>
  <c r="K3896" i="11" s="1"/>
  <c r="U3898" i="11"/>
  <c r="E3898" i="11"/>
  <c r="D3898" i="11"/>
  <c r="C3898" i="11"/>
  <c r="B3898" i="11"/>
  <c r="A3899" i="11"/>
  <c r="S3898" i="11"/>
  <c r="Q3895" i="11"/>
  <c r="G3898" i="11" l="1"/>
  <c r="H3898" i="11" s="1"/>
  <c r="I3898" i="11" s="1"/>
  <c r="J3898" i="11" s="1"/>
  <c r="M3898" i="11"/>
  <c r="N3898" i="11" s="1"/>
  <c r="O3898" i="11" s="1"/>
  <c r="P3898" i="11" s="1"/>
  <c r="V3898" i="11"/>
  <c r="W3898" i="11" s="1"/>
  <c r="X3898" i="11" s="1"/>
  <c r="Y3898" i="11" s="1"/>
  <c r="D3899" i="11"/>
  <c r="C3899" i="11"/>
  <c r="A3900" i="11"/>
  <c r="E3899" i="11"/>
  <c r="U3899" i="11"/>
  <c r="B3899" i="11"/>
  <c r="S3899" i="11"/>
  <c r="C3900" i="11" l="1"/>
  <c r="A3901" i="11"/>
  <c r="B3900" i="11"/>
  <c r="U3900" i="11"/>
  <c r="E3900" i="11"/>
  <c r="D3900" i="11"/>
  <c r="S3900" i="11"/>
  <c r="G3899" i="11"/>
  <c r="H3899" i="11" s="1"/>
  <c r="I3899" i="11" s="1"/>
  <c r="J3899" i="11" s="1"/>
  <c r="K3898" i="11" s="1"/>
  <c r="M3899" i="11"/>
  <c r="N3899" i="11" s="1"/>
  <c r="O3899" i="11" s="1"/>
  <c r="P3899" i="11" s="1"/>
  <c r="V3899" i="11"/>
  <c r="W3899" i="11" s="1"/>
  <c r="X3899" i="11" s="1"/>
  <c r="Y3899" i="11" s="1"/>
  <c r="Q3897" i="11"/>
  <c r="K3897" i="11"/>
  <c r="G3900" i="11" l="1"/>
  <c r="H3900" i="11" s="1"/>
  <c r="I3900" i="11" s="1"/>
  <c r="J3900" i="11" s="1"/>
  <c r="K3899" i="11" s="1"/>
  <c r="V3900" i="11"/>
  <c r="M3900" i="11"/>
  <c r="W3900" i="11"/>
  <c r="X3900" i="11" s="1"/>
  <c r="Y3900" i="11" s="1"/>
  <c r="N3900" i="11"/>
  <c r="O3900" i="11" s="1"/>
  <c r="P3900" i="11" s="1"/>
  <c r="Q3899" i="11" s="1"/>
  <c r="A3902" i="11"/>
  <c r="B3901" i="11"/>
  <c r="U3901" i="11"/>
  <c r="E3901" i="11"/>
  <c r="D3901" i="11"/>
  <c r="C3901" i="11"/>
  <c r="S3901" i="11"/>
  <c r="Q3898" i="11"/>
  <c r="G3901" i="11" l="1"/>
  <c r="H3901" i="11" s="1"/>
  <c r="I3901" i="11" s="1"/>
  <c r="J3901" i="11" s="1"/>
  <c r="K3900" i="11" s="1"/>
  <c r="M3901" i="11"/>
  <c r="N3901" i="11" s="1"/>
  <c r="O3901" i="11" s="1"/>
  <c r="P3901" i="11" s="1"/>
  <c r="Q3900" i="11" s="1"/>
  <c r="V3901" i="11"/>
  <c r="W3901" i="11" s="1"/>
  <c r="X3901" i="11" s="1"/>
  <c r="Y3901" i="11" s="1"/>
  <c r="U3902" i="11"/>
  <c r="E3902" i="11"/>
  <c r="D3902" i="11"/>
  <c r="A3903" i="11"/>
  <c r="C3902" i="11"/>
  <c r="B3902" i="11"/>
  <c r="S3902" i="11"/>
  <c r="G3902" i="11" l="1"/>
  <c r="H3902" i="11" s="1"/>
  <c r="I3902" i="11" s="1"/>
  <c r="J3902" i="11" s="1"/>
  <c r="K3901" i="11" s="1"/>
  <c r="V3902" i="11"/>
  <c r="W3902" i="11" s="1"/>
  <c r="X3902" i="11" s="1"/>
  <c r="Y3902" i="11" s="1"/>
  <c r="M3902" i="11"/>
  <c r="N3902" i="11" s="1"/>
  <c r="O3902" i="11" s="1"/>
  <c r="P3902" i="11" s="1"/>
  <c r="Q3901" i="11" s="1"/>
  <c r="D3903" i="11"/>
  <c r="C3903" i="11"/>
  <c r="B3903" i="11"/>
  <c r="U3903" i="11"/>
  <c r="A3904" i="11"/>
  <c r="E3903" i="11"/>
  <c r="S3903" i="11"/>
  <c r="C3904" i="11" l="1"/>
  <c r="A3905" i="11"/>
  <c r="B3904" i="11"/>
  <c r="E3904" i="11"/>
  <c r="D3904" i="11"/>
  <c r="U3904" i="11"/>
  <c r="S3904" i="11"/>
  <c r="G3903" i="11"/>
  <c r="H3903" i="11" s="1"/>
  <c r="I3903" i="11" s="1"/>
  <c r="J3903" i="11" s="1"/>
  <c r="K3902" i="11" s="1"/>
  <c r="V3903" i="11"/>
  <c r="W3903" i="11" s="1"/>
  <c r="X3903" i="11" s="1"/>
  <c r="Y3903" i="11" s="1"/>
  <c r="M3903" i="11"/>
  <c r="N3903" i="11" s="1"/>
  <c r="O3903" i="11" s="1"/>
  <c r="P3903" i="11" s="1"/>
  <c r="Q3902" i="11" s="1"/>
  <c r="A3906" i="11" l="1"/>
  <c r="B3905" i="11"/>
  <c r="U3905" i="11"/>
  <c r="E3905" i="11"/>
  <c r="D3905" i="11"/>
  <c r="C3905" i="11"/>
  <c r="S3905" i="11"/>
  <c r="G3904" i="11"/>
  <c r="H3904" i="11" s="1"/>
  <c r="I3904" i="11" s="1"/>
  <c r="J3904" i="11" s="1"/>
  <c r="V3904" i="11"/>
  <c r="W3904" i="11" s="1"/>
  <c r="X3904" i="11" s="1"/>
  <c r="Y3904" i="11" s="1"/>
  <c r="M3904" i="11"/>
  <c r="N3904" i="11" s="1"/>
  <c r="O3904" i="11" s="1"/>
  <c r="P3904" i="11" s="1"/>
  <c r="W3905" i="11" l="1"/>
  <c r="X3905" i="11" s="1"/>
  <c r="Y3905" i="11" s="1"/>
  <c r="G3905" i="11"/>
  <c r="M3905" i="11"/>
  <c r="N3905" i="11" s="1"/>
  <c r="O3905" i="11" s="1"/>
  <c r="P3905" i="11" s="1"/>
  <c r="V3905" i="11"/>
  <c r="H3905" i="11"/>
  <c r="I3905" i="11" s="1"/>
  <c r="J3905" i="11" s="1"/>
  <c r="U3906" i="11"/>
  <c r="E3906" i="11"/>
  <c r="D3906" i="11"/>
  <c r="C3906" i="11"/>
  <c r="B3906" i="11"/>
  <c r="A3907" i="11"/>
  <c r="S3906" i="11"/>
  <c r="Q3903" i="11"/>
  <c r="K3903" i="11"/>
  <c r="Q3904" i="11" l="1"/>
  <c r="D3907" i="11"/>
  <c r="C3907" i="11"/>
  <c r="A3908" i="11"/>
  <c r="E3907" i="11"/>
  <c r="B3907" i="11"/>
  <c r="U3907" i="11"/>
  <c r="S3907" i="11"/>
  <c r="K3904" i="11"/>
  <c r="G3906" i="11"/>
  <c r="H3906" i="11" s="1"/>
  <c r="I3906" i="11" s="1"/>
  <c r="J3906" i="11" s="1"/>
  <c r="V3906" i="11"/>
  <c r="W3906" i="11" s="1"/>
  <c r="X3906" i="11" s="1"/>
  <c r="Y3906" i="11" s="1"/>
  <c r="M3906" i="11"/>
  <c r="N3906" i="11"/>
  <c r="O3906" i="11" s="1"/>
  <c r="P3906" i="11" s="1"/>
  <c r="C3908" i="11" l="1"/>
  <c r="A3909" i="11"/>
  <c r="B3908" i="11"/>
  <c r="U3908" i="11"/>
  <c r="E3908" i="11"/>
  <c r="D3908" i="11"/>
  <c r="S3908" i="11"/>
  <c r="G3907" i="11"/>
  <c r="M3907" i="11"/>
  <c r="N3907" i="11" s="1"/>
  <c r="O3907" i="11" s="1"/>
  <c r="P3907" i="11" s="1"/>
  <c r="V3907" i="11"/>
  <c r="W3907" i="11" s="1"/>
  <c r="X3907" i="11" s="1"/>
  <c r="Y3907" i="11" s="1"/>
  <c r="H3907" i="11"/>
  <c r="I3907" i="11" s="1"/>
  <c r="J3907" i="11" s="1"/>
  <c r="K3906" i="11" s="1"/>
  <c r="K3905" i="11"/>
  <c r="Q3905" i="11"/>
  <c r="Q3906" i="11" l="1"/>
  <c r="N3908" i="11"/>
  <c r="O3908" i="11" s="1"/>
  <c r="P3908" i="11" s="1"/>
  <c r="G3908" i="11"/>
  <c r="H3908" i="11" s="1"/>
  <c r="I3908" i="11" s="1"/>
  <c r="J3908" i="11" s="1"/>
  <c r="M3908" i="11"/>
  <c r="V3908" i="11"/>
  <c r="W3908" i="11"/>
  <c r="X3908" i="11" s="1"/>
  <c r="Y3908" i="11" s="1"/>
  <c r="A3910" i="11"/>
  <c r="B3909" i="11"/>
  <c r="U3909" i="11"/>
  <c r="E3909" i="11"/>
  <c r="D3909" i="11"/>
  <c r="C3909" i="11"/>
  <c r="S3909" i="11"/>
  <c r="K3907" i="11" l="1"/>
  <c r="G3909" i="11"/>
  <c r="H3909" i="11" s="1"/>
  <c r="I3909" i="11" s="1"/>
  <c r="J3909" i="11" s="1"/>
  <c r="V3909" i="11"/>
  <c r="W3909" i="11" s="1"/>
  <c r="X3909" i="11" s="1"/>
  <c r="Y3909" i="11" s="1"/>
  <c r="M3909" i="11"/>
  <c r="N3909" i="11" s="1"/>
  <c r="O3909" i="11" s="1"/>
  <c r="P3909" i="11" s="1"/>
  <c r="Q3908" i="11" s="1"/>
  <c r="U3910" i="11"/>
  <c r="E3910" i="11"/>
  <c r="D3910" i="11"/>
  <c r="A3911" i="11"/>
  <c r="C3910" i="11"/>
  <c r="B3910" i="11"/>
  <c r="S3910" i="11"/>
  <c r="Q3907" i="11"/>
  <c r="D3911" i="11" l="1"/>
  <c r="C3911" i="11"/>
  <c r="B3911" i="11"/>
  <c r="U3911" i="11"/>
  <c r="E3911" i="11"/>
  <c r="A3912" i="11"/>
  <c r="S3911" i="11"/>
  <c r="G3910" i="11"/>
  <c r="H3910" i="11" s="1"/>
  <c r="I3910" i="11" s="1"/>
  <c r="J3910" i="11" s="1"/>
  <c r="V3910" i="11"/>
  <c r="W3910" i="11" s="1"/>
  <c r="X3910" i="11" s="1"/>
  <c r="Y3910" i="11" s="1"/>
  <c r="M3910" i="11"/>
  <c r="N3910" i="11" s="1"/>
  <c r="O3910" i="11" s="1"/>
  <c r="P3910" i="11" s="1"/>
  <c r="Q3909" i="11" s="1"/>
  <c r="K3908" i="11"/>
  <c r="W3911" i="11" l="1"/>
  <c r="X3911" i="11" s="1"/>
  <c r="Y3911" i="11" s="1"/>
  <c r="G3911" i="11"/>
  <c r="H3911" i="11" s="1"/>
  <c r="I3911" i="11" s="1"/>
  <c r="J3911" i="11" s="1"/>
  <c r="V3911" i="11"/>
  <c r="M3911" i="11"/>
  <c r="C3912" i="11"/>
  <c r="A3913" i="11"/>
  <c r="B3912" i="11"/>
  <c r="E3912" i="11"/>
  <c r="D3912" i="11"/>
  <c r="U3912" i="11"/>
  <c r="S3912" i="11"/>
  <c r="N3911" i="11"/>
  <c r="O3911" i="11" s="1"/>
  <c r="P3911" i="11" s="1"/>
  <c r="K3909" i="11"/>
  <c r="G3912" i="11" l="1"/>
  <c r="H3912" i="11" s="1"/>
  <c r="I3912" i="11" s="1"/>
  <c r="J3912" i="11" s="1"/>
  <c r="M3912" i="11"/>
  <c r="N3912" i="11" s="1"/>
  <c r="O3912" i="11" s="1"/>
  <c r="P3912" i="11" s="1"/>
  <c r="V3912" i="11"/>
  <c r="W3912" i="11" s="1"/>
  <c r="X3912" i="11" s="1"/>
  <c r="Y3912" i="11" s="1"/>
  <c r="A3914" i="11"/>
  <c r="B3913" i="11"/>
  <c r="U3913" i="11"/>
  <c r="E3913" i="11"/>
  <c r="D3913" i="11"/>
  <c r="C3913" i="11"/>
  <c r="S3913" i="11"/>
  <c r="Q3910" i="11"/>
  <c r="K3910" i="11"/>
  <c r="G3913" i="11" l="1"/>
  <c r="H3913" i="11" s="1"/>
  <c r="I3913" i="11" s="1"/>
  <c r="J3913" i="11" s="1"/>
  <c r="K3912" i="11" s="1"/>
  <c r="V3913" i="11"/>
  <c r="W3913" i="11" s="1"/>
  <c r="X3913" i="11" s="1"/>
  <c r="Y3913" i="11" s="1"/>
  <c r="M3913" i="11"/>
  <c r="N3913" i="11" s="1"/>
  <c r="O3913" i="11" s="1"/>
  <c r="P3913" i="11" s="1"/>
  <c r="Q3912" i="11" s="1"/>
  <c r="U3914" i="11"/>
  <c r="E3914" i="11"/>
  <c r="D3914" i="11"/>
  <c r="C3914" i="11"/>
  <c r="B3914" i="11"/>
  <c r="A3915" i="11"/>
  <c r="S3914" i="11"/>
  <c r="K3911" i="11"/>
  <c r="Q3911" i="11"/>
  <c r="G3914" i="11" l="1"/>
  <c r="H3914" i="11" s="1"/>
  <c r="I3914" i="11" s="1"/>
  <c r="J3914" i="11" s="1"/>
  <c r="K3913" i="11" s="1"/>
  <c r="V3914" i="11"/>
  <c r="W3914" i="11" s="1"/>
  <c r="X3914" i="11" s="1"/>
  <c r="Y3914" i="11" s="1"/>
  <c r="M3914" i="11"/>
  <c r="N3914" i="11" s="1"/>
  <c r="O3914" i="11" s="1"/>
  <c r="P3914" i="11" s="1"/>
  <c r="D3915" i="11"/>
  <c r="C3915" i="11"/>
  <c r="A3916" i="11"/>
  <c r="E3915" i="11"/>
  <c r="U3915" i="11"/>
  <c r="B3915" i="11"/>
  <c r="S3915" i="11"/>
  <c r="C3916" i="11" l="1"/>
  <c r="A3917" i="11"/>
  <c r="B3916" i="11"/>
  <c r="U3916" i="11"/>
  <c r="E3916" i="11"/>
  <c r="D3916" i="11"/>
  <c r="S3916" i="11"/>
  <c r="G3915" i="11"/>
  <c r="H3915" i="11" s="1"/>
  <c r="I3915" i="11" s="1"/>
  <c r="J3915" i="11" s="1"/>
  <c r="M3915" i="11"/>
  <c r="N3915" i="11" s="1"/>
  <c r="O3915" i="11" s="1"/>
  <c r="P3915" i="11" s="1"/>
  <c r="V3915" i="11"/>
  <c r="W3915" i="11" s="1"/>
  <c r="X3915" i="11" s="1"/>
  <c r="Y3915" i="11" s="1"/>
  <c r="Q3913" i="11"/>
  <c r="K3914" i="11" l="1"/>
  <c r="G3916" i="11"/>
  <c r="H3916" i="11" s="1"/>
  <c r="I3916" i="11" s="1"/>
  <c r="J3916" i="11" s="1"/>
  <c r="V3916" i="11"/>
  <c r="M3916" i="11"/>
  <c r="W3916" i="11"/>
  <c r="X3916" i="11" s="1"/>
  <c r="Y3916" i="11" s="1"/>
  <c r="N3916" i="11"/>
  <c r="O3916" i="11" s="1"/>
  <c r="P3916" i="11" s="1"/>
  <c r="Q3915" i="11" s="1"/>
  <c r="A3918" i="11"/>
  <c r="B3917" i="11"/>
  <c r="U3917" i="11"/>
  <c r="E3917" i="11"/>
  <c r="D3917" i="11"/>
  <c r="C3917" i="11"/>
  <c r="S3917" i="11"/>
  <c r="Q3914" i="11"/>
  <c r="G3917" i="11" l="1"/>
  <c r="H3917" i="11" s="1"/>
  <c r="I3917" i="11" s="1"/>
  <c r="J3917" i="11" s="1"/>
  <c r="M3917" i="11"/>
  <c r="N3917" i="11" s="1"/>
  <c r="O3917" i="11" s="1"/>
  <c r="P3917" i="11" s="1"/>
  <c r="V3917" i="11"/>
  <c r="W3917" i="11" s="1"/>
  <c r="X3917" i="11" s="1"/>
  <c r="Y3917" i="11" s="1"/>
  <c r="U3918" i="11"/>
  <c r="E3918" i="11"/>
  <c r="D3918" i="11"/>
  <c r="A3919" i="11"/>
  <c r="C3918" i="11"/>
  <c r="B3918" i="11"/>
  <c r="S3918" i="11"/>
  <c r="K3915" i="11"/>
  <c r="D3919" i="11" l="1"/>
  <c r="C3919" i="11"/>
  <c r="B3919" i="11"/>
  <c r="U3919" i="11"/>
  <c r="A3920" i="11"/>
  <c r="E3919" i="11"/>
  <c r="S3919" i="11"/>
  <c r="K3916" i="11"/>
  <c r="G3918" i="11"/>
  <c r="H3918" i="11" s="1"/>
  <c r="I3918" i="11" s="1"/>
  <c r="J3918" i="11" s="1"/>
  <c r="K3917" i="11" s="1"/>
  <c r="M3918" i="11"/>
  <c r="N3918" i="11" s="1"/>
  <c r="O3918" i="11" s="1"/>
  <c r="P3918" i="11" s="1"/>
  <c r="V3918" i="11"/>
  <c r="W3918" i="11" s="1"/>
  <c r="X3918" i="11" s="1"/>
  <c r="Y3918" i="11" s="1"/>
  <c r="Q3916" i="11"/>
  <c r="W3919" i="11" l="1"/>
  <c r="X3919" i="11" s="1"/>
  <c r="Y3919" i="11" s="1"/>
  <c r="G3919" i="11"/>
  <c r="V3919" i="11"/>
  <c r="M3919" i="11"/>
  <c r="N3919" i="11" s="1"/>
  <c r="O3919" i="11" s="1"/>
  <c r="P3919" i="11" s="1"/>
  <c r="C3920" i="11"/>
  <c r="A3921" i="11"/>
  <c r="B3920" i="11"/>
  <c r="E3920" i="11"/>
  <c r="D3920" i="11"/>
  <c r="U3920" i="11"/>
  <c r="S3920" i="11"/>
  <c r="H3919" i="11"/>
  <c r="I3919" i="11" s="1"/>
  <c r="J3919" i="11" s="1"/>
  <c r="Q3917" i="11"/>
  <c r="G3920" i="11" l="1"/>
  <c r="H3920" i="11" s="1"/>
  <c r="I3920" i="11" s="1"/>
  <c r="J3920" i="11" s="1"/>
  <c r="M3920" i="11"/>
  <c r="N3920" i="11" s="1"/>
  <c r="O3920" i="11" s="1"/>
  <c r="P3920" i="11" s="1"/>
  <c r="V3920" i="11"/>
  <c r="W3920" i="11" s="1"/>
  <c r="X3920" i="11" s="1"/>
  <c r="Y3920" i="11" s="1"/>
  <c r="A3922" i="11"/>
  <c r="B3921" i="11"/>
  <c r="U3921" i="11"/>
  <c r="E3921" i="11"/>
  <c r="C3921" i="11"/>
  <c r="D3921" i="11"/>
  <c r="S3921" i="11"/>
  <c r="K3918" i="11"/>
  <c r="Q3918" i="11"/>
  <c r="G3921" i="11" l="1"/>
  <c r="H3921" i="11" s="1"/>
  <c r="I3921" i="11" s="1"/>
  <c r="J3921" i="11" s="1"/>
  <c r="M3921" i="11"/>
  <c r="N3921" i="11" s="1"/>
  <c r="O3921" i="11" s="1"/>
  <c r="P3921" i="11" s="1"/>
  <c r="V3921" i="11"/>
  <c r="W3921" i="11" s="1"/>
  <c r="X3921" i="11" s="1"/>
  <c r="Y3921" i="11" s="1"/>
  <c r="U3922" i="11"/>
  <c r="E3922" i="11"/>
  <c r="D3922" i="11"/>
  <c r="C3922" i="11"/>
  <c r="B3922" i="11"/>
  <c r="A3923" i="11"/>
  <c r="S3922" i="11"/>
  <c r="Q3919" i="11"/>
  <c r="K3919" i="11"/>
  <c r="G3922" i="11" l="1"/>
  <c r="H3922" i="11" s="1"/>
  <c r="I3922" i="11" s="1"/>
  <c r="J3922" i="11" s="1"/>
  <c r="K3921" i="11" s="1"/>
  <c r="V3922" i="11"/>
  <c r="W3922" i="11" s="1"/>
  <c r="X3922" i="11" s="1"/>
  <c r="Y3922" i="11" s="1"/>
  <c r="M3922" i="11"/>
  <c r="N3922" i="11" s="1"/>
  <c r="O3922" i="11" s="1"/>
  <c r="P3922" i="11" s="1"/>
  <c r="D3923" i="11"/>
  <c r="C3923" i="11"/>
  <c r="A3924" i="11"/>
  <c r="E3923" i="11"/>
  <c r="B3923" i="11"/>
  <c r="U3923" i="11"/>
  <c r="S3923" i="11"/>
  <c r="K3920" i="11"/>
  <c r="Q3920" i="11"/>
  <c r="G3923" i="11" l="1"/>
  <c r="H3923" i="11" s="1"/>
  <c r="I3923" i="11" s="1"/>
  <c r="J3923" i="11" s="1"/>
  <c r="K3922" i="11" s="1"/>
  <c r="V3923" i="11"/>
  <c r="W3923" i="11" s="1"/>
  <c r="X3923" i="11" s="1"/>
  <c r="Y3923" i="11" s="1"/>
  <c r="M3923" i="11"/>
  <c r="N3923" i="11" s="1"/>
  <c r="O3923" i="11" s="1"/>
  <c r="P3923" i="11" s="1"/>
  <c r="C3924" i="11"/>
  <c r="A3925" i="11"/>
  <c r="B3924" i="11"/>
  <c r="U3924" i="11"/>
  <c r="E3924" i="11"/>
  <c r="D3924" i="11"/>
  <c r="S3924" i="11"/>
  <c r="Q3921" i="11"/>
  <c r="A3926" i="11" l="1"/>
  <c r="B3925" i="11"/>
  <c r="U3925" i="11"/>
  <c r="E3925" i="11"/>
  <c r="D3925" i="11"/>
  <c r="C3925" i="11"/>
  <c r="S3925" i="11"/>
  <c r="G3924" i="11"/>
  <c r="H3924" i="11" s="1"/>
  <c r="I3924" i="11" s="1"/>
  <c r="J3924" i="11" s="1"/>
  <c r="K3923" i="11" s="1"/>
  <c r="M3924" i="11"/>
  <c r="N3924" i="11" s="1"/>
  <c r="O3924" i="11" s="1"/>
  <c r="P3924" i="11" s="1"/>
  <c r="Q3923" i="11" s="1"/>
  <c r="V3924" i="11"/>
  <c r="W3924" i="11" s="1"/>
  <c r="X3924" i="11" s="1"/>
  <c r="Y3924" i="11" s="1"/>
  <c r="Q3922" i="11"/>
  <c r="W3925" i="11" l="1"/>
  <c r="X3925" i="11" s="1"/>
  <c r="Y3925" i="11" s="1"/>
  <c r="G3925" i="11"/>
  <c r="H3925" i="11" s="1"/>
  <c r="I3925" i="11" s="1"/>
  <c r="J3925" i="11" s="1"/>
  <c r="V3925" i="11"/>
  <c r="M3925" i="11"/>
  <c r="N3925" i="11" s="1"/>
  <c r="O3925" i="11" s="1"/>
  <c r="P3925" i="11" s="1"/>
  <c r="U3926" i="11"/>
  <c r="E3926" i="11"/>
  <c r="D3926" i="11"/>
  <c r="A3927" i="11"/>
  <c r="C3926" i="11"/>
  <c r="B3926" i="11"/>
  <c r="S3926" i="11"/>
  <c r="D3927" i="11" l="1"/>
  <c r="C3927" i="11"/>
  <c r="B3927" i="11"/>
  <c r="U3927" i="11"/>
  <c r="A3928" i="11"/>
  <c r="E3927" i="11"/>
  <c r="S3927" i="11"/>
  <c r="G3926" i="11"/>
  <c r="H3926" i="11" s="1"/>
  <c r="I3926" i="11" s="1"/>
  <c r="J3926" i="11" s="1"/>
  <c r="V3926" i="11"/>
  <c r="W3926" i="11" s="1"/>
  <c r="X3926" i="11" s="1"/>
  <c r="Y3926" i="11" s="1"/>
  <c r="M3926" i="11"/>
  <c r="N3926" i="11" s="1"/>
  <c r="O3926" i="11" s="1"/>
  <c r="P3926" i="11" s="1"/>
  <c r="K3924" i="11"/>
  <c r="Q3924" i="11"/>
  <c r="W3927" i="11" l="1"/>
  <c r="X3927" i="11" s="1"/>
  <c r="Y3927" i="11" s="1"/>
  <c r="K3925" i="11"/>
  <c r="G3927" i="11"/>
  <c r="H3927" i="11" s="1"/>
  <c r="I3927" i="11" s="1"/>
  <c r="J3927" i="11" s="1"/>
  <c r="M3927" i="11"/>
  <c r="V3927" i="11"/>
  <c r="N3927" i="11"/>
  <c r="O3927" i="11" s="1"/>
  <c r="P3927" i="11" s="1"/>
  <c r="C3928" i="11"/>
  <c r="A3929" i="11"/>
  <c r="B3928" i="11"/>
  <c r="E3928" i="11"/>
  <c r="D3928" i="11"/>
  <c r="U3928" i="11"/>
  <c r="S3928" i="11"/>
  <c r="Q3925" i="11"/>
  <c r="N3928" i="11" l="1"/>
  <c r="O3928" i="11" s="1"/>
  <c r="P3928" i="11" s="1"/>
  <c r="Q3927" i="11" s="1"/>
  <c r="Q3926" i="11"/>
  <c r="G3928" i="11"/>
  <c r="H3928" i="11" s="1"/>
  <c r="I3928" i="11" s="1"/>
  <c r="J3928" i="11" s="1"/>
  <c r="K3927" i="11" s="1"/>
  <c r="M3928" i="11"/>
  <c r="V3928" i="11"/>
  <c r="W3928" i="11" s="1"/>
  <c r="X3928" i="11" s="1"/>
  <c r="Y3928" i="11" s="1"/>
  <c r="A3930" i="11"/>
  <c r="B3929" i="11"/>
  <c r="U3929" i="11"/>
  <c r="E3929" i="11"/>
  <c r="D3929" i="11"/>
  <c r="C3929" i="11"/>
  <c r="S3929" i="11"/>
  <c r="K3926" i="11"/>
  <c r="G3929" i="11" l="1"/>
  <c r="V3929" i="11"/>
  <c r="W3929" i="11" s="1"/>
  <c r="X3929" i="11" s="1"/>
  <c r="Y3929" i="11" s="1"/>
  <c r="M3929" i="11"/>
  <c r="N3929" i="11" s="1"/>
  <c r="O3929" i="11" s="1"/>
  <c r="P3929" i="11" s="1"/>
  <c r="Q3928" i="11" s="1"/>
  <c r="H3929" i="11"/>
  <c r="I3929" i="11" s="1"/>
  <c r="J3929" i="11" s="1"/>
  <c r="K3928" i="11" s="1"/>
  <c r="U3930" i="11"/>
  <c r="E3930" i="11"/>
  <c r="D3930" i="11"/>
  <c r="C3930" i="11"/>
  <c r="B3930" i="11"/>
  <c r="A3931" i="11"/>
  <c r="S3930" i="11"/>
  <c r="D3931" i="11" l="1"/>
  <c r="C3931" i="11"/>
  <c r="A3932" i="11"/>
  <c r="E3931" i="11"/>
  <c r="U3931" i="11"/>
  <c r="B3931" i="11"/>
  <c r="S3931" i="11"/>
  <c r="G3930" i="11"/>
  <c r="H3930" i="11" s="1"/>
  <c r="I3930" i="11" s="1"/>
  <c r="J3930" i="11" s="1"/>
  <c r="K3929" i="11" s="1"/>
  <c r="M3930" i="11"/>
  <c r="N3930" i="11" s="1"/>
  <c r="O3930" i="11" s="1"/>
  <c r="P3930" i="11" s="1"/>
  <c r="Q3929" i="11" s="1"/>
  <c r="V3930" i="11"/>
  <c r="W3930" i="11" s="1"/>
  <c r="X3930" i="11" s="1"/>
  <c r="Y3930" i="11" s="1"/>
  <c r="C3932" i="11" l="1"/>
  <c r="A3933" i="11"/>
  <c r="B3932" i="11"/>
  <c r="U3932" i="11"/>
  <c r="E3932" i="11"/>
  <c r="D3932" i="11"/>
  <c r="S3932" i="11"/>
  <c r="G3931" i="11"/>
  <c r="H3931" i="11" s="1"/>
  <c r="I3931" i="11" s="1"/>
  <c r="J3931" i="11" s="1"/>
  <c r="M3931" i="11"/>
  <c r="N3931" i="11" s="1"/>
  <c r="O3931" i="11" s="1"/>
  <c r="P3931" i="11" s="1"/>
  <c r="V3931" i="11"/>
  <c r="W3931" i="11" s="1"/>
  <c r="X3931" i="11" s="1"/>
  <c r="Y3931" i="11" s="1"/>
  <c r="K3930" i="11" l="1"/>
  <c r="G3932" i="11"/>
  <c r="H3932" i="11" s="1"/>
  <c r="I3932" i="11" s="1"/>
  <c r="J3932" i="11" s="1"/>
  <c r="V3932" i="11"/>
  <c r="M3932" i="11"/>
  <c r="W3932" i="11"/>
  <c r="X3932" i="11" s="1"/>
  <c r="Y3932" i="11" s="1"/>
  <c r="N3932" i="11"/>
  <c r="O3932" i="11" s="1"/>
  <c r="P3932" i="11" s="1"/>
  <c r="Q3931" i="11" s="1"/>
  <c r="A3934" i="11"/>
  <c r="B3933" i="11"/>
  <c r="U3933" i="11"/>
  <c r="E3933" i="11"/>
  <c r="D3933" i="11"/>
  <c r="C3933" i="11"/>
  <c r="S3933" i="11"/>
  <c r="Q3930" i="11"/>
  <c r="G3933" i="11" l="1"/>
  <c r="H3933" i="11" s="1"/>
  <c r="I3933" i="11" s="1"/>
  <c r="J3933" i="11" s="1"/>
  <c r="M3933" i="11"/>
  <c r="N3933" i="11" s="1"/>
  <c r="O3933" i="11" s="1"/>
  <c r="P3933" i="11" s="1"/>
  <c r="V3933" i="11"/>
  <c r="W3933" i="11" s="1"/>
  <c r="X3933" i="11" s="1"/>
  <c r="Y3933" i="11" s="1"/>
  <c r="U3934" i="11"/>
  <c r="E3934" i="11"/>
  <c r="D3934" i="11"/>
  <c r="A3935" i="11"/>
  <c r="B3934" i="11"/>
  <c r="C3934" i="11"/>
  <c r="S3934" i="11"/>
  <c r="K3931" i="11"/>
  <c r="D3935" i="11" l="1"/>
  <c r="C3935" i="11"/>
  <c r="B3935" i="11"/>
  <c r="U3935" i="11"/>
  <c r="A3936" i="11"/>
  <c r="E3935" i="11"/>
  <c r="S3935" i="11"/>
  <c r="K3932" i="11"/>
  <c r="G3934" i="11"/>
  <c r="H3934" i="11" s="1"/>
  <c r="I3934" i="11" s="1"/>
  <c r="J3934" i="11" s="1"/>
  <c r="V3934" i="11"/>
  <c r="W3934" i="11" s="1"/>
  <c r="X3934" i="11" s="1"/>
  <c r="Y3934" i="11" s="1"/>
  <c r="M3934" i="11"/>
  <c r="N3934" i="11" s="1"/>
  <c r="O3934" i="11" s="1"/>
  <c r="P3934" i="11" s="1"/>
  <c r="Q3932" i="11"/>
  <c r="G3935" i="11" l="1"/>
  <c r="V3935" i="11"/>
  <c r="M3935" i="11"/>
  <c r="N3935" i="11" s="1"/>
  <c r="O3935" i="11" s="1"/>
  <c r="P3935" i="11" s="1"/>
  <c r="C3936" i="11"/>
  <c r="A3937" i="11"/>
  <c r="B3936" i="11"/>
  <c r="E3936" i="11"/>
  <c r="D3936" i="11"/>
  <c r="U3936" i="11"/>
  <c r="S3936" i="11"/>
  <c r="H3935" i="11"/>
  <c r="I3935" i="11" s="1"/>
  <c r="J3935" i="11" s="1"/>
  <c r="K3933" i="11"/>
  <c r="W3935" i="11"/>
  <c r="X3935" i="11" s="1"/>
  <c r="Y3935" i="11" s="1"/>
  <c r="Q3933" i="11"/>
  <c r="G3936" i="11" l="1"/>
  <c r="H3936" i="11" s="1"/>
  <c r="I3936" i="11" s="1"/>
  <c r="J3936" i="11" s="1"/>
  <c r="M3936" i="11"/>
  <c r="N3936" i="11" s="1"/>
  <c r="O3936" i="11" s="1"/>
  <c r="P3936" i="11" s="1"/>
  <c r="V3936" i="11"/>
  <c r="W3936" i="11" s="1"/>
  <c r="X3936" i="11" s="1"/>
  <c r="Y3936" i="11" s="1"/>
  <c r="A3938" i="11"/>
  <c r="B3937" i="11"/>
  <c r="U3937" i="11"/>
  <c r="E3937" i="11"/>
  <c r="C3937" i="11"/>
  <c r="D3937" i="11"/>
  <c r="S3937" i="11"/>
  <c r="K3934" i="11"/>
  <c r="Q3934" i="11"/>
  <c r="G3937" i="11" l="1"/>
  <c r="H3937" i="11" s="1"/>
  <c r="I3937" i="11" s="1"/>
  <c r="J3937" i="11" s="1"/>
  <c r="M3937" i="11"/>
  <c r="N3937" i="11" s="1"/>
  <c r="O3937" i="11" s="1"/>
  <c r="P3937" i="11" s="1"/>
  <c r="V3937" i="11"/>
  <c r="W3937" i="11" s="1"/>
  <c r="X3937" i="11" s="1"/>
  <c r="Y3937" i="11" s="1"/>
  <c r="U3938" i="11"/>
  <c r="E3938" i="11"/>
  <c r="D3938" i="11"/>
  <c r="C3938" i="11"/>
  <c r="B3938" i="11"/>
  <c r="A3939" i="11"/>
  <c r="S3938" i="11"/>
  <c r="K3935" i="11"/>
  <c r="Q3935" i="11"/>
  <c r="G3938" i="11" l="1"/>
  <c r="H3938" i="11" s="1"/>
  <c r="I3938" i="11" s="1"/>
  <c r="J3938" i="11" s="1"/>
  <c r="K3937" i="11" s="1"/>
  <c r="M3938" i="11"/>
  <c r="N3938" i="11" s="1"/>
  <c r="O3938" i="11" s="1"/>
  <c r="P3938" i="11" s="1"/>
  <c r="Q3937" i="11" s="1"/>
  <c r="V3938" i="11"/>
  <c r="W3938" i="11" s="1"/>
  <c r="X3938" i="11" s="1"/>
  <c r="Y3938" i="11" s="1"/>
  <c r="D3939" i="11"/>
  <c r="C3939" i="11"/>
  <c r="A3940" i="11"/>
  <c r="E3939" i="11"/>
  <c r="B3939" i="11"/>
  <c r="U3939" i="11"/>
  <c r="S3939" i="11"/>
  <c r="K3936" i="11"/>
  <c r="Q3936" i="11"/>
  <c r="G3939" i="11" l="1"/>
  <c r="H3939" i="11" s="1"/>
  <c r="I3939" i="11" s="1"/>
  <c r="J3939" i="11" s="1"/>
  <c r="K3938" i="11" s="1"/>
  <c r="M3939" i="11"/>
  <c r="N3939" i="11" s="1"/>
  <c r="O3939" i="11" s="1"/>
  <c r="P3939" i="11" s="1"/>
  <c r="Q3938" i="11" s="1"/>
  <c r="V3939" i="11"/>
  <c r="W3939" i="11" s="1"/>
  <c r="X3939" i="11" s="1"/>
  <c r="Y3939" i="11" s="1"/>
  <c r="C3940" i="11"/>
  <c r="A3941" i="11"/>
  <c r="B3940" i="11"/>
  <c r="U3940" i="11"/>
  <c r="D3940" i="11"/>
  <c r="E3940" i="11"/>
  <c r="S3940" i="11"/>
  <c r="G3940" i="11" l="1"/>
  <c r="H3940" i="11" s="1"/>
  <c r="I3940" i="11" s="1"/>
  <c r="J3940" i="11" s="1"/>
  <c r="K3939" i="11" s="1"/>
  <c r="M3940" i="11"/>
  <c r="N3940" i="11" s="1"/>
  <c r="O3940" i="11" s="1"/>
  <c r="P3940" i="11" s="1"/>
  <c r="Q3939" i="11" s="1"/>
  <c r="V3940" i="11"/>
  <c r="W3940" i="11" s="1"/>
  <c r="X3940" i="11" s="1"/>
  <c r="Y3940" i="11" s="1"/>
  <c r="A3942" i="11"/>
  <c r="B3941" i="11"/>
  <c r="U3941" i="11"/>
  <c r="E3941" i="11"/>
  <c r="D3941" i="11"/>
  <c r="C3941" i="11"/>
  <c r="S3941" i="11"/>
  <c r="U3942" i="11" l="1"/>
  <c r="E3942" i="11"/>
  <c r="D3942" i="11"/>
  <c r="A3943" i="11"/>
  <c r="C3942" i="11"/>
  <c r="B3942" i="11"/>
  <c r="S3942" i="11"/>
  <c r="G3941" i="11"/>
  <c r="H3941" i="11" s="1"/>
  <c r="I3941" i="11" s="1"/>
  <c r="J3941" i="11" s="1"/>
  <c r="K3940" i="11" s="1"/>
  <c r="V3941" i="11"/>
  <c r="W3941" i="11" s="1"/>
  <c r="X3941" i="11" s="1"/>
  <c r="Y3941" i="11" s="1"/>
  <c r="M3941" i="11"/>
  <c r="N3941" i="11" s="1"/>
  <c r="O3941" i="11" s="1"/>
  <c r="P3941" i="11" s="1"/>
  <c r="Q3940" i="11" s="1"/>
  <c r="D3943" i="11" l="1"/>
  <c r="C3943" i="11"/>
  <c r="B3943" i="11"/>
  <c r="U3943" i="11"/>
  <c r="A3944" i="11"/>
  <c r="E3943" i="11"/>
  <c r="S3943" i="11"/>
  <c r="G3942" i="11"/>
  <c r="H3942" i="11" s="1"/>
  <c r="I3942" i="11" s="1"/>
  <c r="J3942" i="11" s="1"/>
  <c r="V3942" i="11"/>
  <c r="W3942" i="11" s="1"/>
  <c r="X3942" i="11" s="1"/>
  <c r="Y3942" i="11" s="1"/>
  <c r="M3942" i="11"/>
  <c r="N3942" i="11" s="1"/>
  <c r="O3942" i="11" s="1"/>
  <c r="P3942" i="11" s="1"/>
  <c r="G3943" i="11" l="1"/>
  <c r="H3943" i="11" s="1"/>
  <c r="I3943" i="11" s="1"/>
  <c r="J3943" i="11" s="1"/>
  <c r="V3943" i="11"/>
  <c r="M3943" i="11"/>
  <c r="N3943" i="11"/>
  <c r="O3943" i="11" s="1"/>
  <c r="P3943" i="11" s="1"/>
  <c r="C3944" i="11"/>
  <c r="A3945" i="11"/>
  <c r="B3944" i="11"/>
  <c r="E3944" i="11"/>
  <c r="D3944" i="11"/>
  <c r="U3944" i="11"/>
  <c r="S3944" i="11"/>
  <c r="Q3941" i="11"/>
  <c r="W3943" i="11"/>
  <c r="X3943" i="11" s="1"/>
  <c r="Y3943" i="11" s="1"/>
  <c r="K3941" i="11"/>
  <c r="G3944" i="11" l="1"/>
  <c r="H3944" i="11" s="1"/>
  <c r="I3944" i="11" s="1"/>
  <c r="J3944" i="11" s="1"/>
  <c r="K3943" i="11" s="1"/>
  <c r="M3944" i="11"/>
  <c r="N3944" i="11" s="1"/>
  <c r="O3944" i="11" s="1"/>
  <c r="P3944" i="11" s="1"/>
  <c r="Q3943" i="11" s="1"/>
  <c r="V3944" i="11"/>
  <c r="W3944" i="11" s="1"/>
  <c r="X3944" i="11" s="1"/>
  <c r="Y3944" i="11" s="1"/>
  <c r="A3946" i="11"/>
  <c r="B3945" i="11"/>
  <c r="U3945" i="11"/>
  <c r="E3945" i="11"/>
  <c r="D3945" i="11"/>
  <c r="C3945" i="11"/>
  <c r="S3945" i="11"/>
  <c r="Q3942" i="11"/>
  <c r="K3942" i="11"/>
  <c r="G3945" i="11" l="1"/>
  <c r="H3945" i="11" s="1"/>
  <c r="I3945" i="11" s="1"/>
  <c r="J3945" i="11" s="1"/>
  <c r="K3944" i="11" s="1"/>
  <c r="V3945" i="11"/>
  <c r="W3945" i="11" s="1"/>
  <c r="X3945" i="11" s="1"/>
  <c r="Y3945" i="11" s="1"/>
  <c r="M3945" i="11"/>
  <c r="N3945" i="11" s="1"/>
  <c r="O3945" i="11" s="1"/>
  <c r="P3945" i="11" s="1"/>
  <c r="Q3944" i="11" s="1"/>
  <c r="U3946" i="11"/>
  <c r="E3946" i="11"/>
  <c r="D3946" i="11"/>
  <c r="C3946" i="11"/>
  <c r="B3946" i="11"/>
  <c r="A3947" i="11"/>
  <c r="S3946" i="11"/>
  <c r="D3947" i="11" l="1"/>
  <c r="C3947" i="11"/>
  <c r="A3948" i="11"/>
  <c r="E3947" i="11"/>
  <c r="B3947" i="11"/>
  <c r="U3947" i="11"/>
  <c r="S3947" i="11"/>
  <c r="G3946" i="11"/>
  <c r="H3946" i="11" s="1"/>
  <c r="I3946" i="11" s="1"/>
  <c r="J3946" i="11" s="1"/>
  <c r="V3946" i="11"/>
  <c r="W3946" i="11" s="1"/>
  <c r="X3946" i="11" s="1"/>
  <c r="Y3946" i="11" s="1"/>
  <c r="M3946" i="11"/>
  <c r="N3946" i="11" s="1"/>
  <c r="O3946" i="11" s="1"/>
  <c r="P3946" i="11" s="1"/>
  <c r="Q3945" i="11" s="1"/>
  <c r="G3947" i="11" l="1"/>
  <c r="M3947" i="11"/>
  <c r="N3947" i="11" s="1"/>
  <c r="O3947" i="11" s="1"/>
  <c r="P3947" i="11" s="1"/>
  <c r="Q3946" i="11" s="1"/>
  <c r="V3947" i="11"/>
  <c r="H3947" i="11"/>
  <c r="I3947" i="11" s="1"/>
  <c r="J3947" i="11" s="1"/>
  <c r="W3947" i="11"/>
  <c r="X3947" i="11" s="1"/>
  <c r="Y3947" i="11" s="1"/>
  <c r="K3945" i="11"/>
  <c r="C3948" i="11"/>
  <c r="A3949" i="11"/>
  <c r="B3948" i="11"/>
  <c r="U3948" i="11"/>
  <c r="E3948" i="11"/>
  <c r="D3948" i="11"/>
  <c r="S3948" i="11"/>
  <c r="A3950" i="11" l="1"/>
  <c r="B3949" i="11"/>
  <c r="U3949" i="11"/>
  <c r="E3949" i="11"/>
  <c r="D3949" i="11"/>
  <c r="C3949" i="11"/>
  <c r="S3949" i="11"/>
  <c r="G3948" i="11"/>
  <c r="H3948" i="11" s="1"/>
  <c r="I3948" i="11" s="1"/>
  <c r="J3948" i="11" s="1"/>
  <c r="V3948" i="11"/>
  <c r="W3948" i="11" s="1"/>
  <c r="X3948" i="11" s="1"/>
  <c r="Y3948" i="11" s="1"/>
  <c r="M3948" i="11"/>
  <c r="N3948" i="11" s="1"/>
  <c r="O3948" i="11" s="1"/>
  <c r="P3948" i="11" s="1"/>
  <c r="Q3947" i="11" s="1"/>
  <c r="K3946" i="11"/>
  <c r="K3947" i="11" l="1"/>
  <c r="G3949" i="11"/>
  <c r="H3949" i="11" s="1"/>
  <c r="I3949" i="11" s="1"/>
  <c r="J3949" i="11" s="1"/>
  <c r="M3949" i="11"/>
  <c r="N3949" i="11" s="1"/>
  <c r="O3949" i="11" s="1"/>
  <c r="P3949" i="11" s="1"/>
  <c r="Q3948" i="11" s="1"/>
  <c r="V3949" i="11"/>
  <c r="W3949" i="11" s="1"/>
  <c r="X3949" i="11" s="1"/>
  <c r="Y3949" i="11" s="1"/>
  <c r="U3950" i="11"/>
  <c r="E3950" i="11"/>
  <c r="D3950" i="11"/>
  <c r="A3951" i="11"/>
  <c r="B3950" i="11"/>
  <c r="C3950" i="11"/>
  <c r="S3950" i="11"/>
  <c r="D3951" i="11" l="1"/>
  <c r="C3951" i="11"/>
  <c r="B3951" i="11"/>
  <c r="U3951" i="11"/>
  <c r="A3952" i="11"/>
  <c r="E3951" i="11"/>
  <c r="S3951" i="11"/>
  <c r="G3950" i="11"/>
  <c r="H3950" i="11" s="1"/>
  <c r="I3950" i="11" s="1"/>
  <c r="J3950" i="11" s="1"/>
  <c r="K3949" i="11" s="1"/>
  <c r="M3950" i="11"/>
  <c r="N3950" i="11" s="1"/>
  <c r="O3950" i="11" s="1"/>
  <c r="P3950" i="11" s="1"/>
  <c r="V3950" i="11"/>
  <c r="W3950" i="11" s="1"/>
  <c r="X3950" i="11" s="1"/>
  <c r="Y3950" i="11" s="1"/>
  <c r="K3948" i="11"/>
  <c r="C3952" i="11" l="1"/>
  <c r="A3953" i="11"/>
  <c r="B3952" i="11"/>
  <c r="E3952" i="11"/>
  <c r="D3952" i="11"/>
  <c r="U3952" i="11"/>
  <c r="S3952" i="11"/>
  <c r="Q3949" i="11"/>
  <c r="G3951" i="11"/>
  <c r="H3951" i="11" s="1"/>
  <c r="I3951" i="11" s="1"/>
  <c r="J3951" i="11" s="1"/>
  <c r="M3951" i="11"/>
  <c r="V3951" i="11"/>
  <c r="W3951" i="11" s="1"/>
  <c r="X3951" i="11" s="1"/>
  <c r="Y3951" i="11" s="1"/>
  <c r="N3951" i="11"/>
  <c r="O3951" i="11" s="1"/>
  <c r="P3951" i="11" s="1"/>
  <c r="H3952" i="11" l="1"/>
  <c r="I3952" i="11" s="1"/>
  <c r="J3952" i="11" s="1"/>
  <c r="K3951" i="11" s="1"/>
  <c r="G3952" i="11"/>
  <c r="M3952" i="11"/>
  <c r="N3952" i="11" s="1"/>
  <c r="O3952" i="11" s="1"/>
  <c r="P3952" i="11" s="1"/>
  <c r="V3952" i="11"/>
  <c r="W3952" i="11" s="1"/>
  <c r="X3952" i="11" s="1"/>
  <c r="Y3952" i="11" s="1"/>
  <c r="K3950" i="11"/>
  <c r="A3954" i="11"/>
  <c r="B3953" i="11"/>
  <c r="U3953" i="11"/>
  <c r="E3953" i="11"/>
  <c r="C3953" i="11"/>
  <c r="D3953" i="11"/>
  <c r="S3953" i="11"/>
  <c r="Q3950" i="11"/>
  <c r="Q3951" i="11" l="1"/>
  <c r="U3954" i="11"/>
  <c r="E3954" i="11"/>
  <c r="D3954" i="11"/>
  <c r="C3954" i="11"/>
  <c r="B3954" i="11"/>
  <c r="A3955" i="11"/>
  <c r="S3954" i="11"/>
  <c r="G3953" i="11"/>
  <c r="H3953" i="11" s="1"/>
  <c r="I3953" i="11" s="1"/>
  <c r="J3953" i="11" s="1"/>
  <c r="M3953" i="11"/>
  <c r="N3953" i="11" s="1"/>
  <c r="O3953" i="11" s="1"/>
  <c r="P3953" i="11" s="1"/>
  <c r="V3953" i="11"/>
  <c r="W3953" i="11" s="1"/>
  <c r="X3953" i="11" s="1"/>
  <c r="Y3953" i="11" s="1"/>
  <c r="G3954" i="11" l="1"/>
  <c r="H3954" i="11" s="1"/>
  <c r="I3954" i="11" s="1"/>
  <c r="J3954" i="11" s="1"/>
  <c r="M3954" i="11"/>
  <c r="V3954" i="11"/>
  <c r="K3952" i="11"/>
  <c r="D3955" i="11"/>
  <c r="C3955" i="11"/>
  <c r="A3956" i="11"/>
  <c r="E3955" i="11"/>
  <c r="B3955" i="11"/>
  <c r="U3955" i="11"/>
  <c r="S3955" i="11"/>
  <c r="W3954" i="11"/>
  <c r="X3954" i="11" s="1"/>
  <c r="Y3954" i="11" s="1"/>
  <c r="N3954" i="11"/>
  <c r="O3954" i="11" s="1"/>
  <c r="P3954" i="11" s="1"/>
  <c r="Q3952" i="11"/>
  <c r="C3956" i="11" l="1"/>
  <c r="A3957" i="11"/>
  <c r="B3956" i="11"/>
  <c r="U3956" i="11"/>
  <c r="D3956" i="11"/>
  <c r="E3956" i="11"/>
  <c r="S3956" i="11"/>
  <c r="Q3953" i="11"/>
  <c r="G3955" i="11"/>
  <c r="H3955" i="11" s="1"/>
  <c r="I3955" i="11" s="1"/>
  <c r="J3955" i="11" s="1"/>
  <c r="K3954" i="11" s="1"/>
  <c r="V3955" i="11"/>
  <c r="W3955" i="11" s="1"/>
  <c r="X3955" i="11" s="1"/>
  <c r="Y3955" i="11" s="1"/>
  <c r="M3955" i="11"/>
  <c r="N3955" i="11" s="1"/>
  <c r="O3955" i="11" s="1"/>
  <c r="P3955" i="11" s="1"/>
  <c r="K3953" i="11"/>
  <c r="Q3954" i="11" l="1"/>
  <c r="A3958" i="11"/>
  <c r="B3957" i="11"/>
  <c r="U3957" i="11"/>
  <c r="E3957" i="11"/>
  <c r="D3957" i="11"/>
  <c r="C3957" i="11"/>
  <c r="S3957" i="11"/>
  <c r="G3956" i="11"/>
  <c r="H3956" i="11" s="1"/>
  <c r="I3956" i="11" s="1"/>
  <c r="J3956" i="11" s="1"/>
  <c r="M3956" i="11"/>
  <c r="N3956" i="11" s="1"/>
  <c r="O3956" i="11" s="1"/>
  <c r="P3956" i="11" s="1"/>
  <c r="V3956" i="11"/>
  <c r="W3956" i="11" s="1"/>
  <c r="X3956" i="11" s="1"/>
  <c r="Y3956" i="11" s="1"/>
  <c r="K3955" i="11" l="1"/>
  <c r="G3957" i="11"/>
  <c r="H3957" i="11" s="1"/>
  <c r="I3957" i="11" s="1"/>
  <c r="J3957" i="11" s="1"/>
  <c r="M3957" i="11"/>
  <c r="N3957" i="11" s="1"/>
  <c r="O3957" i="11" s="1"/>
  <c r="P3957" i="11" s="1"/>
  <c r="Q3956" i="11" s="1"/>
  <c r="V3957" i="11"/>
  <c r="U3958" i="11"/>
  <c r="E3958" i="11"/>
  <c r="D3958" i="11"/>
  <c r="A3959" i="11"/>
  <c r="C3958" i="11"/>
  <c r="B3958" i="11"/>
  <c r="S3958" i="11"/>
  <c r="W3957" i="11"/>
  <c r="X3957" i="11" s="1"/>
  <c r="Y3957" i="11" s="1"/>
  <c r="Q3955" i="11"/>
  <c r="D3959" i="11" l="1"/>
  <c r="C3959" i="11"/>
  <c r="B3959" i="11"/>
  <c r="U3959" i="11"/>
  <c r="A3960" i="11"/>
  <c r="E3959" i="11"/>
  <c r="S3959" i="11"/>
  <c r="G3958" i="11"/>
  <c r="H3958" i="11" s="1"/>
  <c r="I3958" i="11" s="1"/>
  <c r="J3958" i="11" s="1"/>
  <c r="M3958" i="11"/>
  <c r="N3958" i="11" s="1"/>
  <c r="O3958" i="11" s="1"/>
  <c r="P3958" i="11" s="1"/>
  <c r="Q3957" i="11" s="1"/>
  <c r="V3958" i="11"/>
  <c r="W3958" i="11" s="1"/>
  <c r="X3958" i="11" s="1"/>
  <c r="Y3958" i="11" s="1"/>
  <c r="K3956" i="11"/>
  <c r="G3959" i="11" l="1"/>
  <c r="H3959" i="11" s="1"/>
  <c r="I3959" i="11" s="1"/>
  <c r="J3959" i="11" s="1"/>
  <c r="M3959" i="11"/>
  <c r="V3959" i="11"/>
  <c r="W3959" i="11" s="1"/>
  <c r="X3959" i="11" s="1"/>
  <c r="Y3959" i="11" s="1"/>
  <c r="N3959" i="11"/>
  <c r="O3959" i="11" s="1"/>
  <c r="P3959" i="11" s="1"/>
  <c r="Q3958" i="11" s="1"/>
  <c r="C3960" i="11"/>
  <c r="A3961" i="11"/>
  <c r="B3960" i="11"/>
  <c r="E3960" i="11"/>
  <c r="D3960" i="11"/>
  <c r="U3960" i="11"/>
  <c r="S3960" i="11"/>
  <c r="K3957" i="11"/>
  <c r="G3960" i="11" l="1"/>
  <c r="H3960" i="11" s="1"/>
  <c r="I3960" i="11" s="1"/>
  <c r="J3960" i="11" s="1"/>
  <c r="K3959" i="11" s="1"/>
  <c r="M3960" i="11"/>
  <c r="N3960" i="11" s="1"/>
  <c r="O3960" i="11" s="1"/>
  <c r="P3960" i="11" s="1"/>
  <c r="Q3959" i="11" s="1"/>
  <c r="V3960" i="11"/>
  <c r="W3960" i="11" s="1"/>
  <c r="X3960" i="11" s="1"/>
  <c r="Y3960" i="11" s="1"/>
  <c r="A3962" i="11"/>
  <c r="B3961" i="11"/>
  <c r="U3961" i="11"/>
  <c r="E3961" i="11"/>
  <c r="D3961" i="11"/>
  <c r="C3961" i="11"/>
  <c r="S3961" i="11"/>
  <c r="K3958" i="11"/>
  <c r="U3962" i="11" l="1"/>
  <c r="E3962" i="11"/>
  <c r="D3962" i="11"/>
  <c r="C3962" i="11"/>
  <c r="B3962" i="11"/>
  <c r="A3963" i="11"/>
  <c r="S3962" i="11"/>
  <c r="G3961" i="11"/>
  <c r="H3961" i="11" s="1"/>
  <c r="I3961" i="11" s="1"/>
  <c r="J3961" i="11" s="1"/>
  <c r="K3960" i="11" s="1"/>
  <c r="V3961" i="11"/>
  <c r="W3961" i="11" s="1"/>
  <c r="X3961" i="11" s="1"/>
  <c r="Y3961" i="11" s="1"/>
  <c r="M3961" i="11"/>
  <c r="N3961" i="11" s="1"/>
  <c r="O3961" i="11" s="1"/>
  <c r="P3961" i="11" s="1"/>
  <c r="Q3960" i="11" s="1"/>
  <c r="N3962" i="11" l="1"/>
  <c r="O3962" i="11" s="1"/>
  <c r="P3962" i="11" s="1"/>
  <c r="Q3961" i="11" s="1"/>
  <c r="G3962" i="11"/>
  <c r="H3962" i="11" s="1"/>
  <c r="I3962" i="11" s="1"/>
  <c r="J3962" i="11" s="1"/>
  <c r="M3962" i="11"/>
  <c r="V3962" i="11"/>
  <c r="D3963" i="11"/>
  <c r="C3963" i="11"/>
  <c r="A3964" i="11"/>
  <c r="E3963" i="11"/>
  <c r="B3963" i="11"/>
  <c r="U3963" i="11"/>
  <c r="S3963" i="11"/>
  <c r="W3962" i="11"/>
  <c r="X3962" i="11" s="1"/>
  <c r="Y3962" i="11" s="1"/>
  <c r="C3964" i="11" l="1"/>
  <c r="A3965" i="11"/>
  <c r="B3964" i="11"/>
  <c r="U3964" i="11"/>
  <c r="E3964" i="11"/>
  <c r="D3964" i="11"/>
  <c r="S3964" i="11"/>
  <c r="G3963" i="11"/>
  <c r="H3963" i="11" s="1"/>
  <c r="I3963" i="11" s="1"/>
  <c r="J3963" i="11" s="1"/>
  <c r="M3963" i="11"/>
  <c r="N3963" i="11" s="1"/>
  <c r="O3963" i="11" s="1"/>
  <c r="P3963" i="11" s="1"/>
  <c r="Q3962" i="11" s="1"/>
  <c r="V3963" i="11"/>
  <c r="W3963" i="11" s="1"/>
  <c r="X3963" i="11" s="1"/>
  <c r="Y3963" i="11" s="1"/>
  <c r="K3961" i="11"/>
  <c r="A3966" i="11" l="1"/>
  <c r="B3965" i="11"/>
  <c r="U3965" i="11"/>
  <c r="E3965" i="11"/>
  <c r="D3965" i="11"/>
  <c r="C3965" i="11"/>
  <c r="S3965" i="11"/>
  <c r="G3964" i="11"/>
  <c r="H3964" i="11" s="1"/>
  <c r="I3964" i="11" s="1"/>
  <c r="J3964" i="11" s="1"/>
  <c r="V3964" i="11"/>
  <c r="M3964" i="11"/>
  <c r="N3964" i="11" s="1"/>
  <c r="O3964" i="11" s="1"/>
  <c r="P3964" i="11" s="1"/>
  <c r="K3962" i="11"/>
  <c r="W3964" i="11"/>
  <c r="X3964" i="11" s="1"/>
  <c r="Y3964" i="11" s="1"/>
  <c r="Q3963" i="11" l="1"/>
  <c r="G3965" i="11"/>
  <c r="H3965" i="11" s="1"/>
  <c r="I3965" i="11" s="1"/>
  <c r="J3965" i="11" s="1"/>
  <c r="M3965" i="11"/>
  <c r="V3965" i="11"/>
  <c r="W3965" i="11" s="1"/>
  <c r="X3965" i="11" s="1"/>
  <c r="Y3965" i="11" s="1"/>
  <c r="N3965" i="11"/>
  <c r="O3965" i="11" s="1"/>
  <c r="P3965" i="11" s="1"/>
  <c r="U3966" i="11"/>
  <c r="E3966" i="11"/>
  <c r="D3966" i="11"/>
  <c r="A3967" i="11"/>
  <c r="C3966" i="11"/>
  <c r="B3966" i="11"/>
  <c r="S3966" i="11"/>
  <c r="K3963" i="11"/>
  <c r="K3964" i="11" l="1"/>
  <c r="G3966" i="11"/>
  <c r="H3966" i="11" s="1"/>
  <c r="I3966" i="11" s="1"/>
  <c r="J3966" i="11" s="1"/>
  <c r="V3966" i="11"/>
  <c r="W3966" i="11" s="1"/>
  <c r="X3966" i="11" s="1"/>
  <c r="Y3966" i="11" s="1"/>
  <c r="M3966" i="11"/>
  <c r="N3966" i="11" s="1"/>
  <c r="O3966" i="11" s="1"/>
  <c r="P3966" i="11" s="1"/>
  <c r="D3967" i="11"/>
  <c r="C3967" i="11"/>
  <c r="B3967" i="11"/>
  <c r="U3967" i="11"/>
  <c r="A3968" i="11"/>
  <c r="E3967" i="11"/>
  <c r="S3967" i="11"/>
  <c r="Q3964" i="11"/>
  <c r="C3968" i="11" l="1"/>
  <c r="A3969" i="11"/>
  <c r="B3968" i="11"/>
  <c r="E3968" i="11"/>
  <c r="D3968" i="11"/>
  <c r="U3968" i="11"/>
  <c r="S3968" i="11"/>
  <c r="G3967" i="11"/>
  <c r="H3967" i="11" s="1"/>
  <c r="I3967" i="11" s="1"/>
  <c r="J3967" i="11" s="1"/>
  <c r="V3967" i="11"/>
  <c r="W3967" i="11" s="1"/>
  <c r="X3967" i="11" s="1"/>
  <c r="Y3967" i="11" s="1"/>
  <c r="M3967" i="11"/>
  <c r="N3967" i="11" s="1"/>
  <c r="O3967" i="11" s="1"/>
  <c r="P3967" i="11" s="1"/>
  <c r="Q3966" i="11" s="1"/>
  <c r="Q3965" i="11"/>
  <c r="K3965" i="11"/>
  <c r="B3969" i="11" l="1"/>
  <c r="E3969" i="11"/>
  <c r="U3969" i="11"/>
  <c r="D3969" i="11"/>
  <c r="C3969" i="11"/>
  <c r="A3970" i="11"/>
  <c r="S3969" i="11"/>
  <c r="K3966" i="11"/>
  <c r="H3968" i="11"/>
  <c r="I3968" i="11" s="1"/>
  <c r="J3968" i="11" s="1"/>
  <c r="K3967" i="11" s="1"/>
  <c r="G3968" i="11"/>
  <c r="M3968" i="11"/>
  <c r="V3968" i="11"/>
  <c r="W3968" i="11" s="1"/>
  <c r="X3968" i="11" s="1"/>
  <c r="Y3968" i="11" s="1"/>
  <c r="N3968" i="11" l="1"/>
  <c r="O3968" i="11" s="1"/>
  <c r="P3968" i="11" s="1"/>
  <c r="G3969" i="11"/>
  <c r="H3969" i="11" s="1"/>
  <c r="I3969" i="11" s="1"/>
  <c r="J3969" i="11" s="1"/>
  <c r="M3969" i="11"/>
  <c r="N3969" i="11" s="1"/>
  <c r="O3969" i="11" s="1"/>
  <c r="P3969" i="11" s="1"/>
  <c r="V3969" i="11"/>
  <c r="C3970" i="11"/>
  <c r="A3971" i="11"/>
  <c r="B3970" i="11"/>
  <c r="E3970" i="11"/>
  <c r="D3970" i="11"/>
  <c r="U3970" i="11"/>
  <c r="S3970" i="11"/>
  <c r="W3969" i="11"/>
  <c r="X3969" i="11" s="1"/>
  <c r="Y3969" i="11" s="1"/>
  <c r="G3970" i="11" l="1"/>
  <c r="H3970" i="11" s="1"/>
  <c r="I3970" i="11" s="1"/>
  <c r="J3970" i="11" s="1"/>
  <c r="M3970" i="11"/>
  <c r="N3970" i="11" s="1"/>
  <c r="O3970" i="11" s="1"/>
  <c r="P3970" i="11" s="1"/>
  <c r="V3970" i="11"/>
  <c r="W3970" i="11" s="1"/>
  <c r="X3970" i="11" s="1"/>
  <c r="Y3970" i="11" s="1"/>
  <c r="K3968" i="11"/>
  <c r="A3972" i="11"/>
  <c r="B3971" i="11"/>
  <c r="U3971" i="11"/>
  <c r="E3971" i="11"/>
  <c r="D3971" i="11"/>
  <c r="C3971" i="11"/>
  <c r="S3971" i="11"/>
  <c r="Q3968" i="11"/>
  <c r="Q3967" i="11"/>
  <c r="G3971" i="11" l="1"/>
  <c r="H3971" i="11" s="1"/>
  <c r="I3971" i="11" s="1"/>
  <c r="J3971" i="11" s="1"/>
  <c r="K3970" i="11" s="1"/>
  <c r="V3971" i="11"/>
  <c r="W3971" i="11" s="1"/>
  <c r="X3971" i="11" s="1"/>
  <c r="Y3971" i="11" s="1"/>
  <c r="M3971" i="11"/>
  <c r="N3971" i="11" s="1"/>
  <c r="O3971" i="11" s="1"/>
  <c r="P3971" i="11" s="1"/>
  <c r="Q3970" i="11" s="1"/>
  <c r="U3972" i="11"/>
  <c r="E3972" i="11"/>
  <c r="D3972" i="11"/>
  <c r="C3972" i="11"/>
  <c r="B3972" i="11"/>
  <c r="A3973" i="11"/>
  <c r="S3972" i="11"/>
  <c r="K3969" i="11"/>
  <c r="Q3969" i="11"/>
  <c r="D3973" i="11" l="1"/>
  <c r="C3973" i="11"/>
  <c r="A3974" i="11"/>
  <c r="E3973" i="11"/>
  <c r="U3973" i="11"/>
  <c r="B3973" i="11"/>
  <c r="S3973" i="11"/>
  <c r="G3972" i="11"/>
  <c r="H3972" i="11" s="1"/>
  <c r="I3972" i="11" s="1"/>
  <c r="J3972" i="11" s="1"/>
  <c r="K3971" i="11" s="1"/>
  <c r="V3972" i="11"/>
  <c r="W3972" i="11" s="1"/>
  <c r="X3972" i="11" s="1"/>
  <c r="Y3972" i="11" s="1"/>
  <c r="M3972" i="11"/>
  <c r="N3972" i="11" s="1"/>
  <c r="O3972" i="11" s="1"/>
  <c r="P3972" i="11" s="1"/>
  <c r="Q3971" i="11" s="1"/>
  <c r="C3974" i="11" l="1"/>
  <c r="A3975" i="11"/>
  <c r="B3974" i="11"/>
  <c r="U3974" i="11"/>
  <c r="E3974" i="11"/>
  <c r="D3974" i="11"/>
  <c r="S3974" i="11"/>
  <c r="G3973" i="11"/>
  <c r="H3973" i="11" s="1"/>
  <c r="I3973" i="11" s="1"/>
  <c r="J3973" i="11" s="1"/>
  <c r="M3973" i="11"/>
  <c r="V3973" i="11"/>
  <c r="W3973" i="11" s="1"/>
  <c r="X3973" i="11" s="1"/>
  <c r="Y3973" i="11" s="1"/>
  <c r="N3973" i="11"/>
  <c r="O3973" i="11" s="1"/>
  <c r="P3973" i="11" s="1"/>
  <c r="G3974" i="11" l="1"/>
  <c r="H3974" i="11" s="1"/>
  <c r="I3974" i="11" s="1"/>
  <c r="J3974" i="11" s="1"/>
  <c r="K3973" i="11" s="1"/>
  <c r="M3974" i="11"/>
  <c r="N3974" i="11" s="1"/>
  <c r="O3974" i="11" s="1"/>
  <c r="P3974" i="11" s="1"/>
  <c r="Q3973" i="11" s="1"/>
  <c r="V3974" i="11"/>
  <c r="W3974" i="11" s="1"/>
  <c r="X3974" i="11" s="1"/>
  <c r="Y3974" i="11" s="1"/>
  <c r="A3976" i="11"/>
  <c r="B3975" i="11"/>
  <c r="U3975" i="11"/>
  <c r="E3975" i="11"/>
  <c r="D3975" i="11"/>
  <c r="C3975" i="11"/>
  <c r="S3975" i="11"/>
  <c r="K3972" i="11"/>
  <c r="Q3972" i="11"/>
  <c r="G3975" i="11" l="1"/>
  <c r="H3975" i="11" s="1"/>
  <c r="I3975" i="11" s="1"/>
  <c r="J3975" i="11" s="1"/>
  <c r="K3974" i="11" s="1"/>
  <c r="V3975" i="11"/>
  <c r="W3975" i="11" s="1"/>
  <c r="X3975" i="11" s="1"/>
  <c r="Y3975" i="11" s="1"/>
  <c r="M3975" i="11"/>
  <c r="N3975" i="11" s="1"/>
  <c r="O3975" i="11" s="1"/>
  <c r="P3975" i="11" s="1"/>
  <c r="Q3974" i="11" s="1"/>
  <c r="U3976" i="11"/>
  <c r="E3976" i="11"/>
  <c r="D3976" i="11"/>
  <c r="A3977" i="11"/>
  <c r="B3976" i="11"/>
  <c r="C3976" i="11"/>
  <c r="S3976" i="11"/>
  <c r="G3976" i="11" l="1"/>
  <c r="H3976" i="11" s="1"/>
  <c r="I3976" i="11" s="1"/>
  <c r="J3976" i="11" s="1"/>
  <c r="K3975" i="11" s="1"/>
  <c r="V3976" i="11"/>
  <c r="W3976" i="11" s="1"/>
  <c r="X3976" i="11" s="1"/>
  <c r="Y3976" i="11" s="1"/>
  <c r="M3976" i="11"/>
  <c r="N3976" i="11" s="1"/>
  <c r="O3976" i="11" s="1"/>
  <c r="P3976" i="11" s="1"/>
  <c r="Q3975" i="11" s="1"/>
  <c r="D3977" i="11"/>
  <c r="C3977" i="11"/>
  <c r="B3977" i="11"/>
  <c r="U3977" i="11"/>
  <c r="A3978" i="11"/>
  <c r="E3977" i="11"/>
  <c r="S3977" i="11"/>
  <c r="C3978" i="11" l="1"/>
  <c r="A3979" i="11"/>
  <c r="B3978" i="11"/>
  <c r="E3978" i="11"/>
  <c r="D3978" i="11"/>
  <c r="U3978" i="11"/>
  <c r="S3978" i="11"/>
  <c r="G3977" i="11"/>
  <c r="H3977" i="11" s="1"/>
  <c r="I3977" i="11" s="1"/>
  <c r="J3977" i="11" s="1"/>
  <c r="K3976" i="11" s="1"/>
  <c r="M3977" i="11"/>
  <c r="N3977" i="11" s="1"/>
  <c r="O3977" i="11" s="1"/>
  <c r="P3977" i="11" s="1"/>
  <c r="Q3976" i="11" s="1"/>
  <c r="V3977" i="11"/>
  <c r="W3977" i="11" s="1"/>
  <c r="X3977" i="11" s="1"/>
  <c r="Y3977" i="11" s="1"/>
  <c r="A3980" i="11" l="1"/>
  <c r="B3979" i="11"/>
  <c r="U3979" i="11"/>
  <c r="E3979" i="11"/>
  <c r="C3979" i="11"/>
  <c r="D3979" i="11"/>
  <c r="S3979" i="11"/>
  <c r="G3978" i="11"/>
  <c r="H3978" i="11" s="1"/>
  <c r="I3978" i="11" s="1"/>
  <c r="J3978" i="11" s="1"/>
  <c r="M3978" i="11"/>
  <c r="V3978" i="11"/>
  <c r="W3978" i="11"/>
  <c r="X3978" i="11" s="1"/>
  <c r="Y3978" i="11" s="1"/>
  <c r="N3979" i="11" l="1"/>
  <c r="O3979" i="11" s="1"/>
  <c r="P3979" i="11" s="1"/>
  <c r="N3978" i="11"/>
  <c r="O3978" i="11" s="1"/>
  <c r="P3978" i="11" s="1"/>
  <c r="G3979" i="11"/>
  <c r="V3979" i="11"/>
  <c r="W3979" i="11" s="1"/>
  <c r="X3979" i="11" s="1"/>
  <c r="Y3979" i="11" s="1"/>
  <c r="M3979" i="11"/>
  <c r="H3979" i="11"/>
  <c r="I3979" i="11" s="1"/>
  <c r="J3979" i="11" s="1"/>
  <c r="U3980" i="11"/>
  <c r="E3980" i="11"/>
  <c r="D3980" i="11"/>
  <c r="C3980" i="11"/>
  <c r="B3980" i="11"/>
  <c r="A3981" i="11"/>
  <c r="S3980" i="11"/>
  <c r="K3977" i="11"/>
  <c r="Q3978" i="11" l="1"/>
  <c r="Q3977" i="11"/>
  <c r="G3980" i="11"/>
  <c r="H3980" i="11" s="1"/>
  <c r="I3980" i="11" s="1"/>
  <c r="J3980" i="11" s="1"/>
  <c r="V3980" i="11"/>
  <c r="W3980" i="11" s="1"/>
  <c r="X3980" i="11" s="1"/>
  <c r="Y3980" i="11" s="1"/>
  <c r="M3980" i="11"/>
  <c r="N3980" i="11" s="1"/>
  <c r="O3980" i="11" s="1"/>
  <c r="P3980" i="11" s="1"/>
  <c r="Q3979" i="11" s="1"/>
  <c r="K3978" i="11"/>
  <c r="D3981" i="11"/>
  <c r="C3981" i="11"/>
  <c r="A3982" i="11"/>
  <c r="E3981" i="11"/>
  <c r="B3981" i="11"/>
  <c r="U3981" i="11"/>
  <c r="S3981" i="11"/>
  <c r="G3981" i="11" l="1"/>
  <c r="H3981" i="11" s="1"/>
  <c r="I3981" i="11" s="1"/>
  <c r="J3981" i="11" s="1"/>
  <c r="V3981" i="11"/>
  <c r="W3981" i="11" s="1"/>
  <c r="X3981" i="11" s="1"/>
  <c r="Y3981" i="11" s="1"/>
  <c r="M3981" i="11"/>
  <c r="N3981" i="11" s="1"/>
  <c r="O3981" i="11" s="1"/>
  <c r="P3981" i="11" s="1"/>
  <c r="C3982" i="11"/>
  <c r="A3983" i="11"/>
  <c r="B3982" i="11"/>
  <c r="U3982" i="11"/>
  <c r="D3982" i="11"/>
  <c r="E3982" i="11"/>
  <c r="S3982" i="11"/>
  <c r="K3979" i="11"/>
  <c r="G3982" i="11" l="1"/>
  <c r="H3982" i="11" s="1"/>
  <c r="I3982" i="11" s="1"/>
  <c r="J3982" i="11" s="1"/>
  <c r="V3982" i="11"/>
  <c r="W3982" i="11" s="1"/>
  <c r="X3982" i="11" s="1"/>
  <c r="Y3982" i="11" s="1"/>
  <c r="M3982" i="11"/>
  <c r="N3982" i="11" s="1"/>
  <c r="O3982" i="11" s="1"/>
  <c r="P3982" i="11" s="1"/>
  <c r="A3984" i="11"/>
  <c r="B3983" i="11"/>
  <c r="U3983" i="11"/>
  <c r="E3983" i="11"/>
  <c r="D3983" i="11"/>
  <c r="C3983" i="11"/>
  <c r="S3983" i="11"/>
  <c r="Q3980" i="11"/>
  <c r="K3980" i="11"/>
  <c r="G3983" i="11" l="1"/>
  <c r="H3983" i="11" s="1"/>
  <c r="I3983" i="11" s="1"/>
  <c r="J3983" i="11" s="1"/>
  <c r="K3982" i="11" s="1"/>
  <c r="M3983" i="11"/>
  <c r="N3983" i="11" s="1"/>
  <c r="O3983" i="11" s="1"/>
  <c r="P3983" i="11" s="1"/>
  <c r="Q3982" i="11" s="1"/>
  <c r="V3983" i="11"/>
  <c r="W3983" i="11" s="1"/>
  <c r="X3983" i="11" s="1"/>
  <c r="Y3983" i="11" s="1"/>
  <c r="U3984" i="11"/>
  <c r="E3984" i="11"/>
  <c r="D3984" i="11"/>
  <c r="A3985" i="11"/>
  <c r="C3984" i="11"/>
  <c r="B3984" i="11"/>
  <c r="S3984" i="11"/>
  <c r="K3981" i="11"/>
  <c r="Q3981" i="11"/>
  <c r="D3985" i="11" l="1"/>
  <c r="C3985" i="11"/>
  <c r="B3985" i="11"/>
  <c r="U3985" i="11"/>
  <c r="E3985" i="11"/>
  <c r="A3986" i="11"/>
  <c r="S3985" i="11"/>
  <c r="G3984" i="11"/>
  <c r="H3984" i="11" s="1"/>
  <c r="I3984" i="11" s="1"/>
  <c r="J3984" i="11" s="1"/>
  <c r="V3984" i="11"/>
  <c r="W3984" i="11" s="1"/>
  <c r="X3984" i="11" s="1"/>
  <c r="Y3984" i="11" s="1"/>
  <c r="M3984" i="11"/>
  <c r="N3984" i="11" s="1"/>
  <c r="O3984" i="11" s="1"/>
  <c r="P3984" i="11" s="1"/>
  <c r="Q3983" i="11" s="1"/>
  <c r="H3985" i="11" l="1"/>
  <c r="I3985" i="11" s="1"/>
  <c r="J3985" i="11" s="1"/>
  <c r="K3984" i="11" s="1"/>
  <c r="K3983" i="11"/>
  <c r="W3985" i="11"/>
  <c r="X3985" i="11" s="1"/>
  <c r="Y3985" i="11" s="1"/>
  <c r="G3985" i="11"/>
  <c r="V3985" i="11"/>
  <c r="M3985" i="11"/>
  <c r="N3985" i="11" s="1"/>
  <c r="O3985" i="11" s="1"/>
  <c r="P3985" i="11" s="1"/>
  <c r="C3986" i="11"/>
  <c r="A3987" i="11"/>
  <c r="B3986" i="11"/>
  <c r="E3986" i="11"/>
  <c r="D3986" i="11"/>
  <c r="U3986" i="11"/>
  <c r="S3986" i="11"/>
  <c r="G3986" i="11" l="1"/>
  <c r="H3986" i="11" s="1"/>
  <c r="I3986" i="11" s="1"/>
  <c r="J3986" i="11" s="1"/>
  <c r="K3985" i="11" s="1"/>
  <c r="V3986" i="11"/>
  <c r="W3986" i="11" s="1"/>
  <c r="X3986" i="11" s="1"/>
  <c r="Y3986" i="11" s="1"/>
  <c r="M3986" i="11"/>
  <c r="A3988" i="11"/>
  <c r="B3987" i="11"/>
  <c r="U3987" i="11"/>
  <c r="E3987" i="11"/>
  <c r="D3987" i="11"/>
  <c r="C3987" i="11"/>
  <c r="S3987" i="11"/>
  <c r="N3986" i="11"/>
  <c r="O3986" i="11" s="1"/>
  <c r="P3986" i="11" s="1"/>
  <c r="Q3984" i="11"/>
  <c r="U3988" i="11" l="1"/>
  <c r="E3988" i="11"/>
  <c r="D3988" i="11"/>
  <c r="C3988" i="11"/>
  <c r="B3988" i="11"/>
  <c r="A3989" i="11"/>
  <c r="S3988" i="11"/>
  <c r="Q3985" i="11"/>
  <c r="G3987" i="11"/>
  <c r="H3987" i="11" s="1"/>
  <c r="I3987" i="11" s="1"/>
  <c r="J3987" i="11" s="1"/>
  <c r="K3986" i="11" s="1"/>
  <c r="V3987" i="11"/>
  <c r="W3987" i="11" s="1"/>
  <c r="X3987" i="11" s="1"/>
  <c r="Y3987" i="11" s="1"/>
  <c r="M3987" i="11"/>
  <c r="N3987" i="11" s="1"/>
  <c r="O3987" i="11" s="1"/>
  <c r="P3987" i="11" s="1"/>
  <c r="H3988" i="11" l="1"/>
  <c r="I3988" i="11" s="1"/>
  <c r="J3988" i="11" s="1"/>
  <c r="K3987" i="11" s="1"/>
  <c r="Q3986" i="11"/>
  <c r="G3988" i="11"/>
  <c r="V3988" i="11"/>
  <c r="W3988" i="11" s="1"/>
  <c r="X3988" i="11" s="1"/>
  <c r="Y3988" i="11" s="1"/>
  <c r="M3988" i="11"/>
  <c r="N3988" i="11"/>
  <c r="O3988" i="11" s="1"/>
  <c r="P3988" i="11" s="1"/>
  <c r="D3989" i="11"/>
  <c r="C3989" i="11"/>
  <c r="A3990" i="11"/>
  <c r="E3989" i="11"/>
  <c r="U3989" i="11"/>
  <c r="B3989" i="11"/>
  <c r="S3989" i="11"/>
  <c r="G3989" i="11" l="1"/>
  <c r="H3989" i="11" s="1"/>
  <c r="I3989" i="11" s="1"/>
  <c r="J3989" i="11" s="1"/>
  <c r="K3988" i="11" s="1"/>
  <c r="M3989" i="11"/>
  <c r="N3989" i="11" s="1"/>
  <c r="O3989" i="11" s="1"/>
  <c r="P3989" i="11" s="1"/>
  <c r="Q3988" i="11" s="1"/>
  <c r="V3989" i="11"/>
  <c r="W3989" i="11" s="1"/>
  <c r="X3989" i="11" s="1"/>
  <c r="Y3989" i="11" s="1"/>
  <c r="C3990" i="11"/>
  <c r="A3991" i="11"/>
  <c r="B3990" i="11"/>
  <c r="U3990" i="11"/>
  <c r="E3990" i="11"/>
  <c r="D3990" i="11"/>
  <c r="S3990" i="11"/>
  <c r="Q3987" i="11"/>
  <c r="G3990" i="11" l="1"/>
  <c r="H3990" i="11" s="1"/>
  <c r="I3990" i="11" s="1"/>
  <c r="J3990" i="11" s="1"/>
  <c r="K3989" i="11" s="1"/>
  <c r="M3990" i="11"/>
  <c r="N3990" i="11" s="1"/>
  <c r="O3990" i="11" s="1"/>
  <c r="P3990" i="11" s="1"/>
  <c r="Q3989" i="11" s="1"/>
  <c r="V3990" i="11"/>
  <c r="W3990" i="11" s="1"/>
  <c r="X3990" i="11" s="1"/>
  <c r="Y3990" i="11" s="1"/>
  <c r="A3992" i="11"/>
  <c r="B3991" i="11"/>
  <c r="U3991" i="11"/>
  <c r="E3991" i="11"/>
  <c r="D3991" i="11"/>
  <c r="C3991" i="11"/>
  <c r="S3991" i="11"/>
  <c r="U3992" i="11" l="1"/>
  <c r="E3992" i="11"/>
  <c r="D3992" i="11"/>
  <c r="A3993" i="11"/>
  <c r="B3992" i="11"/>
  <c r="C3992" i="11"/>
  <c r="S3992" i="11"/>
  <c r="G3991" i="11"/>
  <c r="H3991" i="11" s="1"/>
  <c r="I3991" i="11" s="1"/>
  <c r="J3991" i="11" s="1"/>
  <c r="V3991" i="11"/>
  <c r="W3991" i="11" s="1"/>
  <c r="X3991" i="11" s="1"/>
  <c r="Y3991" i="11" s="1"/>
  <c r="M3991" i="11"/>
  <c r="N3991" i="11" s="1"/>
  <c r="O3991" i="11" s="1"/>
  <c r="P3991" i="11" s="1"/>
  <c r="Q3990" i="11" s="1"/>
  <c r="K3990" i="11" l="1"/>
  <c r="G3992" i="11"/>
  <c r="M3992" i="11"/>
  <c r="N3992" i="11" s="1"/>
  <c r="O3992" i="11" s="1"/>
  <c r="P3992" i="11" s="1"/>
  <c r="Q3991" i="11" s="1"/>
  <c r="V3992" i="11"/>
  <c r="W3992" i="11" s="1"/>
  <c r="X3992" i="11" s="1"/>
  <c r="Y3992" i="11" s="1"/>
  <c r="D3993" i="11"/>
  <c r="C3993" i="11"/>
  <c r="B3993" i="11"/>
  <c r="U3993" i="11"/>
  <c r="A3994" i="11"/>
  <c r="E3993" i="11"/>
  <c r="S3993" i="11"/>
  <c r="H3992" i="11"/>
  <c r="I3992" i="11" s="1"/>
  <c r="J3992" i="11" s="1"/>
  <c r="C3994" i="11" l="1"/>
  <c r="A3995" i="11"/>
  <c r="B3994" i="11"/>
  <c r="E3994" i="11"/>
  <c r="D3994" i="11"/>
  <c r="U3994" i="11"/>
  <c r="S3994" i="11"/>
  <c r="G3993" i="11"/>
  <c r="H3993" i="11" s="1"/>
  <c r="I3993" i="11" s="1"/>
  <c r="J3993" i="11" s="1"/>
  <c r="V3993" i="11"/>
  <c r="W3993" i="11" s="1"/>
  <c r="X3993" i="11" s="1"/>
  <c r="Y3993" i="11" s="1"/>
  <c r="M3993" i="11"/>
  <c r="N3993" i="11" s="1"/>
  <c r="O3993" i="11" s="1"/>
  <c r="P3993" i="11" s="1"/>
  <c r="Q3992" i="11" s="1"/>
  <c r="K3991" i="11"/>
  <c r="H3994" i="11" l="1"/>
  <c r="I3994" i="11" s="1"/>
  <c r="J3994" i="11" s="1"/>
  <c r="G3994" i="11"/>
  <c r="V3994" i="11"/>
  <c r="W3994" i="11" s="1"/>
  <c r="X3994" i="11" s="1"/>
  <c r="Y3994" i="11" s="1"/>
  <c r="M3994" i="11"/>
  <c r="N3994" i="11" s="1"/>
  <c r="O3994" i="11" s="1"/>
  <c r="P3994" i="11" s="1"/>
  <c r="A3996" i="11"/>
  <c r="B3995" i="11"/>
  <c r="U3995" i="11"/>
  <c r="E3995" i="11"/>
  <c r="D3995" i="11"/>
  <c r="C3995" i="11"/>
  <c r="S3995" i="11"/>
  <c r="K3992" i="11"/>
  <c r="Q3993" i="11" l="1"/>
  <c r="G3995" i="11"/>
  <c r="H3995" i="11" s="1"/>
  <c r="I3995" i="11" s="1"/>
  <c r="J3995" i="11" s="1"/>
  <c r="K3994" i="11" s="1"/>
  <c r="M3995" i="11"/>
  <c r="N3995" i="11" s="1"/>
  <c r="O3995" i="11" s="1"/>
  <c r="P3995" i="11" s="1"/>
  <c r="V3995" i="11"/>
  <c r="W3995" i="11" s="1"/>
  <c r="X3995" i="11" s="1"/>
  <c r="Y3995" i="11" s="1"/>
  <c r="U3996" i="11"/>
  <c r="E3996" i="11"/>
  <c r="D3996" i="11"/>
  <c r="C3996" i="11"/>
  <c r="B3996" i="11"/>
  <c r="A3997" i="11"/>
  <c r="S3996" i="11"/>
  <c r="K3993" i="11"/>
  <c r="G3996" i="11" l="1"/>
  <c r="H3996" i="11" s="1"/>
  <c r="I3996" i="11" s="1"/>
  <c r="J3996" i="11" s="1"/>
  <c r="M3996" i="11"/>
  <c r="N3996" i="11" s="1"/>
  <c r="O3996" i="11" s="1"/>
  <c r="P3996" i="11" s="1"/>
  <c r="V3996" i="11"/>
  <c r="W3996" i="11" s="1"/>
  <c r="X3996" i="11" s="1"/>
  <c r="Y3996" i="11" s="1"/>
  <c r="D3997" i="11"/>
  <c r="C3997" i="11"/>
  <c r="A3998" i="11"/>
  <c r="E3997" i="11"/>
  <c r="B3997" i="11"/>
  <c r="U3997" i="11"/>
  <c r="S3997" i="11"/>
  <c r="Q3994" i="11"/>
  <c r="C3998" i="11" l="1"/>
  <c r="A3999" i="11"/>
  <c r="B3998" i="11"/>
  <c r="U3998" i="11"/>
  <c r="D3998" i="11"/>
  <c r="E3998" i="11"/>
  <c r="S3998" i="11"/>
  <c r="G3997" i="11"/>
  <c r="H3997" i="11" s="1"/>
  <c r="I3997" i="11" s="1"/>
  <c r="J3997" i="11" s="1"/>
  <c r="K3996" i="11" s="1"/>
  <c r="V3997" i="11"/>
  <c r="W3997" i="11" s="1"/>
  <c r="X3997" i="11" s="1"/>
  <c r="Y3997" i="11" s="1"/>
  <c r="M3997" i="11"/>
  <c r="N3997" i="11" s="1"/>
  <c r="O3997" i="11" s="1"/>
  <c r="P3997" i="11" s="1"/>
  <c r="K3995" i="11"/>
  <c r="Q3995" i="11"/>
  <c r="G3998" i="11" l="1"/>
  <c r="H3998" i="11" s="1"/>
  <c r="I3998" i="11" s="1"/>
  <c r="J3998" i="11" s="1"/>
  <c r="K3997" i="11" s="1"/>
  <c r="V3998" i="11"/>
  <c r="M3998" i="11"/>
  <c r="N3998" i="11" s="1"/>
  <c r="O3998" i="11" s="1"/>
  <c r="P3998" i="11" s="1"/>
  <c r="W3998" i="11"/>
  <c r="X3998" i="11" s="1"/>
  <c r="Y3998" i="11" s="1"/>
  <c r="A4000" i="11"/>
  <c r="B3999" i="11"/>
  <c r="U3999" i="11"/>
  <c r="E3999" i="11"/>
  <c r="D3999" i="11"/>
  <c r="C3999" i="11"/>
  <c r="S3999" i="11"/>
  <c r="Q3996" i="11"/>
  <c r="Q3997" i="11" l="1"/>
  <c r="U4000" i="11"/>
  <c r="E4000" i="11"/>
  <c r="D4000" i="11"/>
  <c r="A4001" i="11"/>
  <c r="C4000" i="11"/>
  <c r="B4000" i="11"/>
  <c r="S4000" i="11"/>
  <c r="G3999" i="11"/>
  <c r="H3999" i="11" s="1"/>
  <c r="I3999" i="11" s="1"/>
  <c r="J3999" i="11" s="1"/>
  <c r="K3998" i="11" s="1"/>
  <c r="M3999" i="11"/>
  <c r="V3999" i="11"/>
  <c r="W3999" i="11" s="1"/>
  <c r="X3999" i="11" s="1"/>
  <c r="Y3999" i="11" s="1"/>
  <c r="N4000" i="11" l="1"/>
  <c r="O4000" i="11" s="1"/>
  <c r="P4000" i="11" s="1"/>
  <c r="G4000" i="11"/>
  <c r="V4000" i="11"/>
  <c r="W4000" i="11" s="1"/>
  <c r="X4000" i="11" s="1"/>
  <c r="Y4000" i="11" s="1"/>
  <c r="M4000" i="11"/>
  <c r="H4000" i="11"/>
  <c r="I4000" i="11" s="1"/>
  <c r="J4000" i="11" s="1"/>
  <c r="K3999" i="11" s="1"/>
  <c r="N3999" i="11"/>
  <c r="O3999" i="11" s="1"/>
  <c r="P3999" i="11" s="1"/>
  <c r="D4001" i="11"/>
  <c r="C4001" i="11"/>
  <c r="B4001" i="11"/>
  <c r="U4001" i="11"/>
  <c r="A4002" i="11"/>
  <c r="E4001" i="11"/>
  <c r="S4001" i="11"/>
  <c r="C4002" i="11" l="1"/>
  <c r="A4003" i="11"/>
  <c r="B4002" i="11"/>
  <c r="E4002" i="11"/>
  <c r="D4002" i="11"/>
  <c r="U4002" i="11"/>
  <c r="S4002" i="11"/>
  <c r="G4001" i="11"/>
  <c r="H4001" i="11" s="1"/>
  <c r="I4001" i="11" s="1"/>
  <c r="J4001" i="11" s="1"/>
  <c r="K4000" i="11" s="1"/>
  <c r="V4001" i="11"/>
  <c r="W4001" i="11" s="1"/>
  <c r="X4001" i="11" s="1"/>
  <c r="Y4001" i="11" s="1"/>
  <c r="M4001" i="11"/>
  <c r="N4001" i="11" s="1"/>
  <c r="O4001" i="11" s="1"/>
  <c r="P4001" i="11" s="1"/>
  <c r="Q4000" i="11" s="1"/>
  <c r="Q3999" i="11"/>
  <c r="Q3998" i="11"/>
  <c r="A4004" i="11" l="1"/>
  <c r="B4003" i="11"/>
  <c r="U4003" i="11"/>
  <c r="E4003" i="11"/>
  <c r="D4003" i="11"/>
  <c r="C4003" i="11"/>
  <c r="S4003" i="11"/>
  <c r="H4002" i="11"/>
  <c r="I4002" i="11" s="1"/>
  <c r="J4002" i="11" s="1"/>
  <c r="G4002" i="11"/>
  <c r="V4002" i="11"/>
  <c r="W4002" i="11" s="1"/>
  <c r="X4002" i="11" s="1"/>
  <c r="Y4002" i="11" s="1"/>
  <c r="M4002" i="11"/>
  <c r="N4002" i="11" s="1"/>
  <c r="O4002" i="11" s="1"/>
  <c r="P4002" i="11" s="1"/>
  <c r="Q4001" i="11" l="1"/>
  <c r="K4001" i="11"/>
  <c r="G4003" i="11"/>
  <c r="H4003" i="11" s="1"/>
  <c r="I4003" i="11" s="1"/>
  <c r="J4003" i="11" s="1"/>
  <c r="K4002" i="11" s="1"/>
  <c r="V4003" i="11"/>
  <c r="W4003" i="11" s="1"/>
  <c r="X4003" i="11" s="1"/>
  <c r="Y4003" i="11" s="1"/>
  <c r="M4003" i="11"/>
  <c r="N4003" i="11" s="1"/>
  <c r="O4003" i="11" s="1"/>
  <c r="P4003" i="11" s="1"/>
  <c r="U4004" i="11"/>
  <c r="E4004" i="11"/>
  <c r="D4004" i="11"/>
  <c r="C4004" i="11"/>
  <c r="B4004" i="11"/>
  <c r="A4005" i="11"/>
  <c r="S4004" i="11"/>
  <c r="G4004" i="11" l="1"/>
  <c r="H4004" i="11" s="1"/>
  <c r="I4004" i="11" s="1"/>
  <c r="J4004" i="11" s="1"/>
  <c r="K4003" i="11" s="1"/>
  <c r="V4004" i="11"/>
  <c r="W4004" i="11" s="1"/>
  <c r="X4004" i="11" s="1"/>
  <c r="Y4004" i="11" s="1"/>
  <c r="M4004" i="11"/>
  <c r="N4004" i="11" s="1"/>
  <c r="O4004" i="11" s="1"/>
  <c r="P4004" i="11" s="1"/>
  <c r="Q4003" i="11" s="1"/>
  <c r="D4005" i="11"/>
  <c r="C4005" i="11"/>
  <c r="A4006" i="11"/>
  <c r="E4005" i="11"/>
  <c r="U4005" i="11"/>
  <c r="B4005" i="11"/>
  <c r="S4005" i="11"/>
  <c r="Q4002" i="11"/>
  <c r="G4005" i="11" l="1"/>
  <c r="H4005" i="11" s="1"/>
  <c r="I4005" i="11" s="1"/>
  <c r="J4005" i="11" s="1"/>
  <c r="K4004" i="11" s="1"/>
  <c r="V4005" i="11"/>
  <c r="W4005" i="11" s="1"/>
  <c r="X4005" i="11" s="1"/>
  <c r="Y4005" i="11" s="1"/>
  <c r="M4005" i="11"/>
  <c r="N4005" i="11" s="1"/>
  <c r="O4005" i="11" s="1"/>
  <c r="P4005" i="11" s="1"/>
  <c r="Q4004" i="11" s="1"/>
  <c r="C4006" i="11"/>
  <c r="A4007" i="11"/>
  <c r="B4006" i="11"/>
  <c r="U4006" i="11"/>
  <c r="E4006" i="11"/>
  <c r="D4006" i="11"/>
  <c r="S4006" i="11"/>
  <c r="G4006" i="11" l="1"/>
  <c r="H4006" i="11" s="1"/>
  <c r="I4006" i="11" s="1"/>
  <c r="J4006" i="11" s="1"/>
  <c r="K4005" i="11" s="1"/>
  <c r="M4006" i="11"/>
  <c r="N4006" i="11" s="1"/>
  <c r="O4006" i="11" s="1"/>
  <c r="P4006" i="11" s="1"/>
  <c r="Q4005" i="11" s="1"/>
  <c r="V4006" i="11"/>
  <c r="W4006" i="11" s="1"/>
  <c r="X4006" i="11" s="1"/>
  <c r="Y4006" i="11" s="1"/>
  <c r="A4008" i="11"/>
  <c r="B4007" i="11"/>
  <c r="U4007" i="11"/>
  <c r="E4007" i="11"/>
  <c r="D4007" i="11"/>
  <c r="C4007" i="11"/>
  <c r="S4007" i="11"/>
  <c r="U4008" i="11" l="1"/>
  <c r="E4008" i="11"/>
  <c r="D4008" i="11"/>
  <c r="A4009" i="11"/>
  <c r="B4008" i="11"/>
  <c r="C4008" i="11"/>
  <c r="S4008" i="11"/>
  <c r="G4007" i="11"/>
  <c r="H4007" i="11" s="1"/>
  <c r="I4007" i="11" s="1"/>
  <c r="J4007" i="11" s="1"/>
  <c r="V4007" i="11"/>
  <c r="W4007" i="11" s="1"/>
  <c r="X4007" i="11" s="1"/>
  <c r="Y4007" i="11" s="1"/>
  <c r="M4007" i="11"/>
  <c r="N4007" i="11" s="1"/>
  <c r="O4007" i="11" s="1"/>
  <c r="P4007" i="11" s="1"/>
  <c r="Q4006" i="11" s="1"/>
  <c r="K4006" i="11" l="1"/>
  <c r="G4008" i="11"/>
  <c r="H4008" i="11" s="1"/>
  <c r="I4008" i="11" s="1"/>
  <c r="J4008" i="11" s="1"/>
  <c r="V4008" i="11"/>
  <c r="W4008" i="11" s="1"/>
  <c r="X4008" i="11" s="1"/>
  <c r="Y4008" i="11" s="1"/>
  <c r="M4008" i="11"/>
  <c r="N4008" i="11" s="1"/>
  <c r="O4008" i="11" s="1"/>
  <c r="P4008" i="11" s="1"/>
  <c r="Q4007" i="11" s="1"/>
  <c r="D4009" i="11"/>
  <c r="C4009" i="11"/>
  <c r="B4009" i="11"/>
  <c r="U4009" i="11"/>
  <c r="A4010" i="11"/>
  <c r="E4009" i="11"/>
  <c r="S4009" i="11"/>
  <c r="G4009" i="11" l="1"/>
  <c r="H4009" i="11" s="1"/>
  <c r="I4009" i="11" s="1"/>
  <c r="J4009" i="11" s="1"/>
  <c r="K4008" i="11" s="1"/>
  <c r="M4009" i="11"/>
  <c r="N4009" i="11" s="1"/>
  <c r="O4009" i="11" s="1"/>
  <c r="P4009" i="11" s="1"/>
  <c r="Q4008" i="11" s="1"/>
  <c r="V4009" i="11"/>
  <c r="W4009" i="11" s="1"/>
  <c r="X4009" i="11" s="1"/>
  <c r="Y4009" i="11" s="1"/>
  <c r="C4010" i="11"/>
  <c r="A4011" i="11"/>
  <c r="B4010" i="11"/>
  <c r="E4010" i="11"/>
  <c r="D4010" i="11"/>
  <c r="U4010" i="11"/>
  <c r="S4010" i="11"/>
  <c r="K4007" i="11"/>
  <c r="G4010" i="11" l="1"/>
  <c r="H4010" i="11" s="1"/>
  <c r="I4010" i="11" s="1"/>
  <c r="J4010" i="11" s="1"/>
  <c r="K4009" i="11" s="1"/>
  <c r="M4010" i="11"/>
  <c r="N4010" i="11" s="1"/>
  <c r="O4010" i="11" s="1"/>
  <c r="P4010" i="11" s="1"/>
  <c r="Q4009" i="11" s="1"/>
  <c r="V4010" i="11"/>
  <c r="W4010" i="11" s="1"/>
  <c r="X4010" i="11" s="1"/>
  <c r="Y4010" i="11" s="1"/>
  <c r="A4012" i="11"/>
  <c r="B4011" i="11"/>
  <c r="U4011" i="11"/>
  <c r="E4011" i="11"/>
  <c r="C4011" i="11"/>
  <c r="D4011" i="11"/>
  <c r="S4011" i="11"/>
  <c r="U4012" i="11" l="1"/>
  <c r="E4012" i="11"/>
  <c r="D4012" i="11"/>
  <c r="C4012" i="11"/>
  <c r="B4012" i="11"/>
  <c r="A4013" i="11"/>
  <c r="S4012" i="11"/>
  <c r="G4011" i="11"/>
  <c r="H4011" i="11" s="1"/>
  <c r="I4011" i="11" s="1"/>
  <c r="J4011" i="11" s="1"/>
  <c r="V4011" i="11"/>
  <c r="W4011" i="11" s="1"/>
  <c r="X4011" i="11" s="1"/>
  <c r="Y4011" i="11" s="1"/>
  <c r="M4011" i="11"/>
  <c r="N4011" i="11" s="1"/>
  <c r="O4011" i="11" s="1"/>
  <c r="P4011" i="11" s="1"/>
  <c r="Q4010" i="11" s="1"/>
  <c r="H4012" i="11" l="1"/>
  <c r="I4012" i="11" s="1"/>
  <c r="J4012" i="11" s="1"/>
  <c r="K4010" i="11"/>
  <c r="G4012" i="11"/>
  <c r="V4012" i="11"/>
  <c r="M4012" i="11"/>
  <c r="N4012" i="11" s="1"/>
  <c r="O4012" i="11" s="1"/>
  <c r="P4012" i="11" s="1"/>
  <c r="Q4011" i="11" s="1"/>
  <c r="D4013" i="11"/>
  <c r="C4013" i="11"/>
  <c r="A4014" i="11"/>
  <c r="E4013" i="11"/>
  <c r="B4013" i="11"/>
  <c r="U4013" i="11"/>
  <c r="S4013" i="11"/>
  <c r="W4012" i="11"/>
  <c r="X4012" i="11" s="1"/>
  <c r="Y4012" i="11" s="1"/>
  <c r="G4013" i="11" l="1"/>
  <c r="H4013" i="11" s="1"/>
  <c r="I4013" i="11" s="1"/>
  <c r="J4013" i="11" s="1"/>
  <c r="K4012" i="11" s="1"/>
  <c r="M4013" i="11"/>
  <c r="N4013" i="11" s="1"/>
  <c r="O4013" i="11" s="1"/>
  <c r="P4013" i="11" s="1"/>
  <c r="Q4012" i="11" s="1"/>
  <c r="V4013" i="11"/>
  <c r="W4013" i="11" s="1"/>
  <c r="X4013" i="11" s="1"/>
  <c r="Y4013" i="11" s="1"/>
  <c r="C4014" i="11"/>
  <c r="A4015" i="11"/>
  <c r="B4014" i="11"/>
  <c r="U4014" i="11"/>
  <c r="D4014" i="11"/>
  <c r="E4014" i="11"/>
  <c r="S4014" i="11"/>
  <c r="K4011" i="11"/>
  <c r="A4016" i="11" l="1"/>
  <c r="B4015" i="11"/>
  <c r="U4015" i="11"/>
  <c r="E4015" i="11"/>
  <c r="D4015" i="11"/>
  <c r="C4015" i="11"/>
  <c r="S4015" i="11"/>
  <c r="G4014" i="11"/>
  <c r="H4014" i="11" s="1"/>
  <c r="I4014" i="11" s="1"/>
  <c r="J4014" i="11" s="1"/>
  <c r="V4014" i="11"/>
  <c r="W4014" i="11" s="1"/>
  <c r="X4014" i="11" s="1"/>
  <c r="Y4014" i="11" s="1"/>
  <c r="M4014" i="11"/>
  <c r="N4014" i="11" s="1"/>
  <c r="O4014" i="11" s="1"/>
  <c r="P4014" i="11" s="1"/>
  <c r="Q4013" i="11" s="1"/>
  <c r="K4013" i="11" l="1"/>
  <c r="G4015" i="11"/>
  <c r="H4015" i="11" s="1"/>
  <c r="I4015" i="11" s="1"/>
  <c r="J4015" i="11" s="1"/>
  <c r="M4015" i="11"/>
  <c r="N4015" i="11" s="1"/>
  <c r="O4015" i="11" s="1"/>
  <c r="P4015" i="11" s="1"/>
  <c r="Q4014" i="11" s="1"/>
  <c r="V4015" i="11"/>
  <c r="W4015" i="11" s="1"/>
  <c r="X4015" i="11" s="1"/>
  <c r="Y4015" i="11" s="1"/>
  <c r="U4016" i="11"/>
  <c r="E4016" i="11"/>
  <c r="D4016" i="11"/>
  <c r="A4017" i="11"/>
  <c r="C4016" i="11"/>
  <c r="B4016" i="11"/>
  <c r="S4016" i="11"/>
  <c r="D4017" i="11" l="1"/>
  <c r="C4017" i="11"/>
  <c r="B4017" i="11"/>
  <c r="U4017" i="11"/>
  <c r="E4017" i="11"/>
  <c r="A4018" i="11"/>
  <c r="S4017" i="11"/>
  <c r="G4016" i="11"/>
  <c r="H4016" i="11" s="1"/>
  <c r="I4016" i="11" s="1"/>
  <c r="J4016" i="11" s="1"/>
  <c r="V4016" i="11"/>
  <c r="W4016" i="11" s="1"/>
  <c r="X4016" i="11" s="1"/>
  <c r="Y4016" i="11" s="1"/>
  <c r="M4016" i="11"/>
  <c r="N4016" i="11" s="1"/>
  <c r="O4016" i="11" s="1"/>
  <c r="P4016" i="11" s="1"/>
  <c r="K4014" i="11"/>
  <c r="C4018" i="11" l="1"/>
  <c r="A4019" i="11"/>
  <c r="B4018" i="11"/>
  <c r="E4018" i="11"/>
  <c r="D4018" i="11"/>
  <c r="U4018" i="11"/>
  <c r="S4018" i="11"/>
  <c r="K4015" i="11"/>
  <c r="G4017" i="11"/>
  <c r="H4017" i="11" s="1"/>
  <c r="I4017" i="11" s="1"/>
  <c r="J4017" i="11" s="1"/>
  <c r="V4017" i="11"/>
  <c r="W4017" i="11" s="1"/>
  <c r="X4017" i="11" s="1"/>
  <c r="Y4017" i="11" s="1"/>
  <c r="M4017" i="11"/>
  <c r="N4017" i="11" s="1"/>
  <c r="O4017" i="11" s="1"/>
  <c r="P4017" i="11" s="1"/>
  <c r="Q4016" i="11" s="1"/>
  <c r="Q4015" i="11"/>
  <c r="K4016" i="11" l="1"/>
  <c r="G4018" i="11"/>
  <c r="H4018" i="11" s="1"/>
  <c r="I4018" i="11" s="1"/>
  <c r="J4018" i="11" s="1"/>
  <c r="M4018" i="11"/>
  <c r="N4018" i="11" s="1"/>
  <c r="O4018" i="11" s="1"/>
  <c r="P4018" i="11" s="1"/>
  <c r="V4018" i="11"/>
  <c r="W4018" i="11"/>
  <c r="X4018" i="11" s="1"/>
  <c r="Y4018" i="11" s="1"/>
  <c r="A4020" i="11"/>
  <c r="B4019" i="11"/>
  <c r="U4019" i="11"/>
  <c r="E4019" i="11"/>
  <c r="D4019" i="11"/>
  <c r="C4019" i="11"/>
  <c r="S4019" i="11"/>
  <c r="Q4017" i="11" l="1"/>
  <c r="U4020" i="11"/>
  <c r="E4020" i="11"/>
  <c r="D4020" i="11"/>
  <c r="C4020" i="11"/>
  <c r="B4020" i="11"/>
  <c r="A4021" i="11"/>
  <c r="S4020" i="11"/>
  <c r="K4017" i="11"/>
  <c r="G4019" i="11"/>
  <c r="H4019" i="11" s="1"/>
  <c r="I4019" i="11" s="1"/>
  <c r="J4019" i="11" s="1"/>
  <c r="V4019" i="11"/>
  <c r="W4019" i="11" s="1"/>
  <c r="X4019" i="11" s="1"/>
  <c r="Y4019" i="11" s="1"/>
  <c r="M4019" i="11"/>
  <c r="N4019" i="11" s="1"/>
  <c r="O4019" i="11" s="1"/>
  <c r="P4019" i="11" s="1"/>
  <c r="D4021" i="11" l="1"/>
  <c r="C4021" i="11"/>
  <c r="A4022" i="11"/>
  <c r="E4021" i="11"/>
  <c r="U4021" i="11"/>
  <c r="B4021" i="11"/>
  <c r="S4021" i="11"/>
  <c r="K4018" i="11"/>
  <c r="G4020" i="11"/>
  <c r="H4020" i="11" s="1"/>
  <c r="I4020" i="11" s="1"/>
  <c r="J4020" i="11" s="1"/>
  <c r="V4020" i="11"/>
  <c r="W4020" i="11" s="1"/>
  <c r="X4020" i="11" s="1"/>
  <c r="Y4020" i="11" s="1"/>
  <c r="M4020" i="11"/>
  <c r="N4020" i="11" s="1"/>
  <c r="O4020" i="11" s="1"/>
  <c r="P4020" i="11" s="1"/>
  <c r="Q4019" i="11" s="1"/>
  <c r="Q4018" i="11"/>
  <c r="C4022" i="11" l="1"/>
  <c r="A4023" i="11"/>
  <c r="B4022" i="11"/>
  <c r="U4022" i="11"/>
  <c r="E4022" i="11"/>
  <c r="D4022" i="11"/>
  <c r="S4022" i="11"/>
  <c r="G4021" i="11"/>
  <c r="M4021" i="11"/>
  <c r="N4021" i="11" s="1"/>
  <c r="O4021" i="11" s="1"/>
  <c r="P4021" i="11" s="1"/>
  <c r="V4021" i="11"/>
  <c r="W4021" i="11" s="1"/>
  <c r="X4021" i="11" s="1"/>
  <c r="Y4021" i="11" s="1"/>
  <c r="H4021" i="11"/>
  <c r="I4021" i="11" s="1"/>
  <c r="J4021" i="11" s="1"/>
  <c r="K4019" i="11"/>
  <c r="Q4020" i="11" l="1"/>
  <c r="A4024" i="11"/>
  <c r="B4023" i="11"/>
  <c r="U4023" i="11"/>
  <c r="E4023" i="11"/>
  <c r="D4023" i="11"/>
  <c r="C4023" i="11"/>
  <c r="S4023" i="11"/>
  <c r="K4020" i="11"/>
  <c r="G4022" i="11"/>
  <c r="H4022" i="11" s="1"/>
  <c r="I4022" i="11" s="1"/>
  <c r="J4022" i="11" s="1"/>
  <c r="M4022" i="11"/>
  <c r="N4022" i="11" s="1"/>
  <c r="O4022" i="11" s="1"/>
  <c r="P4022" i="11" s="1"/>
  <c r="V4022" i="11"/>
  <c r="W4022" i="11"/>
  <c r="X4022" i="11" s="1"/>
  <c r="Y4022" i="11" s="1"/>
  <c r="U4024" i="11" l="1"/>
  <c r="E4024" i="11"/>
  <c r="D4024" i="11"/>
  <c r="A4025" i="11"/>
  <c r="C4024" i="11"/>
  <c r="B4024" i="11"/>
  <c r="S4024" i="11"/>
  <c r="K4021" i="11"/>
  <c r="G4023" i="11"/>
  <c r="H4023" i="11" s="1"/>
  <c r="I4023" i="11" s="1"/>
  <c r="J4023" i="11" s="1"/>
  <c r="K4022" i="11" s="1"/>
  <c r="V4023" i="11"/>
  <c r="W4023" i="11" s="1"/>
  <c r="X4023" i="11" s="1"/>
  <c r="Y4023" i="11" s="1"/>
  <c r="M4023" i="11"/>
  <c r="N4023" i="11" s="1"/>
  <c r="O4023" i="11" s="1"/>
  <c r="P4023" i="11" s="1"/>
  <c r="Q4021" i="11"/>
  <c r="Q4022" i="11" l="1"/>
  <c r="D4025" i="11"/>
  <c r="C4025" i="11"/>
  <c r="B4025" i="11"/>
  <c r="U4025" i="11"/>
  <c r="A4026" i="11"/>
  <c r="E4025" i="11"/>
  <c r="S4025" i="11"/>
  <c r="G4024" i="11"/>
  <c r="H4024" i="11" s="1"/>
  <c r="I4024" i="11" s="1"/>
  <c r="J4024" i="11" s="1"/>
  <c r="K4023" i="11" s="1"/>
  <c r="M4024" i="11"/>
  <c r="V4024" i="11"/>
  <c r="W4024" i="11" s="1"/>
  <c r="X4024" i="11" s="1"/>
  <c r="Y4024" i="11" s="1"/>
  <c r="C4026" i="11" l="1"/>
  <c r="A4027" i="11"/>
  <c r="B4026" i="11"/>
  <c r="E4026" i="11"/>
  <c r="D4026" i="11"/>
  <c r="U4026" i="11"/>
  <c r="S4026" i="11"/>
  <c r="N4024" i="11"/>
  <c r="O4024" i="11" s="1"/>
  <c r="P4024" i="11" s="1"/>
  <c r="G4025" i="11"/>
  <c r="H4025" i="11" s="1"/>
  <c r="I4025" i="11" s="1"/>
  <c r="J4025" i="11" s="1"/>
  <c r="K4024" i="11" s="1"/>
  <c r="V4025" i="11"/>
  <c r="W4025" i="11" s="1"/>
  <c r="X4025" i="11" s="1"/>
  <c r="Y4025" i="11" s="1"/>
  <c r="M4025" i="11"/>
  <c r="N4025" i="11" s="1"/>
  <c r="O4025" i="11" s="1"/>
  <c r="P4025" i="11" s="1"/>
  <c r="H4026" i="11" l="1"/>
  <c r="I4026" i="11" s="1"/>
  <c r="J4026" i="11" s="1"/>
  <c r="K4025" i="11" s="1"/>
  <c r="G4026" i="11"/>
  <c r="V4026" i="11"/>
  <c r="W4026" i="11" s="1"/>
  <c r="X4026" i="11" s="1"/>
  <c r="Y4026" i="11" s="1"/>
  <c r="M4026" i="11"/>
  <c r="N4026" i="11" s="1"/>
  <c r="O4026" i="11" s="1"/>
  <c r="P4026" i="11" s="1"/>
  <c r="Q4024" i="11"/>
  <c r="Q4023" i="11"/>
  <c r="A4028" i="11"/>
  <c r="B4027" i="11"/>
  <c r="U4027" i="11"/>
  <c r="E4027" i="11"/>
  <c r="D4027" i="11"/>
  <c r="C4027" i="11"/>
  <c r="S4027" i="11"/>
  <c r="Q4025" i="11" l="1"/>
  <c r="G4027" i="11"/>
  <c r="H4027" i="11" s="1"/>
  <c r="I4027" i="11" s="1"/>
  <c r="J4027" i="11" s="1"/>
  <c r="M4027" i="11"/>
  <c r="N4027" i="11" s="1"/>
  <c r="O4027" i="11" s="1"/>
  <c r="P4027" i="11" s="1"/>
  <c r="V4027" i="11"/>
  <c r="W4027" i="11" s="1"/>
  <c r="X4027" i="11" s="1"/>
  <c r="Y4027" i="11" s="1"/>
  <c r="U4028" i="11"/>
  <c r="E4028" i="11"/>
  <c r="D4028" i="11"/>
  <c r="C4028" i="11"/>
  <c r="B4028" i="11"/>
  <c r="A4029" i="11"/>
  <c r="S4028" i="11"/>
  <c r="G4028" i="11" l="1"/>
  <c r="H4028" i="11" s="1"/>
  <c r="I4028" i="11" s="1"/>
  <c r="J4028" i="11" s="1"/>
  <c r="K4027" i="11" s="1"/>
  <c r="V4028" i="11"/>
  <c r="W4028" i="11" s="1"/>
  <c r="X4028" i="11" s="1"/>
  <c r="Y4028" i="11" s="1"/>
  <c r="M4028" i="11"/>
  <c r="N4028" i="11" s="1"/>
  <c r="O4028" i="11" s="1"/>
  <c r="P4028" i="11" s="1"/>
  <c r="Q4027" i="11" s="1"/>
  <c r="D4029" i="11"/>
  <c r="C4029" i="11"/>
  <c r="A4030" i="11"/>
  <c r="E4029" i="11"/>
  <c r="B4029" i="11"/>
  <c r="U4029" i="11"/>
  <c r="S4029" i="11"/>
  <c r="K4026" i="11"/>
  <c r="Q4026" i="11"/>
  <c r="G4029" i="11" l="1"/>
  <c r="H4029" i="11" s="1"/>
  <c r="I4029" i="11" s="1"/>
  <c r="J4029" i="11" s="1"/>
  <c r="K4028" i="11" s="1"/>
  <c r="V4029" i="11"/>
  <c r="W4029" i="11" s="1"/>
  <c r="X4029" i="11" s="1"/>
  <c r="Y4029" i="11" s="1"/>
  <c r="M4029" i="11"/>
  <c r="N4029" i="11" s="1"/>
  <c r="O4029" i="11" s="1"/>
  <c r="P4029" i="11" s="1"/>
  <c r="Q4028" i="11" s="1"/>
  <c r="C4030" i="11"/>
  <c r="A4031" i="11"/>
  <c r="B4030" i="11"/>
  <c r="U4030" i="11"/>
  <c r="E4030" i="11"/>
  <c r="D4030" i="11"/>
  <c r="S4030" i="11"/>
  <c r="G4030" i="11" l="1"/>
  <c r="H4030" i="11" s="1"/>
  <c r="I4030" i="11" s="1"/>
  <c r="J4030" i="11" s="1"/>
  <c r="K4029" i="11" s="1"/>
  <c r="V4030" i="11"/>
  <c r="W4030" i="11" s="1"/>
  <c r="X4030" i="11" s="1"/>
  <c r="Y4030" i="11" s="1"/>
  <c r="M4030" i="11"/>
  <c r="N4030" i="11" s="1"/>
  <c r="O4030" i="11" s="1"/>
  <c r="P4030" i="11" s="1"/>
  <c r="Q4029" i="11" s="1"/>
  <c r="A4032" i="11"/>
  <c r="B4031" i="11"/>
  <c r="U4031" i="11"/>
  <c r="E4031" i="11"/>
  <c r="D4031" i="11"/>
  <c r="C4031" i="11"/>
  <c r="S4031" i="11"/>
  <c r="U4032" i="11" l="1"/>
  <c r="E4032" i="11"/>
  <c r="D4032" i="11"/>
  <c r="A4033" i="11"/>
  <c r="C4032" i="11"/>
  <c r="B4032" i="11"/>
  <c r="S4032" i="11"/>
  <c r="G4031" i="11"/>
  <c r="H4031" i="11" s="1"/>
  <c r="I4031" i="11" s="1"/>
  <c r="J4031" i="11" s="1"/>
  <c r="K4030" i="11" s="1"/>
  <c r="V4031" i="11"/>
  <c r="W4031" i="11" s="1"/>
  <c r="X4031" i="11" s="1"/>
  <c r="Y4031" i="11" s="1"/>
  <c r="M4031" i="11"/>
  <c r="N4031" i="11" s="1"/>
  <c r="O4031" i="11" s="1"/>
  <c r="P4031" i="11" s="1"/>
  <c r="Q4030" i="11" s="1"/>
  <c r="D4033" i="11" l="1"/>
  <c r="C4033" i="11"/>
  <c r="B4033" i="11"/>
  <c r="U4033" i="11"/>
  <c r="A4034" i="11"/>
  <c r="E4033" i="11"/>
  <c r="S4033" i="11"/>
  <c r="G4032" i="11"/>
  <c r="H4032" i="11" s="1"/>
  <c r="I4032" i="11" s="1"/>
  <c r="J4032" i="11" s="1"/>
  <c r="M4032" i="11"/>
  <c r="N4032" i="11" s="1"/>
  <c r="O4032" i="11" s="1"/>
  <c r="P4032" i="11" s="1"/>
  <c r="Q4031" i="11" s="1"/>
  <c r="V4032" i="11"/>
  <c r="W4032" i="11" s="1"/>
  <c r="X4032" i="11" s="1"/>
  <c r="Y4032" i="11" s="1"/>
  <c r="G4033" i="11" l="1"/>
  <c r="H4033" i="11" s="1"/>
  <c r="I4033" i="11" s="1"/>
  <c r="J4033" i="11" s="1"/>
  <c r="M4033" i="11"/>
  <c r="V4033" i="11"/>
  <c r="N4033" i="11"/>
  <c r="O4033" i="11" s="1"/>
  <c r="P4033" i="11" s="1"/>
  <c r="Q4032" i="11" s="1"/>
  <c r="A4035" i="11"/>
  <c r="U4034" i="11"/>
  <c r="C4034" i="11"/>
  <c r="B4034" i="11"/>
  <c r="E4034" i="11"/>
  <c r="D4034" i="11"/>
  <c r="S4034" i="11"/>
  <c r="W4033" i="11"/>
  <c r="X4033" i="11" s="1"/>
  <c r="Y4033" i="11" s="1"/>
  <c r="K4031" i="11"/>
  <c r="G4034" i="11" l="1"/>
  <c r="H4034" i="11" s="1"/>
  <c r="I4034" i="11" s="1"/>
  <c r="J4034" i="11" s="1"/>
  <c r="K4033" i="11" s="1"/>
  <c r="V4034" i="11"/>
  <c r="W4034" i="11" s="1"/>
  <c r="X4034" i="11" s="1"/>
  <c r="Y4034" i="11" s="1"/>
  <c r="M4034" i="11"/>
  <c r="N4034" i="11" s="1"/>
  <c r="O4034" i="11" s="1"/>
  <c r="P4034" i="11" s="1"/>
  <c r="Q4033" i="11" s="1"/>
  <c r="U4035" i="11"/>
  <c r="E4035" i="11"/>
  <c r="D4035" i="11"/>
  <c r="C4035" i="11"/>
  <c r="B4035" i="11"/>
  <c r="A4036" i="11"/>
  <c r="S4035" i="11"/>
  <c r="K4032" i="11"/>
  <c r="G4035" i="11" l="1"/>
  <c r="H4035" i="11" s="1"/>
  <c r="I4035" i="11" s="1"/>
  <c r="J4035" i="11" s="1"/>
  <c r="K4034" i="11" s="1"/>
  <c r="M4035" i="11"/>
  <c r="N4035" i="11" s="1"/>
  <c r="O4035" i="11" s="1"/>
  <c r="P4035" i="11" s="1"/>
  <c r="Q4034" i="11" s="1"/>
  <c r="V4035" i="11"/>
  <c r="W4035" i="11" s="1"/>
  <c r="X4035" i="11" s="1"/>
  <c r="Y4035" i="11" s="1"/>
  <c r="D4036" i="11"/>
  <c r="C4036" i="11"/>
  <c r="A4037" i="11"/>
  <c r="E4036" i="11"/>
  <c r="B4036" i="11"/>
  <c r="U4036" i="11"/>
  <c r="S4036" i="11"/>
  <c r="G4036" i="11" l="1"/>
  <c r="H4036" i="11" s="1"/>
  <c r="I4036" i="11" s="1"/>
  <c r="J4036" i="11" s="1"/>
  <c r="K4035" i="11" s="1"/>
  <c r="M4036" i="11"/>
  <c r="N4036" i="11" s="1"/>
  <c r="O4036" i="11" s="1"/>
  <c r="P4036" i="11" s="1"/>
  <c r="Q4035" i="11" s="1"/>
  <c r="V4036" i="11"/>
  <c r="W4036" i="11" s="1"/>
  <c r="X4036" i="11" s="1"/>
  <c r="Y4036" i="11" s="1"/>
  <c r="C4037" i="11"/>
  <c r="A4038" i="11"/>
  <c r="B4037" i="11"/>
  <c r="U4037" i="11"/>
  <c r="E4037" i="11"/>
  <c r="D4037" i="11"/>
  <c r="S4037" i="11"/>
  <c r="G4037" i="11" l="1"/>
  <c r="H4037" i="11" s="1"/>
  <c r="I4037" i="11" s="1"/>
  <c r="J4037" i="11" s="1"/>
  <c r="K4036" i="11" s="1"/>
  <c r="M4037" i="11"/>
  <c r="N4037" i="11" s="1"/>
  <c r="O4037" i="11" s="1"/>
  <c r="P4037" i="11" s="1"/>
  <c r="Q4036" i="11" s="1"/>
  <c r="V4037" i="11"/>
  <c r="W4037" i="11" s="1"/>
  <c r="X4037" i="11" s="1"/>
  <c r="Y4037" i="11" s="1"/>
  <c r="A4039" i="11"/>
  <c r="B4038" i="11"/>
  <c r="U4038" i="11"/>
  <c r="E4038" i="11"/>
  <c r="D4038" i="11"/>
  <c r="C4038" i="11"/>
  <c r="S4038" i="11"/>
  <c r="U4039" i="11" l="1"/>
  <c r="E4039" i="11"/>
  <c r="D4039" i="11"/>
  <c r="A4040" i="11"/>
  <c r="C4039" i="11"/>
  <c r="B4039" i="11"/>
  <c r="S4039" i="11"/>
  <c r="G4038" i="11"/>
  <c r="H4038" i="11" s="1"/>
  <c r="I4038" i="11" s="1"/>
  <c r="J4038" i="11" s="1"/>
  <c r="K4037" i="11" s="1"/>
  <c r="M4038" i="11"/>
  <c r="N4038" i="11" s="1"/>
  <c r="O4038" i="11" s="1"/>
  <c r="P4038" i="11" s="1"/>
  <c r="Q4037" i="11" s="1"/>
  <c r="V4038" i="11"/>
  <c r="W4038" i="11" s="1"/>
  <c r="X4038" i="11" s="1"/>
  <c r="Y4038" i="11" s="1"/>
  <c r="D4040" i="11" l="1"/>
  <c r="C4040" i="11"/>
  <c r="B4040" i="11"/>
  <c r="U4040" i="11"/>
  <c r="E4040" i="11"/>
  <c r="A4041" i="11"/>
  <c r="S4040" i="11"/>
  <c r="G4039" i="11"/>
  <c r="H4039" i="11" s="1"/>
  <c r="I4039" i="11" s="1"/>
  <c r="J4039" i="11" s="1"/>
  <c r="M4039" i="11"/>
  <c r="N4039" i="11" s="1"/>
  <c r="O4039" i="11" s="1"/>
  <c r="P4039" i="11" s="1"/>
  <c r="V4039" i="11"/>
  <c r="W4039" i="11" s="1"/>
  <c r="X4039" i="11" s="1"/>
  <c r="Y4039" i="11" s="1"/>
  <c r="Q4038" i="11" l="1"/>
  <c r="G4040" i="11"/>
  <c r="H4040" i="11" s="1"/>
  <c r="I4040" i="11" s="1"/>
  <c r="J4040" i="11" s="1"/>
  <c r="K4039" i="11" s="1"/>
  <c r="M4040" i="11"/>
  <c r="V4040" i="11"/>
  <c r="W4040" i="11" s="1"/>
  <c r="X4040" i="11" s="1"/>
  <c r="Y4040" i="11" s="1"/>
  <c r="C4041" i="11"/>
  <c r="A4042" i="11"/>
  <c r="B4041" i="11"/>
  <c r="E4041" i="11"/>
  <c r="D4041" i="11"/>
  <c r="U4041" i="11"/>
  <c r="S4041" i="11"/>
  <c r="N4040" i="11"/>
  <c r="O4040" i="11" s="1"/>
  <c r="P4040" i="11" s="1"/>
  <c r="K4038" i="11"/>
  <c r="G4041" i="11" l="1"/>
  <c r="H4041" i="11" s="1"/>
  <c r="I4041" i="11" s="1"/>
  <c r="J4041" i="11" s="1"/>
  <c r="M4041" i="11"/>
  <c r="N4041" i="11" s="1"/>
  <c r="O4041" i="11" s="1"/>
  <c r="P4041" i="11" s="1"/>
  <c r="V4041" i="11"/>
  <c r="W4041" i="11" s="1"/>
  <c r="X4041" i="11" s="1"/>
  <c r="Y4041" i="11" s="1"/>
  <c r="A4043" i="11"/>
  <c r="B4042" i="11"/>
  <c r="U4042" i="11"/>
  <c r="E4042" i="11"/>
  <c r="D4042" i="11"/>
  <c r="C4042" i="11"/>
  <c r="S4042" i="11"/>
  <c r="Q4039" i="11"/>
  <c r="G4042" i="11" l="1"/>
  <c r="H4042" i="11" s="1"/>
  <c r="I4042" i="11" s="1"/>
  <c r="J4042" i="11" s="1"/>
  <c r="M4042" i="11"/>
  <c r="N4042" i="11" s="1"/>
  <c r="O4042" i="11" s="1"/>
  <c r="P4042" i="11" s="1"/>
  <c r="V4042" i="11"/>
  <c r="W4042" i="11" s="1"/>
  <c r="X4042" i="11" s="1"/>
  <c r="Y4042" i="11" s="1"/>
  <c r="U4043" i="11"/>
  <c r="E4043" i="11"/>
  <c r="D4043" i="11"/>
  <c r="C4043" i="11"/>
  <c r="B4043" i="11"/>
  <c r="A4044" i="11"/>
  <c r="S4043" i="11"/>
  <c r="K4040" i="11"/>
  <c r="Q4040" i="11"/>
  <c r="G4043" i="11" l="1"/>
  <c r="H4043" i="11" s="1"/>
  <c r="I4043" i="11" s="1"/>
  <c r="J4043" i="11" s="1"/>
  <c r="K4042" i="11" s="1"/>
  <c r="M4043" i="11"/>
  <c r="N4043" i="11" s="1"/>
  <c r="O4043" i="11" s="1"/>
  <c r="P4043" i="11" s="1"/>
  <c r="Q4042" i="11" s="1"/>
  <c r="V4043" i="11"/>
  <c r="W4043" i="11" s="1"/>
  <c r="X4043" i="11" s="1"/>
  <c r="Y4043" i="11" s="1"/>
  <c r="D4044" i="11"/>
  <c r="C4044" i="11"/>
  <c r="A4045" i="11"/>
  <c r="E4044" i="11"/>
  <c r="U4044" i="11"/>
  <c r="B4044" i="11"/>
  <c r="S4044" i="11"/>
  <c r="K4041" i="11"/>
  <c r="Q4041" i="11"/>
  <c r="G4044" i="11" l="1"/>
  <c r="H4044" i="11" s="1"/>
  <c r="I4044" i="11" s="1"/>
  <c r="J4044" i="11" s="1"/>
  <c r="K4043" i="11" s="1"/>
  <c r="V4044" i="11"/>
  <c r="W4044" i="11" s="1"/>
  <c r="X4044" i="11" s="1"/>
  <c r="Y4044" i="11" s="1"/>
  <c r="M4044" i="11"/>
  <c r="N4044" i="11" s="1"/>
  <c r="O4044" i="11" s="1"/>
  <c r="P4044" i="11" s="1"/>
  <c r="Q4043" i="11" s="1"/>
  <c r="C4045" i="11"/>
  <c r="A4046" i="11"/>
  <c r="B4045" i="11"/>
  <c r="U4045" i="11"/>
  <c r="E4045" i="11"/>
  <c r="D4045" i="11"/>
  <c r="S4045" i="11"/>
  <c r="G4045" i="11" l="1"/>
  <c r="H4045" i="11" s="1"/>
  <c r="I4045" i="11" s="1"/>
  <c r="J4045" i="11" s="1"/>
  <c r="K4044" i="11" s="1"/>
  <c r="M4045" i="11"/>
  <c r="N4045" i="11" s="1"/>
  <c r="O4045" i="11" s="1"/>
  <c r="P4045" i="11" s="1"/>
  <c r="Q4044" i="11" s="1"/>
  <c r="V4045" i="11"/>
  <c r="W4045" i="11" s="1"/>
  <c r="X4045" i="11" s="1"/>
  <c r="Y4045" i="11" s="1"/>
  <c r="A4047" i="11"/>
  <c r="B4046" i="11"/>
  <c r="U4046" i="11"/>
  <c r="E4046" i="11"/>
  <c r="D4046" i="11"/>
  <c r="C4046" i="11"/>
  <c r="S4046" i="11"/>
  <c r="U4047" i="11" l="1"/>
  <c r="E4047" i="11"/>
  <c r="D4047" i="11"/>
  <c r="A4048" i="11"/>
  <c r="B4047" i="11"/>
  <c r="C4047" i="11"/>
  <c r="S4047" i="11"/>
  <c r="G4046" i="11"/>
  <c r="H4046" i="11" s="1"/>
  <c r="I4046" i="11" s="1"/>
  <c r="J4046" i="11" s="1"/>
  <c r="K4045" i="11" s="1"/>
  <c r="V4046" i="11"/>
  <c r="W4046" i="11" s="1"/>
  <c r="X4046" i="11" s="1"/>
  <c r="Y4046" i="11" s="1"/>
  <c r="M4046" i="11"/>
  <c r="N4046" i="11" s="1"/>
  <c r="O4046" i="11" s="1"/>
  <c r="P4046" i="11" s="1"/>
  <c r="Q4045" i="11" s="1"/>
  <c r="G4047" i="11" l="1"/>
  <c r="H4047" i="11" s="1"/>
  <c r="I4047" i="11" s="1"/>
  <c r="J4047" i="11" s="1"/>
  <c r="V4047" i="11"/>
  <c r="W4047" i="11" s="1"/>
  <c r="X4047" i="11" s="1"/>
  <c r="Y4047" i="11" s="1"/>
  <c r="M4047" i="11"/>
  <c r="N4047" i="11" s="1"/>
  <c r="O4047" i="11" s="1"/>
  <c r="P4047" i="11" s="1"/>
  <c r="D4048" i="11"/>
  <c r="C4048" i="11"/>
  <c r="B4048" i="11"/>
  <c r="U4048" i="11"/>
  <c r="A4049" i="11"/>
  <c r="E4048" i="11"/>
  <c r="S4048" i="11"/>
  <c r="G4048" i="11" l="1"/>
  <c r="H4048" i="11" s="1"/>
  <c r="I4048" i="11" s="1"/>
  <c r="J4048" i="11" s="1"/>
  <c r="V4048" i="11"/>
  <c r="W4048" i="11" s="1"/>
  <c r="X4048" i="11" s="1"/>
  <c r="Y4048" i="11" s="1"/>
  <c r="M4048" i="11"/>
  <c r="N4048" i="11" s="1"/>
  <c r="O4048" i="11" s="1"/>
  <c r="P4048" i="11" s="1"/>
  <c r="C4049" i="11"/>
  <c r="A4050" i="11"/>
  <c r="B4049" i="11"/>
  <c r="E4049" i="11"/>
  <c r="D4049" i="11"/>
  <c r="U4049" i="11"/>
  <c r="S4049" i="11"/>
  <c r="Q4046" i="11"/>
  <c r="K4046" i="11"/>
  <c r="G4049" i="11" l="1"/>
  <c r="H4049" i="11" s="1"/>
  <c r="I4049" i="11" s="1"/>
  <c r="J4049" i="11" s="1"/>
  <c r="V4049" i="11"/>
  <c r="W4049" i="11" s="1"/>
  <c r="X4049" i="11" s="1"/>
  <c r="Y4049" i="11" s="1"/>
  <c r="M4049" i="11"/>
  <c r="N4049" i="11" s="1"/>
  <c r="O4049" i="11" s="1"/>
  <c r="P4049" i="11" s="1"/>
  <c r="A4051" i="11"/>
  <c r="B4050" i="11"/>
  <c r="U4050" i="11"/>
  <c r="E4050" i="11"/>
  <c r="D4050" i="11"/>
  <c r="C4050" i="11"/>
  <c r="S4050" i="11"/>
  <c r="K4047" i="11"/>
  <c r="Q4047" i="11"/>
  <c r="G4050" i="11" l="1"/>
  <c r="H4050" i="11" s="1"/>
  <c r="I4050" i="11" s="1"/>
  <c r="J4050" i="11" s="1"/>
  <c r="K4049" i="11" s="1"/>
  <c r="M4050" i="11"/>
  <c r="N4050" i="11" s="1"/>
  <c r="O4050" i="11" s="1"/>
  <c r="P4050" i="11" s="1"/>
  <c r="Q4049" i="11" s="1"/>
  <c r="V4050" i="11"/>
  <c r="W4050" i="11" s="1"/>
  <c r="X4050" i="11" s="1"/>
  <c r="Y4050" i="11" s="1"/>
  <c r="U4051" i="11"/>
  <c r="E4051" i="11"/>
  <c r="D4051" i="11"/>
  <c r="C4051" i="11"/>
  <c r="B4051" i="11"/>
  <c r="A4052" i="11"/>
  <c r="S4051" i="11"/>
  <c r="K4048" i="11"/>
  <c r="Q4048" i="11"/>
  <c r="G4051" i="11" l="1"/>
  <c r="H4051" i="11" s="1"/>
  <c r="I4051" i="11" s="1"/>
  <c r="J4051" i="11" s="1"/>
  <c r="K4050" i="11" s="1"/>
  <c r="M4051" i="11"/>
  <c r="N4051" i="11" s="1"/>
  <c r="O4051" i="11" s="1"/>
  <c r="P4051" i="11" s="1"/>
  <c r="Q4050" i="11" s="1"/>
  <c r="V4051" i="11"/>
  <c r="W4051" i="11" s="1"/>
  <c r="X4051" i="11" s="1"/>
  <c r="Y4051" i="11" s="1"/>
  <c r="D4052" i="11"/>
  <c r="C4052" i="11"/>
  <c r="A4053" i="11"/>
  <c r="E4052" i="11"/>
  <c r="B4052" i="11"/>
  <c r="U4052" i="11"/>
  <c r="S4052" i="11"/>
  <c r="G4052" i="11" l="1"/>
  <c r="H4052" i="11" s="1"/>
  <c r="I4052" i="11" s="1"/>
  <c r="J4052" i="11" s="1"/>
  <c r="K4051" i="11" s="1"/>
  <c r="M4052" i="11"/>
  <c r="N4052" i="11" s="1"/>
  <c r="O4052" i="11" s="1"/>
  <c r="P4052" i="11" s="1"/>
  <c r="V4052" i="11"/>
  <c r="W4052" i="11" s="1"/>
  <c r="X4052" i="11" s="1"/>
  <c r="Y4052" i="11" s="1"/>
  <c r="C4053" i="11"/>
  <c r="A4054" i="11"/>
  <c r="B4053" i="11"/>
  <c r="U4053" i="11"/>
  <c r="E4053" i="11"/>
  <c r="D4053" i="11"/>
  <c r="S4053" i="11"/>
  <c r="A4055" i="11" l="1"/>
  <c r="B4054" i="11"/>
  <c r="U4054" i="11"/>
  <c r="E4054" i="11"/>
  <c r="D4054" i="11"/>
  <c r="C4054" i="11"/>
  <c r="S4054" i="11"/>
  <c r="G4053" i="11"/>
  <c r="H4053" i="11" s="1"/>
  <c r="I4053" i="11" s="1"/>
  <c r="J4053" i="11" s="1"/>
  <c r="K4052" i="11" s="1"/>
  <c r="M4053" i="11"/>
  <c r="N4053" i="11" s="1"/>
  <c r="O4053" i="11" s="1"/>
  <c r="P4053" i="11" s="1"/>
  <c r="Q4052" i="11" s="1"/>
  <c r="V4053" i="11"/>
  <c r="W4053" i="11" s="1"/>
  <c r="X4053" i="11" s="1"/>
  <c r="Y4053" i="11" s="1"/>
  <c r="Q4051" i="11"/>
  <c r="G4054" i="11" l="1"/>
  <c r="H4054" i="11" s="1"/>
  <c r="I4054" i="11" s="1"/>
  <c r="J4054" i="11" s="1"/>
  <c r="M4054" i="11"/>
  <c r="N4054" i="11" s="1"/>
  <c r="O4054" i="11" s="1"/>
  <c r="P4054" i="11" s="1"/>
  <c r="V4054" i="11"/>
  <c r="W4054" i="11" s="1"/>
  <c r="X4054" i="11" s="1"/>
  <c r="Y4054" i="11" s="1"/>
  <c r="U4055" i="11"/>
  <c r="E4055" i="11"/>
  <c r="D4055" i="11"/>
  <c r="A4056" i="11"/>
  <c r="C4055" i="11"/>
  <c r="B4055" i="11"/>
  <c r="S4055" i="11"/>
  <c r="D4056" i="11" l="1"/>
  <c r="C4056" i="11"/>
  <c r="B4056" i="11"/>
  <c r="U4056" i="11"/>
  <c r="A4057" i="11"/>
  <c r="E4056" i="11"/>
  <c r="S4056" i="11"/>
  <c r="G4055" i="11"/>
  <c r="H4055" i="11" s="1"/>
  <c r="I4055" i="11" s="1"/>
  <c r="J4055" i="11" s="1"/>
  <c r="V4055" i="11"/>
  <c r="W4055" i="11" s="1"/>
  <c r="X4055" i="11" s="1"/>
  <c r="Y4055" i="11" s="1"/>
  <c r="M4055" i="11"/>
  <c r="N4055" i="11" s="1"/>
  <c r="O4055" i="11" s="1"/>
  <c r="P4055" i="11" s="1"/>
  <c r="K4053" i="11"/>
  <c r="Q4053" i="11"/>
  <c r="K4054" i="11" l="1"/>
  <c r="G4056" i="11"/>
  <c r="H4056" i="11" s="1"/>
  <c r="I4056" i="11" s="1"/>
  <c r="J4056" i="11" s="1"/>
  <c r="V4056" i="11"/>
  <c r="W4056" i="11" s="1"/>
  <c r="X4056" i="11" s="1"/>
  <c r="Y4056" i="11" s="1"/>
  <c r="M4056" i="11"/>
  <c r="N4056" i="11"/>
  <c r="O4056" i="11" s="1"/>
  <c r="P4056" i="11" s="1"/>
  <c r="C4057" i="11"/>
  <c r="A4058" i="11"/>
  <c r="B4057" i="11"/>
  <c r="E4057" i="11"/>
  <c r="D4057" i="11"/>
  <c r="U4057" i="11"/>
  <c r="S4057" i="11"/>
  <c r="Q4054" i="11"/>
  <c r="G4057" i="11" l="1"/>
  <c r="H4057" i="11" s="1"/>
  <c r="I4057" i="11" s="1"/>
  <c r="J4057" i="11" s="1"/>
  <c r="V4057" i="11"/>
  <c r="W4057" i="11" s="1"/>
  <c r="X4057" i="11" s="1"/>
  <c r="Y4057" i="11" s="1"/>
  <c r="M4057" i="11"/>
  <c r="N4057" i="11" s="1"/>
  <c r="O4057" i="11" s="1"/>
  <c r="P4057" i="11" s="1"/>
  <c r="A4059" i="11"/>
  <c r="B4058" i="11"/>
  <c r="U4058" i="11"/>
  <c r="E4058" i="11"/>
  <c r="D4058" i="11"/>
  <c r="C4058" i="11"/>
  <c r="S4058" i="11"/>
  <c r="Q4055" i="11"/>
  <c r="K4055" i="11"/>
  <c r="G4058" i="11" l="1"/>
  <c r="H4058" i="11" s="1"/>
  <c r="I4058" i="11" s="1"/>
  <c r="J4058" i="11" s="1"/>
  <c r="K4057" i="11" s="1"/>
  <c r="V4058" i="11"/>
  <c r="W4058" i="11" s="1"/>
  <c r="X4058" i="11" s="1"/>
  <c r="Y4058" i="11" s="1"/>
  <c r="M4058" i="11"/>
  <c r="N4058" i="11" s="1"/>
  <c r="O4058" i="11" s="1"/>
  <c r="P4058" i="11" s="1"/>
  <c r="Q4057" i="11" s="1"/>
  <c r="U4059" i="11"/>
  <c r="E4059" i="11"/>
  <c r="D4059" i="11"/>
  <c r="C4059" i="11"/>
  <c r="B4059" i="11"/>
  <c r="A4060" i="11"/>
  <c r="S4059" i="11"/>
  <c r="K4056" i="11"/>
  <c r="Q4056" i="11"/>
  <c r="G4059" i="11" l="1"/>
  <c r="H4059" i="11" s="1"/>
  <c r="I4059" i="11" s="1"/>
  <c r="J4059" i="11" s="1"/>
  <c r="K4058" i="11" s="1"/>
  <c r="V4059" i="11"/>
  <c r="W4059" i="11" s="1"/>
  <c r="X4059" i="11" s="1"/>
  <c r="Y4059" i="11" s="1"/>
  <c r="M4059" i="11"/>
  <c r="N4059" i="11" s="1"/>
  <c r="O4059" i="11" s="1"/>
  <c r="P4059" i="11" s="1"/>
  <c r="Q4058" i="11" s="1"/>
  <c r="D4060" i="11"/>
  <c r="C4060" i="11"/>
  <c r="A4061" i="11"/>
  <c r="E4060" i="11"/>
  <c r="B4060" i="11"/>
  <c r="U4060" i="11"/>
  <c r="S4060" i="11"/>
  <c r="G4060" i="11" l="1"/>
  <c r="H4060" i="11" s="1"/>
  <c r="I4060" i="11" s="1"/>
  <c r="J4060" i="11" s="1"/>
  <c r="K4059" i="11" s="1"/>
  <c r="V4060" i="11"/>
  <c r="W4060" i="11" s="1"/>
  <c r="X4060" i="11" s="1"/>
  <c r="Y4060" i="11" s="1"/>
  <c r="M4060" i="11"/>
  <c r="N4060" i="11" s="1"/>
  <c r="O4060" i="11" s="1"/>
  <c r="P4060" i="11" s="1"/>
  <c r="C4061" i="11"/>
  <c r="A4062" i="11"/>
  <c r="B4061" i="11"/>
  <c r="U4061" i="11"/>
  <c r="E4061" i="11"/>
  <c r="D4061" i="11"/>
  <c r="S4061" i="11"/>
  <c r="A4063" i="11" l="1"/>
  <c r="B4062" i="11"/>
  <c r="U4062" i="11"/>
  <c r="E4062" i="11"/>
  <c r="D4062" i="11"/>
  <c r="C4062" i="11"/>
  <c r="S4062" i="11"/>
  <c r="G4061" i="11"/>
  <c r="H4061" i="11" s="1"/>
  <c r="I4061" i="11" s="1"/>
  <c r="J4061" i="11" s="1"/>
  <c r="K4060" i="11" s="1"/>
  <c r="V4061" i="11"/>
  <c r="W4061" i="11" s="1"/>
  <c r="X4061" i="11" s="1"/>
  <c r="Y4061" i="11" s="1"/>
  <c r="M4061" i="11"/>
  <c r="N4061" i="11" s="1"/>
  <c r="O4061" i="11" s="1"/>
  <c r="P4061" i="11" s="1"/>
  <c r="Q4059" i="11"/>
  <c r="W4062" i="11" l="1"/>
  <c r="X4062" i="11" s="1"/>
  <c r="Y4062" i="11" s="1"/>
  <c r="G4062" i="11"/>
  <c r="H4062" i="11" s="1"/>
  <c r="I4062" i="11" s="1"/>
  <c r="J4062" i="11" s="1"/>
  <c r="K4061" i="11" s="1"/>
  <c r="V4062" i="11"/>
  <c r="M4062" i="11"/>
  <c r="N4062" i="11" s="1"/>
  <c r="O4062" i="11" s="1"/>
  <c r="P4062" i="11" s="1"/>
  <c r="Q4061" i="11" s="1"/>
  <c r="U4063" i="11"/>
  <c r="E4063" i="11"/>
  <c r="D4063" i="11"/>
  <c r="A4064" i="11"/>
  <c r="C4063" i="11"/>
  <c r="B4063" i="11"/>
  <c r="S4063" i="11"/>
  <c r="Q4060" i="11"/>
  <c r="G4063" i="11" l="1"/>
  <c r="H4063" i="11" s="1"/>
  <c r="I4063" i="11" s="1"/>
  <c r="J4063" i="11" s="1"/>
  <c r="K4062" i="11" s="1"/>
  <c r="V4063" i="11"/>
  <c r="W4063" i="11" s="1"/>
  <c r="X4063" i="11" s="1"/>
  <c r="Y4063" i="11" s="1"/>
  <c r="M4063" i="11"/>
  <c r="N4063" i="11"/>
  <c r="O4063" i="11" s="1"/>
  <c r="P4063" i="11" s="1"/>
  <c r="Q4062" i="11" s="1"/>
  <c r="D4064" i="11"/>
  <c r="C4064" i="11"/>
  <c r="B4064" i="11"/>
  <c r="U4064" i="11"/>
  <c r="A4065" i="11"/>
  <c r="E4064" i="11"/>
  <c r="S4064" i="11"/>
  <c r="C4065" i="11" l="1"/>
  <c r="A4066" i="11"/>
  <c r="B4065" i="11"/>
  <c r="E4065" i="11"/>
  <c r="D4065" i="11"/>
  <c r="U4065" i="11"/>
  <c r="S4065" i="11"/>
  <c r="G4064" i="11"/>
  <c r="H4064" i="11" s="1"/>
  <c r="I4064" i="11" s="1"/>
  <c r="J4064" i="11" s="1"/>
  <c r="M4064" i="11"/>
  <c r="N4064" i="11" s="1"/>
  <c r="O4064" i="11" s="1"/>
  <c r="P4064" i="11" s="1"/>
  <c r="V4064" i="11"/>
  <c r="W4064" i="11" s="1"/>
  <c r="X4064" i="11" s="1"/>
  <c r="Y4064" i="11" s="1"/>
  <c r="K4063" i="11" l="1"/>
  <c r="H4065" i="11"/>
  <c r="I4065" i="11" s="1"/>
  <c r="J4065" i="11" s="1"/>
  <c r="G4065" i="11"/>
  <c r="V4065" i="11"/>
  <c r="M4065" i="11"/>
  <c r="N4065" i="11" s="1"/>
  <c r="O4065" i="11" s="1"/>
  <c r="P4065" i="11" s="1"/>
  <c r="Q4064" i="11" s="1"/>
  <c r="W4065" i="11"/>
  <c r="X4065" i="11" s="1"/>
  <c r="Y4065" i="11" s="1"/>
  <c r="A4067" i="11"/>
  <c r="B4066" i="11"/>
  <c r="U4066" i="11"/>
  <c r="E4066" i="11"/>
  <c r="D4066" i="11"/>
  <c r="C4066" i="11"/>
  <c r="S4066" i="11"/>
  <c r="Q4063" i="11"/>
  <c r="G4066" i="11" l="1"/>
  <c r="H4066" i="11" s="1"/>
  <c r="I4066" i="11" s="1"/>
  <c r="J4066" i="11" s="1"/>
  <c r="V4066" i="11"/>
  <c r="W4066" i="11" s="1"/>
  <c r="X4066" i="11" s="1"/>
  <c r="Y4066" i="11" s="1"/>
  <c r="M4066" i="11"/>
  <c r="N4066" i="11" s="1"/>
  <c r="O4066" i="11" s="1"/>
  <c r="P4066" i="11" s="1"/>
  <c r="Q4065" i="11" s="1"/>
  <c r="U4067" i="11"/>
  <c r="E4067" i="11"/>
  <c r="D4067" i="11"/>
  <c r="C4067" i="11"/>
  <c r="B4067" i="11"/>
  <c r="A4068" i="11"/>
  <c r="S4067" i="11"/>
  <c r="K4064" i="11"/>
  <c r="G4067" i="11" l="1"/>
  <c r="H4067" i="11" s="1"/>
  <c r="I4067" i="11" s="1"/>
  <c r="J4067" i="11" s="1"/>
  <c r="M4067" i="11"/>
  <c r="N4067" i="11" s="1"/>
  <c r="O4067" i="11" s="1"/>
  <c r="P4067" i="11" s="1"/>
  <c r="Q4066" i="11" s="1"/>
  <c r="V4067" i="11"/>
  <c r="W4067" i="11" s="1"/>
  <c r="X4067" i="11" s="1"/>
  <c r="Y4067" i="11" s="1"/>
  <c r="D4068" i="11"/>
  <c r="C4068" i="11"/>
  <c r="A4069" i="11"/>
  <c r="E4068" i="11"/>
  <c r="B4068" i="11"/>
  <c r="U4068" i="11"/>
  <c r="S4068" i="11"/>
  <c r="K4065" i="11"/>
  <c r="G4068" i="11" l="1"/>
  <c r="H4068" i="11" s="1"/>
  <c r="I4068" i="11" s="1"/>
  <c r="J4068" i="11" s="1"/>
  <c r="K4067" i="11" s="1"/>
  <c r="V4068" i="11"/>
  <c r="W4068" i="11" s="1"/>
  <c r="X4068" i="11" s="1"/>
  <c r="Y4068" i="11" s="1"/>
  <c r="M4068" i="11"/>
  <c r="N4068" i="11" s="1"/>
  <c r="O4068" i="11" s="1"/>
  <c r="P4068" i="11" s="1"/>
  <c r="C4069" i="11"/>
  <c r="A4070" i="11"/>
  <c r="B4069" i="11"/>
  <c r="U4069" i="11"/>
  <c r="E4069" i="11"/>
  <c r="D4069" i="11"/>
  <c r="S4069" i="11"/>
  <c r="K4066" i="11"/>
  <c r="A4071" i="11" l="1"/>
  <c r="B4070" i="11"/>
  <c r="U4070" i="11"/>
  <c r="E4070" i="11"/>
  <c r="D4070" i="11"/>
  <c r="C4070" i="11"/>
  <c r="S4070" i="11"/>
  <c r="G4069" i="11"/>
  <c r="H4069" i="11" s="1"/>
  <c r="I4069" i="11" s="1"/>
  <c r="J4069" i="11" s="1"/>
  <c r="K4068" i="11" s="1"/>
  <c r="M4069" i="11"/>
  <c r="N4069" i="11" s="1"/>
  <c r="O4069" i="11" s="1"/>
  <c r="P4069" i="11" s="1"/>
  <c r="Q4068" i="11" s="1"/>
  <c r="V4069" i="11"/>
  <c r="W4069" i="11" s="1"/>
  <c r="X4069" i="11" s="1"/>
  <c r="Y4069" i="11" s="1"/>
  <c r="Q4067" i="11"/>
  <c r="G4070" i="11" l="1"/>
  <c r="H4070" i="11" s="1"/>
  <c r="I4070" i="11" s="1"/>
  <c r="J4070" i="11" s="1"/>
  <c r="M4070" i="11"/>
  <c r="N4070" i="11" s="1"/>
  <c r="O4070" i="11" s="1"/>
  <c r="P4070" i="11" s="1"/>
  <c r="V4070" i="11"/>
  <c r="W4070" i="11" s="1"/>
  <c r="X4070" i="11" s="1"/>
  <c r="Y4070" i="11" s="1"/>
  <c r="U4071" i="11"/>
  <c r="E4071" i="11"/>
  <c r="D4071" i="11"/>
  <c r="A4072" i="11"/>
  <c r="C4071" i="11"/>
  <c r="B4071" i="11"/>
  <c r="S4071" i="11"/>
  <c r="D4072" i="11" l="1"/>
  <c r="C4072" i="11"/>
  <c r="B4072" i="11"/>
  <c r="U4072" i="11"/>
  <c r="E4072" i="11"/>
  <c r="A4073" i="11"/>
  <c r="S4072" i="11"/>
  <c r="G4071" i="11"/>
  <c r="H4071" i="11" s="1"/>
  <c r="I4071" i="11" s="1"/>
  <c r="J4071" i="11" s="1"/>
  <c r="V4071" i="11"/>
  <c r="W4071" i="11" s="1"/>
  <c r="X4071" i="11" s="1"/>
  <c r="Y4071" i="11" s="1"/>
  <c r="M4071" i="11"/>
  <c r="N4071" i="11" s="1"/>
  <c r="O4071" i="11" s="1"/>
  <c r="P4071" i="11" s="1"/>
  <c r="Q4070" i="11" s="1"/>
  <c r="K4069" i="11"/>
  <c r="Q4069" i="11"/>
  <c r="H4072" i="11" l="1"/>
  <c r="I4072" i="11" s="1"/>
  <c r="J4072" i="11" s="1"/>
  <c r="K4071" i="11" s="1"/>
  <c r="K4070" i="11"/>
  <c r="G4072" i="11"/>
  <c r="M4072" i="11"/>
  <c r="N4072" i="11" s="1"/>
  <c r="O4072" i="11" s="1"/>
  <c r="P4072" i="11" s="1"/>
  <c r="V4072" i="11"/>
  <c r="W4072" i="11" s="1"/>
  <c r="X4072" i="11" s="1"/>
  <c r="Y4072" i="11" s="1"/>
  <c r="C4073" i="11"/>
  <c r="A4074" i="11"/>
  <c r="B4073" i="11"/>
  <c r="E4073" i="11"/>
  <c r="D4073" i="11"/>
  <c r="U4073" i="11"/>
  <c r="S4073" i="11"/>
  <c r="A4075" i="11" l="1"/>
  <c r="B4074" i="11"/>
  <c r="U4074" i="11"/>
  <c r="E4074" i="11"/>
  <c r="D4074" i="11"/>
  <c r="C4074" i="11"/>
  <c r="S4074" i="11"/>
  <c r="G4073" i="11"/>
  <c r="H4073" i="11" s="1"/>
  <c r="I4073" i="11" s="1"/>
  <c r="J4073" i="11" s="1"/>
  <c r="K4072" i="11" s="1"/>
  <c r="M4073" i="11"/>
  <c r="N4073" i="11" s="1"/>
  <c r="O4073" i="11" s="1"/>
  <c r="P4073" i="11" s="1"/>
  <c r="V4073" i="11"/>
  <c r="W4073" i="11" s="1"/>
  <c r="X4073" i="11" s="1"/>
  <c r="Y4073" i="11" s="1"/>
  <c r="Q4071" i="11"/>
  <c r="W4074" i="11" l="1"/>
  <c r="X4074" i="11" s="1"/>
  <c r="Y4074" i="11" s="1"/>
  <c r="Q4072" i="11"/>
  <c r="G4074" i="11"/>
  <c r="H4074" i="11" s="1"/>
  <c r="I4074" i="11" s="1"/>
  <c r="J4074" i="11" s="1"/>
  <c r="K4073" i="11" s="1"/>
  <c r="M4074" i="11"/>
  <c r="N4074" i="11" s="1"/>
  <c r="O4074" i="11" s="1"/>
  <c r="P4074" i="11" s="1"/>
  <c r="V4074" i="11"/>
  <c r="U4075" i="11"/>
  <c r="E4075" i="11"/>
  <c r="D4075" i="11"/>
  <c r="C4075" i="11"/>
  <c r="B4075" i="11"/>
  <c r="A4076" i="11"/>
  <c r="S4075" i="11"/>
  <c r="D4076" i="11" l="1"/>
  <c r="C4076" i="11"/>
  <c r="A4077" i="11"/>
  <c r="E4076" i="11"/>
  <c r="U4076" i="11"/>
  <c r="B4076" i="11"/>
  <c r="S4076" i="11"/>
  <c r="G4075" i="11"/>
  <c r="H4075" i="11" s="1"/>
  <c r="I4075" i="11" s="1"/>
  <c r="J4075" i="11" s="1"/>
  <c r="V4075" i="11"/>
  <c r="W4075" i="11" s="1"/>
  <c r="X4075" i="11" s="1"/>
  <c r="Y4075" i="11" s="1"/>
  <c r="M4075" i="11"/>
  <c r="N4075" i="11" s="1"/>
  <c r="O4075" i="11" s="1"/>
  <c r="P4075" i="11" s="1"/>
  <c r="Q4074" i="11" s="1"/>
  <c r="Q4073" i="11"/>
  <c r="K4074" i="11" l="1"/>
  <c r="C4077" i="11"/>
  <c r="A4078" i="11"/>
  <c r="B4077" i="11"/>
  <c r="U4077" i="11"/>
  <c r="E4077" i="11"/>
  <c r="D4077" i="11"/>
  <c r="S4077" i="11"/>
  <c r="G4076" i="11"/>
  <c r="H4076" i="11" s="1"/>
  <c r="I4076" i="11" s="1"/>
  <c r="J4076" i="11" s="1"/>
  <c r="M4076" i="11"/>
  <c r="N4076" i="11" s="1"/>
  <c r="O4076" i="11" s="1"/>
  <c r="P4076" i="11" s="1"/>
  <c r="V4076" i="11"/>
  <c r="K4075" i="11" l="1"/>
  <c r="W4076" i="11"/>
  <c r="X4076" i="11" s="1"/>
  <c r="Y4076" i="11" s="1"/>
  <c r="H4077" i="11"/>
  <c r="I4077" i="11" s="1"/>
  <c r="J4077" i="11" s="1"/>
  <c r="K4076" i="11" s="1"/>
  <c r="G4077" i="11"/>
  <c r="M4077" i="11"/>
  <c r="N4077" i="11" s="1"/>
  <c r="O4077" i="11" s="1"/>
  <c r="P4077" i="11" s="1"/>
  <c r="Q4076" i="11" s="1"/>
  <c r="V4077" i="11"/>
  <c r="W4077" i="11" s="1"/>
  <c r="X4077" i="11" s="1"/>
  <c r="Y4077" i="11" s="1"/>
  <c r="A4079" i="11"/>
  <c r="B4078" i="11"/>
  <c r="U4078" i="11"/>
  <c r="E4078" i="11"/>
  <c r="D4078" i="11"/>
  <c r="C4078" i="11"/>
  <c r="S4078" i="11"/>
  <c r="Q4075" i="11"/>
  <c r="G4078" i="11" l="1"/>
  <c r="H4078" i="11" s="1"/>
  <c r="I4078" i="11" s="1"/>
  <c r="J4078" i="11" s="1"/>
  <c r="K4077" i="11" s="1"/>
  <c r="V4078" i="11"/>
  <c r="W4078" i="11" s="1"/>
  <c r="X4078" i="11" s="1"/>
  <c r="Y4078" i="11" s="1"/>
  <c r="M4078" i="11"/>
  <c r="N4078" i="11" s="1"/>
  <c r="O4078" i="11" s="1"/>
  <c r="P4078" i="11" s="1"/>
  <c r="Q4077" i="11" s="1"/>
  <c r="U4079" i="11"/>
  <c r="E4079" i="11"/>
  <c r="D4079" i="11"/>
  <c r="A4080" i="11"/>
  <c r="B4079" i="11"/>
  <c r="C4079" i="11"/>
  <c r="S4079" i="11"/>
  <c r="G4079" i="11" l="1"/>
  <c r="H4079" i="11" s="1"/>
  <c r="I4079" i="11" s="1"/>
  <c r="J4079" i="11" s="1"/>
  <c r="K4078" i="11" s="1"/>
  <c r="V4079" i="11"/>
  <c r="W4079" i="11" s="1"/>
  <c r="X4079" i="11" s="1"/>
  <c r="Y4079" i="11" s="1"/>
  <c r="M4079" i="11"/>
  <c r="N4079" i="11" s="1"/>
  <c r="O4079" i="11" s="1"/>
  <c r="P4079" i="11" s="1"/>
  <c r="Q4078" i="11" s="1"/>
  <c r="D4080" i="11"/>
  <c r="C4080" i="11"/>
  <c r="B4080" i="11"/>
  <c r="U4080" i="11"/>
  <c r="A4081" i="11"/>
  <c r="E4080" i="11"/>
  <c r="S4080" i="11"/>
  <c r="C4081" i="11" l="1"/>
  <c r="A4082" i="11"/>
  <c r="B4081" i="11"/>
  <c r="E4081" i="11"/>
  <c r="D4081" i="11"/>
  <c r="U4081" i="11"/>
  <c r="S4081" i="11"/>
  <c r="G4080" i="11"/>
  <c r="H4080" i="11" s="1"/>
  <c r="I4080" i="11" s="1"/>
  <c r="J4080" i="11" s="1"/>
  <c r="K4079" i="11" s="1"/>
  <c r="V4080" i="11"/>
  <c r="W4080" i="11" s="1"/>
  <c r="X4080" i="11" s="1"/>
  <c r="Y4080" i="11" s="1"/>
  <c r="M4080" i="11"/>
  <c r="N4080" i="11" s="1"/>
  <c r="O4080" i="11" s="1"/>
  <c r="P4080" i="11" s="1"/>
  <c r="Q4079" i="11" s="1"/>
  <c r="A4083" i="11" l="1"/>
  <c r="B4082" i="11"/>
  <c r="U4082" i="11"/>
  <c r="E4082" i="11"/>
  <c r="C4082" i="11"/>
  <c r="D4082" i="11"/>
  <c r="S4082" i="11"/>
  <c r="G4081" i="11"/>
  <c r="H4081" i="11" s="1"/>
  <c r="I4081" i="11" s="1"/>
  <c r="J4081" i="11" s="1"/>
  <c r="V4081" i="11"/>
  <c r="W4081" i="11" s="1"/>
  <c r="X4081" i="11" s="1"/>
  <c r="Y4081" i="11" s="1"/>
  <c r="M4081" i="11"/>
  <c r="N4081" i="11" s="1"/>
  <c r="O4081" i="11" s="1"/>
  <c r="P4081" i="11" s="1"/>
  <c r="W4082" i="11" l="1"/>
  <c r="X4082" i="11" s="1"/>
  <c r="Y4082" i="11" s="1"/>
  <c r="G4082" i="11"/>
  <c r="M4082" i="11"/>
  <c r="N4082" i="11" s="1"/>
  <c r="O4082" i="11" s="1"/>
  <c r="P4082" i="11" s="1"/>
  <c r="V4082" i="11"/>
  <c r="H4082" i="11"/>
  <c r="I4082" i="11" s="1"/>
  <c r="J4082" i="11" s="1"/>
  <c r="U4083" i="11"/>
  <c r="E4083" i="11"/>
  <c r="D4083" i="11"/>
  <c r="C4083" i="11"/>
  <c r="B4083" i="11"/>
  <c r="A4084" i="11"/>
  <c r="S4083" i="11"/>
  <c r="Q4080" i="11"/>
  <c r="K4080" i="11"/>
  <c r="Q4081" i="11" l="1"/>
  <c r="D4084" i="11"/>
  <c r="C4084" i="11"/>
  <c r="A4085" i="11"/>
  <c r="E4084" i="11"/>
  <c r="B4084" i="11"/>
  <c r="U4084" i="11"/>
  <c r="S4084" i="11"/>
  <c r="K4081" i="11"/>
  <c r="G4083" i="11"/>
  <c r="H4083" i="11" s="1"/>
  <c r="I4083" i="11" s="1"/>
  <c r="J4083" i="11" s="1"/>
  <c r="V4083" i="11"/>
  <c r="W4083" i="11" s="1"/>
  <c r="X4083" i="11" s="1"/>
  <c r="Y4083" i="11" s="1"/>
  <c r="M4083" i="11"/>
  <c r="N4083" i="11"/>
  <c r="O4083" i="11" s="1"/>
  <c r="P4083" i="11" s="1"/>
  <c r="C4085" i="11" l="1"/>
  <c r="A4086" i="11"/>
  <c r="B4085" i="11"/>
  <c r="U4085" i="11"/>
  <c r="D4085" i="11"/>
  <c r="E4085" i="11"/>
  <c r="S4085" i="11"/>
  <c r="G4084" i="11"/>
  <c r="M4084" i="11"/>
  <c r="N4084" i="11" s="1"/>
  <c r="O4084" i="11" s="1"/>
  <c r="P4084" i="11" s="1"/>
  <c r="V4084" i="11"/>
  <c r="W4084" i="11" s="1"/>
  <c r="X4084" i="11" s="1"/>
  <c r="Y4084" i="11" s="1"/>
  <c r="H4084" i="11"/>
  <c r="I4084" i="11" s="1"/>
  <c r="J4084" i="11" s="1"/>
  <c r="K4083" i="11" s="1"/>
  <c r="K4082" i="11"/>
  <c r="Q4082" i="11"/>
  <c r="Q4083" i="11" l="1"/>
  <c r="N4085" i="11"/>
  <c r="O4085" i="11" s="1"/>
  <c r="P4085" i="11" s="1"/>
  <c r="G4085" i="11"/>
  <c r="H4085" i="11" s="1"/>
  <c r="I4085" i="11" s="1"/>
  <c r="J4085" i="11" s="1"/>
  <c r="M4085" i="11"/>
  <c r="V4085" i="11"/>
  <c r="W4085" i="11"/>
  <c r="X4085" i="11" s="1"/>
  <c r="Y4085" i="11" s="1"/>
  <c r="A4087" i="11"/>
  <c r="B4086" i="11"/>
  <c r="U4086" i="11"/>
  <c r="E4086" i="11"/>
  <c r="D4086" i="11"/>
  <c r="C4086" i="11"/>
  <c r="S4086" i="11"/>
  <c r="K4084" i="11" l="1"/>
  <c r="G4086" i="11"/>
  <c r="H4086" i="11" s="1"/>
  <c r="I4086" i="11" s="1"/>
  <c r="J4086" i="11" s="1"/>
  <c r="V4086" i="11"/>
  <c r="W4086" i="11" s="1"/>
  <c r="X4086" i="11" s="1"/>
  <c r="Y4086" i="11" s="1"/>
  <c r="M4086" i="11"/>
  <c r="N4086" i="11" s="1"/>
  <c r="O4086" i="11" s="1"/>
  <c r="P4086" i="11" s="1"/>
  <c r="Q4085" i="11" s="1"/>
  <c r="U4087" i="11"/>
  <c r="E4087" i="11"/>
  <c r="D4087" i="11"/>
  <c r="A4088" i="11"/>
  <c r="C4087" i="11"/>
  <c r="B4087" i="11"/>
  <c r="S4087" i="11"/>
  <c r="Q4084" i="11"/>
  <c r="D4088" i="11" l="1"/>
  <c r="C4088" i="11"/>
  <c r="B4088" i="11"/>
  <c r="U4088" i="11"/>
  <c r="A4089" i="11"/>
  <c r="E4088" i="11"/>
  <c r="S4088" i="11"/>
  <c r="G4087" i="11"/>
  <c r="H4087" i="11" s="1"/>
  <c r="I4087" i="11" s="1"/>
  <c r="J4087" i="11" s="1"/>
  <c r="V4087" i="11"/>
  <c r="W4087" i="11" s="1"/>
  <c r="X4087" i="11" s="1"/>
  <c r="Y4087" i="11" s="1"/>
  <c r="M4087" i="11"/>
  <c r="N4087" i="11" s="1"/>
  <c r="O4087" i="11" s="1"/>
  <c r="P4087" i="11" s="1"/>
  <c r="Q4086" i="11" s="1"/>
  <c r="K4085" i="11"/>
  <c r="C4089" i="11" l="1"/>
  <c r="A4090" i="11"/>
  <c r="B4089" i="11"/>
  <c r="E4089" i="11"/>
  <c r="D4089" i="11"/>
  <c r="U4089" i="11"/>
  <c r="S4089" i="11"/>
  <c r="K4086" i="11"/>
  <c r="W4088" i="11"/>
  <c r="X4088" i="11" s="1"/>
  <c r="Y4088" i="11" s="1"/>
  <c r="G4088" i="11"/>
  <c r="H4088" i="11" s="1"/>
  <c r="I4088" i="11" s="1"/>
  <c r="J4088" i="11" s="1"/>
  <c r="V4088" i="11"/>
  <c r="M4088" i="11"/>
  <c r="N4088" i="11" s="1"/>
  <c r="O4088" i="11" s="1"/>
  <c r="P4088" i="11" s="1"/>
  <c r="Q4087" i="11" s="1"/>
  <c r="G4089" i="11" l="1"/>
  <c r="H4089" i="11" s="1"/>
  <c r="I4089" i="11" s="1"/>
  <c r="J4089" i="11" s="1"/>
  <c r="V4089" i="11"/>
  <c r="W4089" i="11" s="1"/>
  <c r="X4089" i="11" s="1"/>
  <c r="Y4089" i="11" s="1"/>
  <c r="M4089" i="11"/>
  <c r="N4089" i="11" s="1"/>
  <c r="O4089" i="11" s="1"/>
  <c r="P4089" i="11" s="1"/>
  <c r="A4091" i="11"/>
  <c r="B4090" i="11"/>
  <c r="U4090" i="11"/>
  <c r="E4090" i="11"/>
  <c r="D4090" i="11"/>
  <c r="C4090" i="11"/>
  <c r="S4090" i="11"/>
  <c r="K4087" i="11"/>
  <c r="Q4088" i="11" l="1"/>
  <c r="K4088" i="11"/>
  <c r="H4090" i="11"/>
  <c r="I4090" i="11" s="1"/>
  <c r="J4090" i="11" s="1"/>
  <c r="K4089" i="11" s="1"/>
  <c r="U4091" i="11"/>
  <c r="E4091" i="11"/>
  <c r="D4091" i="11"/>
  <c r="C4091" i="11"/>
  <c r="B4091" i="11"/>
  <c r="A4092" i="11"/>
  <c r="S4091" i="11"/>
  <c r="G4090" i="11"/>
  <c r="M4090" i="11"/>
  <c r="N4090" i="11" s="1"/>
  <c r="O4090" i="11" s="1"/>
  <c r="P4090" i="11" s="1"/>
  <c r="V4090" i="11"/>
  <c r="W4090" i="11" s="1"/>
  <c r="X4090" i="11" s="1"/>
  <c r="Y4090" i="11" s="1"/>
  <c r="D4092" i="11" l="1"/>
  <c r="C4092" i="11"/>
  <c r="A4093" i="11"/>
  <c r="E4092" i="11"/>
  <c r="B4092" i="11"/>
  <c r="U4092" i="11"/>
  <c r="S4092" i="11"/>
  <c r="G4091" i="11"/>
  <c r="H4091" i="11" s="1"/>
  <c r="I4091" i="11" s="1"/>
  <c r="J4091" i="11" s="1"/>
  <c r="K4090" i="11" s="1"/>
  <c r="V4091" i="11"/>
  <c r="W4091" i="11" s="1"/>
  <c r="X4091" i="11" s="1"/>
  <c r="Y4091" i="11" s="1"/>
  <c r="M4091" i="11"/>
  <c r="N4091" i="11" s="1"/>
  <c r="O4091" i="11" s="1"/>
  <c r="P4091" i="11" s="1"/>
  <c r="Q4089" i="11"/>
  <c r="C4093" i="11" l="1"/>
  <c r="A4094" i="11"/>
  <c r="B4093" i="11"/>
  <c r="U4093" i="11"/>
  <c r="E4093" i="11"/>
  <c r="D4093" i="11"/>
  <c r="S4093" i="11"/>
  <c r="G4092" i="11"/>
  <c r="V4092" i="11"/>
  <c r="W4092" i="11" s="1"/>
  <c r="X4092" i="11" s="1"/>
  <c r="Y4092" i="11" s="1"/>
  <c r="M4092" i="11"/>
  <c r="N4092" i="11" s="1"/>
  <c r="O4092" i="11" s="1"/>
  <c r="P4092" i="11" s="1"/>
  <c r="H4092" i="11"/>
  <c r="I4092" i="11" s="1"/>
  <c r="J4092" i="11" s="1"/>
  <c r="Q4090" i="11"/>
  <c r="H4093" i="11" l="1"/>
  <c r="I4093" i="11" s="1"/>
  <c r="J4093" i="11" s="1"/>
  <c r="K4092" i="11" s="1"/>
  <c r="Q4091" i="11"/>
  <c r="G4093" i="11"/>
  <c r="V4093" i="11"/>
  <c r="M4093" i="11"/>
  <c r="N4093" i="11" s="1"/>
  <c r="O4093" i="11" s="1"/>
  <c r="P4093" i="11" s="1"/>
  <c r="W4093" i="11"/>
  <c r="X4093" i="11" s="1"/>
  <c r="Y4093" i="11" s="1"/>
  <c r="A4095" i="11"/>
  <c r="B4094" i="11"/>
  <c r="U4094" i="11"/>
  <c r="E4094" i="11"/>
  <c r="D4094" i="11"/>
  <c r="C4094" i="11"/>
  <c r="S4094" i="11"/>
  <c r="K4091" i="11"/>
  <c r="U4095" i="11" l="1"/>
  <c r="E4095" i="11"/>
  <c r="D4095" i="11"/>
  <c r="A4096" i="11"/>
  <c r="C4095" i="11"/>
  <c r="B4095" i="11"/>
  <c r="S4095" i="11"/>
  <c r="G4094" i="11"/>
  <c r="H4094" i="11" s="1"/>
  <c r="I4094" i="11" s="1"/>
  <c r="J4094" i="11" s="1"/>
  <c r="K4093" i="11" s="1"/>
  <c r="V4094" i="11"/>
  <c r="W4094" i="11" s="1"/>
  <c r="X4094" i="11" s="1"/>
  <c r="Y4094" i="11" s="1"/>
  <c r="M4094" i="11"/>
  <c r="N4094" i="11" s="1"/>
  <c r="O4094" i="11" s="1"/>
  <c r="P4094" i="11" s="1"/>
  <c r="Q4092" i="11"/>
  <c r="G4095" i="11" l="1"/>
  <c r="H4095" i="11" s="1"/>
  <c r="I4095" i="11" s="1"/>
  <c r="J4095" i="11" s="1"/>
  <c r="K4094" i="11" s="1"/>
  <c r="M4095" i="11"/>
  <c r="V4095" i="11"/>
  <c r="W4095" i="11" s="1"/>
  <c r="X4095" i="11" s="1"/>
  <c r="Y4095" i="11" s="1"/>
  <c r="N4095" i="11"/>
  <c r="O4095" i="11" s="1"/>
  <c r="P4095" i="11" s="1"/>
  <c r="Q4094" i="11" s="1"/>
  <c r="Q4093" i="11"/>
  <c r="D4096" i="11"/>
  <c r="C4096" i="11"/>
  <c r="B4096" i="11"/>
  <c r="U4096" i="11"/>
  <c r="A4097" i="11"/>
  <c r="E4096" i="11"/>
  <c r="S4096" i="11"/>
  <c r="G4096" i="11" l="1"/>
  <c r="H4096" i="11" s="1"/>
  <c r="I4096" i="11" s="1"/>
  <c r="J4096" i="11" s="1"/>
  <c r="K4095" i="11" s="1"/>
  <c r="M4096" i="11"/>
  <c r="N4096" i="11" s="1"/>
  <c r="O4096" i="11" s="1"/>
  <c r="P4096" i="11" s="1"/>
  <c r="Q4095" i="11" s="1"/>
  <c r="V4096" i="11"/>
  <c r="W4096" i="11" s="1"/>
  <c r="X4096" i="11" s="1"/>
  <c r="Y4096" i="11" s="1"/>
  <c r="C4097" i="11"/>
  <c r="A4098" i="11"/>
  <c r="B4097" i="11"/>
  <c r="E4097" i="11"/>
  <c r="D4097" i="11"/>
  <c r="U4097" i="11"/>
  <c r="S4097" i="11"/>
  <c r="G4097" i="11" l="1"/>
  <c r="H4097" i="11" s="1"/>
  <c r="I4097" i="11" s="1"/>
  <c r="J4097" i="11" s="1"/>
  <c r="K4096" i="11" s="1"/>
  <c r="V4097" i="11"/>
  <c r="W4097" i="11" s="1"/>
  <c r="X4097" i="11" s="1"/>
  <c r="Y4097" i="11" s="1"/>
  <c r="M4097" i="11"/>
  <c r="N4097" i="11" s="1"/>
  <c r="O4097" i="11" s="1"/>
  <c r="P4097" i="11" s="1"/>
  <c r="Q4096" i="11" s="1"/>
  <c r="A4099" i="11"/>
  <c r="B4098" i="11"/>
  <c r="U4098" i="11"/>
  <c r="E4098" i="11"/>
  <c r="D4098" i="11"/>
  <c r="C4098" i="11"/>
  <c r="S4098" i="11"/>
  <c r="U4099" i="11" l="1"/>
  <c r="E4099" i="11"/>
  <c r="D4099" i="11"/>
  <c r="C4099" i="11"/>
  <c r="B4099" i="11"/>
  <c r="A4100" i="11"/>
  <c r="S4099" i="11"/>
  <c r="G4098" i="11"/>
  <c r="H4098" i="11" s="1"/>
  <c r="I4098" i="11" s="1"/>
  <c r="J4098" i="11" s="1"/>
  <c r="V4098" i="11"/>
  <c r="W4098" i="11" s="1"/>
  <c r="X4098" i="11" s="1"/>
  <c r="Y4098" i="11" s="1"/>
  <c r="M4098" i="11"/>
  <c r="N4098" i="11" s="1"/>
  <c r="O4098" i="11" s="1"/>
  <c r="P4098" i="11" s="1"/>
  <c r="Q4097" i="11" s="1"/>
  <c r="H4099" i="11" l="1"/>
  <c r="I4099" i="11" s="1"/>
  <c r="J4099" i="11" s="1"/>
  <c r="K4097" i="11"/>
  <c r="G4099" i="11"/>
  <c r="M4099" i="11"/>
  <c r="N4099" i="11" s="1"/>
  <c r="O4099" i="11" s="1"/>
  <c r="P4099" i="11" s="1"/>
  <c r="Q4098" i="11" s="1"/>
  <c r="V4099" i="11"/>
  <c r="D4100" i="11"/>
  <c r="C4100" i="11"/>
  <c r="A4101" i="11"/>
  <c r="E4100" i="11"/>
  <c r="B4100" i="11"/>
  <c r="U4100" i="11"/>
  <c r="S4100" i="11"/>
  <c r="W4099" i="11"/>
  <c r="X4099" i="11" s="1"/>
  <c r="Y4099" i="11" s="1"/>
  <c r="G4100" i="11" l="1"/>
  <c r="H4100" i="11" s="1"/>
  <c r="I4100" i="11" s="1"/>
  <c r="J4100" i="11" s="1"/>
  <c r="K4099" i="11" s="1"/>
  <c r="M4100" i="11"/>
  <c r="N4100" i="11" s="1"/>
  <c r="O4100" i="11" s="1"/>
  <c r="P4100" i="11" s="1"/>
  <c r="Q4099" i="11" s="1"/>
  <c r="V4100" i="11"/>
  <c r="W4100" i="11" s="1"/>
  <c r="X4100" i="11" s="1"/>
  <c r="Y4100" i="11" s="1"/>
  <c r="C4101" i="11"/>
  <c r="A4102" i="11"/>
  <c r="B4101" i="11"/>
  <c r="U4101" i="11"/>
  <c r="E4101" i="11"/>
  <c r="D4101" i="11"/>
  <c r="S4101" i="11"/>
  <c r="K4098" i="11"/>
  <c r="G4101" i="11" l="1"/>
  <c r="H4101" i="11" s="1"/>
  <c r="I4101" i="11" s="1"/>
  <c r="J4101" i="11" s="1"/>
  <c r="K4100" i="11" s="1"/>
  <c r="M4101" i="11"/>
  <c r="N4101" i="11" s="1"/>
  <c r="O4101" i="11" s="1"/>
  <c r="P4101" i="11" s="1"/>
  <c r="Q4100" i="11" s="1"/>
  <c r="V4101" i="11"/>
  <c r="W4101" i="11" s="1"/>
  <c r="X4101" i="11" s="1"/>
  <c r="Y4101" i="11" s="1"/>
  <c r="A4103" i="11"/>
  <c r="B4102" i="11"/>
  <c r="U4102" i="11"/>
  <c r="E4102" i="11"/>
  <c r="D4102" i="11"/>
  <c r="C4102" i="11"/>
  <c r="S4102" i="11"/>
  <c r="U4103" i="11" l="1"/>
  <c r="E4103" i="11"/>
  <c r="D4103" i="11"/>
  <c r="A4104" i="11"/>
  <c r="C4103" i="11"/>
  <c r="B4103" i="11"/>
  <c r="S4103" i="11"/>
  <c r="G4102" i="11"/>
  <c r="H4102" i="11" s="1"/>
  <c r="I4102" i="11" s="1"/>
  <c r="J4102" i="11" s="1"/>
  <c r="K4101" i="11" s="1"/>
  <c r="M4102" i="11"/>
  <c r="N4102" i="11" s="1"/>
  <c r="O4102" i="11" s="1"/>
  <c r="P4102" i="11" s="1"/>
  <c r="Q4101" i="11" s="1"/>
  <c r="V4102" i="11"/>
  <c r="W4102" i="11" s="1"/>
  <c r="X4102" i="11" s="1"/>
  <c r="Y4102" i="11" s="1"/>
  <c r="N4103" i="11" l="1"/>
  <c r="O4103" i="11" s="1"/>
  <c r="P4103" i="11" s="1"/>
  <c r="Q4102" i="11" s="1"/>
  <c r="D4104" i="11"/>
  <c r="C4104" i="11"/>
  <c r="B4104" i="11"/>
  <c r="U4104" i="11"/>
  <c r="E4104" i="11"/>
  <c r="A4105" i="11"/>
  <c r="S4104" i="11"/>
  <c r="G4103" i="11"/>
  <c r="H4103" i="11" s="1"/>
  <c r="I4103" i="11" s="1"/>
  <c r="J4103" i="11" s="1"/>
  <c r="V4103" i="11"/>
  <c r="W4103" i="11" s="1"/>
  <c r="X4103" i="11" s="1"/>
  <c r="Y4103" i="11" s="1"/>
  <c r="M4103" i="11"/>
  <c r="G4104" i="11" l="1"/>
  <c r="H4104" i="11" s="1"/>
  <c r="I4104" i="11" s="1"/>
  <c r="J4104" i="11" s="1"/>
  <c r="K4103" i="11" s="1"/>
  <c r="M4104" i="11"/>
  <c r="N4104" i="11" s="1"/>
  <c r="O4104" i="11" s="1"/>
  <c r="P4104" i="11" s="1"/>
  <c r="V4104" i="11"/>
  <c r="C4105" i="11"/>
  <c r="A4106" i="11"/>
  <c r="B4105" i="11"/>
  <c r="E4105" i="11"/>
  <c r="D4105" i="11"/>
  <c r="U4105" i="11"/>
  <c r="S4105" i="11"/>
  <c r="W4104" i="11"/>
  <c r="X4104" i="11" s="1"/>
  <c r="Y4104" i="11" s="1"/>
  <c r="K4102" i="11"/>
  <c r="G4105" i="11" l="1"/>
  <c r="H4105" i="11" s="1"/>
  <c r="I4105" i="11" s="1"/>
  <c r="J4105" i="11" s="1"/>
  <c r="K4104" i="11" s="1"/>
  <c r="M4105" i="11"/>
  <c r="N4105" i="11" s="1"/>
  <c r="O4105" i="11" s="1"/>
  <c r="P4105" i="11" s="1"/>
  <c r="V4105" i="11"/>
  <c r="W4105" i="11" s="1"/>
  <c r="X4105" i="11" s="1"/>
  <c r="Y4105" i="11" s="1"/>
  <c r="A4107" i="11"/>
  <c r="B4106" i="11"/>
  <c r="U4106" i="11"/>
  <c r="E4106" i="11"/>
  <c r="D4106" i="11"/>
  <c r="C4106" i="11"/>
  <c r="S4106" i="11"/>
  <c r="Q4103" i="11"/>
  <c r="G4106" i="11" l="1"/>
  <c r="H4106" i="11" s="1"/>
  <c r="I4106" i="11" s="1"/>
  <c r="J4106" i="11" s="1"/>
  <c r="M4106" i="11"/>
  <c r="N4106" i="11" s="1"/>
  <c r="O4106" i="11" s="1"/>
  <c r="P4106" i="11" s="1"/>
  <c r="V4106" i="11"/>
  <c r="W4106" i="11" s="1"/>
  <c r="X4106" i="11" s="1"/>
  <c r="Y4106" i="11" s="1"/>
  <c r="U4107" i="11"/>
  <c r="E4107" i="11"/>
  <c r="D4107" i="11"/>
  <c r="C4107" i="11"/>
  <c r="B4107" i="11"/>
  <c r="A4108" i="11"/>
  <c r="S4107" i="11"/>
  <c r="Q4104" i="11"/>
  <c r="G4107" i="11" l="1"/>
  <c r="H4107" i="11" s="1"/>
  <c r="I4107" i="11" s="1"/>
  <c r="J4107" i="11" s="1"/>
  <c r="M4107" i="11"/>
  <c r="N4107" i="11" s="1"/>
  <c r="O4107" i="11" s="1"/>
  <c r="P4107" i="11" s="1"/>
  <c r="V4107" i="11"/>
  <c r="W4107" i="11" s="1"/>
  <c r="X4107" i="11" s="1"/>
  <c r="Y4107" i="11" s="1"/>
  <c r="D4108" i="11"/>
  <c r="C4108" i="11"/>
  <c r="A4109" i="11"/>
  <c r="E4108" i="11"/>
  <c r="U4108" i="11"/>
  <c r="B4108" i="11"/>
  <c r="S4108" i="11"/>
  <c r="K4105" i="11"/>
  <c r="Q4105" i="11"/>
  <c r="C4109" i="11" l="1"/>
  <c r="A4110" i="11"/>
  <c r="B4109" i="11"/>
  <c r="U4109" i="11"/>
  <c r="E4109" i="11"/>
  <c r="D4109" i="11"/>
  <c r="S4109" i="11"/>
  <c r="G4108" i="11"/>
  <c r="H4108" i="11" s="1"/>
  <c r="I4108" i="11" s="1"/>
  <c r="J4108" i="11" s="1"/>
  <c r="K4107" i="11" s="1"/>
  <c r="M4108" i="11"/>
  <c r="N4108" i="11" s="1"/>
  <c r="O4108" i="11" s="1"/>
  <c r="P4108" i="11" s="1"/>
  <c r="V4108" i="11"/>
  <c r="W4108" i="11" s="1"/>
  <c r="X4108" i="11" s="1"/>
  <c r="Y4108" i="11" s="1"/>
  <c r="K4106" i="11"/>
  <c r="Q4106" i="11"/>
  <c r="G4109" i="11" l="1"/>
  <c r="H4109" i="11" s="1"/>
  <c r="I4109" i="11" s="1"/>
  <c r="J4109" i="11" s="1"/>
  <c r="K4108" i="11" s="1"/>
  <c r="M4109" i="11"/>
  <c r="N4109" i="11" s="1"/>
  <c r="O4109" i="11" s="1"/>
  <c r="P4109" i="11" s="1"/>
  <c r="Q4108" i="11" s="1"/>
  <c r="V4109" i="11"/>
  <c r="W4109" i="11" s="1"/>
  <c r="X4109" i="11" s="1"/>
  <c r="Y4109" i="11" s="1"/>
  <c r="A4111" i="11"/>
  <c r="B4110" i="11"/>
  <c r="U4110" i="11"/>
  <c r="E4110" i="11"/>
  <c r="D4110" i="11"/>
  <c r="C4110" i="11"/>
  <c r="S4110" i="11"/>
  <c r="Q4107" i="11"/>
  <c r="G4110" i="11" l="1"/>
  <c r="H4110" i="11" s="1"/>
  <c r="I4110" i="11" s="1"/>
  <c r="J4110" i="11" s="1"/>
  <c r="K4109" i="11" s="1"/>
  <c r="V4110" i="11"/>
  <c r="W4110" i="11" s="1"/>
  <c r="X4110" i="11" s="1"/>
  <c r="Y4110" i="11" s="1"/>
  <c r="M4110" i="11"/>
  <c r="N4110" i="11" s="1"/>
  <c r="O4110" i="11" s="1"/>
  <c r="P4110" i="11" s="1"/>
  <c r="Q4109" i="11" s="1"/>
  <c r="U4111" i="11"/>
  <c r="E4111" i="11"/>
  <c r="D4111" i="11"/>
  <c r="A4112" i="11"/>
  <c r="C4111" i="11"/>
  <c r="B4111" i="11"/>
  <c r="S4111" i="11"/>
  <c r="D4112" i="11" l="1"/>
  <c r="C4112" i="11"/>
  <c r="B4112" i="11"/>
  <c r="U4112" i="11"/>
  <c r="A4113" i="11"/>
  <c r="E4112" i="11"/>
  <c r="S4112" i="11"/>
  <c r="G4111" i="11"/>
  <c r="H4111" i="11" s="1"/>
  <c r="I4111" i="11" s="1"/>
  <c r="J4111" i="11" s="1"/>
  <c r="K4110" i="11" s="1"/>
  <c r="M4111" i="11"/>
  <c r="N4111" i="11" s="1"/>
  <c r="O4111" i="11" s="1"/>
  <c r="P4111" i="11" s="1"/>
  <c r="V4111" i="11"/>
  <c r="W4111" i="11" s="1"/>
  <c r="X4111" i="11" s="1"/>
  <c r="Y4111" i="11" s="1"/>
  <c r="C4113" i="11" l="1"/>
  <c r="A4114" i="11"/>
  <c r="B4113" i="11"/>
  <c r="E4113" i="11"/>
  <c r="D4113" i="11"/>
  <c r="U4113" i="11"/>
  <c r="S4113" i="11"/>
  <c r="Q4110" i="11"/>
  <c r="G4112" i="11"/>
  <c r="H4112" i="11" s="1"/>
  <c r="I4112" i="11" s="1"/>
  <c r="J4112" i="11" s="1"/>
  <c r="V4112" i="11"/>
  <c r="W4112" i="11" s="1"/>
  <c r="X4112" i="11" s="1"/>
  <c r="Y4112" i="11" s="1"/>
  <c r="M4112" i="11"/>
  <c r="N4112" i="11"/>
  <c r="O4112" i="11" s="1"/>
  <c r="P4112" i="11" s="1"/>
  <c r="W4113" i="11" l="1"/>
  <c r="X4113" i="11" s="1"/>
  <c r="Y4113" i="11" s="1"/>
  <c r="H4113" i="11"/>
  <c r="I4113" i="11" s="1"/>
  <c r="J4113" i="11" s="1"/>
  <c r="G4113" i="11"/>
  <c r="V4113" i="11"/>
  <c r="M4113" i="11"/>
  <c r="N4113" i="11" s="1"/>
  <c r="O4113" i="11" s="1"/>
  <c r="P4113" i="11" s="1"/>
  <c r="Q4112" i="11" s="1"/>
  <c r="K4111" i="11"/>
  <c r="A4115" i="11"/>
  <c r="B4114" i="11"/>
  <c r="U4114" i="11"/>
  <c r="E4114" i="11"/>
  <c r="C4114" i="11"/>
  <c r="D4114" i="11"/>
  <c r="S4114" i="11"/>
  <c r="Q4111" i="11"/>
  <c r="U4115" i="11" l="1"/>
  <c r="E4115" i="11"/>
  <c r="D4115" i="11"/>
  <c r="C4115" i="11"/>
  <c r="B4115" i="11"/>
  <c r="A4116" i="11"/>
  <c r="S4115" i="11"/>
  <c r="N4114" i="11"/>
  <c r="O4114" i="11" s="1"/>
  <c r="P4114" i="11" s="1"/>
  <c r="Q4113" i="11" s="1"/>
  <c r="G4114" i="11"/>
  <c r="H4114" i="11" s="1"/>
  <c r="I4114" i="11" s="1"/>
  <c r="J4114" i="11" s="1"/>
  <c r="K4113" i="11" s="1"/>
  <c r="M4114" i="11"/>
  <c r="V4114" i="11"/>
  <c r="W4114" i="11" s="1"/>
  <c r="X4114" i="11" s="1"/>
  <c r="Y4114" i="11" s="1"/>
  <c r="K4112" i="11"/>
  <c r="N4115" i="11" l="1"/>
  <c r="O4115" i="11" s="1"/>
  <c r="P4115" i="11" s="1"/>
  <c r="Q4114" i="11" s="1"/>
  <c r="G4115" i="11"/>
  <c r="H4115" i="11" s="1"/>
  <c r="I4115" i="11" s="1"/>
  <c r="J4115" i="11" s="1"/>
  <c r="K4114" i="11" s="1"/>
  <c r="M4115" i="11"/>
  <c r="V4115" i="11"/>
  <c r="D4116" i="11"/>
  <c r="C4116" i="11"/>
  <c r="A4117" i="11"/>
  <c r="E4116" i="11"/>
  <c r="B4116" i="11"/>
  <c r="U4116" i="11"/>
  <c r="S4116" i="11"/>
  <c r="W4115" i="11"/>
  <c r="X4115" i="11" s="1"/>
  <c r="Y4115" i="11" s="1"/>
  <c r="G4116" i="11" l="1"/>
  <c r="H4116" i="11" s="1"/>
  <c r="I4116" i="11" s="1"/>
  <c r="J4116" i="11" s="1"/>
  <c r="K4115" i="11" s="1"/>
  <c r="M4116" i="11"/>
  <c r="N4116" i="11" s="1"/>
  <c r="O4116" i="11" s="1"/>
  <c r="P4116" i="11" s="1"/>
  <c r="Q4115" i="11" s="1"/>
  <c r="V4116" i="11"/>
  <c r="W4116" i="11" s="1"/>
  <c r="X4116" i="11" s="1"/>
  <c r="Y4116" i="11" s="1"/>
  <c r="C4117" i="11"/>
  <c r="A4118" i="11"/>
  <c r="B4117" i="11"/>
  <c r="U4117" i="11"/>
  <c r="E4117" i="11"/>
  <c r="D4117" i="11"/>
  <c r="S4117" i="11"/>
  <c r="G4117" i="11" l="1"/>
  <c r="H4117" i="11" s="1"/>
  <c r="I4117" i="11" s="1"/>
  <c r="J4117" i="11" s="1"/>
  <c r="K4116" i="11" s="1"/>
  <c r="M4117" i="11"/>
  <c r="N4117" i="11" s="1"/>
  <c r="O4117" i="11" s="1"/>
  <c r="P4117" i="11" s="1"/>
  <c r="Q4116" i="11" s="1"/>
  <c r="V4117" i="11"/>
  <c r="W4117" i="11" s="1"/>
  <c r="X4117" i="11" s="1"/>
  <c r="Y4117" i="11" s="1"/>
  <c r="A4119" i="11"/>
  <c r="B4118" i="11"/>
  <c r="U4118" i="11"/>
  <c r="E4118" i="11"/>
  <c r="D4118" i="11"/>
  <c r="C4118" i="11"/>
  <c r="S4118" i="11"/>
  <c r="U4119" i="11" l="1"/>
  <c r="E4119" i="11"/>
  <c r="D4119" i="11"/>
  <c r="A4120" i="11"/>
  <c r="C4119" i="11"/>
  <c r="B4119" i="11"/>
  <c r="S4119" i="11"/>
  <c r="G4118" i="11"/>
  <c r="H4118" i="11" s="1"/>
  <c r="I4118" i="11" s="1"/>
  <c r="J4118" i="11" s="1"/>
  <c r="K4117" i="11" s="1"/>
  <c r="M4118" i="11"/>
  <c r="N4118" i="11" s="1"/>
  <c r="O4118" i="11" s="1"/>
  <c r="P4118" i="11" s="1"/>
  <c r="Q4117" i="11" s="1"/>
  <c r="V4118" i="11"/>
  <c r="W4118" i="11" s="1"/>
  <c r="X4118" i="11" s="1"/>
  <c r="Y4118" i="11" s="1"/>
  <c r="N4119" i="11" l="1"/>
  <c r="O4119" i="11" s="1"/>
  <c r="P4119" i="11" s="1"/>
  <c r="Q4118" i="11" s="1"/>
  <c r="D4120" i="11"/>
  <c r="C4120" i="11"/>
  <c r="B4120" i="11"/>
  <c r="U4120" i="11"/>
  <c r="A4121" i="11"/>
  <c r="E4120" i="11"/>
  <c r="S4120" i="11"/>
  <c r="G4119" i="11"/>
  <c r="H4119" i="11" s="1"/>
  <c r="I4119" i="11" s="1"/>
  <c r="J4119" i="11" s="1"/>
  <c r="V4119" i="11"/>
  <c r="W4119" i="11" s="1"/>
  <c r="X4119" i="11" s="1"/>
  <c r="Y4119" i="11" s="1"/>
  <c r="M4119" i="11"/>
  <c r="G4120" i="11" l="1"/>
  <c r="H4120" i="11" s="1"/>
  <c r="I4120" i="11" s="1"/>
  <c r="J4120" i="11" s="1"/>
  <c r="K4119" i="11" s="1"/>
  <c r="V4120" i="11"/>
  <c r="M4120" i="11"/>
  <c r="N4120" i="11" s="1"/>
  <c r="O4120" i="11" s="1"/>
  <c r="P4120" i="11" s="1"/>
  <c r="Q4119" i="11" s="1"/>
  <c r="C4121" i="11"/>
  <c r="A4122" i="11"/>
  <c r="B4121" i="11"/>
  <c r="E4121" i="11"/>
  <c r="D4121" i="11"/>
  <c r="U4121" i="11"/>
  <c r="S4121" i="11"/>
  <c r="W4120" i="11"/>
  <c r="X4120" i="11" s="1"/>
  <c r="Y4120" i="11" s="1"/>
  <c r="K4118" i="11"/>
  <c r="G4121" i="11" l="1"/>
  <c r="H4121" i="11" s="1"/>
  <c r="I4121" i="11" s="1"/>
  <c r="J4121" i="11" s="1"/>
  <c r="K4120" i="11" s="1"/>
  <c r="V4121" i="11"/>
  <c r="W4121" i="11" s="1"/>
  <c r="X4121" i="11" s="1"/>
  <c r="Y4121" i="11" s="1"/>
  <c r="M4121" i="11"/>
  <c r="N4121" i="11" s="1"/>
  <c r="O4121" i="11" s="1"/>
  <c r="P4121" i="11" s="1"/>
  <c r="A4123" i="11"/>
  <c r="B4122" i="11"/>
  <c r="U4122" i="11"/>
  <c r="E4122" i="11"/>
  <c r="D4122" i="11"/>
  <c r="C4122" i="11"/>
  <c r="S4122" i="11"/>
  <c r="G4122" i="11" l="1"/>
  <c r="H4122" i="11" s="1"/>
  <c r="I4122" i="11" s="1"/>
  <c r="J4122" i="11" s="1"/>
  <c r="M4122" i="11"/>
  <c r="N4122" i="11" s="1"/>
  <c r="O4122" i="11" s="1"/>
  <c r="P4122" i="11" s="1"/>
  <c r="V4122" i="11"/>
  <c r="W4122" i="11" s="1"/>
  <c r="X4122" i="11" s="1"/>
  <c r="Y4122" i="11" s="1"/>
  <c r="U4123" i="11"/>
  <c r="E4123" i="11"/>
  <c r="D4123" i="11"/>
  <c r="C4123" i="11"/>
  <c r="B4123" i="11"/>
  <c r="A4124" i="11"/>
  <c r="S4123" i="11"/>
  <c r="Q4120" i="11"/>
  <c r="G4123" i="11" l="1"/>
  <c r="H4123" i="11" s="1"/>
  <c r="I4123" i="11" s="1"/>
  <c r="J4123" i="11" s="1"/>
  <c r="V4123" i="11"/>
  <c r="W4123" i="11" s="1"/>
  <c r="X4123" i="11" s="1"/>
  <c r="Y4123" i="11" s="1"/>
  <c r="M4123" i="11"/>
  <c r="N4123" i="11" s="1"/>
  <c r="O4123" i="11" s="1"/>
  <c r="P4123" i="11" s="1"/>
  <c r="D4124" i="11"/>
  <c r="C4124" i="11"/>
  <c r="A4125" i="11"/>
  <c r="E4124" i="11"/>
  <c r="B4124" i="11"/>
  <c r="U4124" i="11"/>
  <c r="S4124" i="11"/>
  <c r="K4121" i="11"/>
  <c r="Q4121" i="11"/>
  <c r="C4125" i="11" l="1"/>
  <c r="A4126" i="11"/>
  <c r="B4125" i="11"/>
  <c r="U4125" i="11"/>
  <c r="E4125" i="11"/>
  <c r="D4125" i="11"/>
  <c r="S4125" i="11"/>
  <c r="G4124" i="11"/>
  <c r="H4124" i="11" s="1"/>
  <c r="I4124" i="11" s="1"/>
  <c r="J4124" i="11" s="1"/>
  <c r="K4123" i="11" s="1"/>
  <c r="V4124" i="11"/>
  <c r="W4124" i="11" s="1"/>
  <c r="X4124" i="11" s="1"/>
  <c r="Y4124" i="11" s="1"/>
  <c r="M4124" i="11"/>
  <c r="N4124" i="11" s="1"/>
  <c r="O4124" i="11" s="1"/>
  <c r="P4124" i="11" s="1"/>
  <c r="K4122" i="11"/>
  <c r="Q4122" i="11"/>
  <c r="G4125" i="11" l="1"/>
  <c r="H4125" i="11" s="1"/>
  <c r="I4125" i="11" s="1"/>
  <c r="J4125" i="11" s="1"/>
  <c r="K4124" i="11" s="1"/>
  <c r="V4125" i="11"/>
  <c r="M4125" i="11"/>
  <c r="N4125" i="11" s="1"/>
  <c r="O4125" i="11" s="1"/>
  <c r="P4125" i="11" s="1"/>
  <c r="Q4124" i="11" s="1"/>
  <c r="W4125" i="11"/>
  <c r="X4125" i="11" s="1"/>
  <c r="Y4125" i="11" s="1"/>
  <c r="A4127" i="11"/>
  <c r="B4126" i="11"/>
  <c r="U4126" i="11"/>
  <c r="E4126" i="11"/>
  <c r="D4126" i="11"/>
  <c r="C4126" i="11"/>
  <c r="S4126" i="11"/>
  <c r="Q4123" i="11"/>
  <c r="G4126" i="11" l="1"/>
  <c r="H4126" i="11" s="1"/>
  <c r="I4126" i="11" s="1"/>
  <c r="J4126" i="11" s="1"/>
  <c r="K4125" i="11" s="1"/>
  <c r="V4126" i="11"/>
  <c r="W4126" i="11" s="1"/>
  <c r="X4126" i="11" s="1"/>
  <c r="Y4126" i="11" s="1"/>
  <c r="M4126" i="11"/>
  <c r="N4126" i="11" s="1"/>
  <c r="O4126" i="11" s="1"/>
  <c r="P4126" i="11" s="1"/>
  <c r="Q4125" i="11" s="1"/>
  <c r="U4127" i="11"/>
  <c r="E4127" i="11"/>
  <c r="D4127" i="11"/>
  <c r="A4128" i="11"/>
  <c r="C4127" i="11"/>
  <c r="B4127" i="11"/>
  <c r="S4127" i="11"/>
  <c r="G4127" i="11" l="1"/>
  <c r="H4127" i="11" s="1"/>
  <c r="I4127" i="11" s="1"/>
  <c r="J4127" i="11" s="1"/>
  <c r="K4126" i="11" s="1"/>
  <c r="M4127" i="11"/>
  <c r="N4127" i="11" s="1"/>
  <c r="O4127" i="11" s="1"/>
  <c r="P4127" i="11" s="1"/>
  <c r="Q4126" i="11" s="1"/>
  <c r="V4127" i="11"/>
  <c r="W4127" i="11" s="1"/>
  <c r="X4127" i="11" s="1"/>
  <c r="Y4127" i="11" s="1"/>
  <c r="D4128" i="11"/>
  <c r="C4128" i="11"/>
  <c r="B4128" i="11"/>
  <c r="U4128" i="11"/>
  <c r="A4129" i="11"/>
  <c r="E4128" i="11"/>
  <c r="S4128" i="11"/>
  <c r="C4129" i="11" l="1"/>
  <c r="A4130" i="11"/>
  <c r="B4129" i="11"/>
  <c r="E4129" i="11"/>
  <c r="D4129" i="11"/>
  <c r="U4129" i="11"/>
  <c r="S4129" i="11"/>
  <c r="G4128" i="11"/>
  <c r="H4128" i="11" s="1"/>
  <c r="I4128" i="11" s="1"/>
  <c r="J4128" i="11" s="1"/>
  <c r="M4128" i="11"/>
  <c r="N4128" i="11" s="1"/>
  <c r="O4128" i="11" s="1"/>
  <c r="P4128" i="11" s="1"/>
  <c r="V4128" i="11"/>
  <c r="W4128" i="11" s="1"/>
  <c r="X4128" i="11" s="1"/>
  <c r="Y4128" i="11" s="1"/>
  <c r="A4131" i="11" l="1"/>
  <c r="B4130" i="11"/>
  <c r="U4130" i="11"/>
  <c r="E4130" i="11"/>
  <c r="D4130" i="11"/>
  <c r="C4130" i="11"/>
  <c r="S4130" i="11"/>
  <c r="K4127" i="11"/>
  <c r="Q4127" i="11"/>
  <c r="H4129" i="11"/>
  <c r="I4129" i="11" s="1"/>
  <c r="J4129" i="11" s="1"/>
  <c r="K4128" i="11" s="1"/>
  <c r="G4129" i="11"/>
  <c r="V4129" i="11"/>
  <c r="M4129" i="11"/>
  <c r="N4129" i="11" s="1"/>
  <c r="O4129" i="11" s="1"/>
  <c r="P4129" i="11" s="1"/>
  <c r="W4129" i="11"/>
  <c r="X4129" i="11" s="1"/>
  <c r="Y4129" i="11" s="1"/>
  <c r="G4130" i="11" l="1"/>
  <c r="H4130" i="11" s="1"/>
  <c r="I4130" i="11" s="1"/>
  <c r="J4130" i="11" s="1"/>
  <c r="V4130" i="11"/>
  <c r="W4130" i="11" s="1"/>
  <c r="X4130" i="11" s="1"/>
  <c r="Y4130" i="11" s="1"/>
  <c r="M4130" i="11"/>
  <c r="N4130" i="11" s="1"/>
  <c r="O4130" i="11" s="1"/>
  <c r="P4130" i="11" s="1"/>
  <c r="Q4129" i="11" s="1"/>
  <c r="A4132" i="11"/>
  <c r="U4131" i="11"/>
  <c r="E4131" i="11"/>
  <c r="D4131" i="11"/>
  <c r="C4131" i="11"/>
  <c r="B4131" i="11"/>
  <c r="S4131" i="11"/>
  <c r="Q4128" i="11"/>
  <c r="G4131" i="11" l="1"/>
  <c r="H4131" i="11" s="1"/>
  <c r="I4131" i="11" s="1"/>
  <c r="J4131" i="11" s="1"/>
  <c r="M4131" i="11"/>
  <c r="N4131" i="11" s="1"/>
  <c r="O4131" i="11" s="1"/>
  <c r="P4131" i="11" s="1"/>
  <c r="V4131" i="11"/>
  <c r="W4131" i="11" s="1"/>
  <c r="X4131" i="11" s="1"/>
  <c r="Y4131" i="11" s="1"/>
  <c r="C4132" i="11"/>
  <c r="A4133" i="11"/>
  <c r="B4132" i="11"/>
  <c r="U4132" i="11"/>
  <c r="E4132" i="11"/>
  <c r="D4132" i="11"/>
  <c r="S4132" i="11"/>
  <c r="K4129" i="11"/>
  <c r="G4132" i="11" l="1"/>
  <c r="H4132" i="11" s="1"/>
  <c r="I4132" i="11" s="1"/>
  <c r="J4132" i="11" s="1"/>
  <c r="M4132" i="11"/>
  <c r="N4132" i="11" s="1"/>
  <c r="O4132" i="11" s="1"/>
  <c r="P4132" i="11" s="1"/>
  <c r="V4132" i="11"/>
  <c r="W4132" i="11" s="1"/>
  <c r="X4132" i="11" s="1"/>
  <c r="Y4132" i="11" s="1"/>
  <c r="A4134" i="11"/>
  <c r="B4133" i="11"/>
  <c r="U4133" i="11"/>
  <c r="E4133" i="11"/>
  <c r="D4133" i="11"/>
  <c r="C4133" i="11"/>
  <c r="S4133" i="11"/>
  <c r="K4130" i="11"/>
  <c r="Q4130" i="11"/>
  <c r="G4133" i="11" l="1"/>
  <c r="H4133" i="11" s="1"/>
  <c r="I4133" i="11" s="1"/>
  <c r="J4133" i="11" s="1"/>
  <c r="M4133" i="11"/>
  <c r="N4133" i="11" s="1"/>
  <c r="O4133" i="11" s="1"/>
  <c r="P4133" i="11" s="1"/>
  <c r="V4133" i="11"/>
  <c r="W4133" i="11" s="1"/>
  <c r="X4133" i="11" s="1"/>
  <c r="Y4133" i="11" s="1"/>
  <c r="U4134" i="11"/>
  <c r="E4134" i="11"/>
  <c r="D4134" i="11"/>
  <c r="A4135" i="11"/>
  <c r="C4134" i="11"/>
  <c r="B4134" i="11"/>
  <c r="S4134" i="11"/>
  <c r="K4131" i="11"/>
  <c r="Q4131" i="11"/>
  <c r="D4135" i="11" l="1"/>
  <c r="C4135" i="11"/>
  <c r="B4135" i="11"/>
  <c r="U4135" i="11"/>
  <c r="E4135" i="11"/>
  <c r="A4136" i="11"/>
  <c r="S4135" i="11"/>
  <c r="G4134" i="11"/>
  <c r="H4134" i="11" s="1"/>
  <c r="I4134" i="11" s="1"/>
  <c r="J4134" i="11" s="1"/>
  <c r="K4133" i="11" s="1"/>
  <c r="M4134" i="11"/>
  <c r="N4134" i="11" s="1"/>
  <c r="O4134" i="11" s="1"/>
  <c r="P4134" i="11" s="1"/>
  <c r="V4134" i="11"/>
  <c r="W4134" i="11" s="1"/>
  <c r="X4134" i="11" s="1"/>
  <c r="Y4134" i="11" s="1"/>
  <c r="K4132" i="11"/>
  <c r="Q4132" i="11"/>
  <c r="G4135" i="11" l="1"/>
  <c r="M4135" i="11"/>
  <c r="V4135" i="11"/>
  <c r="W4135" i="11" s="1"/>
  <c r="X4135" i="11" s="1"/>
  <c r="Y4135" i="11" s="1"/>
  <c r="C4136" i="11"/>
  <c r="A4137" i="11"/>
  <c r="B4136" i="11"/>
  <c r="E4136" i="11"/>
  <c r="D4136" i="11"/>
  <c r="U4136" i="11"/>
  <c r="S4136" i="11"/>
  <c r="N4135" i="11"/>
  <c r="O4135" i="11" s="1"/>
  <c r="P4135" i="11" s="1"/>
  <c r="Q4134" i="11" s="1"/>
  <c r="H4135" i="11"/>
  <c r="I4135" i="11" s="1"/>
  <c r="J4135" i="11" s="1"/>
  <c r="Q4133" i="11"/>
  <c r="G4136" i="11" l="1"/>
  <c r="H4136" i="11" s="1"/>
  <c r="I4136" i="11" s="1"/>
  <c r="J4136" i="11" s="1"/>
  <c r="M4136" i="11"/>
  <c r="N4136" i="11" s="1"/>
  <c r="O4136" i="11" s="1"/>
  <c r="P4136" i="11" s="1"/>
  <c r="Q4135" i="11" s="1"/>
  <c r="V4136" i="11"/>
  <c r="W4136" i="11" s="1"/>
  <c r="X4136" i="11" s="1"/>
  <c r="Y4136" i="11" s="1"/>
  <c r="K4134" i="11"/>
  <c r="A4138" i="11"/>
  <c r="B4137" i="11"/>
  <c r="U4137" i="11"/>
  <c r="E4137" i="11"/>
  <c r="D4137" i="11"/>
  <c r="C4137" i="11"/>
  <c r="S4137" i="11"/>
  <c r="G4137" i="11" l="1"/>
  <c r="H4137" i="11" s="1"/>
  <c r="I4137" i="11" s="1"/>
  <c r="J4137" i="11" s="1"/>
  <c r="M4137" i="11"/>
  <c r="N4137" i="11" s="1"/>
  <c r="O4137" i="11" s="1"/>
  <c r="P4137" i="11" s="1"/>
  <c r="V4137" i="11"/>
  <c r="W4137" i="11" s="1"/>
  <c r="X4137" i="11" s="1"/>
  <c r="Y4137" i="11" s="1"/>
  <c r="U4138" i="11"/>
  <c r="E4138" i="11"/>
  <c r="D4138" i="11"/>
  <c r="C4138" i="11"/>
  <c r="B4138" i="11"/>
  <c r="A4139" i="11"/>
  <c r="S4138" i="11"/>
  <c r="K4135" i="11"/>
  <c r="G4138" i="11" l="1"/>
  <c r="H4138" i="11" s="1"/>
  <c r="I4138" i="11" s="1"/>
  <c r="J4138" i="11" s="1"/>
  <c r="M4138" i="11"/>
  <c r="N4138" i="11" s="1"/>
  <c r="O4138" i="11" s="1"/>
  <c r="P4138" i="11" s="1"/>
  <c r="V4138" i="11"/>
  <c r="W4138" i="11" s="1"/>
  <c r="X4138" i="11" s="1"/>
  <c r="Y4138" i="11" s="1"/>
  <c r="D4139" i="11"/>
  <c r="C4139" i="11"/>
  <c r="A4140" i="11"/>
  <c r="E4139" i="11"/>
  <c r="U4139" i="11"/>
  <c r="B4139" i="11"/>
  <c r="S4139" i="11"/>
  <c r="K4136" i="11"/>
  <c r="Q4136" i="11"/>
  <c r="C4140" i="11" l="1"/>
  <c r="A4141" i="11"/>
  <c r="B4140" i="11"/>
  <c r="U4140" i="11"/>
  <c r="E4140" i="11"/>
  <c r="D4140" i="11"/>
  <c r="S4140" i="11"/>
  <c r="G4139" i="11"/>
  <c r="H4139" i="11" s="1"/>
  <c r="I4139" i="11" s="1"/>
  <c r="J4139" i="11" s="1"/>
  <c r="K4138" i="11" s="1"/>
  <c r="V4139" i="11"/>
  <c r="W4139" i="11" s="1"/>
  <c r="X4139" i="11" s="1"/>
  <c r="Y4139" i="11" s="1"/>
  <c r="M4139" i="11"/>
  <c r="N4139" i="11" s="1"/>
  <c r="O4139" i="11" s="1"/>
  <c r="P4139" i="11" s="1"/>
  <c r="K4137" i="11"/>
  <c r="Q4137" i="11"/>
  <c r="G4140" i="11" l="1"/>
  <c r="H4140" i="11" s="1"/>
  <c r="I4140" i="11" s="1"/>
  <c r="J4140" i="11" s="1"/>
  <c r="K4139" i="11" s="1"/>
  <c r="M4140" i="11"/>
  <c r="N4140" i="11" s="1"/>
  <c r="O4140" i="11" s="1"/>
  <c r="P4140" i="11" s="1"/>
  <c r="Q4139" i="11" s="1"/>
  <c r="V4140" i="11"/>
  <c r="W4140" i="11" s="1"/>
  <c r="X4140" i="11" s="1"/>
  <c r="Y4140" i="11" s="1"/>
  <c r="A4142" i="11"/>
  <c r="B4141" i="11"/>
  <c r="U4141" i="11"/>
  <c r="E4141" i="11"/>
  <c r="D4141" i="11"/>
  <c r="C4141" i="11"/>
  <c r="S4141" i="11"/>
  <c r="Q4138" i="11"/>
  <c r="U4142" i="11" l="1"/>
  <c r="E4142" i="11"/>
  <c r="D4142" i="11"/>
  <c r="A4143" i="11"/>
  <c r="B4142" i="11"/>
  <c r="C4142" i="11"/>
  <c r="S4142" i="11"/>
  <c r="G4141" i="11"/>
  <c r="H4141" i="11" s="1"/>
  <c r="I4141" i="11" s="1"/>
  <c r="J4141" i="11" s="1"/>
  <c r="M4141" i="11"/>
  <c r="N4141" i="11" s="1"/>
  <c r="O4141" i="11" s="1"/>
  <c r="P4141" i="11" s="1"/>
  <c r="V4141" i="11"/>
  <c r="W4141" i="11" s="1"/>
  <c r="X4141" i="11" s="1"/>
  <c r="Y4141" i="11" s="1"/>
  <c r="G4142" i="11" l="1"/>
  <c r="V4142" i="11"/>
  <c r="W4142" i="11" s="1"/>
  <c r="X4142" i="11" s="1"/>
  <c r="Y4142" i="11" s="1"/>
  <c r="M4142" i="11"/>
  <c r="N4142" i="11" s="1"/>
  <c r="O4142" i="11" s="1"/>
  <c r="P4142" i="11" s="1"/>
  <c r="K4140" i="11"/>
  <c r="Q4140" i="11"/>
  <c r="D4143" i="11"/>
  <c r="C4143" i="11"/>
  <c r="B4143" i="11"/>
  <c r="U4143" i="11"/>
  <c r="A4144" i="11"/>
  <c r="E4143" i="11"/>
  <c r="S4143" i="11"/>
  <c r="H4142" i="11"/>
  <c r="I4142" i="11" s="1"/>
  <c r="J4142" i="11" s="1"/>
  <c r="C4144" i="11" l="1"/>
  <c r="A4145" i="11"/>
  <c r="B4144" i="11"/>
  <c r="E4144" i="11"/>
  <c r="D4144" i="11"/>
  <c r="U4144" i="11"/>
  <c r="S4144" i="11"/>
  <c r="G4143" i="11"/>
  <c r="H4143" i="11" s="1"/>
  <c r="I4143" i="11" s="1"/>
  <c r="J4143" i="11" s="1"/>
  <c r="K4142" i="11" s="1"/>
  <c r="V4143" i="11"/>
  <c r="W4143" i="11" s="1"/>
  <c r="X4143" i="11" s="1"/>
  <c r="Y4143" i="11" s="1"/>
  <c r="M4143" i="11"/>
  <c r="N4143" i="11" s="1"/>
  <c r="O4143" i="11" s="1"/>
  <c r="P4143" i="11" s="1"/>
  <c r="K4141" i="11"/>
  <c r="Q4141" i="11"/>
  <c r="G4144" i="11" l="1"/>
  <c r="H4144" i="11" s="1"/>
  <c r="I4144" i="11" s="1"/>
  <c r="J4144" i="11" s="1"/>
  <c r="K4143" i="11" s="1"/>
  <c r="V4144" i="11"/>
  <c r="M4144" i="11"/>
  <c r="N4144" i="11" s="1"/>
  <c r="O4144" i="11" s="1"/>
  <c r="P4144" i="11" s="1"/>
  <c r="W4144" i="11"/>
  <c r="X4144" i="11" s="1"/>
  <c r="Y4144" i="11" s="1"/>
  <c r="A4146" i="11"/>
  <c r="B4145" i="11"/>
  <c r="U4145" i="11"/>
  <c r="E4145" i="11"/>
  <c r="D4145" i="11"/>
  <c r="C4145" i="11"/>
  <c r="S4145" i="11"/>
  <c r="Q4142" i="11"/>
  <c r="Q4143" i="11" l="1"/>
  <c r="U4146" i="11"/>
  <c r="E4146" i="11"/>
  <c r="D4146" i="11"/>
  <c r="C4146" i="11"/>
  <c r="B4146" i="11"/>
  <c r="A4147" i="11"/>
  <c r="S4146" i="11"/>
  <c r="G4145" i="11"/>
  <c r="H4145" i="11" s="1"/>
  <c r="I4145" i="11" s="1"/>
  <c r="J4145" i="11" s="1"/>
  <c r="V4145" i="11"/>
  <c r="W4145" i="11" s="1"/>
  <c r="X4145" i="11" s="1"/>
  <c r="Y4145" i="11" s="1"/>
  <c r="M4145" i="11"/>
  <c r="N4145" i="11" s="1"/>
  <c r="O4145" i="11" s="1"/>
  <c r="P4145" i="11" s="1"/>
  <c r="D4147" i="11" l="1"/>
  <c r="C4147" i="11"/>
  <c r="A4148" i="11"/>
  <c r="E4147" i="11"/>
  <c r="B4147" i="11"/>
  <c r="U4147" i="11"/>
  <c r="S4147" i="11"/>
  <c r="H4146" i="11"/>
  <c r="I4146" i="11" s="1"/>
  <c r="J4146" i="11" s="1"/>
  <c r="K4145" i="11" s="1"/>
  <c r="K4144" i="11"/>
  <c r="G4146" i="11"/>
  <c r="M4146" i="11"/>
  <c r="N4146" i="11" s="1"/>
  <c r="O4146" i="11" s="1"/>
  <c r="P4146" i="11" s="1"/>
  <c r="V4146" i="11"/>
  <c r="W4146" i="11" s="1"/>
  <c r="X4146" i="11" s="1"/>
  <c r="Y4146" i="11" s="1"/>
  <c r="Q4144" i="11"/>
  <c r="H4147" i="11" l="1"/>
  <c r="I4147" i="11" s="1"/>
  <c r="J4147" i="11" s="1"/>
  <c r="K4146" i="11" s="1"/>
  <c r="C4148" i="11"/>
  <c r="A4149" i="11"/>
  <c r="B4148" i="11"/>
  <c r="U4148" i="11"/>
  <c r="D4148" i="11"/>
  <c r="E4148" i="11"/>
  <c r="S4148" i="11"/>
  <c r="N4147" i="11"/>
  <c r="O4147" i="11" s="1"/>
  <c r="P4147" i="11" s="1"/>
  <c r="Q4146" i="11" s="1"/>
  <c r="G4147" i="11"/>
  <c r="M4147" i="11"/>
  <c r="V4147" i="11"/>
  <c r="W4147" i="11" s="1"/>
  <c r="X4147" i="11" s="1"/>
  <c r="Y4147" i="11" s="1"/>
  <c r="Q4145" i="11"/>
  <c r="W4148" i="11" l="1"/>
  <c r="X4148" i="11" s="1"/>
  <c r="Y4148" i="11" s="1"/>
  <c r="A4150" i="11"/>
  <c r="B4149" i="11"/>
  <c r="U4149" i="11"/>
  <c r="E4149" i="11"/>
  <c r="D4149" i="11"/>
  <c r="C4149" i="11"/>
  <c r="S4149" i="11"/>
  <c r="G4148" i="11"/>
  <c r="H4148" i="11" s="1"/>
  <c r="I4148" i="11" s="1"/>
  <c r="J4148" i="11" s="1"/>
  <c r="M4148" i="11"/>
  <c r="N4148" i="11" s="1"/>
  <c r="O4148" i="11" s="1"/>
  <c r="P4148" i="11" s="1"/>
  <c r="Q4147" i="11" s="1"/>
  <c r="V4148" i="11"/>
  <c r="K4147" i="11" l="1"/>
  <c r="G4149" i="11"/>
  <c r="H4149" i="11" s="1"/>
  <c r="I4149" i="11" s="1"/>
  <c r="J4149" i="11" s="1"/>
  <c r="M4149" i="11"/>
  <c r="N4149" i="11" s="1"/>
  <c r="O4149" i="11" s="1"/>
  <c r="P4149" i="11" s="1"/>
  <c r="Q4148" i="11" s="1"/>
  <c r="V4149" i="11"/>
  <c r="W4149" i="11" s="1"/>
  <c r="X4149" i="11" s="1"/>
  <c r="Y4149" i="11" s="1"/>
  <c r="U4150" i="11"/>
  <c r="E4150" i="11"/>
  <c r="D4150" i="11"/>
  <c r="A4151" i="11"/>
  <c r="C4150" i="11"/>
  <c r="B4150" i="11"/>
  <c r="S4150" i="11"/>
  <c r="G4150" i="11" l="1"/>
  <c r="H4150" i="11" s="1"/>
  <c r="I4150" i="11" s="1"/>
  <c r="J4150" i="11" s="1"/>
  <c r="K4149" i="11" s="1"/>
  <c r="V4150" i="11"/>
  <c r="W4150" i="11" s="1"/>
  <c r="X4150" i="11" s="1"/>
  <c r="Y4150" i="11" s="1"/>
  <c r="M4150" i="11"/>
  <c r="N4150" i="11" s="1"/>
  <c r="O4150" i="11" s="1"/>
  <c r="P4150" i="11" s="1"/>
  <c r="D4151" i="11"/>
  <c r="C4151" i="11"/>
  <c r="B4151" i="11"/>
  <c r="U4151" i="11"/>
  <c r="A4152" i="11"/>
  <c r="E4151" i="11"/>
  <c r="S4151" i="11"/>
  <c r="K4148" i="11"/>
  <c r="G4151" i="11" l="1"/>
  <c r="H4151" i="11" s="1"/>
  <c r="I4151" i="11" s="1"/>
  <c r="J4151" i="11" s="1"/>
  <c r="K4150" i="11" s="1"/>
  <c r="V4151" i="11"/>
  <c r="W4151" i="11" s="1"/>
  <c r="X4151" i="11" s="1"/>
  <c r="Y4151" i="11" s="1"/>
  <c r="M4151" i="11"/>
  <c r="N4151" i="11" s="1"/>
  <c r="O4151" i="11" s="1"/>
  <c r="P4151" i="11" s="1"/>
  <c r="Q4150" i="11" s="1"/>
  <c r="Q4149" i="11"/>
  <c r="C4152" i="11"/>
  <c r="A4153" i="11"/>
  <c r="B4152" i="11"/>
  <c r="E4152" i="11"/>
  <c r="D4152" i="11"/>
  <c r="U4152" i="11"/>
  <c r="S4152" i="11"/>
  <c r="G4152" i="11" l="1"/>
  <c r="H4152" i="11" s="1"/>
  <c r="I4152" i="11" s="1"/>
  <c r="J4152" i="11" s="1"/>
  <c r="K4151" i="11" s="1"/>
  <c r="M4152" i="11"/>
  <c r="N4152" i="11" s="1"/>
  <c r="O4152" i="11" s="1"/>
  <c r="P4152" i="11" s="1"/>
  <c r="Q4151" i="11" s="1"/>
  <c r="V4152" i="11"/>
  <c r="W4152" i="11" s="1"/>
  <c r="X4152" i="11" s="1"/>
  <c r="Y4152" i="11" s="1"/>
  <c r="A4154" i="11"/>
  <c r="B4153" i="11"/>
  <c r="U4153" i="11"/>
  <c r="E4153" i="11"/>
  <c r="D4153" i="11"/>
  <c r="C4153" i="11"/>
  <c r="S4153" i="11"/>
  <c r="U4154" i="11" l="1"/>
  <c r="E4154" i="11"/>
  <c r="D4154" i="11"/>
  <c r="C4154" i="11"/>
  <c r="B4154" i="11"/>
  <c r="A4155" i="11"/>
  <c r="S4154" i="11"/>
  <c r="G4153" i="11"/>
  <c r="H4153" i="11" s="1"/>
  <c r="I4153" i="11" s="1"/>
  <c r="J4153" i="11" s="1"/>
  <c r="M4153" i="11"/>
  <c r="N4153" i="11" s="1"/>
  <c r="O4153" i="11" s="1"/>
  <c r="P4153" i="11" s="1"/>
  <c r="V4153" i="11"/>
  <c r="W4153" i="11" s="1"/>
  <c r="X4153" i="11" s="1"/>
  <c r="Y4153" i="11" s="1"/>
  <c r="D4155" i="11" l="1"/>
  <c r="C4155" i="11"/>
  <c r="A4156" i="11"/>
  <c r="E4155" i="11"/>
  <c r="B4155" i="11"/>
  <c r="U4155" i="11"/>
  <c r="S4155" i="11"/>
  <c r="K4152" i="11"/>
  <c r="Q4152" i="11"/>
  <c r="G4154" i="11"/>
  <c r="H4154" i="11" s="1"/>
  <c r="I4154" i="11" s="1"/>
  <c r="J4154" i="11" s="1"/>
  <c r="M4154" i="11"/>
  <c r="N4154" i="11" s="1"/>
  <c r="O4154" i="11" s="1"/>
  <c r="P4154" i="11" s="1"/>
  <c r="Q4153" i="11" s="1"/>
  <c r="V4154" i="11"/>
  <c r="W4154" i="11" s="1"/>
  <c r="X4154" i="11" s="1"/>
  <c r="Y4154" i="11" s="1"/>
  <c r="C4156" i="11" l="1"/>
  <c r="A4157" i="11"/>
  <c r="B4156" i="11"/>
  <c r="U4156" i="11"/>
  <c r="E4156" i="11"/>
  <c r="D4156" i="11"/>
  <c r="S4156" i="11"/>
  <c r="G4155" i="11"/>
  <c r="H4155" i="11" s="1"/>
  <c r="I4155" i="11" s="1"/>
  <c r="J4155" i="11" s="1"/>
  <c r="V4155" i="11"/>
  <c r="W4155" i="11" s="1"/>
  <c r="X4155" i="11" s="1"/>
  <c r="Y4155" i="11" s="1"/>
  <c r="M4155" i="11"/>
  <c r="N4155" i="11" s="1"/>
  <c r="O4155" i="11" s="1"/>
  <c r="P4155" i="11" s="1"/>
  <c r="K4153" i="11"/>
  <c r="Q4154" i="11" l="1"/>
  <c r="G4156" i="11"/>
  <c r="H4156" i="11" s="1"/>
  <c r="I4156" i="11" s="1"/>
  <c r="J4156" i="11" s="1"/>
  <c r="M4156" i="11"/>
  <c r="N4156" i="11" s="1"/>
  <c r="O4156" i="11" s="1"/>
  <c r="P4156" i="11" s="1"/>
  <c r="V4156" i="11"/>
  <c r="W4156" i="11"/>
  <c r="X4156" i="11" s="1"/>
  <c r="Y4156" i="11" s="1"/>
  <c r="A4158" i="11"/>
  <c r="B4157" i="11"/>
  <c r="U4157" i="11"/>
  <c r="E4157" i="11"/>
  <c r="D4157" i="11"/>
  <c r="C4157" i="11"/>
  <c r="S4157" i="11"/>
  <c r="K4154" i="11"/>
  <c r="U4158" i="11" l="1"/>
  <c r="E4158" i="11"/>
  <c r="D4158" i="11"/>
  <c r="A4159" i="11"/>
  <c r="C4158" i="11"/>
  <c r="B4158" i="11"/>
  <c r="S4158" i="11"/>
  <c r="K4155" i="11"/>
  <c r="G4157" i="11"/>
  <c r="H4157" i="11" s="1"/>
  <c r="I4157" i="11" s="1"/>
  <c r="J4157" i="11" s="1"/>
  <c r="K4156" i="11" s="1"/>
  <c r="V4157" i="11"/>
  <c r="W4157" i="11" s="1"/>
  <c r="X4157" i="11" s="1"/>
  <c r="Y4157" i="11" s="1"/>
  <c r="M4157" i="11"/>
  <c r="N4157" i="11" s="1"/>
  <c r="O4157" i="11" s="1"/>
  <c r="P4157" i="11" s="1"/>
  <c r="Q4156" i="11" s="1"/>
  <c r="Q4155" i="11"/>
  <c r="G4158" i="11" l="1"/>
  <c r="H4158" i="11" s="1"/>
  <c r="I4158" i="11" s="1"/>
  <c r="J4158" i="11" s="1"/>
  <c r="V4158" i="11"/>
  <c r="W4158" i="11" s="1"/>
  <c r="X4158" i="11" s="1"/>
  <c r="Y4158" i="11" s="1"/>
  <c r="M4158" i="11"/>
  <c r="N4158" i="11" s="1"/>
  <c r="O4158" i="11" s="1"/>
  <c r="P4158" i="11" s="1"/>
  <c r="D4159" i="11"/>
  <c r="C4159" i="11"/>
  <c r="B4159" i="11"/>
  <c r="U4159" i="11"/>
  <c r="A4160" i="11"/>
  <c r="E4159" i="11"/>
  <c r="S4159" i="11"/>
  <c r="G4159" i="11" l="1"/>
  <c r="H4159" i="11" s="1"/>
  <c r="I4159" i="11" s="1"/>
  <c r="J4159" i="11" s="1"/>
  <c r="M4159" i="11"/>
  <c r="N4159" i="11" s="1"/>
  <c r="O4159" i="11" s="1"/>
  <c r="P4159" i="11" s="1"/>
  <c r="V4159" i="11"/>
  <c r="W4159" i="11" s="1"/>
  <c r="X4159" i="11" s="1"/>
  <c r="Y4159" i="11" s="1"/>
  <c r="C4160" i="11"/>
  <c r="A4161" i="11"/>
  <c r="B4160" i="11"/>
  <c r="E4160" i="11"/>
  <c r="D4160" i="11"/>
  <c r="U4160" i="11"/>
  <c r="S4160" i="11"/>
  <c r="K4157" i="11"/>
  <c r="Q4157" i="11"/>
  <c r="G4160" i="11" l="1"/>
  <c r="H4160" i="11" s="1"/>
  <c r="I4160" i="11" s="1"/>
  <c r="J4160" i="11" s="1"/>
  <c r="V4160" i="11"/>
  <c r="W4160" i="11" s="1"/>
  <c r="X4160" i="11" s="1"/>
  <c r="Y4160" i="11" s="1"/>
  <c r="M4160" i="11"/>
  <c r="N4160" i="11" s="1"/>
  <c r="O4160" i="11" s="1"/>
  <c r="P4160" i="11" s="1"/>
  <c r="A4162" i="11"/>
  <c r="B4161" i="11"/>
  <c r="U4161" i="11"/>
  <c r="E4161" i="11"/>
  <c r="D4161" i="11"/>
  <c r="C4161" i="11"/>
  <c r="S4161" i="11"/>
  <c r="K4158" i="11"/>
  <c r="Q4158" i="11"/>
  <c r="G4161" i="11" l="1"/>
  <c r="H4161" i="11" s="1"/>
  <c r="I4161" i="11" s="1"/>
  <c r="J4161" i="11" s="1"/>
  <c r="K4160" i="11" s="1"/>
  <c r="V4161" i="11"/>
  <c r="W4161" i="11" s="1"/>
  <c r="X4161" i="11" s="1"/>
  <c r="Y4161" i="11" s="1"/>
  <c r="M4161" i="11"/>
  <c r="N4161" i="11" s="1"/>
  <c r="O4161" i="11" s="1"/>
  <c r="P4161" i="11" s="1"/>
  <c r="Q4160" i="11" s="1"/>
  <c r="U4162" i="11"/>
  <c r="E4162" i="11"/>
  <c r="D4162" i="11"/>
  <c r="C4162" i="11"/>
  <c r="B4162" i="11"/>
  <c r="A4163" i="11"/>
  <c r="S4162" i="11"/>
  <c r="K4159" i="11"/>
  <c r="Q4159" i="11"/>
  <c r="D4163" i="11" l="1"/>
  <c r="C4163" i="11"/>
  <c r="A4164" i="11"/>
  <c r="E4163" i="11"/>
  <c r="B4163" i="11"/>
  <c r="U4163" i="11"/>
  <c r="S4163" i="11"/>
  <c r="G4162" i="11"/>
  <c r="H4162" i="11" s="1"/>
  <c r="I4162" i="11" s="1"/>
  <c r="J4162" i="11" s="1"/>
  <c r="V4162" i="11"/>
  <c r="W4162" i="11" s="1"/>
  <c r="X4162" i="11" s="1"/>
  <c r="Y4162" i="11" s="1"/>
  <c r="M4162" i="11"/>
  <c r="N4162" i="11" s="1"/>
  <c r="O4162" i="11" s="1"/>
  <c r="P4162" i="11" s="1"/>
  <c r="Q4161" i="11" s="1"/>
  <c r="G4163" i="11" l="1"/>
  <c r="V4163" i="11"/>
  <c r="M4163" i="11"/>
  <c r="N4163" i="11" s="1"/>
  <c r="O4163" i="11" s="1"/>
  <c r="P4163" i="11" s="1"/>
  <c r="Q4162" i="11" s="1"/>
  <c r="H4163" i="11"/>
  <c r="I4163" i="11" s="1"/>
  <c r="J4163" i="11" s="1"/>
  <c r="K4161" i="11"/>
  <c r="W4163" i="11"/>
  <c r="X4163" i="11" s="1"/>
  <c r="Y4163" i="11" s="1"/>
  <c r="U4164" i="11"/>
  <c r="C4164" i="11"/>
  <c r="B4164" i="11"/>
  <c r="A4165" i="11"/>
  <c r="E4164" i="11"/>
  <c r="D4164" i="11"/>
  <c r="S4164" i="11"/>
  <c r="D4165" i="11" l="1"/>
  <c r="C4165" i="11"/>
  <c r="A4166" i="11"/>
  <c r="E4165" i="11"/>
  <c r="B4165" i="11"/>
  <c r="U4165" i="11"/>
  <c r="S4165" i="11"/>
  <c r="G4164" i="11"/>
  <c r="H4164" i="11" s="1"/>
  <c r="I4164" i="11" s="1"/>
  <c r="J4164" i="11" s="1"/>
  <c r="M4164" i="11"/>
  <c r="N4164" i="11" s="1"/>
  <c r="O4164" i="11" s="1"/>
  <c r="P4164" i="11" s="1"/>
  <c r="Q4163" i="11" s="1"/>
  <c r="V4164" i="11"/>
  <c r="W4164" i="11" s="1"/>
  <c r="X4164" i="11" s="1"/>
  <c r="Y4164" i="11" s="1"/>
  <c r="K4162" i="11"/>
  <c r="C4166" i="11" l="1"/>
  <c r="A4167" i="11"/>
  <c r="B4166" i="11"/>
  <c r="U4166" i="11"/>
  <c r="E4166" i="11"/>
  <c r="D4166" i="11"/>
  <c r="S4166" i="11"/>
  <c r="G4165" i="11"/>
  <c r="M4165" i="11"/>
  <c r="V4165" i="11"/>
  <c r="W4165" i="11" s="1"/>
  <c r="X4165" i="11" s="1"/>
  <c r="Y4165" i="11" s="1"/>
  <c r="H4165" i="11"/>
  <c r="I4165" i="11" s="1"/>
  <c r="J4165" i="11" s="1"/>
  <c r="K4163" i="11"/>
  <c r="N4165" i="11" l="1"/>
  <c r="O4165" i="11" s="1"/>
  <c r="P4165" i="11" s="1"/>
  <c r="A4168" i="11"/>
  <c r="B4167" i="11"/>
  <c r="U4167" i="11"/>
  <c r="E4167" i="11"/>
  <c r="D4167" i="11"/>
  <c r="C4167" i="11"/>
  <c r="S4167" i="11"/>
  <c r="K4164" i="11"/>
  <c r="G4166" i="11"/>
  <c r="H4166" i="11" s="1"/>
  <c r="I4166" i="11" s="1"/>
  <c r="J4166" i="11" s="1"/>
  <c r="M4166" i="11"/>
  <c r="N4166" i="11" s="1"/>
  <c r="O4166" i="11" s="1"/>
  <c r="P4166" i="11" s="1"/>
  <c r="V4166" i="11"/>
  <c r="W4166" i="11"/>
  <c r="X4166" i="11" s="1"/>
  <c r="Y4166" i="11" s="1"/>
  <c r="K4165" i="11" l="1"/>
  <c r="U4168" i="11"/>
  <c r="E4168" i="11"/>
  <c r="D4168" i="11"/>
  <c r="A4169" i="11"/>
  <c r="C4168" i="11"/>
  <c r="B4168" i="11"/>
  <c r="S4168" i="11"/>
  <c r="Q4165" i="11"/>
  <c r="Q4164" i="11"/>
  <c r="G4167" i="11"/>
  <c r="H4167" i="11" s="1"/>
  <c r="I4167" i="11" s="1"/>
  <c r="J4167" i="11" s="1"/>
  <c r="V4167" i="11"/>
  <c r="W4167" i="11" s="1"/>
  <c r="X4167" i="11" s="1"/>
  <c r="Y4167" i="11" s="1"/>
  <c r="M4167" i="11"/>
  <c r="N4167" i="11" l="1"/>
  <c r="O4167" i="11" s="1"/>
  <c r="P4167" i="11" s="1"/>
  <c r="D4169" i="11"/>
  <c r="C4169" i="11"/>
  <c r="B4169" i="11"/>
  <c r="U4169" i="11"/>
  <c r="E4169" i="11"/>
  <c r="A4170" i="11"/>
  <c r="S4169" i="11"/>
  <c r="G4168" i="11"/>
  <c r="H4168" i="11" s="1"/>
  <c r="I4168" i="11" s="1"/>
  <c r="J4168" i="11" s="1"/>
  <c r="K4167" i="11" s="1"/>
  <c r="M4168" i="11"/>
  <c r="N4168" i="11" s="1"/>
  <c r="O4168" i="11" s="1"/>
  <c r="P4168" i="11" s="1"/>
  <c r="V4168" i="11"/>
  <c r="W4168" i="11" s="1"/>
  <c r="X4168" i="11" s="1"/>
  <c r="Y4168" i="11" s="1"/>
  <c r="K4166" i="11"/>
  <c r="C4170" i="11" l="1"/>
  <c r="A4171" i="11"/>
  <c r="B4170" i="11"/>
  <c r="E4170" i="11"/>
  <c r="D4170" i="11"/>
  <c r="U4170" i="11"/>
  <c r="S4170" i="11"/>
  <c r="N4169" i="11"/>
  <c r="O4169" i="11" s="1"/>
  <c r="P4169" i="11" s="1"/>
  <c r="Q4167" i="11"/>
  <c r="Q4166" i="11"/>
  <c r="W4169" i="11"/>
  <c r="X4169" i="11" s="1"/>
  <c r="Y4169" i="11" s="1"/>
  <c r="G4169" i="11"/>
  <c r="H4169" i="11" s="1"/>
  <c r="I4169" i="11" s="1"/>
  <c r="J4169" i="11" s="1"/>
  <c r="K4168" i="11" s="1"/>
  <c r="M4169" i="11"/>
  <c r="V4169" i="11"/>
  <c r="G4170" i="11" l="1"/>
  <c r="H4170" i="11" s="1"/>
  <c r="I4170" i="11" s="1"/>
  <c r="J4170" i="11" s="1"/>
  <c r="M4170" i="11"/>
  <c r="N4170" i="11" s="1"/>
  <c r="O4170" i="11" s="1"/>
  <c r="P4170" i="11" s="1"/>
  <c r="V4170" i="11"/>
  <c r="W4170" i="11" s="1"/>
  <c r="X4170" i="11" s="1"/>
  <c r="Y4170" i="11" s="1"/>
  <c r="A4172" i="11"/>
  <c r="B4171" i="11"/>
  <c r="U4171" i="11"/>
  <c r="E4171" i="11"/>
  <c r="D4171" i="11"/>
  <c r="C4171" i="11"/>
  <c r="S4171" i="11"/>
  <c r="Q4168" i="11"/>
  <c r="Q4169" i="11" l="1"/>
  <c r="U4172" i="11"/>
  <c r="E4172" i="11"/>
  <c r="D4172" i="11"/>
  <c r="C4172" i="11"/>
  <c r="B4172" i="11"/>
  <c r="A4173" i="11"/>
  <c r="S4172" i="11"/>
  <c r="K4169" i="11"/>
  <c r="G4171" i="11"/>
  <c r="H4171" i="11" s="1"/>
  <c r="I4171" i="11" s="1"/>
  <c r="J4171" i="11" s="1"/>
  <c r="M4171" i="11"/>
  <c r="N4171" i="11" s="1"/>
  <c r="O4171" i="11" s="1"/>
  <c r="P4171" i="11" s="1"/>
  <c r="V4171" i="11"/>
  <c r="W4171" i="11" s="1"/>
  <c r="X4171" i="11" s="1"/>
  <c r="Y4171" i="11" s="1"/>
  <c r="D4173" i="11" l="1"/>
  <c r="C4173" i="11"/>
  <c r="A4174" i="11"/>
  <c r="E4173" i="11"/>
  <c r="U4173" i="11"/>
  <c r="B4173" i="11"/>
  <c r="S4173" i="11"/>
  <c r="H4172" i="11"/>
  <c r="I4172" i="11" s="1"/>
  <c r="J4172" i="11" s="1"/>
  <c r="K4170" i="11"/>
  <c r="G4172" i="11"/>
  <c r="M4172" i="11"/>
  <c r="V4172" i="11"/>
  <c r="W4172" i="11" s="1"/>
  <c r="X4172" i="11" s="1"/>
  <c r="Y4172" i="11" s="1"/>
  <c r="N4172" i="11"/>
  <c r="O4172" i="11" s="1"/>
  <c r="P4172" i="11" s="1"/>
  <c r="Q4170" i="11"/>
  <c r="K4171" i="11" l="1"/>
  <c r="C4174" i="11"/>
  <c r="A4175" i="11"/>
  <c r="B4174" i="11"/>
  <c r="U4174" i="11"/>
  <c r="E4174" i="11"/>
  <c r="D4174" i="11"/>
  <c r="S4174" i="11"/>
  <c r="G4173" i="11"/>
  <c r="H4173" i="11" s="1"/>
  <c r="I4173" i="11" s="1"/>
  <c r="J4173" i="11" s="1"/>
  <c r="M4173" i="11"/>
  <c r="N4173" i="11" s="1"/>
  <c r="O4173" i="11" s="1"/>
  <c r="P4173" i="11" s="1"/>
  <c r="V4173" i="11"/>
  <c r="W4173" i="11" s="1"/>
  <c r="X4173" i="11" s="1"/>
  <c r="Y4173" i="11" s="1"/>
  <c r="Q4171" i="11"/>
  <c r="A4176" i="11" l="1"/>
  <c r="B4175" i="11"/>
  <c r="U4175" i="11"/>
  <c r="E4175" i="11"/>
  <c r="D4175" i="11"/>
  <c r="C4175" i="11"/>
  <c r="S4175" i="11"/>
  <c r="G4174" i="11"/>
  <c r="H4174" i="11" s="1"/>
  <c r="I4174" i="11" s="1"/>
  <c r="J4174" i="11" s="1"/>
  <c r="K4173" i="11" s="1"/>
  <c r="M4174" i="11"/>
  <c r="N4174" i="11" s="1"/>
  <c r="O4174" i="11" s="1"/>
  <c r="P4174" i="11" s="1"/>
  <c r="V4174" i="11"/>
  <c r="Q4172" i="11"/>
  <c r="K4172" i="11"/>
  <c r="U4176" i="11" l="1"/>
  <c r="E4176" i="11"/>
  <c r="D4176" i="11"/>
  <c r="A4177" i="11"/>
  <c r="C4176" i="11"/>
  <c r="B4176" i="11"/>
  <c r="S4176" i="11"/>
  <c r="W4174" i="11"/>
  <c r="X4174" i="11" s="1"/>
  <c r="Y4174" i="11" s="1"/>
  <c r="G4175" i="11"/>
  <c r="H4175" i="11" s="1"/>
  <c r="I4175" i="11" s="1"/>
  <c r="J4175" i="11" s="1"/>
  <c r="K4174" i="11" s="1"/>
  <c r="M4175" i="11"/>
  <c r="N4175" i="11" s="1"/>
  <c r="O4175" i="11" s="1"/>
  <c r="P4175" i="11" s="1"/>
  <c r="V4175" i="11"/>
  <c r="W4175" i="11" s="1"/>
  <c r="X4175" i="11" s="1"/>
  <c r="Y4175" i="11" s="1"/>
  <c r="Q4173" i="11"/>
  <c r="Q4174" i="11" l="1"/>
  <c r="D4177" i="11"/>
  <c r="C4177" i="11"/>
  <c r="B4177" i="11"/>
  <c r="U4177" i="11"/>
  <c r="A4178" i="11"/>
  <c r="E4177" i="11"/>
  <c r="S4177" i="11"/>
  <c r="G4176" i="11"/>
  <c r="H4176" i="11" s="1"/>
  <c r="I4176" i="11" s="1"/>
  <c r="J4176" i="11" s="1"/>
  <c r="K4175" i="11" s="1"/>
  <c r="V4176" i="11"/>
  <c r="W4176" i="11" s="1"/>
  <c r="X4176" i="11" s="1"/>
  <c r="Y4176" i="11" s="1"/>
  <c r="M4176" i="11"/>
  <c r="N4176" i="11" s="1"/>
  <c r="O4176" i="11" s="1"/>
  <c r="P4176" i="11" s="1"/>
  <c r="Q4175" i="11" l="1"/>
  <c r="C4178" i="11"/>
  <c r="A4179" i="11"/>
  <c r="B4178" i="11"/>
  <c r="E4178" i="11"/>
  <c r="D4178" i="11"/>
  <c r="U4178" i="11"/>
  <c r="S4178" i="11"/>
  <c r="W4177" i="11"/>
  <c r="X4177" i="11" s="1"/>
  <c r="Y4177" i="11" s="1"/>
  <c r="G4177" i="11"/>
  <c r="H4177" i="11" s="1"/>
  <c r="I4177" i="11" s="1"/>
  <c r="J4177" i="11" s="1"/>
  <c r="V4177" i="11"/>
  <c r="M4177" i="11"/>
  <c r="N4177" i="11" s="1"/>
  <c r="O4177" i="11" s="1"/>
  <c r="P4177" i="11" s="1"/>
  <c r="G4178" i="11" l="1"/>
  <c r="H4178" i="11" s="1"/>
  <c r="I4178" i="11" s="1"/>
  <c r="J4178" i="11" s="1"/>
  <c r="V4178" i="11"/>
  <c r="W4178" i="11" s="1"/>
  <c r="X4178" i="11" s="1"/>
  <c r="Y4178" i="11" s="1"/>
  <c r="M4178" i="11"/>
  <c r="N4178" i="11" s="1"/>
  <c r="O4178" i="11" s="1"/>
  <c r="P4178" i="11" s="1"/>
  <c r="K4176" i="11"/>
  <c r="A4180" i="11"/>
  <c r="B4179" i="11"/>
  <c r="U4179" i="11"/>
  <c r="E4179" i="11"/>
  <c r="D4179" i="11"/>
  <c r="C4179" i="11"/>
  <c r="S4179" i="11"/>
  <c r="Q4176" i="11"/>
  <c r="U4180" i="11" l="1"/>
  <c r="E4180" i="11"/>
  <c r="D4180" i="11"/>
  <c r="C4180" i="11"/>
  <c r="B4180" i="11"/>
  <c r="A4181" i="11"/>
  <c r="S4180" i="11"/>
  <c r="K4177" i="11"/>
  <c r="Q4177" i="11"/>
  <c r="G4179" i="11"/>
  <c r="H4179" i="11" s="1"/>
  <c r="I4179" i="11" s="1"/>
  <c r="J4179" i="11" s="1"/>
  <c r="V4179" i="11"/>
  <c r="W4179" i="11" s="1"/>
  <c r="X4179" i="11" s="1"/>
  <c r="Y4179" i="11" s="1"/>
  <c r="M4179" i="11"/>
  <c r="N4179" i="11" s="1"/>
  <c r="O4179" i="11" s="1"/>
  <c r="P4179" i="11" s="1"/>
  <c r="G4180" i="11" l="1"/>
  <c r="H4180" i="11" s="1"/>
  <c r="I4180" i="11" s="1"/>
  <c r="J4180" i="11" s="1"/>
  <c r="K4179" i="11" s="1"/>
  <c r="M4180" i="11"/>
  <c r="V4180" i="11"/>
  <c r="N4180" i="11"/>
  <c r="O4180" i="11" s="1"/>
  <c r="P4180" i="11" s="1"/>
  <c r="Q4179" i="11" s="1"/>
  <c r="D4181" i="11"/>
  <c r="C4181" i="11"/>
  <c r="A4182" i="11"/>
  <c r="E4181" i="11"/>
  <c r="B4181" i="11"/>
  <c r="U4181" i="11"/>
  <c r="S4181" i="11"/>
  <c r="W4180" i="11"/>
  <c r="X4180" i="11" s="1"/>
  <c r="Y4180" i="11" s="1"/>
  <c r="Q4178" i="11"/>
  <c r="K4178" i="11"/>
  <c r="G4181" i="11" l="1"/>
  <c r="H4181" i="11" s="1"/>
  <c r="I4181" i="11" s="1"/>
  <c r="J4181" i="11" s="1"/>
  <c r="K4180" i="11" s="1"/>
  <c r="V4181" i="11"/>
  <c r="W4181" i="11" s="1"/>
  <c r="X4181" i="11" s="1"/>
  <c r="Y4181" i="11" s="1"/>
  <c r="M4181" i="11"/>
  <c r="N4181" i="11" s="1"/>
  <c r="O4181" i="11" s="1"/>
  <c r="P4181" i="11" s="1"/>
  <c r="C4182" i="11"/>
  <c r="A4183" i="11"/>
  <c r="B4182" i="11"/>
  <c r="U4182" i="11"/>
  <c r="E4182" i="11"/>
  <c r="D4182" i="11"/>
  <c r="S4182" i="11"/>
  <c r="A4184" i="11" l="1"/>
  <c r="B4183" i="11"/>
  <c r="U4183" i="11"/>
  <c r="E4183" i="11"/>
  <c r="D4183" i="11"/>
  <c r="C4183" i="11"/>
  <c r="S4183" i="11"/>
  <c r="G4182" i="11"/>
  <c r="H4182" i="11" s="1"/>
  <c r="I4182" i="11" s="1"/>
  <c r="J4182" i="11" s="1"/>
  <c r="K4181" i="11" s="1"/>
  <c r="M4182" i="11"/>
  <c r="N4182" i="11" s="1"/>
  <c r="O4182" i="11" s="1"/>
  <c r="P4182" i="11" s="1"/>
  <c r="Q4181" i="11" s="1"/>
  <c r="V4182" i="11"/>
  <c r="W4182" i="11" s="1"/>
  <c r="X4182" i="11" s="1"/>
  <c r="Y4182" i="11" s="1"/>
  <c r="Q4180" i="11"/>
  <c r="G4183" i="11" l="1"/>
  <c r="H4183" i="11" s="1"/>
  <c r="I4183" i="11" s="1"/>
  <c r="J4183" i="11" s="1"/>
  <c r="M4183" i="11"/>
  <c r="N4183" i="11" s="1"/>
  <c r="O4183" i="11" s="1"/>
  <c r="P4183" i="11" s="1"/>
  <c r="V4183" i="11"/>
  <c r="W4183" i="11" s="1"/>
  <c r="X4183" i="11" s="1"/>
  <c r="Y4183" i="11" s="1"/>
  <c r="U4184" i="11"/>
  <c r="E4184" i="11"/>
  <c r="D4184" i="11"/>
  <c r="A4185" i="11"/>
  <c r="C4184" i="11"/>
  <c r="B4184" i="11"/>
  <c r="S4184" i="11"/>
  <c r="G4184" i="11" l="1"/>
  <c r="H4184" i="11" s="1"/>
  <c r="I4184" i="11" s="1"/>
  <c r="J4184" i="11" s="1"/>
  <c r="M4184" i="11"/>
  <c r="N4184" i="11" s="1"/>
  <c r="O4184" i="11" s="1"/>
  <c r="P4184" i="11" s="1"/>
  <c r="V4184" i="11"/>
  <c r="W4184" i="11" s="1"/>
  <c r="X4184" i="11" s="1"/>
  <c r="Y4184" i="11" s="1"/>
  <c r="D4185" i="11"/>
  <c r="C4185" i="11"/>
  <c r="B4185" i="11"/>
  <c r="U4185" i="11"/>
  <c r="A4186" i="11"/>
  <c r="E4185" i="11"/>
  <c r="S4185" i="11"/>
  <c r="K4182" i="11"/>
  <c r="Q4182" i="11"/>
  <c r="G4185" i="11" l="1"/>
  <c r="H4185" i="11" s="1"/>
  <c r="I4185" i="11" s="1"/>
  <c r="J4185" i="11" s="1"/>
  <c r="K4184" i="11" s="1"/>
  <c r="M4185" i="11"/>
  <c r="N4185" i="11" s="1"/>
  <c r="O4185" i="11" s="1"/>
  <c r="P4185" i="11" s="1"/>
  <c r="Q4184" i="11" s="1"/>
  <c r="V4185" i="11"/>
  <c r="W4185" i="11" s="1"/>
  <c r="X4185" i="11" s="1"/>
  <c r="Y4185" i="11" s="1"/>
  <c r="C4186" i="11"/>
  <c r="A4187" i="11"/>
  <c r="B4186" i="11"/>
  <c r="E4186" i="11"/>
  <c r="D4186" i="11"/>
  <c r="U4186" i="11"/>
  <c r="S4186" i="11"/>
  <c r="K4183" i="11"/>
  <c r="Q4183" i="11"/>
  <c r="G4186" i="11" l="1"/>
  <c r="H4186" i="11" s="1"/>
  <c r="I4186" i="11" s="1"/>
  <c r="J4186" i="11" s="1"/>
  <c r="K4185" i="11" s="1"/>
  <c r="M4186" i="11"/>
  <c r="N4186" i="11" s="1"/>
  <c r="O4186" i="11" s="1"/>
  <c r="P4186" i="11" s="1"/>
  <c r="Q4185" i="11" s="1"/>
  <c r="V4186" i="11"/>
  <c r="W4186" i="11" s="1"/>
  <c r="X4186" i="11" s="1"/>
  <c r="Y4186" i="11" s="1"/>
  <c r="A4188" i="11"/>
  <c r="B4187" i="11"/>
  <c r="U4187" i="11"/>
  <c r="E4187" i="11"/>
  <c r="D4187" i="11"/>
  <c r="C4187" i="11"/>
  <c r="S4187" i="11"/>
  <c r="U4188" i="11" l="1"/>
  <c r="E4188" i="11"/>
  <c r="D4188" i="11"/>
  <c r="C4188" i="11"/>
  <c r="B4188" i="11"/>
  <c r="A4189" i="11"/>
  <c r="S4188" i="11"/>
  <c r="G4187" i="11"/>
  <c r="H4187" i="11" s="1"/>
  <c r="I4187" i="11" s="1"/>
  <c r="J4187" i="11" s="1"/>
  <c r="V4187" i="11"/>
  <c r="W4187" i="11" s="1"/>
  <c r="X4187" i="11" s="1"/>
  <c r="Y4187" i="11" s="1"/>
  <c r="M4187" i="11"/>
  <c r="N4187" i="11" s="1"/>
  <c r="O4187" i="11" s="1"/>
  <c r="P4187" i="11" s="1"/>
  <c r="Q4186" i="11" s="1"/>
  <c r="D4189" i="11" l="1"/>
  <c r="C4189" i="11"/>
  <c r="A4190" i="11"/>
  <c r="E4189" i="11"/>
  <c r="B4189" i="11"/>
  <c r="U4189" i="11"/>
  <c r="S4189" i="11"/>
  <c r="K4186" i="11"/>
  <c r="G4188" i="11"/>
  <c r="H4188" i="11" s="1"/>
  <c r="I4188" i="11" s="1"/>
  <c r="J4188" i="11" s="1"/>
  <c r="V4188" i="11"/>
  <c r="M4188" i="11"/>
  <c r="N4188" i="11" s="1"/>
  <c r="O4188" i="11" s="1"/>
  <c r="P4188" i="11" s="1"/>
  <c r="Q4187" i="11" s="1"/>
  <c r="W4188" i="11"/>
  <c r="X4188" i="11" s="1"/>
  <c r="Y4188" i="11" s="1"/>
  <c r="C4190" i="11" l="1"/>
  <c r="A4191" i="11"/>
  <c r="B4190" i="11"/>
  <c r="U4190" i="11"/>
  <c r="E4190" i="11"/>
  <c r="D4190" i="11"/>
  <c r="S4190" i="11"/>
  <c r="G4189" i="11"/>
  <c r="V4189" i="11"/>
  <c r="W4189" i="11" s="1"/>
  <c r="X4189" i="11" s="1"/>
  <c r="Y4189" i="11" s="1"/>
  <c r="M4189" i="11"/>
  <c r="N4189" i="11" s="1"/>
  <c r="O4189" i="11" s="1"/>
  <c r="P4189" i="11" s="1"/>
  <c r="H4189" i="11"/>
  <c r="I4189" i="11" s="1"/>
  <c r="J4189" i="11" s="1"/>
  <c r="K4187" i="11"/>
  <c r="W4190" i="11" l="1"/>
  <c r="X4190" i="11" s="1"/>
  <c r="Y4190" i="11" s="1"/>
  <c r="G4190" i="11"/>
  <c r="H4190" i="11" s="1"/>
  <c r="I4190" i="11" s="1"/>
  <c r="J4190" i="11" s="1"/>
  <c r="M4190" i="11"/>
  <c r="N4190" i="11" s="1"/>
  <c r="O4190" i="11" s="1"/>
  <c r="P4190" i="11" s="1"/>
  <c r="V4190" i="11"/>
  <c r="A4192" i="11"/>
  <c r="B4191" i="11"/>
  <c r="U4191" i="11"/>
  <c r="E4191" i="11"/>
  <c r="D4191" i="11"/>
  <c r="C4191" i="11"/>
  <c r="S4191" i="11"/>
  <c r="Q4188" i="11"/>
  <c r="K4188" i="11"/>
  <c r="G4191" i="11" l="1"/>
  <c r="H4191" i="11" s="1"/>
  <c r="I4191" i="11" s="1"/>
  <c r="J4191" i="11" s="1"/>
  <c r="M4191" i="11"/>
  <c r="N4191" i="11" s="1"/>
  <c r="O4191" i="11" s="1"/>
  <c r="P4191" i="11" s="1"/>
  <c r="V4191" i="11"/>
  <c r="W4191" i="11" s="1"/>
  <c r="X4191" i="11" s="1"/>
  <c r="Y4191" i="11" s="1"/>
  <c r="U4192" i="11"/>
  <c r="E4192" i="11"/>
  <c r="D4192" i="11"/>
  <c r="A4193" i="11"/>
  <c r="C4192" i="11"/>
  <c r="B4192" i="11"/>
  <c r="S4192" i="11"/>
  <c r="K4189" i="11"/>
  <c r="Q4189" i="11"/>
  <c r="D4193" i="11" l="1"/>
  <c r="C4193" i="11"/>
  <c r="B4193" i="11"/>
  <c r="U4193" i="11"/>
  <c r="A4194" i="11"/>
  <c r="E4193" i="11"/>
  <c r="S4193" i="11"/>
  <c r="G4192" i="11"/>
  <c r="H4192" i="11" s="1"/>
  <c r="I4192" i="11" s="1"/>
  <c r="J4192" i="11" s="1"/>
  <c r="K4191" i="11" s="1"/>
  <c r="V4192" i="11"/>
  <c r="W4192" i="11" s="1"/>
  <c r="X4192" i="11" s="1"/>
  <c r="Y4192" i="11" s="1"/>
  <c r="M4192" i="11"/>
  <c r="N4192" i="11" s="1"/>
  <c r="O4192" i="11" s="1"/>
  <c r="P4192" i="11" s="1"/>
  <c r="K4190" i="11"/>
  <c r="Q4190" i="11"/>
  <c r="C4194" i="11" l="1"/>
  <c r="A4195" i="11"/>
  <c r="B4194" i="11"/>
  <c r="E4194" i="11"/>
  <c r="D4194" i="11"/>
  <c r="U4194" i="11"/>
  <c r="S4194" i="11"/>
  <c r="H4193" i="11"/>
  <c r="I4193" i="11" s="1"/>
  <c r="J4193" i="11" s="1"/>
  <c r="K4192" i="11" s="1"/>
  <c r="Q4191" i="11"/>
  <c r="G4193" i="11"/>
  <c r="V4193" i="11"/>
  <c r="W4193" i="11" s="1"/>
  <c r="X4193" i="11" s="1"/>
  <c r="Y4193" i="11" s="1"/>
  <c r="M4193" i="11"/>
  <c r="N4193" i="11"/>
  <c r="O4193" i="11" s="1"/>
  <c r="P4193" i="11" s="1"/>
  <c r="G4194" i="11" l="1"/>
  <c r="H4194" i="11" s="1"/>
  <c r="I4194" i="11" s="1"/>
  <c r="J4194" i="11" s="1"/>
  <c r="K4193" i="11" s="1"/>
  <c r="V4194" i="11"/>
  <c r="M4194" i="11"/>
  <c r="N4194" i="11" s="1"/>
  <c r="O4194" i="11" s="1"/>
  <c r="P4194" i="11" s="1"/>
  <c r="Q4192" i="11"/>
  <c r="A4196" i="11"/>
  <c r="B4195" i="11"/>
  <c r="U4195" i="11"/>
  <c r="E4195" i="11"/>
  <c r="D4195" i="11"/>
  <c r="C4195" i="11"/>
  <c r="S4195" i="11"/>
  <c r="W4194" i="11"/>
  <c r="X4194" i="11" s="1"/>
  <c r="Y4194" i="11" s="1"/>
  <c r="G4195" i="11" l="1"/>
  <c r="H4195" i="11" s="1"/>
  <c r="I4195" i="11" s="1"/>
  <c r="J4195" i="11" s="1"/>
  <c r="K4194" i="11" s="1"/>
  <c r="V4195" i="11"/>
  <c r="W4195" i="11" s="1"/>
  <c r="X4195" i="11" s="1"/>
  <c r="Y4195" i="11" s="1"/>
  <c r="M4195" i="11"/>
  <c r="N4195" i="11" s="1"/>
  <c r="O4195" i="11" s="1"/>
  <c r="P4195" i="11" s="1"/>
  <c r="U4196" i="11"/>
  <c r="E4196" i="11"/>
  <c r="D4196" i="11"/>
  <c r="C4196" i="11"/>
  <c r="B4196" i="11"/>
  <c r="A4197" i="11"/>
  <c r="S4196" i="11"/>
  <c r="Q4193" i="11"/>
  <c r="G4196" i="11" l="1"/>
  <c r="H4196" i="11" s="1"/>
  <c r="I4196" i="11" s="1"/>
  <c r="J4196" i="11" s="1"/>
  <c r="M4196" i="11"/>
  <c r="N4196" i="11" s="1"/>
  <c r="O4196" i="11" s="1"/>
  <c r="P4196" i="11" s="1"/>
  <c r="V4196" i="11"/>
  <c r="W4196" i="11" s="1"/>
  <c r="X4196" i="11" s="1"/>
  <c r="Y4196" i="11" s="1"/>
  <c r="D4197" i="11"/>
  <c r="C4197" i="11"/>
  <c r="A4198" i="11"/>
  <c r="E4197" i="11"/>
  <c r="B4197" i="11"/>
  <c r="U4197" i="11"/>
  <c r="S4197" i="11"/>
  <c r="Q4194" i="11"/>
  <c r="C4198" i="11" l="1"/>
  <c r="A4199" i="11"/>
  <c r="B4198" i="11"/>
  <c r="U4198" i="11"/>
  <c r="E4198" i="11"/>
  <c r="D4198" i="11"/>
  <c r="S4198" i="11"/>
  <c r="G4197" i="11"/>
  <c r="H4197" i="11" s="1"/>
  <c r="I4197" i="11" s="1"/>
  <c r="J4197" i="11" s="1"/>
  <c r="K4196" i="11" s="1"/>
  <c r="V4197" i="11"/>
  <c r="W4197" i="11" s="1"/>
  <c r="X4197" i="11" s="1"/>
  <c r="Y4197" i="11" s="1"/>
  <c r="M4197" i="11"/>
  <c r="N4197" i="11" s="1"/>
  <c r="O4197" i="11" s="1"/>
  <c r="P4197" i="11" s="1"/>
  <c r="K4195" i="11"/>
  <c r="Q4195" i="11"/>
  <c r="H4198" i="11" l="1"/>
  <c r="I4198" i="11" s="1"/>
  <c r="J4198" i="11" s="1"/>
  <c r="K4197" i="11" s="1"/>
  <c r="G4198" i="11"/>
  <c r="M4198" i="11"/>
  <c r="V4198" i="11"/>
  <c r="W4198" i="11" s="1"/>
  <c r="X4198" i="11" s="1"/>
  <c r="Y4198" i="11" s="1"/>
  <c r="A4200" i="11"/>
  <c r="B4199" i="11"/>
  <c r="U4199" i="11"/>
  <c r="E4199" i="11"/>
  <c r="D4199" i="11"/>
  <c r="C4199" i="11"/>
  <c r="S4199" i="11"/>
  <c r="N4198" i="11"/>
  <c r="O4198" i="11" s="1"/>
  <c r="P4198" i="11" s="1"/>
  <c r="Q4196" i="11"/>
  <c r="G4199" i="11" l="1"/>
  <c r="H4199" i="11" s="1"/>
  <c r="I4199" i="11" s="1"/>
  <c r="J4199" i="11" s="1"/>
  <c r="K4198" i="11" s="1"/>
  <c r="V4199" i="11"/>
  <c r="W4199" i="11" s="1"/>
  <c r="X4199" i="11" s="1"/>
  <c r="Y4199" i="11" s="1"/>
  <c r="M4199" i="11"/>
  <c r="N4199" i="11" s="1"/>
  <c r="O4199" i="11" s="1"/>
  <c r="P4199" i="11" s="1"/>
  <c r="U4200" i="11"/>
  <c r="E4200" i="11"/>
  <c r="D4200" i="11"/>
  <c r="A4201" i="11"/>
  <c r="C4200" i="11"/>
  <c r="B4200" i="11"/>
  <c r="S4200" i="11"/>
  <c r="Q4197" i="11"/>
  <c r="D4201" i="11" l="1"/>
  <c r="C4201" i="11"/>
  <c r="B4201" i="11"/>
  <c r="U4201" i="11"/>
  <c r="E4201" i="11"/>
  <c r="A4202" i="11"/>
  <c r="S4201" i="11"/>
  <c r="G4200" i="11"/>
  <c r="H4200" i="11" s="1"/>
  <c r="I4200" i="11" s="1"/>
  <c r="J4200" i="11" s="1"/>
  <c r="V4200" i="11"/>
  <c r="W4200" i="11" s="1"/>
  <c r="X4200" i="11" s="1"/>
  <c r="Y4200" i="11" s="1"/>
  <c r="M4200" i="11"/>
  <c r="N4200" i="11" s="1"/>
  <c r="O4200" i="11" s="1"/>
  <c r="P4200" i="11" s="1"/>
  <c r="Q4198" i="11"/>
  <c r="G4201" i="11" l="1"/>
  <c r="H4201" i="11" s="1"/>
  <c r="I4201" i="11" s="1"/>
  <c r="J4201" i="11" s="1"/>
  <c r="M4201" i="11"/>
  <c r="V4201" i="11"/>
  <c r="C4202" i="11"/>
  <c r="A4203" i="11"/>
  <c r="B4202" i="11"/>
  <c r="E4202" i="11"/>
  <c r="D4202" i="11"/>
  <c r="U4202" i="11"/>
  <c r="S4202" i="11"/>
  <c r="N4201" i="11"/>
  <c r="O4201" i="11" s="1"/>
  <c r="P4201" i="11" s="1"/>
  <c r="K4199" i="11"/>
  <c r="W4201" i="11"/>
  <c r="X4201" i="11" s="1"/>
  <c r="Y4201" i="11" s="1"/>
  <c r="Q4199" i="11"/>
  <c r="G4202" i="11" l="1"/>
  <c r="H4202" i="11" s="1"/>
  <c r="I4202" i="11" s="1"/>
  <c r="J4202" i="11" s="1"/>
  <c r="M4202" i="11"/>
  <c r="N4202" i="11" s="1"/>
  <c r="O4202" i="11" s="1"/>
  <c r="P4202" i="11" s="1"/>
  <c r="V4202" i="11"/>
  <c r="W4202" i="11" s="1"/>
  <c r="X4202" i="11" s="1"/>
  <c r="Y4202" i="11" s="1"/>
  <c r="A4204" i="11"/>
  <c r="B4203" i="11"/>
  <c r="U4203" i="11"/>
  <c r="E4203" i="11"/>
  <c r="D4203" i="11"/>
  <c r="C4203" i="11"/>
  <c r="S4203" i="11"/>
  <c r="Q4200" i="11"/>
  <c r="K4200" i="11"/>
  <c r="G4203" i="11" l="1"/>
  <c r="H4203" i="11" s="1"/>
  <c r="I4203" i="11" s="1"/>
  <c r="J4203" i="11" s="1"/>
  <c r="K4202" i="11" s="1"/>
  <c r="V4203" i="11"/>
  <c r="W4203" i="11" s="1"/>
  <c r="X4203" i="11" s="1"/>
  <c r="Y4203" i="11" s="1"/>
  <c r="M4203" i="11"/>
  <c r="N4203" i="11" s="1"/>
  <c r="O4203" i="11" s="1"/>
  <c r="P4203" i="11" s="1"/>
  <c r="Q4202" i="11" s="1"/>
  <c r="U4204" i="11"/>
  <c r="E4204" i="11"/>
  <c r="D4204" i="11"/>
  <c r="C4204" i="11"/>
  <c r="B4204" i="11"/>
  <c r="A4205" i="11"/>
  <c r="S4204" i="11"/>
  <c r="K4201" i="11"/>
  <c r="Q4201" i="11"/>
  <c r="G4204" i="11" l="1"/>
  <c r="H4204" i="11" s="1"/>
  <c r="I4204" i="11" s="1"/>
  <c r="J4204" i="11" s="1"/>
  <c r="K4203" i="11" s="1"/>
  <c r="M4204" i="11"/>
  <c r="N4204" i="11" s="1"/>
  <c r="O4204" i="11" s="1"/>
  <c r="P4204" i="11" s="1"/>
  <c r="Q4203" i="11" s="1"/>
  <c r="V4204" i="11"/>
  <c r="W4204" i="11" s="1"/>
  <c r="X4204" i="11" s="1"/>
  <c r="Y4204" i="11" s="1"/>
  <c r="D4205" i="11"/>
  <c r="C4205" i="11"/>
  <c r="A4206" i="11"/>
  <c r="E4205" i="11"/>
  <c r="U4205" i="11"/>
  <c r="B4205" i="11"/>
  <c r="S4205" i="11"/>
  <c r="G4205" i="11" l="1"/>
  <c r="H4205" i="11" s="1"/>
  <c r="I4205" i="11" s="1"/>
  <c r="J4205" i="11" s="1"/>
  <c r="K4204" i="11" s="1"/>
  <c r="M4205" i="11"/>
  <c r="N4205" i="11" s="1"/>
  <c r="O4205" i="11" s="1"/>
  <c r="P4205" i="11" s="1"/>
  <c r="Q4204" i="11" s="1"/>
  <c r="V4205" i="11"/>
  <c r="W4205" i="11" s="1"/>
  <c r="X4205" i="11" s="1"/>
  <c r="Y4205" i="11" s="1"/>
  <c r="C4206" i="11"/>
  <c r="A4207" i="11"/>
  <c r="B4206" i="11"/>
  <c r="U4206" i="11"/>
  <c r="E4206" i="11"/>
  <c r="D4206" i="11"/>
  <c r="S4206" i="11"/>
  <c r="G4206" i="11" l="1"/>
  <c r="H4206" i="11" s="1"/>
  <c r="I4206" i="11" s="1"/>
  <c r="J4206" i="11" s="1"/>
  <c r="K4205" i="11" s="1"/>
  <c r="M4206" i="11"/>
  <c r="N4206" i="11" s="1"/>
  <c r="O4206" i="11" s="1"/>
  <c r="P4206" i="11" s="1"/>
  <c r="Q4205" i="11" s="1"/>
  <c r="V4206" i="11"/>
  <c r="W4206" i="11" s="1"/>
  <c r="X4206" i="11" s="1"/>
  <c r="Y4206" i="11" s="1"/>
  <c r="A4208" i="11"/>
  <c r="B4207" i="11"/>
  <c r="U4207" i="11"/>
  <c r="E4207" i="11"/>
  <c r="D4207" i="11"/>
  <c r="C4207" i="11"/>
  <c r="S4207" i="11"/>
  <c r="U4208" i="11" l="1"/>
  <c r="E4208" i="11"/>
  <c r="D4208" i="11"/>
  <c r="A4209" i="11"/>
  <c r="C4208" i="11"/>
  <c r="B4208" i="11"/>
  <c r="S4208" i="11"/>
  <c r="G4207" i="11"/>
  <c r="H4207" i="11" s="1"/>
  <c r="I4207" i="11" s="1"/>
  <c r="J4207" i="11" s="1"/>
  <c r="K4206" i="11" s="1"/>
  <c r="V4207" i="11"/>
  <c r="W4207" i="11" s="1"/>
  <c r="X4207" i="11" s="1"/>
  <c r="Y4207" i="11" s="1"/>
  <c r="M4207" i="11"/>
  <c r="N4207" i="11" s="1"/>
  <c r="O4207" i="11" s="1"/>
  <c r="P4207" i="11" s="1"/>
  <c r="Q4206" i="11" s="1"/>
  <c r="D4209" i="11" l="1"/>
  <c r="C4209" i="11"/>
  <c r="B4209" i="11"/>
  <c r="U4209" i="11"/>
  <c r="A4210" i="11"/>
  <c r="E4209" i="11"/>
  <c r="S4209" i="11"/>
  <c r="G4208" i="11"/>
  <c r="H4208" i="11" s="1"/>
  <c r="I4208" i="11" s="1"/>
  <c r="J4208" i="11" s="1"/>
  <c r="M4208" i="11"/>
  <c r="N4208" i="11" s="1"/>
  <c r="O4208" i="11" s="1"/>
  <c r="P4208" i="11" s="1"/>
  <c r="Q4207" i="11" s="1"/>
  <c r="V4208" i="11"/>
  <c r="W4208" i="11" s="1"/>
  <c r="X4208" i="11" s="1"/>
  <c r="Y4208" i="11" s="1"/>
  <c r="G4209" i="11" l="1"/>
  <c r="H4209" i="11" s="1"/>
  <c r="I4209" i="11" s="1"/>
  <c r="J4209" i="11" s="1"/>
  <c r="V4209" i="11"/>
  <c r="M4209" i="11"/>
  <c r="N4209" i="11"/>
  <c r="O4209" i="11" s="1"/>
  <c r="P4209" i="11" s="1"/>
  <c r="Q4208" i="11" s="1"/>
  <c r="C4210" i="11"/>
  <c r="A4211" i="11"/>
  <c r="B4210" i="11"/>
  <c r="E4210" i="11"/>
  <c r="D4210" i="11"/>
  <c r="U4210" i="11"/>
  <c r="S4210" i="11"/>
  <c r="W4209" i="11"/>
  <c r="X4209" i="11" s="1"/>
  <c r="Y4209" i="11" s="1"/>
  <c r="K4207" i="11"/>
  <c r="G4210" i="11" l="1"/>
  <c r="H4210" i="11" s="1"/>
  <c r="I4210" i="11" s="1"/>
  <c r="J4210" i="11" s="1"/>
  <c r="K4209" i="11" s="1"/>
  <c r="V4210" i="11"/>
  <c r="W4210" i="11" s="1"/>
  <c r="X4210" i="11" s="1"/>
  <c r="Y4210" i="11" s="1"/>
  <c r="M4210" i="11"/>
  <c r="N4210" i="11" s="1"/>
  <c r="O4210" i="11" s="1"/>
  <c r="P4210" i="11" s="1"/>
  <c r="Q4209" i="11" s="1"/>
  <c r="A4212" i="11"/>
  <c r="B4211" i="11"/>
  <c r="U4211" i="11"/>
  <c r="E4211" i="11"/>
  <c r="D4211" i="11"/>
  <c r="C4211" i="11"/>
  <c r="S4211" i="11"/>
  <c r="K4208" i="11"/>
  <c r="U4212" i="11" l="1"/>
  <c r="E4212" i="11"/>
  <c r="D4212" i="11"/>
  <c r="C4212" i="11"/>
  <c r="B4212" i="11"/>
  <c r="A4213" i="11"/>
  <c r="S4212" i="11"/>
  <c r="G4211" i="11"/>
  <c r="H4211" i="11" s="1"/>
  <c r="I4211" i="11" s="1"/>
  <c r="J4211" i="11" s="1"/>
  <c r="V4211" i="11"/>
  <c r="W4211" i="11" s="1"/>
  <c r="X4211" i="11" s="1"/>
  <c r="Y4211" i="11" s="1"/>
  <c r="M4211" i="11"/>
  <c r="N4211" i="11" s="1"/>
  <c r="O4211" i="11" s="1"/>
  <c r="P4211" i="11" s="1"/>
  <c r="Q4210" i="11" s="1"/>
  <c r="H4212" i="11" l="1"/>
  <c r="I4212" i="11" s="1"/>
  <c r="J4212" i="11" s="1"/>
  <c r="K4210" i="11"/>
  <c r="G4212" i="11"/>
  <c r="M4212" i="11"/>
  <c r="N4212" i="11" s="1"/>
  <c r="O4212" i="11" s="1"/>
  <c r="P4212" i="11" s="1"/>
  <c r="Q4211" i="11" s="1"/>
  <c r="V4212" i="11"/>
  <c r="D4213" i="11"/>
  <c r="U4213" i="11"/>
  <c r="C4213" i="11"/>
  <c r="A4214" i="11"/>
  <c r="E4213" i="11"/>
  <c r="B4213" i="11"/>
  <c r="S4213" i="11"/>
  <c r="W4212" i="11"/>
  <c r="X4212" i="11" s="1"/>
  <c r="Y4212" i="11" s="1"/>
  <c r="G4213" i="11" l="1"/>
  <c r="H4213" i="11" s="1"/>
  <c r="I4213" i="11" s="1"/>
  <c r="J4213" i="11" s="1"/>
  <c r="K4212" i="11" s="1"/>
  <c r="M4213" i="11"/>
  <c r="N4213" i="11" s="1"/>
  <c r="O4213" i="11" s="1"/>
  <c r="P4213" i="11" s="1"/>
  <c r="Q4212" i="11" s="1"/>
  <c r="V4213" i="11"/>
  <c r="W4213" i="11" s="1"/>
  <c r="X4213" i="11" s="1"/>
  <c r="Y4213" i="11" s="1"/>
  <c r="C4214" i="11"/>
  <c r="A4215" i="11"/>
  <c r="B4214" i="11"/>
  <c r="E4214" i="11"/>
  <c r="D4214" i="11"/>
  <c r="U4214" i="11"/>
  <c r="S4214" i="11"/>
  <c r="K4211" i="11"/>
  <c r="G4214" i="11" l="1"/>
  <c r="H4214" i="11" s="1"/>
  <c r="I4214" i="11" s="1"/>
  <c r="J4214" i="11" s="1"/>
  <c r="K4213" i="11" s="1"/>
  <c r="V4214" i="11"/>
  <c r="W4214" i="11" s="1"/>
  <c r="X4214" i="11" s="1"/>
  <c r="Y4214" i="11" s="1"/>
  <c r="M4214" i="11"/>
  <c r="N4214" i="11" s="1"/>
  <c r="O4214" i="11" s="1"/>
  <c r="P4214" i="11" s="1"/>
  <c r="Q4213" i="11" s="1"/>
  <c r="A4216" i="11"/>
  <c r="B4215" i="11"/>
  <c r="U4215" i="11"/>
  <c r="E4215" i="11"/>
  <c r="D4215" i="11"/>
  <c r="C4215" i="11"/>
  <c r="S4215" i="11"/>
  <c r="U4216" i="11" l="1"/>
  <c r="E4216" i="11"/>
  <c r="D4216" i="11"/>
  <c r="C4216" i="11"/>
  <c r="B4216" i="11"/>
  <c r="A4217" i="11"/>
  <c r="S4216" i="11"/>
  <c r="G4215" i="11"/>
  <c r="H4215" i="11" s="1"/>
  <c r="I4215" i="11" s="1"/>
  <c r="J4215" i="11" s="1"/>
  <c r="M4215" i="11"/>
  <c r="N4215" i="11" s="1"/>
  <c r="O4215" i="11" s="1"/>
  <c r="P4215" i="11" s="1"/>
  <c r="Q4214" i="11" s="1"/>
  <c r="V4215" i="11"/>
  <c r="W4215" i="11" s="1"/>
  <c r="X4215" i="11" s="1"/>
  <c r="Y4215" i="11" s="1"/>
  <c r="H4216" i="11" l="1"/>
  <c r="I4216" i="11" s="1"/>
  <c r="J4216" i="11" s="1"/>
  <c r="K4214" i="11"/>
  <c r="G4216" i="11"/>
  <c r="M4216" i="11"/>
  <c r="V4216" i="11"/>
  <c r="W4216" i="11" s="1"/>
  <c r="X4216" i="11" s="1"/>
  <c r="Y4216" i="11" s="1"/>
  <c r="N4216" i="11"/>
  <c r="O4216" i="11" s="1"/>
  <c r="P4216" i="11" s="1"/>
  <c r="Q4215" i="11" s="1"/>
  <c r="D4217" i="11"/>
  <c r="C4217" i="11"/>
  <c r="A4218" i="11"/>
  <c r="E4217" i="11"/>
  <c r="B4217" i="11"/>
  <c r="U4217" i="11"/>
  <c r="S4217" i="11"/>
  <c r="C4218" i="11" l="1"/>
  <c r="A4219" i="11"/>
  <c r="B4218" i="11"/>
  <c r="U4218" i="11"/>
  <c r="E4218" i="11"/>
  <c r="D4218" i="11"/>
  <c r="S4218" i="11"/>
  <c r="G4217" i="11"/>
  <c r="H4217" i="11" s="1"/>
  <c r="I4217" i="11" s="1"/>
  <c r="J4217" i="11" s="1"/>
  <c r="K4216" i="11" s="1"/>
  <c r="M4217" i="11"/>
  <c r="N4217" i="11" s="1"/>
  <c r="O4217" i="11" s="1"/>
  <c r="P4217" i="11" s="1"/>
  <c r="Q4216" i="11" s="1"/>
  <c r="V4217" i="11"/>
  <c r="W4217" i="11" s="1"/>
  <c r="X4217" i="11" s="1"/>
  <c r="Y4217" i="11" s="1"/>
  <c r="K4215" i="11"/>
  <c r="A4220" i="11" l="1"/>
  <c r="B4219" i="11"/>
  <c r="U4219" i="11"/>
  <c r="E4219" i="11"/>
  <c r="D4219" i="11"/>
  <c r="C4219" i="11"/>
  <c r="S4219" i="11"/>
  <c r="G4218" i="11"/>
  <c r="H4218" i="11" s="1"/>
  <c r="I4218" i="11" s="1"/>
  <c r="J4218" i="11" s="1"/>
  <c r="V4218" i="11"/>
  <c r="M4218" i="11"/>
  <c r="N4218" i="11" s="1"/>
  <c r="O4218" i="11" s="1"/>
  <c r="P4218" i="11" s="1"/>
  <c r="W4218" i="11"/>
  <c r="X4218" i="11" s="1"/>
  <c r="Y4218" i="11" s="1"/>
  <c r="K4217" i="11" l="1"/>
  <c r="G4219" i="11"/>
  <c r="H4219" i="11" s="1"/>
  <c r="I4219" i="11" s="1"/>
  <c r="J4219" i="11" s="1"/>
  <c r="V4219" i="11"/>
  <c r="W4219" i="11" s="1"/>
  <c r="X4219" i="11" s="1"/>
  <c r="Y4219" i="11" s="1"/>
  <c r="M4219" i="11"/>
  <c r="N4219" i="11" s="1"/>
  <c r="O4219" i="11" s="1"/>
  <c r="P4219" i="11" s="1"/>
  <c r="Q4218" i="11" s="1"/>
  <c r="U4220" i="11"/>
  <c r="E4220" i="11"/>
  <c r="D4220" i="11"/>
  <c r="A4221" i="11"/>
  <c r="C4220" i="11"/>
  <c r="B4220" i="11"/>
  <c r="S4220" i="11"/>
  <c r="Q4217" i="11"/>
  <c r="D4221" i="11" l="1"/>
  <c r="C4221" i="11"/>
  <c r="B4221" i="11"/>
  <c r="U4221" i="11"/>
  <c r="A4222" i="11"/>
  <c r="E4221" i="11"/>
  <c r="S4221" i="11"/>
  <c r="G4220" i="11"/>
  <c r="H4220" i="11" s="1"/>
  <c r="I4220" i="11" s="1"/>
  <c r="J4220" i="11" s="1"/>
  <c r="V4220" i="11"/>
  <c r="W4220" i="11" s="1"/>
  <c r="X4220" i="11" s="1"/>
  <c r="Y4220" i="11" s="1"/>
  <c r="M4220" i="11"/>
  <c r="N4220" i="11" s="1"/>
  <c r="O4220" i="11" s="1"/>
  <c r="P4220" i="11" s="1"/>
  <c r="Q4219" i="11" s="1"/>
  <c r="K4218" i="11"/>
  <c r="G4221" i="11" l="1"/>
  <c r="H4221" i="11" s="1"/>
  <c r="I4221" i="11" s="1"/>
  <c r="J4221" i="11" s="1"/>
  <c r="M4221" i="11"/>
  <c r="V4221" i="11"/>
  <c r="W4221" i="11" s="1"/>
  <c r="X4221" i="11" s="1"/>
  <c r="Y4221" i="11" s="1"/>
  <c r="N4221" i="11"/>
  <c r="O4221" i="11" s="1"/>
  <c r="P4221" i="11" s="1"/>
  <c r="C4222" i="11"/>
  <c r="A4223" i="11"/>
  <c r="B4222" i="11"/>
  <c r="E4222" i="11"/>
  <c r="D4222" i="11"/>
  <c r="U4222" i="11"/>
  <c r="S4222" i="11"/>
  <c r="K4219" i="11"/>
  <c r="G4222" i="11" l="1"/>
  <c r="H4222" i="11" s="1"/>
  <c r="I4222" i="11" s="1"/>
  <c r="J4222" i="11" s="1"/>
  <c r="K4221" i="11" s="1"/>
  <c r="M4222" i="11"/>
  <c r="N4222" i="11" s="1"/>
  <c r="O4222" i="11" s="1"/>
  <c r="P4222" i="11" s="1"/>
  <c r="Q4221" i="11" s="1"/>
  <c r="V4222" i="11"/>
  <c r="W4222" i="11" s="1"/>
  <c r="X4222" i="11" s="1"/>
  <c r="Y4222" i="11" s="1"/>
  <c r="A4224" i="11"/>
  <c r="B4223" i="11"/>
  <c r="U4223" i="11"/>
  <c r="E4223" i="11"/>
  <c r="D4223" i="11"/>
  <c r="C4223" i="11"/>
  <c r="S4223" i="11"/>
  <c r="Q4220" i="11"/>
  <c r="K4220" i="11"/>
  <c r="U4224" i="11" l="1"/>
  <c r="E4224" i="11"/>
  <c r="D4224" i="11"/>
  <c r="C4224" i="11"/>
  <c r="B4224" i="11"/>
  <c r="A4225" i="11"/>
  <c r="S4224" i="11"/>
  <c r="G4223" i="11"/>
  <c r="H4223" i="11" s="1"/>
  <c r="I4223" i="11" s="1"/>
  <c r="J4223" i="11" s="1"/>
  <c r="K4222" i="11" s="1"/>
  <c r="V4223" i="11"/>
  <c r="W4223" i="11" s="1"/>
  <c r="X4223" i="11" s="1"/>
  <c r="Y4223" i="11" s="1"/>
  <c r="M4223" i="11"/>
  <c r="N4223" i="11" s="1"/>
  <c r="O4223" i="11" s="1"/>
  <c r="P4223" i="11" s="1"/>
  <c r="Q4222" i="11" s="1"/>
  <c r="D4225" i="11" l="1"/>
  <c r="C4225" i="11"/>
  <c r="A4226" i="11"/>
  <c r="E4225" i="11"/>
  <c r="B4225" i="11"/>
  <c r="U4225" i="11"/>
  <c r="S4225" i="11"/>
  <c r="N4224" i="11"/>
  <c r="O4224" i="11" s="1"/>
  <c r="P4224" i="11" s="1"/>
  <c r="Q4223" i="11" s="1"/>
  <c r="G4224" i="11"/>
  <c r="H4224" i="11" s="1"/>
  <c r="I4224" i="11" s="1"/>
  <c r="J4224" i="11" s="1"/>
  <c r="K4223" i="11" s="1"/>
  <c r="M4224" i="11"/>
  <c r="V4224" i="11"/>
  <c r="W4224" i="11" s="1"/>
  <c r="X4224" i="11" s="1"/>
  <c r="Y4224" i="11" s="1"/>
  <c r="G4225" i="11" l="1"/>
  <c r="V4225" i="11"/>
  <c r="M4225" i="11"/>
  <c r="N4225" i="11" s="1"/>
  <c r="O4225" i="11" s="1"/>
  <c r="P4225" i="11" s="1"/>
  <c r="H4225" i="11"/>
  <c r="I4225" i="11" s="1"/>
  <c r="J4225" i="11" s="1"/>
  <c r="K4224" i="11" s="1"/>
  <c r="W4225" i="11"/>
  <c r="X4225" i="11" s="1"/>
  <c r="Y4225" i="11" s="1"/>
  <c r="C4226" i="11"/>
  <c r="A4227" i="11"/>
  <c r="B4226" i="11"/>
  <c r="U4226" i="11"/>
  <c r="E4226" i="11"/>
  <c r="D4226" i="11"/>
  <c r="S4226" i="11"/>
  <c r="G4226" i="11" l="1"/>
  <c r="H4226" i="11" s="1"/>
  <c r="I4226" i="11" s="1"/>
  <c r="J4226" i="11" s="1"/>
  <c r="M4226" i="11"/>
  <c r="N4226" i="11" s="1"/>
  <c r="O4226" i="11" s="1"/>
  <c r="P4226" i="11" s="1"/>
  <c r="V4226" i="11"/>
  <c r="W4226" i="11" s="1"/>
  <c r="X4226" i="11" s="1"/>
  <c r="Y4226" i="11" s="1"/>
  <c r="A4228" i="11"/>
  <c r="B4227" i="11"/>
  <c r="U4227" i="11"/>
  <c r="E4227" i="11"/>
  <c r="D4227" i="11"/>
  <c r="C4227" i="11"/>
  <c r="S4227" i="11"/>
  <c r="Q4224" i="11"/>
  <c r="G4227" i="11" l="1"/>
  <c r="H4227" i="11" s="1"/>
  <c r="I4227" i="11" s="1"/>
  <c r="J4227" i="11" s="1"/>
  <c r="M4227" i="11"/>
  <c r="N4227" i="11" s="1"/>
  <c r="O4227" i="11" s="1"/>
  <c r="P4227" i="11" s="1"/>
  <c r="V4227" i="11"/>
  <c r="W4227" i="11" s="1"/>
  <c r="X4227" i="11" s="1"/>
  <c r="Y4227" i="11" s="1"/>
  <c r="U4228" i="11"/>
  <c r="E4228" i="11"/>
  <c r="D4228" i="11"/>
  <c r="A4229" i="11"/>
  <c r="C4228" i="11"/>
  <c r="B4228" i="11"/>
  <c r="S4228" i="11"/>
  <c r="Q4225" i="11"/>
  <c r="K4225" i="11"/>
  <c r="D4229" i="11" l="1"/>
  <c r="C4229" i="11"/>
  <c r="B4229" i="11"/>
  <c r="U4229" i="11"/>
  <c r="A4230" i="11"/>
  <c r="E4229" i="11"/>
  <c r="S4229" i="11"/>
  <c r="G4228" i="11"/>
  <c r="H4228" i="11" s="1"/>
  <c r="I4228" i="11" s="1"/>
  <c r="J4228" i="11" s="1"/>
  <c r="K4227" i="11" s="1"/>
  <c r="V4228" i="11"/>
  <c r="W4228" i="11" s="1"/>
  <c r="X4228" i="11" s="1"/>
  <c r="Y4228" i="11" s="1"/>
  <c r="M4228" i="11"/>
  <c r="N4228" i="11" s="1"/>
  <c r="O4228" i="11" s="1"/>
  <c r="P4228" i="11" s="1"/>
  <c r="K4226" i="11"/>
  <c r="Q4226" i="11"/>
  <c r="C4230" i="11" l="1"/>
  <c r="A4231" i="11"/>
  <c r="B4230" i="11"/>
  <c r="E4230" i="11"/>
  <c r="D4230" i="11"/>
  <c r="U4230" i="11"/>
  <c r="S4230" i="11"/>
  <c r="H4229" i="11"/>
  <c r="I4229" i="11" s="1"/>
  <c r="J4229" i="11" s="1"/>
  <c r="K4228" i="11" s="1"/>
  <c r="Q4227" i="11"/>
  <c r="G4229" i="11"/>
  <c r="V4229" i="11"/>
  <c r="W4229" i="11" s="1"/>
  <c r="X4229" i="11" s="1"/>
  <c r="Y4229" i="11" s="1"/>
  <c r="M4229" i="11"/>
  <c r="N4229" i="11"/>
  <c r="O4229" i="11" s="1"/>
  <c r="P4229" i="11" s="1"/>
  <c r="G4230" i="11" l="1"/>
  <c r="H4230" i="11" s="1"/>
  <c r="I4230" i="11" s="1"/>
  <c r="J4230" i="11" s="1"/>
  <c r="K4229" i="11" s="1"/>
  <c r="V4230" i="11"/>
  <c r="M4230" i="11"/>
  <c r="N4230" i="11" s="1"/>
  <c r="O4230" i="11" s="1"/>
  <c r="P4230" i="11" s="1"/>
  <c r="Q4228" i="11"/>
  <c r="A4232" i="11"/>
  <c r="B4231" i="11"/>
  <c r="U4231" i="11"/>
  <c r="E4231" i="11"/>
  <c r="D4231" i="11"/>
  <c r="C4231" i="11"/>
  <c r="S4231" i="11"/>
  <c r="W4230" i="11"/>
  <c r="X4230" i="11" s="1"/>
  <c r="Y4230" i="11" s="1"/>
  <c r="U4232" i="11" l="1"/>
  <c r="E4232" i="11"/>
  <c r="D4232" i="11"/>
  <c r="C4232" i="11"/>
  <c r="B4232" i="11"/>
  <c r="A4233" i="11"/>
  <c r="S4232" i="11"/>
  <c r="G4231" i="11"/>
  <c r="H4231" i="11" s="1"/>
  <c r="I4231" i="11" s="1"/>
  <c r="J4231" i="11" s="1"/>
  <c r="M4231" i="11"/>
  <c r="N4231" i="11" s="1"/>
  <c r="O4231" i="11" s="1"/>
  <c r="P4231" i="11" s="1"/>
  <c r="Q4230" i="11" s="1"/>
  <c r="V4231" i="11"/>
  <c r="W4231" i="11" s="1"/>
  <c r="X4231" i="11" s="1"/>
  <c r="Y4231" i="11" s="1"/>
  <c r="Q4229" i="11"/>
  <c r="H4232" i="11" l="1"/>
  <c r="I4232" i="11" s="1"/>
  <c r="J4232" i="11" s="1"/>
  <c r="K4230" i="11"/>
  <c r="G4232" i="11"/>
  <c r="M4232" i="11"/>
  <c r="V4232" i="11"/>
  <c r="W4232" i="11" s="1"/>
  <c r="X4232" i="11" s="1"/>
  <c r="Y4232" i="11" s="1"/>
  <c r="N4232" i="11"/>
  <c r="O4232" i="11" s="1"/>
  <c r="P4232" i="11" s="1"/>
  <c r="Q4231" i="11" s="1"/>
  <c r="D4233" i="11"/>
  <c r="C4233" i="11"/>
  <c r="A4234" i="11"/>
  <c r="E4233" i="11"/>
  <c r="B4233" i="11"/>
  <c r="U4233" i="11"/>
  <c r="S4233" i="11"/>
  <c r="C4234" i="11" l="1"/>
  <c r="A4235" i="11"/>
  <c r="B4234" i="11"/>
  <c r="U4234" i="11"/>
  <c r="E4234" i="11"/>
  <c r="D4234" i="11"/>
  <c r="S4234" i="11"/>
  <c r="G4233" i="11"/>
  <c r="H4233" i="11" s="1"/>
  <c r="I4233" i="11" s="1"/>
  <c r="J4233" i="11" s="1"/>
  <c r="V4233" i="11"/>
  <c r="W4233" i="11" s="1"/>
  <c r="X4233" i="11" s="1"/>
  <c r="Y4233" i="11" s="1"/>
  <c r="M4233" i="11"/>
  <c r="N4233" i="11" s="1"/>
  <c r="O4233" i="11" s="1"/>
  <c r="P4233" i="11" s="1"/>
  <c r="Q4232" i="11" s="1"/>
  <c r="K4231" i="11"/>
  <c r="A4236" i="11" l="1"/>
  <c r="B4235" i="11"/>
  <c r="U4235" i="11"/>
  <c r="E4235" i="11"/>
  <c r="D4235" i="11"/>
  <c r="C4235" i="11"/>
  <c r="S4235" i="11"/>
  <c r="K4232" i="11"/>
  <c r="G4234" i="11"/>
  <c r="H4234" i="11" s="1"/>
  <c r="I4234" i="11" s="1"/>
  <c r="J4234" i="11" s="1"/>
  <c r="M4234" i="11"/>
  <c r="V4234" i="11"/>
  <c r="W4234" i="11" s="1"/>
  <c r="X4234" i="11" s="1"/>
  <c r="Y4234" i="11" s="1"/>
  <c r="K4233" i="11" l="1"/>
  <c r="N4234" i="11"/>
  <c r="O4234" i="11" s="1"/>
  <c r="P4234" i="11" s="1"/>
  <c r="W4235" i="11"/>
  <c r="X4235" i="11" s="1"/>
  <c r="Y4235" i="11" s="1"/>
  <c r="G4235" i="11"/>
  <c r="H4235" i="11" s="1"/>
  <c r="I4235" i="11" s="1"/>
  <c r="J4235" i="11" s="1"/>
  <c r="V4235" i="11"/>
  <c r="M4235" i="11"/>
  <c r="N4235" i="11" s="1"/>
  <c r="O4235" i="11" s="1"/>
  <c r="P4235" i="11" s="1"/>
  <c r="U4236" i="11"/>
  <c r="E4236" i="11"/>
  <c r="A4237" i="11"/>
  <c r="D4236" i="11"/>
  <c r="C4236" i="11"/>
  <c r="B4236" i="11"/>
  <c r="S4236" i="11"/>
  <c r="G4236" i="11" l="1"/>
  <c r="H4236" i="11" s="1"/>
  <c r="I4236" i="11" s="1"/>
  <c r="J4236" i="11" s="1"/>
  <c r="K4235" i="11" s="1"/>
  <c r="V4236" i="11"/>
  <c r="W4236" i="11" s="1"/>
  <c r="X4236" i="11" s="1"/>
  <c r="Y4236" i="11" s="1"/>
  <c r="M4236" i="11"/>
  <c r="N4236" i="11" s="1"/>
  <c r="O4236" i="11" s="1"/>
  <c r="P4236" i="11" s="1"/>
  <c r="Q4235" i="11" s="1"/>
  <c r="Q4234" i="11"/>
  <c r="Q4233" i="11"/>
  <c r="D4237" i="11"/>
  <c r="B4237" i="11"/>
  <c r="A4238" i="11"/>
  <c r="U4237" i="11"/>
  <c r="E4237" i="11"/>
  <c r="C4237" i="11"/>
  <c r="S4237" i="11"/>
  <c r="K4234" i="11"/>
  <c r="C4238" i="11" l="1"/>
  <c r="B4238" i="11"/>
  <c r="A4239" i="11"/>
  <c r="U4238" i="11"/>
  <c r="E4238" i="11"/>
  <c r="D4238" i="11"/>
  <c r="S4238" i="11"/>
  <c r="G4237" i="11"/>
  <c r="H4237" i="11" s="1"/>
  <c r="I4237" i="11" s="1"/>
  <c r="J4237" i="11" s="1"/>
  <c r="V4237" i="11"/>
  <c r="W4237" i="11" s="1"/>
  <c r="X4237" i="11" s="1"/>
  <c r="Y4237" i="11" s="1"/>
  <c r="M4237" i="11"/>
  <c r="N4237" i="11" s="1"/>
  <c r="O4237" i="11" s="1"/>
  <c r="P4237" i="11" s="1"/>
  <c r="Q4236" i="11" s="1"/>
  <c r="G4238" i="11" l="1"/>
  <c r="H4238" i="11" s="1"/>
  <c r="I4238" i="11" s="1"/>
  <c r="J4238" i="11" s="1"/>
  <c r="M4238" i="11"/>
  <c r="V4238" i="11"/>
  <c r="K4236" i="11"/>
  <c r="N4238" i="11"/>
  <c r="O4238" i="11" s="1"/>
  <c r="P4238" i="11" s="1"/>
  <c r="A4240" i="11"/>
  <c r="B4239" i="11"/>
  <c r="C4239" i="11"/>
  <c r="U4239" i="11"/>
  <c r="E4239" i="11"/>
  <c r="D4239" i="11"/>
  <c r="S4239" i="11"/>
  <c r="W4238" i="11"/>
  <c r="X4238" i="11" s="1"/>
  <c r="Y4238" i="11" s="1"/>
  <c r="A4241" i="11" l="1"/>
  <c r="B4240" i="11"/>
  <c r="U4240" i="11"/>
  <c r="E4240" i="11"/>
  <c r="D4240" i="11"/>
  <c r="C4240" i="11"/>
  <c r="S4240" i="11"/>
  <c r="Q4237" i="11"/>
  <c r="G4239" i="11"/>
  <c r="H4239" i="11" s="1"/>
  <c r="I4239" i="11" s="1"/>
  <c r="J4239" i="11" s="1"/>
  <c r="K4238" i="11" s="1"/>
  <c r="M4239" i="11"/>
  <c r="N4239" i="11" s="1"/>
  <c r="O4239" i="11" s="1"/>
  <c r="P4239" i="11" s="1"/>
  <c r="V4239" i="11"/>
  <c r="W4239" i="11" s="1"/>
  <c r="X4239" i="11" s="1"/>
  <c r="Y4239" i="11" s="1"/>
  <c r="K4237" i="11"/>
  <c r="Q4238" i="11" l="1"/>
  <c r="G4240" i="11"/>
  <c r="H4240" i="11" s="1"/>
  <c r="I4240" i="11" s="1"/>
  <c r="J4240" i="11" s="1"/>
  <c r="M4240" i="11"/>
  <c r="V4240" i="11"/>
  <c r="W4240" i="11" s="1"/>
  <c r="X4240" i="11" s="1"/>
  <c r="Y4240" i="11" s="1"/>
  <c r="N4240" i="11"/>
  <c r="O4240" i="11" s="1"/>
  <c r="P4240" i="11" s="1"/>
  <c r="U4241" i="11"/>
  <c r="E4241" i="11"/>
  <c r="D4241" i="11"/>
  <c r="A4242" i="11"/>
  <c r="C4241" i="11"/>
  <c r="B4241" i="11"/>
  <c r="S4241" i="11"/>
  <c r="K4239" i="11" l="1"/>
  <c r="G4241" i="11"/>
  <c r="H4241" i="11" s="1"/>
  <c r="I4241" i="11" s="1"/>
  <c r="J4241" i="11" s="1"/>
  <c r="V4241" i="11"/>
  <c r="W4241" i="11" s="1"/>
  <c r="X4241" i="11" s="1"/>
  <c r="Y4241" i="11" s="1"/>
  <c r="M4241" i="11"/>
  <c r="N4241" i="11" s="1"/>
  <c r="O4241" i="11" s="1"/>
  <c r="P4241" i="11" s="1"/>
  <c r="D4242" i="11"/>
  <c r="C4242" i="11"/>
  <c r="B4242" i="11"/>
  <c r="U4242" i="11"/>
  <c r="A4243" i="11"/>
  <c r="E4242" i="11"/>
  <c r="S4242" i="11"/>
  <c r="Q4239" i="11"/>
  <c r="G4242" i="11" l="1"/>
  <c r="H4242" i="11" s="1"/>
  <c r="I4242" i="11" s="1"/>
  <c r="J4242" i="11" s="1"/>
  <c r="K4241" i="11" s="1"/>
  <c r="M4242" i="11"/>
  <c r="N4242" i="11" s="1"/>
  <c r="O4242" i="11" s="1"/>
  <c r="P4242" i="11" s="1"/>
  <c r="Q4241" i="11" s="1"/>
  <c r="V4242" i="11"/>
  <c r="W4242" i="11" s="1"/>
  <c r="X4242" i="11" s="1"/>
  <c r="Y4242" i="11" s="1"/>
  <c r="C4243" i="11"/>
  <c r="A4244" i="11"/>
  <c r="B4243" i="11"/>
  <c r="E4243" i="11"/>
  <c r="D4243" i="11"/>
  <c r="U4243" i="11"/>
  <c r="S4243" i="11"/>
  <c r="Q4240" i="11"/>
  <c r="K4240" i="11"/>
  <c r="G4243" i="11" l="1"/>
  <c r="H4243" i="11" s="1"/>
  <c r="I4243" i="11" s="1"/>
  <c r="J4243" i="11" s="1"/>
  <c r="K4242" i="11" s="1"/>
  <c r="M4243" i="11"/>
  <c r="N4243" i="11" s="1"/>
  <c r="O4243" i="11" s="1"/>
  <c r="P4243" i="11" s="1"/>
  <c r="Q4242" i="11" s="1"/>
  <c r="V4243" i="11"/>
  <c r="W4243" i="11" s="1"/>
  <c r="X4243" i="11" s="1"/>
  <c r="Y4243" i="11" s="1"/>
  <c r="U4244" i="11"/>
  <c r="B4244" i="11"/>
  <c r="E4244" i="11"/>
  <c r="A4245" i="11"/>
  <c r="D4244" i="11"/>
  <c r="C4244" i="11"/>
  <c r="S4244" i="11"/>
  <c r="D4245" i="11" l="1"/>
  <c r="C4245" i="11"/>
  <c r="U4245" i="11"/>
  <c r="B4245" i="11"/>
  <c r="A4246" i="11"/>
  <c r="E4245" i="11"/>
  <c r="S4245" i="11"/>
  <c r="G4244" i="11"/>
  <c r="H4244" i="11" s="1"/>
  <c r="I4244" i="11" s="1"/>
  <c r="J4244" i="11" s="1"/>
  <c r="K4243" i="11" s="1"/>
  <c r="M4244" i="11"/>
  <c r="N4244" i="11" s="1"/>
  <c r="O4244" i="11" s="1"/>
  <c r="P4244" i="11" s="1"/>
  <c r="V4244" i="11"/>
  <c r="W4244" i="11" s="1"/>
  <c r="X4244" i="11" s="1"/>
  <c r="Y4244" i="11" s="1"/>
  <c r="C4246" i="11" l="1"/>
  <c r="A4247" i="11"/>
  <c r="B4246" i="11"/>
  <c r="E4246" i="11"/>
  <c r="D4246" i="11"/>
  <c r="U4246" i="11"/>
  <c r="S4246" i="11"/>
  <c r="W4245" i="11"/>
  <c r="X4245" i="11" s="1"/>
  <c r="Y4245" i="11" s="1"/>
  <c r="G4245" i="11"/>
  <c r="H4245" i="11" s="1"/>
  <c r="I4245" i="11" s="1"/>
  <c r="J4245" i="11" s="1"/>
  <c r="M4245" i="11"/>
  <c r="V4245" i="11"/>
  <c r="Q4243" i="11"/>
  <c r="N4245" i="11"/>
  <c r="O4245" i="11" s="1"/>
  <c r="P4245" i="11" s="1"/>
  <c r="G4246" i="11" l="1"/>
  <c r="H4246" i="11" s="1"/>
  <c r="I4246" i="11" s="1"/>
  <c r="J4246" i="11" s="1"/>
  <c r="M4246" i="11"/>
  <c r="N4246" i="11" s="1"/>
  <c r="O4246" i="11" s="1"/>
  <c r="P4246" i="11" s="1"/>
  <c r="V4246" i="11"/>
  <c r="W4246" i="11" s="1"/>
  <c r="X4246" i="11" s="1"/>
  <c r="Y4246" i="11" s="1"/>
  <c r="K4244" i="11"/>
  <c r="A4248" i="11"/>
  <c r="B4247" i="11"/>
  <c r="U4247" i="11"/>
  <c r="E4247" i="11"/>
  <c r="D4247" i="11"/>
  <c r="C4247" i="11"/>
  <c r="S4247" i="11"/>
  <c r="Q4244" i="11"/>
  <c r="Q4245" i="11" l="1"/>
  <c r="K4245" i="11"/>
  <c r="G4247" i="11"/>
  <c r="H4247" i="11" s="1"/>
  <c r="I4247" i="11" s="1"/>
  <c r="J4247" i="11" s="1"/>
  <c r="K4246" i="11" s="1"/>
  <c r="M4247" i="11"/>
  <c r="N4247" i="11" s="1"/>
  <c r="O4247" i="11" s="1"/>
  <c r="P4247" i="11" s="1"/>
  <c r="V4247" i="11"/>
  <c r="W4247" i="11" s="1"/>
  <c r="X4247" i="11" s="1"/>
  <c r="Y4247" i="11" s="1"/>
  <c r="U4248" i="11"/>
  <c r="E4248" i="11"/>
  <c r="D4248" i="11"/>
  <c r="C4248" i="11"/>
  <c r="B4248" i="11"/>
  <c r="A4249" i="11"/>
  <c r="S4248" i="11"/>
  <c r="G4248" i="11" l="1"/>
  <c r="H4248" i="11" s="1"/>
  <c r="I4248" i="11" s="1"/>
  <c r="J4248" i="11" s="1"/>
  <c r="K4247" i="11" s="1"/>
  <c r="V4248" i="11"/>
  <c r="M4248" i="11"/>
  <c r="N4248" i="11" s="1"/>
  <c r="O4248" i="11" s="1"/>
  <c r="P4248" i="11" s="1"/>
  <c r="Q4247" i="11" s="1"/>
  <c r="D4249" i="11"/>
  <c r="C4249" i="11"/>
  <c r="A4250" i="11"/>
  <c r="E4249" i="11"/>
  <c r="B4249" i="11"/>
  <c r="U4249" i="11"/>
  <c r="S4249" i="11"/>
  <c r="W4248" i="11"/>
  <c r="X4248" i="11" s="1"/>
  <c r="Y4248" i="11" s="1"/>
  <c r="Q4246" i="11"/>
  <c r="G4249" i="11" l="1"/>
  <c r="H4249" i="11" s="1"/>
  <c r="I4249" i="11" s="1"/>
  <c r="J4249" i="11" s="1"/>
  <c r="K4248" i="11" s="1"/>
  <c r="V4249" i="11"/>
  <c r="W4249" i="11" s="1"/>
  <c r="X4249" i="11" s="1"/>
  <c r="Y4249" i="11" s="1"/>
  <c r="M4249" i="11"/>
  <c r="N4249" i="11" s="1"/>
  <c r="O4249" i="11" s="1"/>
  <c r="P4249" i="11" s="1"/>
  <c r="Q4248" i="11" s="1"/>
  <c r="C4250" i="11"/>
  <c r="A4251" i="11"/>
  <c r="B4250" i="11"/>
  <c r="U4250" i="11"/>
  <c r="E4250" i="11"/>
  <c r="D4250" i="11"/>
  <c r="S4250" i="11"/>
  <c r="G4250" i="11" l="1"/>
  <c r="H4250" i="11" s="1"/>
  <c r="I4250" i="11" s="1"/>
  <c r="J4250" i="11" s="1"/>
  <c r="K4249" i="11" s="1"/>
  <c r="M4250" i="11"/>
  <c r="N4250" i="11" s="1"/>
  <c r="O4250" i="11" s="1"/>
  <c r="P4250" i="11" s="1"/>
  <c r="Q4249" i="11" s="1"/>
  <c r="V4250" i="11"/>
  <c r="W4250" i="11" s="1"/>
  <c r="X4250" i="11" s="1"/>
  <c r="Y4250" i="11" s="1"/>
  <c r="A4252" i="11"/>
  <c r="B4251" i="11"/>
  <c r="U4251" i="11"/>
  <c r="E4251" i="11"/>
  <c r="D4251" i="11"/>
  <c r="C4251" i="11"/>
  <c r="S4251" i="11"/>
  <c r="U4252" i="11" l="1"/>
  <c r="E4252" i="11"/>
  <c r="D4252" i="11"/>
  <c r="A4253" i="11"/>
  <c r="C4252" i="11"/>
  <c r="B4252" i="11"/>
  <c r="S4252" i="11"/>
  <c r="G4251" i="11"/>
  <c r="H4251" i="11" s="1"/>
  <c r="I4251" i="11" s="1"/>
  <c r="J4251" i="11" s="1"/>
  <c r="M4251" i="11"/>
  <c r="N4251" i="11" s="1"/>
  <c r="O4251" i="11" s="1"/>
  <c r="P4251" i="11" s="1"/>
  <c r="V4251" i="11"/>
  <c r="W4251" i="11" s="1"/>
  <c r="X4251" i="11" s="1"/>
  <c r="Y4251" i="11" s="1"/>
  <c r="K4250" i="11" l="1"/>
  <c r="Q4250" i="11"/>
  <c r="A4254" i="11"/>
  <c r="B4253" i="11"/>
  <c r="D4253" i="11"/>
  <c r="E4253" i="11"/>
  <c r="C4253" i="11"/>
  <c r="U4253" i="11"/>
  <c r="S4253" i="11"/>
  <c r="G4252" i="11"/>
  <c r="H4252" i="11" s="1"/>
  <c r="I4252" i="11" s="1"/>
  <c r="J4252" i="11" s="1"/>
  <c r="V4252" i="11"/>
  <c r="M4252" i="11"/>
  <c r="N4252" i="11" s="1"/>
  <c r="O4252" i="11" s="1"/>
  <c r="P4252" i="11" s="1"/>
  <c r="W4252" i="11"/>
  <c r="X4252" i="11" s="1"/>
  <c r="Y4252" i="11" s="1"/>
  <c r="Q4251" i="11" l="1"/>
  <c r="W4253" i="11"/>
  <c r="X4253" i="11" s="1"/>
  <c r="Y4253" i="11" s="1"/>
  <c r="G4253" i="11"/>
  <c r="M4253" i="11"/>
  <c r="N4253" i="11" s="1"/>
  <c r="O4253" i="11" s="1"/>
  <c r="P4253" i="11" s="1"/>
  <c r="V4253" i="11"/>
  <c r="K4251" i="11"/>
  <c r="U4254" i="11"/>
  <c r="E4254" i="11"/>
  <c r="C4254" i="11"/>
  <c r="A4255" i="11"/>
  <c r="D4254" i="11"/>
  <c r="B4254" i="11"/>
  <c r="S4254" i="11"/>
  <c r="H4253" i="11"/>
  <c r="I4253" i="11" s="1"/>
  <c r="J4253" i="11" s="1"/>
  <c r="Q4252" i="11" l="1"/>
  <c r="K4252" i="11"/>
  <c r="G4254" i="11"/>
  <c r="H4254" i="11" s="1"/>
  <c r="I4254" i="11" s="1"/>
  <c r="J4254" i="11" s="1"/>
  <c r="K4253" i="11" s="1"/>
  <c r="V4254" i="11"/>
  <c r="W4254" i="11" s="1"/>
  <c r="X4254" i="11" s="1"/>
  <c r="Y4254" i="11" s="1"/>
  <c r="M4254" i="11"/>
  <c r="D4255" i="11"/>
  <c r="A4256" i="11"/>
  <c r="B4255" i="11"/>
  <c r="C4255" i="11"/>
  <c r="U4255" i="11"/>
  <c r="E4255" i="11"/>
  <c r="S4255" i="11"/>
  <c r="N4254" i="11"/>
  <c r="O4254" i="11" s="1"/>
  <c r="P4254" i="11" s="1"/>
  <c r="G4255" i="11" l="1"/>
  <c r="H4255" i="11" s="1"/>
  <c r="I4255" i="11" s="1"/>
  <c r="J4255" i="11" s="1"/>
  <c r="K4254" i="11" s="1"/>
  <c r="M4255" i="11"/>
  <c r="N4255" i="11" s="1"/>
  <c r="O4255" i="11" s="1"/>
  <c r="P4255" i="11" s="1"/>
  <c r="Q4254" i="11" s="1"/>
  <c r="V4255" i="11"/>
  <c r="W4255" i="11" s="1"/>
  <c r="X4255" i="11" s="1"/>
  <c r="Y4255" i="11" s="1"/>
  <c r="C4256" i="11"/>
  <c r="U4256" i="11"/>
  <c r="E4256" i="11"/>
  <c r="A4257" i="11"/>
  <c r="D4256" i="11"/>
  <c r="B4256" i="11"/>
  <c r="S4256" i="11"/>
  <c r="Q4253" i="11"/>
  <c r="A4258" i="11" l="1"/>
  <c r="B4257" i="11"/>
  <c r="D4257" i="11"/>
  <c r="U4257" i="11"/>
  <c r="E4257" i="11"/>
  <c r="C4257" i="11"/>
  <c r="S4257" i="11"/>
  <c r="G4256" i="11"/>
  <c r="H4256" i="11" s="1"/>
  <c r="I4256" i="11" s="1"/>
  <c r="J4256" i="11" s="1"/>
  <c r="V4256" i="11"/>
  <c r="W4256" i="11" s="1"/>
  <c r="X4256" i="11" s="1"/>
  <c r="Y4256" i="11" s="1"/>
  <c r="M4256" i="11"/>
  <c r="N4256" i="11" s="1"/>
  <c r="O4256" i="11" s="1"/>
  <c r="P4256" i="11" s="1"/>
  <c r="Q4255" i="11" s="1"/>
  <c r="W4257" i="11" l="1"/>
  <c r="X4257" i="11" s="1"/>
  <c r="Y4257" i="11" s="1"/>
  <c r="H4257" i="11"/>
  <c r="I4257" i="11" s="1"/>
  <c r="J4257" i="11" s="1"/>
  <c r="G4257" i="11"/>
  <c r="M4257" i="11"/>
  <c r="N4257" i="11" s="1"/>
  <c r="O4257" i="11" s="1"/>
  <c r="P4257" i="11" s="1"/>
  <c r="V4257" i="11"/>
  <c r="K4255" i="11"/>
  <c r="U4258" i="11"/>
  <c r="E4258" i="11"/>
  <c r="C4258" i="11"/>
  <c r="D4258" i="11"/>
  <c r="B4258" i="11"/>
  <c r="A4259" i="11"/>
  <c r="S4258" i="11"/>
  <c r="G4258" i="11" l="1"/>
  <c r="H4258" i="11" s="1"/>
  <c r="I4258" i="11" s="1"/>
  <c r="J4258" i="11" s="1"/>
  <c r="K4257" i="11" s="1"/>
  <c r="M4258" i="11"/>
  <c r="V4258" i="11"/>
  <c r="W4258" i="11" s="1"/>
  <c r="X4258" i="11" s="1"/>
  <c r="Y4258" i="11" s="1"/>
  <c r="Q4256" i="11"/>
  <c r="D4259" i="11"/>
  <c r="A4260" i="11"/>
  <c r="B4259" i="11"/>
  <c r="E4259" i="11"/>
  <c r="C4259" i="11"/>
  <c r="U4259" i="11"/>
  <c r="S4259" i="11"/>
  <c r="N4258" i="11"/>
  <c r="O4258" i="11" s="1"/>
  <c r="P4258" i="11" s="1"/>
  <c r="K4256" i="11"/>
  <c r="C4260" i="11" l="1"/>
  <c r="U4260" i="11"/>
  <c r="E4260" i="11"/>
  <c r="B4260" i="11"/>
  <c r="A4261" i="11"/>
  <c r="D4260" i="11"/>
  <c r="S4260" i="11"/>
  <c r="G4259" i="11"/>
  <c r="H4259" i="11" s="1"/>
  <c r="I4259" i="11" s="1"/>
  <c r="J4259" i="11" s="1"/>
  <c r="K4258" i="11" s="1"/>
  <c r="V4259" i="11"/>
  <c r="W4259" i="11" s="1"/>
  <c r="X4259" i="11" s="1"/>
  <c r="Y4259" i="11" s="1"/>
  <c r="M4259" i="11"/>
  <c r="N4259" i="11" s="1"/>
  <c r="O4259" i="11" s="1"/>
  <c r="P4259" i="11" s="1"/>
  <c r="Q4257" i="11"/>
  <c r="A4262" i="11" l="1"/>
  <c r="B4261" i="11"/>
  <c r="D4261" i="11"/>
  <c r="E4261" i="11"/>
  <c r="C4261" i="11"/>
  <c r="U4261" i="11"/>
  <c r="S4261" i="11"/>
  <c r="G4260" i="11"/>
  <c r="H4260" i="11" s="1"/>
  <c r="I4260" i="11" s="1"/>
  <c r="J4260" i="11" s="1"/>
  <c r="K4259" i="11" s="1"/>
  <c r="M4260" i="11"/>
  <c r="N4260" i="11" s="1"/>
  <c r="O4260" i="11" s="1"/>
  <c r="P4260" i="11" s="1"/>
  <c r="V4260" i="11"/>
  <c r="W4260" i="11"/>
  <c r="X4260" i="11" s="1"/>
  <c r="Y4260" i="11" s="1"/>
  <c r="Q4258" i="11"/>
  <c r="W4261" i="11" l="1"/>
  <c r="X4261" i="11" s="1"/>
  <c r="Y4261" i="11" s="1"/>
  <c r="Q4259" i="11"/>
  <c r="N4261" i="11"/>
  <c r="O4261" i="11" s="1"/>
  <c r="P4261" i="11" s="1"/>
  <c r="G4261" i="11"/>
  <c r="V4261" i="11"/>
  <c r="M4261" i="11"/>
  <c r="H4261" i="11"/>
  <c r="I4261" i="11" s="1"/>
  <c r="J4261" i="11" s="1"/>
  <c r="U4262" i="11"/>
  <c r="E4262" i="11"/>
  <c r="C4262" i="11"/>
  <c r="A4263" i="11"/>
  <c r="D4262" i="11"/>
  <c r="B4262" i="11"/>
  <c r="S4262" i="11"/>
  <c r="K4260" i="11" l="1"/>
  <c r="G4262" i="11"/>
  <c r="H4262" i="11" s="1"/>
  <c r="I4262" i="11" s="1"/>
  <c r="J4262" i="11" s="1"/>
  <c r="V4262" i="11"/>
  <c r="W4262" i="11" s="1"/>
  <c r="X4262" i="11" s="1"/>
  <c r="Y4262" i="11" s="1"/>
  <c r="M4262" i="11"/>
  <c r="N4262" i="11" s="1"/>
  <c r="O4262" i="11" s="1"/>
  <c r="P4262" i="11" s="1"/>
  <c r="D4263" i="11"/>
  <c r="A4264" i="11"/>
  <c r="B4263" i="11"/>
  <c r="C4263" i="11"/>
  <c r="U4263" i="11"/>
  <c r="E4263" i="11"/>
  <c r="S4263" i="11"/>
  <c r="Q4260" i="11"/>
  <c r="G4263" i="11" l="1"/>
  <c r="H4263" i="11" s="1"/>
  <c r="I4263" i="11" s="1"/>
  <c r="J4263" i="11" s="1"/>
  <c r="V4263" i="11"/>
  <c r="W4263" i="11" s="1"/>
  <c r="X4263" i="11" s="1"/>
  <c r="Y4263" i="11" s="1"/>
  <c r="M4263" i="11"/>
  <c r="N4263" i="11" s="1"/>
  <c r="O4263" i="11" s="1"/>
  <c r="P4263" i="11" s="1"/>
  <c r="K4261" i="11"/>
  <c r="C4264" i="11"/>
  <c r="U4264" i="11"/>
  <c r="E4264" i="11"/>
  <c r="A4265" i="11"/>
  <c r="D4264" i="11"/>
  <c r="B4264" i="11"/>
  <c r="S4264" i="11"/>
  <c r="Q4261" i="11"/>
  <c r="A4266" i="11" l="1"/>
  <c r="B4265" i="11"/>
  <c r="D4265" i="11"/>
  <c r="U4265" i="11"/>
  <c r="E4265" i="11"/>
  <c r="C4265" i="11"/>
  <c r="S4265" i="11"/>
  <c r="G4264" i="11"/>
  <c r="H4264" i="11" s="1"/>
  <c r="I4264" i="11" s="1"/>
  <c r="J4264" i="11" s="1"/>
  <c r="V4264" i="11"/>
  <c r="W4264" i="11" s="1"/>
  <c r="X4264" i="11" s="1"/>
  <c r="Y4264" i="11" s="1"/>
  <c r="M4264" i="11"/>
  <c r="N4264" i="11" s="1"/>
  <c r="O4264" i="11" s="1"/>
  <c r="P4264" i="11" s="1"/>
  <c r="Q4262" i="11"/>
  <c r="K4262" i="11"/>
  <c r="N4265" i="11" l="1"/>
  <c r="O4265" i="11" s="1"/>
  <c r="P4265" i="11" s="1"/>
  <c r="Q4264" i="11" s="1"/>
  <c r="K4263" i="11"/>
  <c r="H4265" i="11"/>
  <c r="I4265" i="11" s="1"/>
  <c r="J4265" i="11" s="1"/>
  <c r="G4265" i="11"/>
  <c r="V4265" i="11"/>
  <c r="W4265" i="11" s="1"/>
  <c r="X4265" i="11" s="1"/>
  <c r="Y4265" i="11" s="1"/>
  <c r="M4265" i="11"/>
  <c r="U4266" i="11"/>
  <c r="E4266" i="11"/>
  <c r="C4266" i="11"/>
  <c r="D4266" i="11"/>
  <c r="B4266" i="11"/>
  <c r="A4267" i="11"/>
  <c r="S4266" i="11"/>
  <c r="Q4263" i="11"/>
  <c r="G4266" i="11" l="1"/>
  <c r="H4266" i="11" s="1"/>
  <c r="I4266" i="11" s="1"/>
  <c r="J4266" i="11" s="1"/>
  <c r="V4266" i="11"/>
  <c r="W4266" i="11" s="1"/>
  <c r="X4266" i="11" s="1"/>
  <c r="Y4266" i="11" s="1"/>
  <c r="M4266" i="11"/>
  <c r="N4266" i="11" s="1"/>
  <c r="O4266" i="11" s="1"/>
  <c r="P4266" i="11" s="1"/>
  <c r="D4267" i="11"/>
  <c r="A4268" i="11"/>
  <c r="B4267" i="11"/>
  <c r="E4267" i="11"/>
  <c r="C4267" i="11"/>
  <c r="U4267" i="11"/>
  <c r="S4267" i="11"/>
  <c r="K4264" i="11"/>
  <c r="U4268" i="11" l="1"/>
  <c r="C4268" i="11"/>
  <c r="E4268" i="11"/>
  <c r="B4268" i="11"/>
  <c r="D4268" i="11"/>
  <c r="S4268" i="11"/>
  <c r="G4267" i="11"/>
  <c r="H4267" i="11" s="1"/>
  <c r="I4267" i="11" s="1"/>
  <c r="J4267" i="11" s="1"/>
  <c r="K4266" i="11" s="1"/>
  <c r="M4267" i="11"/>
  <c r="N4267" i="11" s="1"/>
  <c r="O4267" i="11" s="1"/>
  <c r="P4267" i="11" s="1"/>
  <c r="V4267" i="11"/>
  <c r="W4267" i="11" s="1"/>
  <c r="X4267" i="11" s="1"/>
  <c r="Y4267" i="11" s="1"/>
  <c r="Q4265" i="11"/>
  <c r="K4265" i="11"/>
  <c r="G4268" i="11" l="1"/>
  <c r="H4268" i="11" s="1"/>
  <c r="I4268" i="11" s="1"/>
  <c r="J4268" i="11" s="1"/>
  <c r="K4267" i="11" s="1"/>
  <c r="M4268" i="11"/>
  <c r="V4268" i="11"/>
  <c r="Q4266" i="11"/>
  <c r="N4268" i="11"/>
  <c r="O4268" i="11" s="1"/>
  <c r="P4268" i="11" s="1"/>
  <c r="Q4267" i="11" s="1"/>
  <c r="W4268" i="11"/>
  <c r="X4268" i="11" s="1"/>
  <c r="Y4268" i="11" s="1"/>
  <c r="K56" i="8" l="1"/>
  <c r="L44" i="8" l="1"/>
  <c r="P53" i="8"/>
</calcChain>
</file>

<file path=xl/sharedStrings.xml><?xml version="1.0" encoding="utf-8"?>
<sst xmlns="http://schemas.openxmlformats.org/spreadsheetml/2006/main" count="1546" uniqueCount="1019">
  <si>
    <t>The Bioenergy System Planners Handbook</t>
  </si>
  <si>
    <t>There are two main methods to find heating values for biomasses:</t>
  </si>
  <si>
    <t>1) Do a laboratory analysis</t>
  </si>
  <si>
    <t xml:space="preserve">2) Look in databases available on the net, such as the one provided by </t>
  </si>
  <si>
    <t>or by the</t>
  </si>
  <si>
    <t>PHYLLIS</t>
  </si>
  <si>
    <t>In the first case, you will most probably get the heating value in SI units, i.e. as MJ/kg, and the value you ultimately want to</t>
  </si>
  <si>
    <r>
      <t xml:space="preserve">use as a reference for further planning work is the </t>
    </r>
    <r>
      <rPr>
        <i/>
        <sz val="11"/>
        <color theme="1"/>
        <rFont val="Calibri"/>
        <family val="2"/>
        <scheme val="minor"/>
      </rPr>
      <t>lower heating value for the dry, ash-free substance</t>
    </r>
    <r>
      <rPr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q</t>
    </r>
    <r>
      <rPr>
        <vertAlign val="subscript"/>
        <sz val="11"/>
        <color theme="1"/>
        <rFont val="Calibri"/>
        <family val="2"/>
        <scheme val="minor"/>
      </rPr>
      <t>NET,DAF</t>
    </r>
    <r>
      <rPr>
        <sz val="11"/>
        <color theme="1"/>
        <rFont val="Calibri"/>
        <family val="2"/>
        <scheme val="minor"/>
      </rPr>
      <t>. This value will</t>
    </r>
  </si>
  <si>
    <t xml:space="preserve">usually be found in the laboratory protocol. </t>
  </si>
  <si>
    <t>Finding the heating value from a database may, however, yield the higher heating value (sometimes referred to as the gross</t>
  </si>
  <si>
    <t>heating value) and may also be given in non-SI-units such as BTU/lb or alike.</t>
  </si>
  <si>
    <t>BTU/lb</t>
  </si>
  <si>
    <r>
      <t xml:space="preserve">Use this spreadsheet to re-calculate values from databases or from laboratory protocols to </t>
    </r>
    <r>
      <rPr>
        <i/>
        <sz val="11"/>
        <color theme="1"/>
        <rFont val="Calibri"/>
        <family val="2"/>
        <scheme val="minor"/>
      </rPr>
      <t>q</t>
    </r>
    <r>
      <rPr>
        <vertAlign val="subscript"/>
        <sz val="11"/>
        <color theme="1"/>
        <rFont val="Calibri"/>
        <family val="2"/>
        <scheme val="minor"/>
      </rPr>
      <t>NET,DAF</t>
    </r>
    <r>
      <rPr>
        <sz val="11"/>
        <color theme="1"/>
        <rFont val="Calibri"/>
        <family val="2"/>
        <scheme val="minor"/>
      </rPr>
      <t>.</t>
    </r>
  </si>
  <si>
    <t xml:space="preserve">  Please enter the value you have found:</t>
  </si>
  <si>
    <t>Is this a lower heating value or a higher?</t>
  </si>
  <si>
    <t>Lower</t>
  </si>
  <si>
    <t>Higher</t>
  </si>
  <si>
    <t xml:space="preserve"> </t>
  </si>
  <si>
    <t xml:space="preserve">   Hydrogen content in the dry substance:</t>
  </si>
  <si>
    <t>% by weight</t>
  </si>
  <si>
    <t xml:space="preserve">   Please also specify the unit:</t>
  </si>
  <si>
    <t>MJ/kg</t>
  </si>
  <si>
    <t>kWh/kg</t>
  </si>
  <si>
    <t>MWh/ton</t>
  </si>
  <si>
    <t>cal/lb</t>
  </si>
  <si>
    <t>cal/kg</t>
  </si>
  <si>
    <t>J/lb</t>
  </si>
  <si>
    <t>kJ/lb</t>
  </si>
  <si>
    <t>MJ/lb</t>
  </si>
  <si>
    <t>J/kg</t>
  </si>
  <si>
    <t>kJ/kg</t>
  </si>
  <si>
    <t>Wh/lb</t>
  </si>
  <si>
    <t>kWh/lb</t>
  </si>
  <si>
    <t>BTU/kg</t>
  </si>
  <si>
    <t>BTU/ton</t>
  </si>
  <si>
    <t>BTU/tonne</t>
  </si>
  <si>
    <t>cal/ton</t>
  </si>
  <si>
    <t>cal/tonne</t>
  </si>
  <si>
    <t>kcal/lb</t>
  </si>
  <si>
    <t>kcal/kg</t>
  </si>
  <si>
    <t>kcal/ton</t>
  </si>
  <si>
    <t>kcal/tonne</t>
  </si>
  <si>
    <t>therm/lb</t>
  </si>
  <si>
    <t>therm/kg</t>
  </si>
  <si>
    <t>therm/ton</t>
  </si>
  <si>
    <t>therm/tonne</t>
  </si>
  <si>
    <t>Wh/kg</t>
  </si>
  <si>
    <t>Wh/ton</t>
  </si>
  <si>
    <t>Wh/tonne</t>
  </si>
  <si>
    <t>kWh/ton</t>
  </si>
  <si>
    <t>kWh/tonne</t>
  </si>
  <si>
    <t>MWh/lb</t>
  </si>
  <si>
    <t>MWh/kg</t>
  </si>
  <si>
    <t>MWh/tonne</t>
  </si>
  <si>
    <t>J/ton</t>
  </si>
  <si>
    <t>J/tonne</t>
  </si>
  <si>
    <t>kJ/ton</t>
  </si>
  <si>
    <t>kJ/tonne</t>
  </si>
  <si>
    <t>MJ/ton</t>
  </si>
  <si>
    <t>MJ/tonne</t>
  </si>
  <si>
    <t>, % by weight on a wet basis.</t>
  </si>
  <si>
    <t>Please also enter the moisture content:</t>
  </si>
  <si>
    <t>Ash content in the sample, % by weight:</t>
  </si>
  <si>
    <t>Dry</t>
  </si>
  <si>
    <t>Wet</t>
  </si>
  <si>
    <t xml:space="preserve">          Ash content on a dry or a wet basis?</t>
  </si>
  <si>
    <t>In case the value you have found is for dry and ash-free material, you will set moisture content and ash content both to zero.</t>
  </si>
  <si>
    <t>Askmängd</t>
  </si>
  <si>
    <t>Vatten bildat ur förbränning av väte</t>
  </si>
  <si>
    <t>kg/kg bränsle</t>
  </si>
  <si>
    <t>kg/kg vilket ger en askhalt</t>
  </si>
  <si>
    <t>på torr basis</t>
  </si>
  <si>
    <t>Nettovärmevärde</t>
  </si>
  <si>
    <t>MJ/kg bränsle</t>
  </si>
  <si>
    <t>MJ/kg dry, ash-free substance</t>
  </si>
  <si>
    <r>
      <t xml:space="preserve">Your reference value, </t>
    </r>
    <r>
      <rPr>
        <b/>
        <i/>
        <sz val="11"/>
        <color theme="1"/>
        <rFont val="Calibri"/>
        <family val="2"/>
        <scheme val="minor"/>
      </rPr>
      <t>q</t>
    </r>
    <r>
      <rPr>
        <b/>
        <vertAlign val="subscript"/>
        <sz val="11"/>
        <color theme="1"/>
        <rFont val="Calibri"/>
        <family val="2"/>
        <scheme val="minor"/>
      </rPr>
      <t>NET,DAF</t>
    </r>
    <r>
      <rPr>
        <b/>
        <sz val="11"/>
        <color theme="1"/>
        <rFont val="Calibri"/>
        <family val="2"/>
        <scheme val="minor"/>
      </rPr>
      <t>, becomes</t>
    </r>
  </si>
  <si>
    <t>An example:</t>
  </si>
  <si>
    <t>Use the Phyllis database to obtain a reference value for weathered wheat straw.</t>
  </si>
  <si>
    <t>1) Open Phyllis and select "Composition of a single material".</t>
  </si>
  <si>
    <t>2) Select group "Straw" and subgroup "Wheat"</t>
  </si>
  <si>
    <t>19406 kJ/kg on a dry basis.</t>
  </si>
  <si>
    <t xml:space="preserve">None of the two gives the hydrogen content. </t>
  </si>
  <si>
    <t>To obtain a representative value for the hydrogen content, scan a number of the biomasses in the current group.</t>
  </si>
  <si>
    <t>The six first ones in the database yield hydrogen contents (dry basis) 6.12, 5.07, 5.44, 5.67, 5.5 and 5.87 respectively.</t>
  </si>
  <si>
    <t xml:space="preserve">The average of these values becomes 5.6 and you can now fill in the boxes above using 19410 kJ/kg, </t>
  </si>
  <si>
    <t>5.6 % hydrogen and 3.2 % ash on a dry basis. Moisture content is sero, since the values are all on a dry basis.</t>
  </si>
  <si>
    <t>The reference value becomes 18.78 MJ/kg.</t>
  </si>
  <si>
    <t xml:space="preserve">Selecting "Danish and weathered" (line 7) yields intrinsic ash content 3.3 % on a dry basis and a higher heating value </t>
  </si>
  <si>
    <t>Selecting "wheat straw, weathered" (the second last line) yields 3 % ash (intrinsic) and 19410 kJ/kg.</t>
  </si>
  <si>
    <r>
      <t xml:space="preserve">For practical use in your planning work you will then use the reference value </t>
    </r>
    <r>
      <rPr>
        <i/>
        <sz val="11"/>
        <color theme="1"/>
        <rFont val="Calibri"/>
        <family val="2"/>
        <scheme val="minor"/>
      </rPr>
      <t>q</t>
    </r>
    <r>
      <rPr>
        <vertAlign val="subscript"/>
        <sz val="11"/>
        <color theme="1"/>
        <rFont val="Calibri"/>
        <family val="2"/>
        <scheme val="minor"/>
      </rPr>
      <t>NET,DAF</t>
    </r>
    <r>
      <rPr>
        <sz val="11"/>
        <color theme="1"/>
        <rFont val="Calibri"/>
        <family val="2"/>
        <scheme val="minor"/>
      </rPr>
      <t xml:space="preserve"> so that your real fuel, in all practial cases becomes</t>
    </r>
  </si>
  <si>
    <r>
      <t xml:space="preserve">In this equation, </t>
    </r>
    <r>
      <rPr>
        <i/>
        <sz val="11"/>
        <color theme="1"/>
        <rFont val="Calibri"/>
        <family val="2"/>
        <scheme val="minor"/>
      </rPr>
      <t>f</t>
    </r>
    <r>
      <rPr>
        <vertAlign val="subscript"/>
        <sz val="11"/>
        <color theme="1"/>
        <rFont val="Calibri"/>
        <family val="2"/>
        <scheme val="minor"/>
      </rPr>
      <t>MOISTURE</t>
    </r>
    <r>
      <rPr>
        <sz val="11"/>
        <color theme="1"/>
        <rFont val="Calibri"/>
        <family val="2"/>
        <scheme val="minor"/>
      </rPr>
      <t xml:space="preserve"> is the moisture content in the fuel as delivered, </t>
    </r>
    <r>
      <rPr>
        <i/>
        <sz val="11"/>
        <color theme="1"/>
        <rFont val="Calibri"/>
        <family val="2"/>
        <scheme val="minor"/>
      </rPr>
      <t>f</t>
    </r>
    <r>
      <rPr>
        <vertAlign val="subscript"/>
        <sz val="11"/>
        <color theme="1"/>
        <rFont val="Calibri"/>
        <family val="2"/>
        <scheme val="minor"/>
      </rPr>
      <t>ASH,INTRINSIC</t>
    </r>
    <r>
      <rPr>
        <sz val="11"/>
        <color theme="1"/>
        <rFont val="Calibri"/>
        <family val="2"/>
        <scheme val="minor"/>
      </rPr>
      <t xml:space="preserve"> is the ash content inherent in the material itself (3.2 %)</t>
    </r>
  </si>
  <si>
    <r>
      <t xml:space="preserve">and </t>
    </r>
    <r>
      <rPr>
        <i/>
        <sz val="11"/>
        <color theme="1"/>
        <rFont val="Calibri"/>
        <family val="2"/>
        <scheme val="minor"/>
      </rPr>
      <t>f</t>
    </r>
    <r>
      <rPr>
        <vertAlign val="subscript"/>
        <sz val="11"/>
        <color theme="1"/>
        <rFont val="Calibri"/>
        <family val="2"/>
        <scheme val="minor"/>
      </rPr>
      <t>ASH,EXTRINSIC</t>
    </r>
    <r>
      <rPr>
        <sz val="11"/>
        <color theme="1"/>
        <rFont val="Calibri"/>
        <family val="2"/>
        <scheme val="minor"/>
      </rPr>
      <t xml:space="preserve"> is any "extra" ash that may have entered the material because of improper handling.</t>
    </r>
  </si>
  <si>
    <t>Oats</t>
  </si>
  <si>
    <t>Maize</t>
  </si>
  <si>
    <t>Sorghum</t>
  </si>
  <si>
    <t>Wheat</t>
  </si>
  <si>
    <t>Barley</t>
  </si>
  <si>
    <t>Rice</t>
  </si>
  <si>
    <t>Sugar cane</t>
  </si>
  <si>
    <t>Legumes</t>
  </si>
  <si>
    <t>Dry beans</t>
  </si>
  <si>
    <t>Cassava</t>
  </si>
  <si>
    <t>Potatoes</t>
  </si>
  <si>
    <t>Fruits</t>
  </si>
  <si>
    <t>Vegetables</t>
  </si>
  <si>
    <t>Fiber crops</t>
  </si>
  <si>
    <t>Seed cotton</t>
  </si>
  <si>
    <t>Sunflower</t>
  </si>
  <si>
    <t>Soybeans</t>
  </si>
  <si>
    <t>Groundnuts</t>
  </si>
  <si>
    <t>Tea</t>
  </si>
  <si>
    <t>Coconut fiber</t>
  </si>
  <si>
    <t>Coconut shell</t>
  </si>
  <si>
    <t>As indicated in chapter 02-00, the agricultural yields in different climatic zones across Europe span from 1 - 10 tons/hectare and year.</t>
  </si>
  <si>
    <t>Assuming a reference heating value is available (from the Processes spreadsheet), assuming an areal productivity (ton/hectare*year)</t>
  </si>
  <si>
    <t>and a crop, one may estimate the energy potential from the by-products generated by agricultural activity.</t>
  </si>
  <si>
    <t>3) In "Biomass" you will now find two relevant entries, line 7 and the second last line.</t>
  </si>
  <si>
    <t>Agricultural regional resources</t>
  </si>
  <si>
    <t>Forest regional resources</t>
  </si>
  <si>
    <t xml:space="preserve">To estimate forest resources it must be understood that trees are very different. </t>
  </si>
  <si>
    <t>However, using the measures indicated in the schematic, a rough estimate of the volume</t>
  </si>
  <si>
    <t>in a tree may be done. The crucial measures are:</t>
  </si>
  <si>
    <r>
      <rPr>
        <sz val="11"/>
        <color theme="1"/>
        <rFont val="Symbol"/>
        <family val="1"/>
        <charset val="2"/>
      </rPr>
      <t xml:space="preserve"> ·</t>
    </r>
    <r>
      <rPr>
        <sz val="11"/>
        <color theme="1"/>
        <rFont val="Calibri"/>
        <family val="2"/>
      </rPr>
      <t xml:space="preserve"> T</t>
    </r>
    <r>
      <rPr>
        <sz val="11"/>
        <color theme="1"/>
        <rFont val="Calibri"/>
        <family val="2"/>
        <scheme val="minor"/>
      </rPr>
      <t>he total height of the tree (</t>
    </r>
    <r>
      <rPr>
        <i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>) in meters.</t>
    </r>
  </si>
  <si>
    <t>The equations used to compute the volume are very approximate and the accuracy</t>
  </si>
  <si>
    <t>The last measure of major importance to be entered for the rough estimate is the</t>
  </si>
  <si>
    <t>Birch</t>
  </si>
  <si>
    <t>Aspen</t>
  </si>
  <si>
    <t>Pine</t>
  </si>
  <si>
    <t>Opposed to the heating value - which is a thermodynamic property and is fundamentally invariant for a specific substance - is the methane</t>
  </si>
  <si>
    <t>potential strongly process dependant. The formation of biogas is a dynamic process, strongly depending on the living conditions for the micro-</t>
  </si>
  <si>
    <r>
      <t xml:space="preserve">organisms including factors like temperature, </t>
    </r>
    <r>
      <rPr>
        <i/>
        <sz val="11"/>
        <color theme="1"/>
        <rFont val="Calibri"/>
        <family val="2"/>
        <scheme val="minor"/>
      </rPr>
      <t>pH</t>
    </r>
    <r>
      <rPr>
        <sz val="11"/>
        <color theme="1"/>
        <rFont val="Calibri"/>
        <family val="2"/>
        <scheme val="minor"/>
      </rPr>
      <t>-value, total water content and the actual composition of the substrate. Hence, the methane</t>
    </r>
  </si>
  <si>
    <r>
      <t>potential is typically not expressed in the most simple unit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/kg of solid feed, but is a bit more complicated. </t>
    </r>
  </si>
  <si>
    <t>This database is downloaded for free and can be readily installed on your own computer.</t>
  </si>
  <si>
    <t>the University of Southampton.</t>
  </si>
  <si>
    <t>Biogas Handbook</t>
  </si>
  <si>
    <t xml:space="preserve">You can also find good information in the </t>
  </si>
  <si>
    <t>and you want to have the methane content of the biogas expressed in % by volume. The problem is that these values are not necessarily</t>
  </si>
  <si>
    <r>
      <t>The reference values you want to have for dimensioning purposes are the total biogas yield as expressed in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/kg volatile substance (VS)  </t>
    </r>
  </si>
  <si>
    <t>% C   and</t>
  </si>
  <si>
    <t>% O respectively.</t>
  </si>
  <si>
    <t xml:space="preserve">       Please also give the contents of Carbon (C) and Oxygen (O) in the dry substance:</t>
  </si>
  <si>
    <t>gram vatten/kg bränsle</t>
  </si>
  <si>
    <t>% on a wet basis.</t>
  </si>
  <si>
    <t>% on a dry basis.</t>
  </si>
  <si>
    <t>The reference heating value is</t>
  </si>
  <si>
    <t>MJ/kg dry, ash-free substance.</t>
  </si>
  <si>
    <t>gram aska/kg bränsle</t>
  </si>
  <si>
    <t>gram kol/kg bränsle</t>
  </si>
  <si>
    <t>gram syre/kg bränsle</t>
  </si>
  <si>
    <t>gram väte/kg bränsle</t>
  </si>
  <si>
    <t>gram övrigt/kg bränsle</t>
  </si>
  <si>
    <t xml:space="preserve">       =&gt;</t>
  </si>
  <si>
    <t>mol vattenånga/kg bränsle</t>
  </si>
  <si>
    <t>mol koldioxid/kg bränsle</t>
  </si>
  <si>
    <t>mol syrgas/kg bränsle</t>
  </si>
  <si>
    <t>Stökiometriskt syrebehov:</t>
  </si>
  <si>
    <t>Stökiometrisk kvävemängd:</t>
  </si>
  <si>
    <t>mol/mol</t>
  </si>
  <si>
    <t>Stökiometrisk våt rögas</t>
  </si>
  <si>
    <t>vattenånga</t>
  </si>
  <si>
    <t>koldioxid</t>
  </si>
  <si>
    <t>kvävgas</t>
  </si>
  <si>
    <t>Extraluft</t>
  </si>
  <si>
    <t>Aktuellt värmevärde=</t>
  </si>
  <si>
    <t>mg/m3 (dry gas, 13 % CO2)</t>
  </si>
  <si>
    <t>mg/m3 (dry gas, 10 % CO2)</t>
  </si>
  <si>
    <t>mg/m3 (dry gas, 11 % CO2)</t>
  </si>
  <si>
    <t>mg/m3 (dry gas, 6 % O2)</t>
  </si>
  <si>
    <t>mg/m3 (dry gas, 10 % O2)</t>
  </si>
  <si>
    <t>mg/m3 (dry gas, 11 % O2)</t>
  </si>
  <si>
    <t>mg/m3 (wet gas, 10 % CO2)</t>
  </si>
  <si>
    <t>mg/m3 (wet gas, 11 % CO2)</t>
  </si>
  <si>
    <t>mg/m3 (wet gas, 13 % CO2)</t>
  </si>
  <si>
    <t>mg/m3 (wet gas, 6 % O2)</t>
  </si>
  <si>
    <t>mg/m3 (wet gas, 10 % O2)</t>
  </si>
  <si>
    <t>mg/m3 (wet gas, 11 % O2)</t>
  </si>
  <si>
    <t>at the temperature</t>
  </si>
  <si>
    <t xml:space="preserve">    pressure</t>
  </si>
  <si>
    <t>Temp:</t>
  </si>
  <si>
    <t>psi</t>
  </si>
  <si>
    <t>bar</t>
  </si>
  <si>
    <t>atm</t>
  </si>
  <si>
    <t>Pascal</t>
  </si>
  <si>
    <t>kPascal</t>
  </si>
  <si>
    <t>MPascal</t>
  </si>
  <si>
    <t>kg/cm2</t>
  </si>
  <si>
    <t>torr</t>
  </si>
  <si>
    <t>mm WG</t>
  </si>
  <si>
    <t>and</t>
  </si>
  <si>
    <t>deg C</t>
  </si>
  <si>
    <t>deg F</t>
  </si>
  <si>
    <t>Tryck:</t>
  </si>
  <si>
    <t>mol/MJ</t>
  </si>
  <si>
    <t>mol/kg</t>
  </si>
  <si>
    <t>ppm in dry gas</t>
  </si>
  <si>
    <t>ppm in wet gas</t>
  </si>
  <si>
    <t>volume-%, dry gas</t>
  </si>
  <si>
    <t>volume-%, wet gas</t>
  </si>
  <si>
    <t xml:space="preserve">    To convert the emission of anything, in</t>
  </si>
  <si>
    <t>mg/MJ</t>
  </si>
  <si>
    <t xml:space="preserve"> into mg/MJ,   multiply the registered  value with the factor:</t>
  </si>
  <si>
    <t>Observandum:</t>
  </si>
  <si>
    <t xml:space="preserve">        The actual heating value is</t>
  </si>
  <si>
    <t>MJ/kg real, wet and ash-containing fuel</t>
  </si>
  <si>
    <t>moisture content, with the ash content, with the sampling temperature and with the sampling pressure. This is exactly</t>
  </si>
  <si>
    <t xml:space="preserve">case temperature and pressure. </t>
  </si>
  <si>
    <t>Using a value expressed in terms of mg/MJ instead, the total emission is obtained by multiplication with the heating value.</t>
  </si>
  <si>
    <r>
      <t>Using the numbers above, one finds that an emission of 1 mg/m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equals</t>
    </r>
  </si>
  <si>
    <t>*</t>
  </si>
  <si>
    <t>equal to</t>
  </si>
  <si>
    <t>mg/kg of fuel used, regardless of sampling pressure and temperature.</t>
  </si>
  <si>
    <t>which is then</t>
  </si>
  <si>
    <r>
      <t xml:space="preserve">% on a wet basis.            </t>
    </r>
    <r>
      <rPr>
        <i/>
        <sz val="11"/>
        <color theme="1"/>
        <rFont val="Calibri"/>
        <family val="2"/>
        <scheme val="minor"/>
      </rPr>
      <t>You may enter a new value to use for the conversion factor:</t>
    </r>
  </si>
  <si>
    <r>
      <t xml:space="preserve">% on a dry basis.            </t>
    </r>
    <r>
      <rPr>
        <i/>
        <sz val="11"/>
        <color theme="1"/>
        <rFont val="Calibri"/>
        <family val="2"/>
        <scheme val="minor"/>
      </rPr>
      <t>You may now enter a value for any additional, extrinsic, ash:</t>
    </r>
  </si>
  <si>
    <t>1)        Water content:</t>
  </si>
  <si>
    <t>2)             Ash content:</t>
  </si>
  <si>
    <t>3)      Carbon content:</t>
  </si>
  <si>
    <t>4)     Oxygen content:</t>
  </si>
  <si>
    <t>5) Hydrogen content:</t>
  </si>
  <si>
    <t>6)     Other elements:</t>
  </si>
  <si>
    <r>
      <t>You will notice that the conversion factor from mg/m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into mg/MJ varies with the actual fuel analysis, with respect to the</t>
    </r>
  </si>
  <si>
    <t xml:space="preserve">Complete combustion of the fuel specified above will require 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</si>
  <si>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of air (</t>
    </r>
    <r>
      <rPr>
        <i/>
        <sz val="10"/>
        <color theme="1"/>
        <rFont val="Calibri"/>
        <family val="2"/>
        <scheme val="minor"/>
      </rPr>
      <t xml:space="preserve">at 0 </t>
    </r>
    <r>
      <rPr>
        <i/>
        <vertAlign val="superscript"/>
        <sz val="10"/>
        <color theme="1"/>
        <rFont val="Calibri"/>
        <family val="2"/>
        <scheme val="minor"/>
      </rPr>
      <t>o</t>
    </r>
    <r>
      <rPr>
        <i/>
        <sz val="10"/>
        <color theme="1"/>
        <rFont val="Calibri"/>
        <family val="2"/>
        <scheme val="minor"/>
      </rPr>
      <t>C and 101.325 kPa</t>
    </r>
    <r>
      <rPr>
        <sz val="11"/>
        <color theme="1"/>
        <rFont val="Calibri"/>
        <family val="2"/>
        <scheme val="minor"/>
      </rPr>
      <t xml:space="preserve">) and will release </t>
    </r>
  </si>
  <si>
    <t>MJ/kg.</t>
  </si>
  <si>
    <r>
      <t>The gas produced (</t>
    </r>
    <r>
      <rPr>
        <i/>
        <sz val="10"/>
        <color theme="1"/>
        <rFont val="Calibri"/>
        <family val="2"/>
        <scheme val="minor"/>
      </rPr>
      <t>flue gas</t>
    </r>
    <r>
      <rPr>
        <sz val="11"/>
        <color theme="1"/>
        <rFont val="Calibri"/>
        <family val="2"/>
        <scheme val="minor"/>
      </rPr>
      <t>) will have a volume of</t>
    </r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</si>
  <si>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 (</t>
    </r>
    <r>
      <rPr>
        <i/>
        <sz val="10"/>
        <color theme="1"/>
        <rFont val="Calibri"/>
        <family val="2"/>
        <scheme val="minor"/>
      </rPr>
      <t xml:space="preserve">at 0 </t>
    </r>
    <r>
      <rPr>
        <i/>
        <vertAlign val="superscript"/>
        <sz val="10"/>
        <color theme="1"/>
        <rFont val="Calibri"/>
        <family val="2"/>
        <scheme val="minor"/>
      </rPr>
      <t>o</t>
    </r>
    <r>
      <rPr>
        <i/>
        <sz val="10"/>
        <color theme="1"/>
        <rFont val="Calibri"/>
        <family val="2"/>
        <scheme val="minor"/>
      </rPr>
      <t>C and 101.325 kPa</t>
    </r>
    <r>
      <rPr>
        <sz val="11"/>
        <color theme="1"/>
        <rFont val="Calibri"/>
        <family val="2"/>
        <scheme val="minor"/>
      </rPr>
      <t xml:space="preserve">). The gas will consist of </t>
    </r>
  </si>
  <si>
    <t>% water vapour and</t>
  </si>
  <si>
    <t>% carbon dioxide in nitrogen.</t>
  </si>
  <si>
    <t>Temp</t>
  </si>
  <si>
    <t>Cp(H2O)</t>
  </si>
  <si>
    <t>Cp(CO2)</t>
  </si>
  <si>
    <t>Cp(N2)</t>
  </si>
  <si>
    <t>Cp(O2)</t>
  </si>
  <si>
    <t>J/kg bränsle*grad</t>
  </si>
  <si>
    <t>MJ/kg br</t>
  </si>
  <si>
    <t>Theoretical combustion temperature is</t>
  </si>
  <si>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C.</t>
    </r>
  </si>
  <si>
    <t>In reality, you will have to use additional air for the combustion process and the excess air will reduce the attainable combustion temperature.</t>
  </si>
  <si>
    <r>
      <t xml:space="preserve">As a rule-of-thumb, the combustion temperature has to exceed 1000 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 if the combustion process shall be self sustaining.</t>
    </r>
  </si>
  <si>
    <r>
      <t>The excess air is quantified using a multiplier, the excess air factor (</t>
    </r>
    <r>
      <rPr>
        <i/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), with a value exceeding unity. Typical values for combustion of biomass in</t>
    </r>
  </si>
  <si>
    <r>
      <t xml:space="preserve">grate-fired boilers are </t>
    </r>
    <r>
      <rPr>
        <i/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 xml:space="preserve"> about 1.15 - 1.25, the lower the better, but limited downwards by the emission of unburned matter.</t>
    </r>
  </si>
  <si>
    <t>The excess air is quantified using a multiplier, the excess air factor (l), with a value exceeding unity. Typical values for combustion of biomass in</t>
  </si>
  <si>
    <r>
      <t xml:space="preserve">The attainable value is to a great exten set by the combustion equipment used - inappropriate equipment demanding high values of </t>
    </r>
    <r>
      <rPr>
        <i/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.</t>
    </r>
  </si>
  <si>
    <r>
      <t xml:space="preserve">Please enter a test value for </t>
    </r>
    <r>
      <rPr>
        <i/>
        <sz val="11"/>
        <color theme="1"/>
        <rFont val="Symbol"/>
        <family val="1"/>
        <charset val="2"/>
      </rPr>
      <t>l</t>
    </r>
    <r>
      <rPr>
        <sz val="11"/>
        <color theme="1"/>
        <rFont val="Calibri"/>
        <family val="2"/>
        <scheme val="minor"/>
      </rPr>
      <t>:</t>
    </r>
  </si>
  <si>
    <t>Value must exceed unity!</t>
  </si>
  <si>
    <t>Luftfaktor</t>
  </si>
  <si>
    <t>Syre</t>
  </si>
  <si>
    <t>Kväve</t>
  </si>
  <si>
    <t>Vatten</t>
  </si>
  <si>
    <t>Totalt=</t>
  </si>
  <si>
    <t>The total flue gas volume now becomes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</si>
  <si>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 (at 0 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C and 101.325 kPa) and the combustion temperature </t>
    </r>
  </si>
  <si>
    <t>Våt gas</t>
  </si>
  <si>
    <t>Torr gas</t>
  </si>
  <si>
    <t>Daggpunkt</t>
  </si>
  <si>
    <t>The wet flue gas will contain</t>
  </si>
  <si>
    <t>% water vapour. This corresponds to a dew point at</t>
  </si>
  <si>
    <t>It is recommended that the flue gas temperature be maintained 30 degrees above the dew point, or at</t>
  </si>
  <si>
    <t>degrees.</t>
  </si>
  <si>
    <t>Rökgasförlust</t>
  </si>
  <si>
    <t>This will limit the attainable thermal efficiency to maximum</t>
  </si>
  <si>
    <t>The wet flue gas will also have</t>
  </si>
  <si>
    <t>% oxygen and also</t>
  </si>
  <si>
    <r>
      <t>% CO</t>
    </r>
    <r>
      <rPr>
        <vertAlign val="subscript"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</t>
    </r>
  </si>
  <si>
    <t>The dry flue gas will contain</t>
  </si>
  <si>
    <r>
      <t>%, wall losses (</t>
    </r>
    <r>
      <rPr>
        <i/>
        <sz val="10"/>
        <color theme="1"/>
        <rFont val="Calibri"/>
        <family val="2"/>
        <scheme val="minor"/>
      </rPr>
      <t>can be assumed at 5 %</t>
    </r>
    <r>
      <rPr>
        <sz val="11"/>
        <color theme="1"/>
        <rFont val="Calibri"/>
        <family val="2"/>
        <scheme val="minor"/>
      </rPr>
      <t>) unaccounted for.</t>
    </r>
  </si>
  <si>
    <t>Cp(CO)</t>
  </si>
  <si>
    <t>Ansätt förgasningsgas vid luftfaktor 0.2</t>
  </si>
  <si>
    <t>Ånga</t>
  </si>
  <si>
    <t>CO2</t>
  </si>
  <si>
    <t>CO</t>
  </si>
  <si>
    <t>FÖRGASNINGSGAS</t>
  </si>
  <si>
    <r>
      <t xml:space="preserve">Thermal gasification will typically require a process temperature about 700 - 850 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C. To arrive at reasonable total efficiencies it is advantageous to </t>
    </r>
  </si>
  <si>
    <r>
      <t xml:space="preserve">pre-dry the solid material prior to feeding into the gasifier. For the current fuel as defined above, a process temperature of 700 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 corresponds to</t>
    </r>
  </si>
  <si>
    <t>a total thermal energy in the product gas equal to</t>
  </si>
  <si>
    <r>
      <t xml:space="preserve">% of the energy input while 850 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 corresponds to</t>
    </r>
  </si>
  <si>
    <r>
      <t>remaining part of the energy (</t>
    </r>
    <r>
      <rPr>
        <i/>
        <sz val="10"/>
        <color theme="1"/>
        <rFont val="Calibri"/>
        <family val="2"/>
        <scheme val="minor"/>
      </rPr>
      <t>wall losses unaccounted for</t>
    </r>
    <r>
      <rPr>
        <sz val="11"/>
        <color theme="1"/>
        <rFont val="Calibri"/>
        <family val="2"/>
        <scheme val="minor"/>
      </rPr>
      <t xml:space="preserve">) will be present as chemical energy in the gas. </t>
    </r>
  </si>
  <si>
    <t>To take advantage of thermal gasification, the gas should be cleaned prior to combustion and since gas cleaning requires the gas to be cooled,</t>
  </si>
  <si>
    <t>the process design must be such as to recover the sensible heat from the gas.</t>
  </si>
  <si>
    <t>Also for the elevated temperatures in pyrolysis, thermal energy from the feedstock is used. High-temperature pyrolysis typically occurs at</t>
  </si>
  <si>
    <r>
      <t>temperatures about 500 - 700 degrees while low-temperature pyrolysis (</t>
    </r>
    <r>
      <rPr>
        <i/>
        <sz val="10"/>
        <color theme="1"/>
        <rFont val="Calibri"/>
        <family val="2"/>
        <scheme val="minor"/>
      </rPr>
      <t>torrefaction</t>
    </r>
    <r>
      <rPr>
        <sz val="11"/>
        <color theme="1"/>
        <rFont val="Calibri"/>
        <family val="2"/>
        <scheme val="minor"/>
      </rPr>
      <t xml:space="preserve">) typically runs at temperatures 300 - 400 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C.</t>
    </r>
  </si>
  <si>
    <t>Because of the lower temperatures, the thermal efficiencies become higher than for gasification.</t>
  </si>
  <si>
    <r>
      <t>X</t>
    </r>
    <r>
      <rPr>
        <vertAlign val="subscript"/>
        <sz val="11"/>
        <color theme="0"/>
        <rFont val="Calibri"/>
        <family val="2"/>
        <scheme val="minor"/>
      </rPr>
      <t>CO2,VÅT</t>
    </r>
  </si>
  <si>
    <r>
      <t>Rökgas</t>
    </r>
    <r>
      <rPr>
        <vertAlign val="subscript"/>
        <sz val="11"/>
        <color theme="0"/>
        <rFont val="Calibri"/>
        <family val="2"/>
        <scheme val="minor"/>
      </rPr>
      <t>TOT</t>
    </r>
  </si>
  <si>
    <r>
      <t>X</t>
    </r>
    <r>
      <rPr>
        <vertAlign val="subscript"/>
        <sz val="11"/>
        <color theme="0"/>
        <rFont val="Calibri"/>
        <family val="2"/>
        <scheme val="minor"/>
      </rPr>
      <t>CO2,TORR</t>
    </r>
  </si>
  <si>
    <r>
      <t>X</t>
    </r>
    <r>
      <rPr>
        <vertAlign val="subscript"/>
        <sz val="11"/>
        <color theme="0"/>
        <rFont val="Calibri"/>
        <family val="2"/>
        <scheme val="minor"/>
      </rPr>
      <t>O2,VÅT</t>
    </r>
  </si>
  <si>
    <r>
      <t xml:space="preserve">0-50 </t>
    </r>
    <r>
      <rPr>
        <vertAlign val="superscript"/>
        <sz val="11"/>
        <color theme="0"/>
        <rFont val="Calibri"/>
        <family val="2"/>
        <scheme val="minor"/>
      </rPr>
      <t>o</t>
    </r>
    <r>
      <rPr>
        <sz val="11"/>
        <color theme="0"/>
        <rFont val="Calibri"/>
        <family val="2"/>
        <scheme val="minor"/>
      </rPr>
      <t>C</t>
    </r>
  </si>
  <si>
    <r>
      <t xml:space="preserve">50-95 </t>
    </r>
    <r>
      <rPr>
        <vertAlign val="superscript"/>
        <sz val="11"/>
        <color theme="0"/>
        <rFont val="Calibri"/>
        <family val="2"/>
        <scheme val="minor"/>
      </rPr>
      <t>o</t>
    </r>
    <r>
      <rPr>
        <sz val="11"/>
        <color theme="0"/>
        <rFont val="Calibri"/>
        <family val="2"/>
        <scheme val="minor"/>
      </rPr>
      <t>C</t>
    </r>
  </si>
  <si>
    <t>Biochemical conversion - anareobic digestion</t>
  </si>
  <si>
    <t>While nitrogen is considered a problem in thermal processes, because of the formation of fuel-NOx, it is a necessity in the case of biochemical processing.</t>
  </si>
  <si>
    <t xml:space="preserve">%, only the </t>
  </si>
  <si>
    <r>
      <t>In combustible matter, it is preferred that the C/N (</t>
    </r>
    <r>
      <rPr>
        <i/>
        <sz val="10"/>
        <color theme="1"/>
        <rFont val="Calibri"/>
        <family val="2"/>
        <scheme val="minor"/>
      </rPr>
      <t>carbon-to-nitrogen ratio</t>
    </r>
    <r>
      <rPr>
        <sz val="11"/>
        <color theme="1"/>
        <rFont val="Calibri"/>
        <family val="2"/>
        <scheme val="minor"/>
      </rPr>
      <t>) is as high as possible while digestible material should prefereably have</t>
    </r>
  </si>
  <si>
    <t xml:space="preserve">C/N ratios about 25-35. </t>
  </si>
  <si>
    <t>The second precondition for an efficient digestion process is a high water content and materials that are not combustible may be well sited for</t>
  </si>
  <si>
    <t xml:space="preserve">anaerobic digestion. </t>
  </si>
  <si>
    <t xml:space="preserve">Drying a digestible material to make it combustible is generally speaking not a good idea because of the relatively high nitrogen content and the </t>
  </si>
  <si>
    <r>
      <t>subsequent (</t>
    </r>
    <r>
      <rPr>
        <i/>
        <sz val="10"/>
        <color theme="1"/>
        <rFont val="Calibri"/>
        <family val="2"/>
        <scheme val="minor"/>
      </rPr>
      <t>potential</t>
    </r>
    <r>
      <rPr>
        <sz val="11"/>
        <color theme="1"/>
        <rFont val="Calibri"/>
        <family val="2"/>
        <scheme val="minor"/>
      </rPr>
      <t>) problems with nitrogen oxide formation during the combustion process.</t>
    </r>
  </si>
  <si>
    <t>Through pyrolysis, it is possible to increase the heating value of the solid material. With high-temperature pyrolysis the residue, charcoal, will</t>
  </si>
  <si>
    <t>have a heating value of about 30 - 35 MJ/kg. However, the total energy retained in the fuel will of course be less than it was from the beginning.</t>
  </si>
  <si>
    <r>
      <t>With low-temperature pyrolysis (</t>
    </r>
    <r>
      <rPr>
        <i/>
        <sz val="10"/>
        <color theme="1"/>
        <rFont val="Calibri"/>
        <family val="2"/>
        <scheme val="minor"/>
      </rPr>
      <t>torrefaction</t>
    </r>
    <r>
      <rPr>
        <sz val="11"/>
        <color theme="1"/>
        <rFont val="Calibri"/>
        <family val="2"/>
        <scheme val="minor"/>
      </rPr>
      <t xml:space="preserve">), the heating value will be almost as high but since the solid product will not be completely </t>
    </r>
  </si>
  <si>
    <t>pyrolyzed but will contain som of the tars, the solid product will to some extent be water-repellant.</t>
  </si>
  <si>
    <t>In both cases will the energy remaining in the dry solid product be less than it was in the original, dry, feed: While the heating value is increased,</t>
  </si>
  <si>
    <r>
      <t>the mass is also decreased, so that the product (</t>
    </r>
    <r>
      <rPr>
        <i/>
        <sz val="10"/>
        <color theme="1"/>
        <rFont val="Calibri"/>
        <family val="2"/>
        <scheme val="minor"/>
      </rPr>
      <t>dry mass</t>
    </r>
    <r>
      <rPr>
        <sz val="11"/>
        <color theme="1"/>
        <rFont val="Calibri"/>
        <family val="2"/>
        <scheme val="minor"/>
      </rPr>
      <t>)*(</t>
    </r>
    <r>
      <rPr>
        <i/>
        <sz val="10"/>
        <color theme="1"/>
        <rFont val="Calibri"/>
        <family val="2"/>
        <scheme val="minor"/>
      </rPr>
      <t>MJ/kg dry mass</t>
    </r>
    <r>
      <rPr>
        <sz val="11"/>
        <color theme="1"/>
        <rFont val="Calibri"/>
        <family val="2"/>
        <scheme val="minor"/>
      </rPr>
      <t>), i.e. the total energy, is decreased through the process.</t>
    </r>
  </si>
  <si>
    <t xml:space="preserve">invariant and depending on the feedstock but that they are also very strongly process dependant. </t>
  </si>
  <si>
    <t>by Lemvig Biogas available free at the European Biogas Association.</t>
  </si>
  <si>
    <t>At that site you will also find seeral other publications that may be of use.</t>
  </si>
  <si>
    <t>There are a few databases and calculation tools that may be of help. I find</t>
  </si>
  <si>
    <t>this</t>
  </si>
  <si>
    <t>to be very useful though it is in German. This site contains</t>
  </si>
  <si>
    <r>
      <t>calculated data (mostly) about the gas yield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/kg) and methane content (% by volume) for some 350 different substrates. The gas yield is</t>
    </r>
  </si>
  <si>
    <t>given per kg organic dry matter (oTM) and per kg wet, raw, material (FM) at the given water content which means that it is easy to estimate or</t>
  </si>
  <si>
    <t>re-calculate the yield to variable moisture contents. Furthermore, there is an explanation on how the calculated values for plant material are</t>
  </si>
  <si>
    <t>obtained basically from the nutritionnal properties of the vegetable material. The basis for the calculations are that only digestible proteins,</t>
  </si>
  <si>
    <t xml:space="preserve">carbohydrates (including nitrogen-free extractives) and fats are the real raw materials for the digestion. So the amounts of these components </t>
  </si>
  <si>
    <r>
      <t>must be known. Knowing these values the database authors apply 0.7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of gas with 71 % methane as the product of 1 kg protein digestion, </t>
    </r>
  </si>
  <si>
    <t>The drawback with this calculation tool is that it does not contain varey many data - though it allows for a reasonalbe dimensioning.</t>
  </si>
  <si>
    <r>
      <t>they use 0.79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of gas with 50 % methane content for the digestion of carbohydrates and for fats the correponding numers are 1.25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and</t>
    </r>
  </si>
  <si>
    <t xml:space="preserve">Several searchable databases are  under development but one reasonably limited, the "R4", may be downloaded from </t>
  </si>
  <si>
    <t>Use R4 to find the potential biogas yield from cattle manure.</t>
  </si>
  <si>
    <t>First download and install R4 on your own computer. Start the database and the spreadsheet "animal slurry".</t>
  </si>
  <si>
    <t xml:space="preserve">You will find three tables, for cattle, pigs and sheep and you will find som default values for the annual excreta per </t>
  </si>
  <si>
    <t xml:space="preserve">animal and year. So set one dairy cow, 0 pigs and 0 sheep and allow the cow to be outdoors 50 % of the time, i.e. </t>
  </si>
  <si>
    <t xml:space="preserve">6 months per year. Now go to spreadsheet "Digester" and select "yes" from the drop box "input to digester" for animal  </t>
  </si>
  <si>
    <t>slurries. Be sure that all the other boxes are ticked "no". So now you have 10 tons of fresh matter per year with a total</t>
  </si>
  <si>
    <r>
      <t>yield of methane 133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/year. Further down the spreadsheet you will see that the suggested retention time is about</t>
    </r>
  </si>
  <si>
    <r>
      <t xml:space="preserve">19 days at a mesophilic temperature (35 </t>
    </r>
    <r>
      <rPr>
        <vertAlign val="superscript"/>
        <sz val="11"/>
        <color theme="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C) and you will be able to figure out that the methane content is 50 % by volume.</t>
    </r>
  </si>
  <si>
    <t>The same over-all procedure is used if you want to find the methane potntial for a crop: Select the crop in the spreadsheet</t>
  </si>
  <si>
    <t xml:space="preserve">"Crop production", go to "digester" and allow the crop to be input to the digester and read the values. </t>
  </si>
  <si>
    <t xml:space="preserve">Using the Bavarian (German) on-line database, what you get is a table of values expressed per ton of wet matrial at a </t>
  </si>
  <si>
    <t xml:space="preserve">specific moisture content. I personally find these numbers easier to use but then this is up to personal taste. </t>
  </si>
  <si>
    <t>EBIMUN</t>
  </si>
  <si>
    <t>Another biogas calculator/database is available from project</t>
  </si>
  <si>
    <t xml:space="preserve">that was part of the federal </t>
  </si>
  <si>
    <t>Bioenarea</t>
  </si>
  <si>
    <t xml:space="preserve"> programme. This calculator </t>
  </si>
  <si>
    <t>contains very few basic data and is virtually useless.</t>
  </si>
  <si>
    <t>For hen and chicken litter there are very few data available since the methane potential is very much affected by the bedding used. The best</t>
  </si>
  <si>
    <t>case - from a pure biogas yield point of view - is to ahve a relatively wet substrate but for the health of the hens and chickens there will be</t>
  </si>
  <si>
    <t>some type of bedding and then the droppings become dryer and also the bedding properties will influence the methane potential. For example</t>
  </si>
  <si>
    <t xml:space="preserve">may the bedding change the C/N-ratio or the pH. For a rough estimate you may assume 0.15-0.2 kg wet droppings per hen and day and a biogas </t>
  </si>
  <si>
    <r>
      <t>production about 0.95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/kg with a methane content about 65 %.</t>
    </r>
  </si>
  <si>
    <r>
      <t>Thermal conversion: Gasification, (</t>
    </r>
    <r>
      <rPr>
        <u/>
        <sz val="16"/>
        <color theme="1"/>
        <rFont val="Calibri"/>
        <family val="2"/>
        <scheme val="minor"/>
      </rPr>
      <t>air blown</t>
    </r>
    <r>
      <rPr>
        <b/>
        <u/>
        <sz val="16"/>
        <color theme="1"/>
        <rFont val="Calibri"/>
        <family val="2"/>
        <scheme val="minor"/>
      </rPr>
      <t>), and pyrolysis</t>
    </r>
  </si>
  <si>
    <t>Biomass for energy is of different kinds but they all have one thing in common: They are residues in one way or the other.</t>
  </si>
  <si>
    <t>quality for pulp and paper manufactureing. These residues should be extracted and used for energy purposes. The extraction of material</t>
  </si>
  <si>
    <r>
      <rPr>
        <b/>
        <sz val="11"/>
        <color theme="1"/>
        <rFont val="Calibri"/>
        <family val="2"/>
        <scheme val="minor"/>
      </rPr>
      <t>Forest operations and wood industry</t>
    </r>
    <r>
      <rPr>
        <sz val="11"/>
        <color theme="1"/>
        <rFont val="Calibri"/>
        <family val="2"/>
        <scheme val="minor"/>
      </rPr>
      <t xml:space="preserve"> generates branches and treetops to thin for timber and/or mis-coloured or otherwise of an inferior</t>
    </r>
  </si>
  <si>
    <t>from felling sites, as well as regular thinnings to promote the forest quality, also helps to manage the risk of forest fires. In the wood</t>
  </si>
  <si>
    <t>industry endings, saw dust and chippings are generated and should be upgraded to pellets or to briquettes and sold on the open market.</t>
  </si>
  <si>
    <r>
      <rPr>
        <b/>
        <sz val="11"/>
        <color theme="1"/>
        <rFont val="Calibri"/>
        <family val="2"/>
        <scheme val="minor"/>
      </rPr>
      <t>Agriculture</t>
    </r>
    <r>
      <rPr>
        <sz val="11"/>
        <color theme="1"/>
        <rFont val="Calibri"/>
        <family val="2"/>
        <scheme val="minor"/>
      </rPr>
      <t xml:space="preserve"> generates by-products and waste in the form of stems, stalks and straw that - unless they are used at the farm or in the near</t>
    </r>
  </si>
  <si>
    <t>neighbourhood - should be used for energy purposes. Cattle slurry and chicken litter, as well as offals and slaughterhouse waste and/or</t>
  </si>
  <si>
    <t>fish rinsings from food industry constitute wastes that should be used for energy purposes. The setting aside of fertile land for a dedicated</t>
  </si>
  <si>
    <t>production of eneergy crops should be banned - unless the land is barren and cannot be used for for food and fibre or in the case that the</t>
  </si>
  <si>
    <t>energy crop is part of a rotational scheme to maintain land productivity.</t>
  </si>
  <si>
    <t xml:space="preserve">that should be used for energy purposes. </t>
  </si>
  <si>
    <r>
      <rPr>
        <b/>
        <sz val="11"/>
        <color theme="1"/>
        <rFont val="Calibri"/>
        <family val="2"/>
        <scheme val="minor"/>
      </rPr>
      <t>Marine biomass</t>
    </r>
    <r>
      <rPr>
        <sz val="11"/>
        <color theme="1"/>
        <rFont val="Calibri"/>
        <family val="2"/>
        <scheme val="minor"/>
      </rPr>
      <t xml:space="preserve"> has achieved a growing interest during the last decades. Since the sea occupies more than twice the land area on our</t>
    </r>
  </si>
  <si>
    <t>planet, this may prove an excellent resource provided sea-farming of algae and seaweed can be combined with a proper management of</t>
  </si>
  <si>
    <t xml:space="preserve">the fish populations. </t>
  </si>
  <si>
    <t>Biomass origins in modern society</t>
  </si>
  <si>
    <t xml:space="preserve">Virgin biomass can be categorized in very many ways. </t>
  </si>
  <si>
    <t xml:space="preserve">The most obvious group is terrestrial plants. These will usually have cell walls that form a fairly rigid structure and these cell walls will </t>
  </si>
  <si>
    <t xml:space="preserve">actually be the main part of the material. The cell walls are very resistant to digestion and to fermentation so generally speaking, terrestrial </t>
  </si>
  <si>
    <t>plants are not very good for biogas or for ethanol. Instead these will often be best used in thermochemical processes.</t>
  </si>
  <si>
    <t xml:space="preserve">Fruits from terrestrial plants will generally be "designed" to be good to eat because the plant strategy is that the fruits are eaten by animals </t>
  </si>
  <si>
    <t xml:space="preserve">and then the seeds are delivered over a vast area with the excrements. So the fruits are digestible and quite often energy-rich. Obviously </t>
  </si>
  <si>
    <t xml:space="preserve">nice for digesters and for fermentation. But they will also, basically, be good for fodder. So what you want to do is to use biochemical </t>
  </si>
  <si>
    <t xml:space="preserve">processes to extract the energy in a phase (gas or liquid) that can easily be separated from the solid or sludge residue and then you want to </t>
  </si>
  <si>
    <t>use the solid residue for fodder or...</t>
  </si>
  <si>
    <t xml:space="preserve">Nuts and seeds are "designed" to pass through the digestive system of an animal so they would often have a very tough shell. The seed itself </t>
  </si>
  <si>
    <t xml:space="preserve">is a self-sustained little guy that contains enough nutrients and enough energy to set off a new plant. So they would typically have high ash </t>
  </si>
  <si>
    <t>contents (minerals and stuff used as nutrients) and high heating values (concentrated energy). Nice for thermochemical treatment.</t>
  </si>
  <si>
    <t xml:space="preserve">Zoo-biomass from land-based animals will not have cell walls but will typically have rather thick cell membranes composed by fats and proteins. </t>
  </si>
  <si>
    <t xml:space="preserve">These membranes will basically be digestible but depending on the exact type of lipids a pre-treatment may be feasible to promote the </t>
  </si>
  <si>
    <t xml:space="preserve">digestion rate. The cell membranes will be "designed" to keep water in the cell so they will be a bit robust and that is why pre-treatment may </t>
  </si>
  <si>
    <t>be necessary.</t>
  </si>
  <si>
    <t xml:space="preserve">Aquatic and marine biomass - zoo as well as vegetable - will typically have thinner and more porous cell membranes because they do not have </t>
  </si>
  <si>
    <t xml:space="preserve">to fight the force of gravitation as we have, we who live on land. These guys who live in water can have penetrable membranes and they do </t>
  </si>
  <si>
    <t>not have to carry weight. So marine and aquatic biomass usually lends itself wonderfully for anaerobic digestion.</t>
  </si>
  <si>
    <t>Biomass properties in short - and it's implications</t>
  </si>
  <si>
    <t>These fundamental properties thus call for a number of different proceses and the the different processes in turn lend themselves better or</t>
  </si>
  <si>
    <t>worse for the production of different energy carriers. So bioenergy systems are intrinsically much more complex than fossil fuel systems.</t>
  </si>
  <si>
    <t>How to establish biomass systems from naught</t>
  </si>
  <si>
    <t>Establishing a new energy system is obviously a hen-and-egg situation: To trigger the production of biofuel, be it solid, liquid or gaseous, there</t>
  </si>
  <si>
    <t>must be a demand for the fuel. But to make someone invest in a plant aimed for the fuel there has to be a supply of fuel. The way this started</t>
  </si>
  <si>
    <r>
      <t>in Sweden was by public sector/utility decisions to make large-scale investments. Such a decision, say to set up a 100 MW</t>
    </r>
    <r>
      <rPr>
        <vertAlign val="subscript"/>
        <sz val="11"/>
        <color theme="1"/>
        <rFont val="Calibri"/>
        <family val="2"/>
        <scheme val="minor"/>
      </rPr>
      <t>th</t>
    </r>
    <r>
      <rPr>
        <sz val="11"/>
        <color theme="1"/>
        <rFont val="Calibri"/>
        <family val="2"/>
        <scheme val="minor"/>
      </rPr>
      <t xml:space="preserve"> heat production </t>
    </r>
  </si>
  <si>
    <t>unit, biofuel fired, means that someone else, for example a private enterprise, can take the risk to set up a fuel manufacturing factory. They</t>
  </si>
  <si>
    <t>will know for sure that there is a long-term demand. As soon as the main flow of fuel from the manufacturer to the heating plant is well</t>
  </si>
  <si>
    <t>established, there will be the option for smaller-scale plants because the fuel supply is secured. And then it grows organically…</t>
  </si>
  <si>
    <t xml:space="preserve">Since biofuels are generally less energy-dense (i.e. they contain less energy per volume unit) and also have lower energy contents </t>
  </si>
  <si>
    <t xml:space="preserve">(i.e. they contain less energy per weight unit) than fossil fuel will the transport cost and the logistic system become radically different in a </t>
  </si>
  <si>
    <t>biomass-based energy system as compared to a fossil-fuel-based system. Transport distances must be shorter. So a biomass-based system</t>
  </si>
  <si>
    <t xml:space="preserve">will contain more and smaller energy production plants. This calls for a higher efficiency since the cost structure will be different. Thus, </t>
  </si>
  <si>
    <t xml:space="preserve">co-generation of district heat with district cooling and electricity is the main option. </t>
  </si>
  <si>
    <t>So biomass-based energy systems naturally lends themselves to a wider market than fossil-fuel based systems and therefore they create</t>
  </si>
  <si>
    <t xml:space="preserve">more jobs per energy unit. The International Renewable Energy Agency, </t>
  </si>
  <si>
    <t xml:space="preserve">IRENA, </t>
  </si>
  <si>
    <t xml:space="preserve">produces an annual overview of jobs created in the </t>
  </si>
  <si>
    <t xml:space="preserve">renewable energy sectors. You find it by searching their home-page for "jobs". Though it is hard to disaggregate the jobs to different </t>
  </si>
  <si>
    <t>sectors and also to predict how many employments will result from new investments, it is clear from these statistics and reports that an</t>
  </si>
  <si>
    <t xml:space="preserve">increase in renewable energy on the whole creates new, local and apremanent jobs. For biomass-based energy the general trend is that </t>
  </si>
  <si>
    <t xml:space="preserve">about as many jobs are created within the logistics as are created at the energy plants. </t>
  </si>
  <si>
    <t>As for resources "produced" by society there are a few different categories. Household waste is a main category which, in turn, consists of a mixture</t>
  </si>
  <si>
    <t>BIODAT</t>
  </si>
  <si>
    <t>However,</t>
  </si>
  <si>
    <t xml:space="preserve">hosts an atlas at their site, an atlas where you may find at least indicative numbers of livestock in countries and in regions.  </t>
  </si>
  <si>
    <t>FAO/GLIPHA</t>
  </si>
  <si>
    <t>Once you find a reasonable number of livestock in the region you are looking at, proceed to spreadsheet "biomasses" to find the biomethane</t>
  </si>
  <si>
    <t xml:space="preserve">potential. You can also try the "real" datasets from the  </t>
  </si>
  <si>
    <t>FAOSTAT</t>
  </si>
  <si>
    <t>. FAO is one of the most trustworthy bodies for forest, food and agricultural</t>
  </si>
  <si>
    <t xml:space="preserve">statistics. While "glipha" at least to some extent contains regional data, the central datasets are most often not that detailed but you will have to </t>
  </si>
  <si>
    <t>make do with data on a national level. But then, on the other hand, they may be more up-to-date.</t>
  </si>
  <si>
    <t>or materials. Typically the houshold waste is split into three categories: Non-combustible, Combustible and Digstible. The proportions between</t>
  </si>
  <si>
    <t>these fractions differ, not only with country but with social class, so to catch the real situation one really has to make a local analysis of the waste</t>
  </si>
  <si>
    <t>UNDATA</t>
  </si>
  <si>
    <t xml:space="preserve">there are also a number of field studies, </t>
  </si>
  <si>
    <t xml:space="preserve">and a brochure to describe the methodology to assess and reduce food losses in a region. </t>
  </si>
  <si>
    <t>here</t>
  </si>
  <si>
    <t>Societal regional resources</t>
  </si>
  <si>
    <t>68 % respectively. In this database you will also find relevant data for household waste fractions.</t>
  </si>
  <si>
    <t>Combustion gas and -temperature, 1 kg of fuel</t>
  </si>
  <si>
    <t>Heating values and properties for solid material</t>
  </si>
  <si>
    <t>Crop 1</t>
  </si>
  <si>
    <t>Crop 2</t>
  </si>
  <si>
    <t>Crop 3</t>
  </si>
  <si>
    <t>Crop 4</t>
  </si>
  <si>
    <t>Crop 5</t>
  </si>
  <si>
    <t>None</t>
  </si>
  <si>
    <t>Crop</t>
  </si>
  <si>
    <t>RPR</t>
  </si>
  <si>
    <t>Product.</t>
  </si>
  <si>
    <t>Hectares</t>
  </si>
  <si>
    <t xml:space="preserve">The area, hectares, planted with this crop must also be estimated as best as can be. </t>
  </si>
  <si>
    <t>To enter a crop that is not listed: Give relevant values to "Production" and to "Hectares" to provide a proper total tonnage/year.</t>
  </si>
  <si>
    <t>The production shall be given in tons of the primary product per hectare and year. This value must be estimated as best as possible.</t>
  </si>
  <si>
    <t>St. dev.</t>
  </si>
  <si>
    <t>If the standard deviation for the annual variations in yield is not provided, then 10 % of the mean annual production is assumed.</t>
  </si>
  <si>
    <t>Tons/year, Gross</t>
  </si>
  <si>
    <t>Tons/year, Net</t>
  </si>
  <si>
    <t>Setup your supply chains</t>
  </si>
  <si>
    <t>The biomass resources you defined earlier have been copied to this spreadsheet and you can now set up data for the supply chains.</t>
  </si>
  <si>
    <t>Use this spreadsheet to identify and specify the resources at hand in the region you are looking at.</t>
  </si>
  <si>
    <t>First you will find some help to identify agricultural resources. Further down this sheet you will find some useful information to</t>
  </si>
  <si>
    <t>identify the woody biomass resources and then, even further down, you will find the place to identify resources originating from</t>
  </si>
  <si>
    <t>society as such.</t>
  </si>
  <si>
    <t>Chicken droppings</t>
  </si>
  <si>
    <t>Biogas properties</t>
  </si>
  <si>
    <t>Dry m. %</t>
  </si>
  <si>
    <t>m3/t.wet</t>
  </si>
  <si>
    <t>CH4 %</t>
  </si>
  <si>
    <t/>
  </si>
  <si>
    <t>Horse droppings</t>
  </si>
  <si>
    <t>Cattle slurry (beef)</t>
  </si>
  <si>
    <t>Cattle slurry (dairy)</t>
  </si>
  <si>
    <t>Fowl</t>
  </si>
  <si>
    <t>shit/head</t>
  </si>
  <si>
    <t>Ton/year</t>
  </si>
  <si>
    <t>Pig slurry, sow</t>
  </si>
  <si>
    <t>Pig slurry, young</t>
  </si>
  <si>
    <t>Sheep litter, ewes</t>
  </si>
  <si>
    <t>Sheep litter, lambs</t>
  </si>
  <si>
    <t>Laying hens</t>
  </si>
  <si>
    <t>Broilers</t>
  </si>
  <si>
    <t>I personally do generally recommend combustion as the right treatment for crop residues. Therefore, I do not list the properties for</t>
  </si>
  <si>
    <t>anarobic digestion for crops in this spreadsheet. In some cases it may be a good idea to co-digest some of the crop residues with</t>
  </si>
  <si>
    <t>some type of animal dropping so as to optimise the gas yield and minimise retention time, but that would be exceptions.</t>
  </si>
  <si>
    <t>The general recommendation is to use manure and droppings as biogas substrates in digesters. In the table below you will have the chance to fill</t>
  </si>
  <si>
    <t>in the number of five different categories of livestock, the droppings of which are available in the region:</t>
  </si>
  <si>
    <t>Cat 1</t>
  </si>
  <si>
    <t>Cat 2</t>
  </si>
  <si>
    <t>Cat 3</t>
  </si>
  <si>
    <t>Cat 4</t>
  </si>
  <si>
    <t>Cat 5</t>
  </si>
  <si>
    <t>Select animal</t>
  </si>
  <si>
    <t>Data for droppings type 1</t>
  </si>
  <si>
    <t>Data for droppings type 2</t>
  </si>
  <si>
    <t>Data for droppings type 3</t>
  </si>
  <si>
    <t>Data for droppings type 4</t>
  </si>
  <si>
    <t>Data for droppings type 5</t>
  </si>
  <si>
    <t>Number</t>
  </si>
  <si>
    <t>Ton/y.</t>
  </si>
  <si>
    <t>The total yield, tons/year, is estimated for the wet dung using standard numbers from various sources. To correct the values for your own region</t>
  </si>
  <si>
    <t>Corr</t>
  </si>
  <si>
    <t>Net</t>
  </si>
  <si>
    <t>you can introduce a correction factor with a value between 0 and 1.5 in the column "Corr". This then gives a realistic net amount.</t>
  </si>
  <si>
    <t>Spruce</t>
  </si>
  <si>
    <t>BHD=</t>
  </si>
  <si>
    <t>Height=</t>
  </si>
  <si>
    <t>To crown =</t>
  </si>
  <si>
    <t>Oak</t>
  </si>
  <si>
    <t>Stem:</t>
  </si>
  <si>
    <t>1=Enkel, 2=klykstam</t>
  </si>
  <si>
    <t>Stamvol</t>
  </si>
  <si>
    <t>Stamvolym</t>
  </si>
  <si>
    <t>Grenvolym</t>
  </si>
  <si>
    <t>Grenvol</t>
  </si>
  <si>
    <t>Beech</t>
  </si>
  <si>
    <t>Ash</t>
  </si>
  <si>
    <t>Träd</t>
  </si>
  <si>
    <t>Trädvolym</t>
  </si>
  <si>
    <t>Alder</t>
  </si>
  <si>
    <t>Larch</t>
  </si>
  <si>
    <t>Eucalyptus</t>
  </si>
  <si>
    <t>Densitet</t>
  </si>
  <si>
    <t>Aska</t>
  </si>
  <si>
    <r>
      <t xml:space="preserve">is no better than </t>
    </r>
    <r>
      <rPr>
        <u/>
        <sz val="11"/>
        <color theme="1"/>
        <rFont val="Calibri"/>
        <family val="2"/>
        <scheme val="minor"/>
      </rPr>
      <t>+</t>
    </r>
    <r>
      <rPr>
        <sz val="11"/>
        <color theme="1"/>
        <rFont val="Calibri"/>
        <family val="2"/>
        <scheme val="minor"/>
      </rPr>
      <t xml:space="preserve"> 25 %, so no definite conclusions may be drawn from this estimate.</t>
    </r>
  </si>
  <si>
    <t>but there will be others too.</t>
  </si>
  <si>
    <t>In case you want to do a proper estimate you will have to do a proper assignment and</t>
  </si>
  <si>
    <t xml:space="preserve">a useful handbok is avalalbe as the 31'st technical report from </t>
  </si>
  <si>
    <t>here.</t>
  </si>
  <si>
    <t>The report</t>
  </si>
  <si>
    <t xml:space="preserve">is available from technical report series 3. </t>
  </si>
  <si>
    <t>Olive</t>
  </si>
  <si>
    <t>Salix</t>
  </si>
  <si>
    <t>Cypress</t>
  </si>
  <si>
    <t xml:space="preserve">To do the first estimate there is a table supplied here where, again, you select a specie from the drop-down list. </t>
  </si>
  <si>
    <t>Stand 1:</t>
  </si>
  <si>
    <t>Stand 2:</t>
  </si>
  <si>
    <t>Stand 3:</t>
  </si>
  <si>
    <t>Stand 4:</t>
  </si>
  <si>
    <t>Stand 5:</t>
  </si>
  <si>
    <r>
      <rPr>
        <sz val="11"/>
        <color theme="1"/>
        <rFont val="Symbol"/>
        <family val="1"/>
        <charset val="2"/>
      </rPr>
      <t xml:space="preserve"> ·</t>
    </r>
    <r>
      <rPr>
        <sz val="11"/>
        <color theme="1"/>
        <rFont val="Calibri"/>
        <family val="2"/>
      </rPr>
      <t xml:space="preserve"> T</t>
    </r>
    <r>
      <rPr>
        <sz val="11"/>
        <color theme="1"/>
        <rFont val="Calibri"/>
        <family val="2"/>
        <scheme val="minor"/>
      </rPr>
      <t>he height (</t>
    </r>
    <r>
      <rPr>
        <i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), m, where the crown starts. This is where the first green twig occurs </t>
    </r>
  </si>
  <si>
    <t xml:space="preserve">    unless it is clear that it a solitaire and that the crown really starts higher up.</t>
  </si>
  <si>
    <r>
      <rPr>
        <sz val="11"/>
        <color theme="1"/>
        <rFont val="Symbol"/>
        <family val="1"/>
        <charset val="2"/>
      </rPr>
      <t xml:space="preserve"> ·</t>
    </r>
    <r>
      <rPr>
        <sz val="11"/>
        <color theme="1"/>
        <rFont val="Calibri"/>
        <family val="2"/>
      </rPr>
      <t xml:space="preserve"> T</t>
    </r>
    <r>
      <rPr>
        <sz val="11"/>
        <color theme="1"/>
        <rFont val="Calibri"/>
        <family val="2"/>
        <scheme val="minor"/>
      </rPr>
      <t>he stem diameter (</t>
    </r>
    <r>
      <rPr>
        <i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), m, at "breast height", i.e. 1.3 m above ground.</t>
    </r>
  </si>
  <si>
    <t>Specie</t>
  </si>
  <si>
    <r>
      <t>H (</t>
    </r>
    <r>
      <rPr>
        <b/>
        <i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)</t>
    </r>
  </si>
  <si>
    <r>
      <t>h (</t>
    </r>
    <r>
      <rPr>
        <b/>
        <i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)</t>
    </r>
  </si>
  <si>
    <r>
      <t>D (</t>
    </r>
    <r>
      <rPr>
        <b/>
        <i/>
        <sz val="11"/>
        <color theme="1"/>
        <rFont val="Calibri"/>
        <family val="2"/>
        <scheme val="minor"/>
      </rPr>
      <t>m</t>
    </r>
    <r>
      <rPr>
        <b/>
        <sz val="11"/>
        <color theme="1"/>
        <rFont val="Calibri"/>
        <family val="2"/>
        <scheme val="minor"/>
      </rPr>
      <t>)</t>
    </r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</si>
  <si>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/tree</t>
    </r>
  </si>
  <si>
    <t>The equations used here are picked from a variety of sources and are for the total solid volume in the individual trees. Thus, you have to insert a</t>
  </si>
  <si>
    <t xml:space="preserve">reduction factor [0 - 1] to obtain the volume actually available for energy purposes. You also have to supply a stand density as a number of </t>
  </si>
  <si>
    <t>St/ha</t>
  </si>
  <si>
    <t>Red.fact.</t>
  </si>
  <si>
    <t xml:space="preserve">stems per hectare. Optimum stand densities are different for different species but they would typically not be lower than 500 trees/ha in a </t>
  </si>
  <si>
    <t xml:space="preserve">effect of the crowns so that too dense a stand may significantly reduce the growth rate. </t>
  </si>
  <si>
    <t>Circ. (y)</t>
  </si>
  <si>
    <t>Finally, you have to provide a circulation rate for the stand as given in years. This is the number of years between harvests and is used to compute</t>
  </si>
  <si>
    <r>
      <t>a net yield in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per year for each stand.</t>
    </r>
  </si>
  <si>
    <r>
      <t>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/year</t>
    </r>
  </si>
  <si>
    <r>
      <rPr>
        <b/>
        <sz val="11"/>
        <color theme="1"/>
        <rFont val="Calibri"/>
        <family val="2"/>
        <scheme val="minor"/>
      </rPr>
      <t>Crops:</t>
    </r>
    <r>
      <rPr>
        <sz val="11"/>
        <color theme="1"/>
        <rFont val="Calibri"/>
        <family val="2"/>
        <scheme val="minor"/>
      </rPr>
      <t xml:space="preserve"> Now please enter data for at the most five different agricultural crops in the region. There is a list of crops to choose from:</t>
    </r>
  </si>
  <si>
    <r>
      <rPr>
        <b/>
        <sz val="11"/>
        <color theme="1"/>
        <rFont val="Calibri"/>
        <family val="2"/>
        <scheme val="minor"/>
      </rPr>
      <t>Digestibles:</t>
    </r>
    <r>
      <rPr>
        <sz val="11"/>
        <color theme="1"/>
        <rFont val="Calibri"/>
        <family val="2"/>
        <scheme val="minor"/>
      </rPr>
      <t xml:space="preserve"> For livestock, including poultry, it may be hard to find reasonable numbers and  the statistics available are often a bit out-of-date. </t>
    </r>
  </si>
  <si>
    <t xml:space="preserve">The base-case considered is one where there are actually trees standing. But there is one more case that may be of importance from a  </t>
  </si>
  <si>
    <t>planning point-of-view, and that is clearing of shrubland. Shrub is not defined but it can be seen as young and dense vegetation where the stem</t>
  </si>
  <si>
    <t>is not a dominant part of the total biomass. So it is typically a multi-stem, bush-like, low and very dense type of vegetation. For this case there</t>
  </si>
  <si>
    <t>are two estimating equations supplied. One is for decideous shrub and one for coniferous. In both cases, the allometric equaions are based on</t>
  </si>
  <si>
    <t xml:space="preserve">the crown diameter and nothing more. The crown diameter is the (estimated) diameter of the foliage. So for a young conifer it will </t>
  </si>
  <si>
    <t>approximately become the double length of the lowest (tallest) branches whereas for a decidious bush it will be the diameter of the ball-like,</t>
  </si>
  <si>
    <t>bushy structure as seen from above. So if "Shrub" is selcted from the drop-down-list, then both heights are ignored and the diameter D is</t>
  </si>
  <si>
    <t xml:space="preserve">taken as the crown diameter. </t>
  </si>
  <si>
    <t>Shrub (conif)</t>
  </si>
  <si>
    <t>Shrub (decid)</t>
  </si>
  <si>
    <t>Finally, it is important to know if the stem is forked (Y) or straight (I).</t>
  </si>
  <si>
    <t xml:space="preserve">number of stems per hectare. </t>
  </si>
  <si>
    <t>Y or I</t>
  </si>
  <si>
    <t>Y</t>
  </si>
  <si>
    <t>I</t>
  </si>
  <si>
    <t>Valt:</t>
  </si>
  <si>
    <t>y</t>
  </si>
  <si>
    <t>Vol</t>
  </si>
  <si>
    <t>i</t>
  </si>
  <si>
    <t xml:space="preserve">A separate category of waste is food waste and FAO has launched a campaign with the ultimate aim to reduce food waste. Within this campaign </t>
  </si>
  <si>
    <t>Digestibles</t>
  </si>
  <si>
    <t>very useful though it is in German. This site contains</t>
  </si>
  <si>
    <t>re-calculate the yield to variable moisture contents. Among the 350 substrates are also typical food wastes as found in MSW.</t>
  </si>
  <si>
    <r>
      <t>by "</t>
    </r>
    <r>
      <rPr>
        <i/>
        <sz val="11"/>
        <color theme="1"/>
        <rFont val="Calibri"/>
        <family val="2"/>
        <scheme val="minor"/>
      </rPr>
      <t>Lemvig Biogas</t>
    </r>
    <r>
      <rPr>
        <sz val="11"/>
        <color theme="1"/>
        <rFont val="Calibri"/>
        <family val="2"/>
        <scheme val="minor"/>
      </rPr>
      <t>" available free at the European Biogas Association.</t>
    </r>
  </si>
  <si>
    <t xml:space="preserve">As you will see in the BISYPLAN handbook, chapter 02-03, the total amounts of losses of edibles from field to kitchen table may be about the same in  </t>
  </si>
  <si>
    <t xml:space="preserve">highly industrialized countries as in those less developed. But there is a shift so that in the rich world losses occur to a high extent from households </t>
  </si>
  <si>
    <t xml:space="preserve">whereas in poorer countries the losses tend to occur earlier in the supply chain. Thus, the total biogas potential may become different though </t>
  </si>
  <si>
    <t>tonnages may be similar.</t>
  </si>
  <si>
    <t>Kubikmeter biogas per år</t>
  </si>
  <si>
    <r>
      <t>The rightmost columns give the total gas yield in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 and the methane content.</t>
    </r>
  </si>
  <si>
    <r>
      <t>% 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</si>
  <si>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t>The main second category of digestible societal waste consists of sewage sludge from waste-water treatment. Opposed to the organic fraction in</t>
  </si>
  <si>
    <t>(solid) household and industrial waste, the amount and the composition are reasobnably predictable from the number of people connected to the</t>
  </si>
  <si>
    <t>wastewater system. The organic content in household blackwater is mainly faeces and as a first estimate a grown-up human "produces" between</t>
  </si>
  <si>
    <t xml:space="preserve">0.15 and 0.4 kg of organic residue per day. The higher number refers to a strictly vegetrarian diet and is due to our inability to digest cellulose </t>
  </si>
  <si>
    <t>whereas the lower number refers to to a fat-and-protein-rich diet. The second portion of the household wastewater, the greywater, will typically</t>
  </si>
  <si>
    <t>At that site you will also find several other publications that may be of use.</t>
  </si>
  <si>
    <t>be very low in organic content, so from a bioenergy point of view this fraction of the water is of less significance. To the household wastewater then</t>
  </si>
  <si>
    <t>Two sets are found</t>
  </si>
  <si>
    <t>might do for a first estimate.</t>
  </si>
  <si>
    <t xml:space="preserve">streams. This may, however, be to go too far and the data provided by the United Nations database, </t>
  </si>
  <si>
    <t>industrial water and water from the public sector. For the contents in these streams no general guidlines can be given but you will have to rely upon</t>
  </si>
  <si>
    <t>your own knowledge of the local/regional situation.</t>
  </si>
  <si>
    <t>The table below contains columns for total dry matter content (%-by-weight, TM in the German database), for the fraction of the total dry matter</t>
  </si>
  <si>
    <r>
      <t>that is digestible (%, oTM), for the biogas potential per kg of digestible material (</t>
    </r>
    <r>
      <rPr>
        <i/>
        <sz val="11"/>
        <color theme="1"/>
        <rFont val="Calibri"/>
        <family val="2"/>
        <scheme val="minor"/>
      </rPr>
      <t>l</t>
    </r>
    <r>
      <rPr>
        <sz val="11"/>
        <color theme="1"/>
        <rFont val="Calibri"/>
        <family val="2"/>
        <scheme val="minor"/>
      </rPr>
      <t xml:space="preserve"> of gas at 273.15 K and 101325 Pa, Nl/kg) and for the methane </t>
    </r>
  </si>
  <si>
    <t>content, % by volume. The first line is for household blackwater and some numbers are filled in from the beginning but the remaining lines must be</t>
  </si>
  <si>
    <t>Ind. Water</t>
  </si>
  <si>
    <t>Sewage sludge</t>
  </si>
  <si>
    <t>Digest. %</t>
  </si>
  <si>
    <t>Persons</t>
  </si>
  <si>
    <t>Greywater</t>
  </si>
  <si>
    <r>
      <t xml:space="preserve">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/y</t>
    </r>
  </si>
  <si>
    <r>
      <t xml:space="preserve"> Wet 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/y</t>
    </r>
  </si>
  <si>
    <t>g/day</t>
  </si>
  <si>
    <t>Blackw/Faeces</t>
  </si>
  <si>
    <t xml:space="preserve">Gas: l/kg </t>
  </si>
  <si>
    <r>
      <t>CH</t>
    </r>
    <r>
      <rPr>
        <b/>
        <vertAlign val="subscript"/>
        <sz val="11"/>
        <color theme="1"/>
        <rFont val="Calibri"/>
        <family val="2"/>
        <scheme val="minor"/>
      </rPr>
      <t>4</t>
    </r>
    <r>
      <rPr>
        <b/>
        <sz val="11"/>
        <color theme="1"/>
        <rFont val="Calibri"/>
        <family val="2"/>
        <scheme val="minor"/>
      </rPr>
      <t xml:space="preserve"> % in gas</t>
    </r>
  </si>
  <si>
    <t>Data for the organic matter</t>
  </si>
  <si>
    <t>Slurry</t>
  </si>
  <si>
    <t>tons/y</t>
  </si>
  <si>
    <t>Digest.m.</t>
  </si>
  <si>
    <t>1:</t>
  </si>
  <si>
    <t>2:</t>
  </si>
  <si>
    <t>3:</t>
  </si>
  <si>
    <t>4:</t>
  </si>
  <si>
    <t>5:</t>
  </si>
  <si>
    <t>kg/day</t>
  </si>
  <si>
    <t>filled by you. The top three lines are for the constituents in water entering the wastewater treatment plant and you will have to estimate the total</t>
  </si>
  <si>
    <r>
      <t>flow of industrial wastewater in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/year. The next 5 lines are free to fill in with data for fractions in (solid) waste fractions collected.</t>
    </r>
  </si>
  <si>
    <t>Name</t>
  </si>
  <si>
    <t>Dry m.</t>
  </si>
  <si>
    <t>You will observe that sevral fractions of "normal" kitchen waste are included in the German database referred above.</t>
  </si>
  <si>
    <t>With a well-functioning source-separation system will there be a clean combustible fraction of waste available. This fraction will consist of</t>
  </si>
  <si>
    <t>paper that shall not be recycled, textiles and clothes, cardboard, wood products of different kinds etc. But there will most probably also be</t>
  </si>
  <si>
    <t xml:space="preserve">a significant amount of plastic packaging and such which will render this fraction not to be classified as biomass. For the purpose of this spreadsheet </t>
  </si>
  <si>
    <t>Combustibles in MSW</t>
  </si>
  <si>
    <t>will you have the chance to fill in five fractions. Since waste statistics are usually broken own into kg/person and year, you will have to provide the</t>
  </si>
  <si>
    <t xml:space="preserve">is assumed as ash. In top-quality writing paper, for example, there is more than 30 % ash in the form of kaoline additive. For ash and the heating values </t>
  </si>
  <si>
    <t xml:space="preserve">reasonable estimate of the real waste in the region. </t>
  </si>
  <si>
    <t xml:space="preserve">First enter the total, annual amount of municipal waste, kg/person: </t>
  </si>
  <si>
    <t>kg MSW/person and year.          Population:</t>
  </si>
  <si>
    <t>people.</t>
  </si>
  <si>
    <t>Fract. %</t>
  </si>
  <si>
    <t>Ash %</t>
  </si>
  <si>
    <t>Set an average water content in the MSW:</t>
  </si>
  <si>
    <t>% by weight.</t>
  </si>
  <si>
    <t>Total dry amount:</t>
  </si>
  <si>
    <t>tons</t>
  </si>
  <si>
    <t>Total wet amount:</t>
  </si>
  <si>
    <t>Mean heating val:</t>
  </si>
  <si>
    <r>
      <t>MJ/kg</t>
    </r>
    <r>
      <rPr>
        <vertAlign val="subscript"/>
        <sz val="11"/>
        <color theme="1"/>
        <rFont val="Calibri"/>
        <family val="2"/>
        <scheme val="minor"/>
      </rPr>
      <t>DS</t>
    </r>
  </si>
  <si>
    <t>An introduction to the use of this spreadsheet</t>
  </si>
  <si>
    <t>Using this spreadsheet</t>
  </si>
  <si>
    <t xml:space="preserve">The planning of a sustainable energy system based on bioenergy requires a number of successive steps:  </t>
  </si>
  <si>
    <t>situation and conditions must be at hand. Most on-line biomass calculators demand this information to</t>
  </si>
  <si>
    <t xml:space="preserve">be supplied in more detail than the planner usually has. This bioenergy calculator, on the other hand, </t>
  </si>
  <si>
    <t>assumes that the planner knows the region on the whole but does not necessarily possess all the detailed</t>
  </si>
  <si>
    <t xml:space="preserve">information. So the resources spreadsheet guides the planner through the most important groups of </t>
  </si>
  <si>
    <t>resources by a set of external databases and provides for local knowledge to be properly included.</t>
  </si>
  <si>
    <r>
      <t xml:space="preserve">First the total </t>
    </r>
    <r>
      <rPr>
        <b/>
        <sz val="14"/>
        <color theme="1"/>
        <rFont val="Calibri"/>
        <family val="2"/>
        <scheme val="minor"/>
      </rPr>
      <t>resources</t>
    </r>
    <r>
      <rPr>
        <sz val="14"/>
        <color theme="1"/>
        <rFont val="Calibri"/>
        <family val="2"/>
        <scheme val="minor"/>
      </rPr>
      <t xml:space="preserve"> must be assessed. To do that, a thorough understanding of the local or regional</t>
    </r>
  </si>
  <si>
    <r>
      <t xml:space="preserve">The </t>
    </r>
    <r>
      <rPr>
        <b/>
        <sz val="14"/>
        <color theme="1"/>
        <rFont val="Calibri"/>
        <family val="2"/>
        <scheme val="minor"/>
      </rPr>
      <t>supply chain</t>
    </r>
    <r>
      <rPr>
        <sz val="14"/>
        <color theme="1"/>
        <rFont val="Calibri"/>
        <family val="2"/>
        <scheme val="minor"/>
      </rPr>
      <t xml:space="preserve"> will differ from one region to another and one of the most important things is to identify</t>
    </r>
  </si>
  <si>
    <t xml:space="preserve">not the costs but the actual transport work. The spreadsheet providing the biomass supply calculator </t>
  </si>
  <si>
    <t xml:space="preserve">will use data from the resources calculator to compute transport work as expressed in ton-kilometers and </t>
  </si>
  <si>
    <t>will then leave it to the planner to set the actual costs. There are no cost data included in this calculator</t>
  </si>
  <si>
    <t xml:space="preserve">tool since cost data tend to become out-dated as soon as they have been entered.  </t>
  </si>
  <si>
    <r>
      <t xml:space="preserve">The </t>
    </r>
    <r>
      <rPr>
        <b/>
        <sz val="14"/>
        <color theme="1"/>
        <rFont val="Calibri"/>
        <family val="2"/>
        <scheme val="minor"/>
      </rPr>
      <t>over-all properties</t>
    </r>
    <r>
      <rPr>
        <sz val="14"/>
        <color theme="1"/>
        <rFont val="Calibri"/>
        <family val="2"/>
        <scheme val="minor"/>
      </rPr>
      <t xml:space="preserve"> of different categories af biomass can be roughly classified and the categrorisation</t>
    </r>
  </si>
  <si>
    <t>used in the BISYPLAN handbook is in lignocellulose, plant biomass, digestible biomass and other types of</t>
  </si>
  <si>
    <t xml:space="preserve">The </t>
  </si>
  <si>
    <t xml:space="preserve">Bioenergy Professor. </t>
  </si>
  <si>
    <t>Ch 01-00 through 01-04</t>
  </si>
  <si>
    <t>biomass, read fractions of MSW. Again, the average planner will not be aware of all details and how</t>
  </si>
  <si>
    <t xml:space="preserve">various properties of biomass affects its suitability for different processes so the properties calculator </t>
  </si>
  <si>
    <t>spreadsheet provides access to a set of catabases to adjust the standard data provided as default values.</t>
  </si>
  <si>
    <r>
      <t xml:space="preserve">Finally, there is no meaning in collecting biomass unless it is </t>
    </r>
    <r>
      <rPr>
        <b/>
        <sz val="14"/>
        <color theme="1"/>
        <rFont val="Calibri"/>
        <family val="2"/>
        <scheme val="minor"/>
      </rPr>
      <t>processed</t>
    </r>
    <r>
      <rPr>
        <sz val="14"/>
        <color theme="1"/>
        <rFont val="Calibri"/>
        <family val="2"/>
        <scheme val="minor"/>
      </rPr>
      <t xml:space="preserve"> into an energy carrier that the final</t>
    </r>
  </si>
  <si>
    <t>user is willing to pay for. Given the types of biomass and the market, then different processes may be used</t>
  </si>
  <si>
    <t xml:space="preserve">and the biomass process calculator will suggest possible ways to make proper use of the resources. </t>
  </si>
  <si>
    <t>So the bioenergy system calculator provides a step-by-step indata collection tool. The user is guided through</t>
  </si>
  <si>
    <t>the process by extensive texts and in the spreadsheet headers you will also find references to the proper</t>
  </si>
  <si>
    <t>chapters in the BISYPLAN system planner handbook.</t>
  </si>
  <si>
    <t>The spreadsheet and the handbook were originally financed by the European Federation, within the programme</t>
  </si>
  <si>
    <t>programme but the original websites are no longer maintained and being the project leader for the original</t>
  </si>
  <si>
    <t>project I, Björn Zethræus, now host a copy of the handbook and of the spreadsheet. I have also updated</t>
  </si>
  <si>
    <t>the spreadsheet so as to turn it into a superior tool for the planning engineer or the energy strategist.</t>
  </si>
  <si>
    <t xml:space="preserve">Originally financed by tax-payers money the spreadsheet and the handbook are available free-of-charge. </t>
  </si>
  <si>
    <t>In case a course is desired to fully understand and appreciate the possibilities and potential of modern bioenergy</t>
  </si>
  <si>
    <t>question@bioenergyprof.eu.</t>
  </si>
  <si>
    <t xml:space="preserve">technology then that can be arranged. In that case, mail your request to </t>
  </si>
  <si>
    <t>The over-all economy with biomass-based energy</t>
  </si>
  <si>
    <t>Ch 02-00 through 02-04</t>
  </si>
  <si>
    <t>Assessment of regional resources</t>
  </si>
  <si>
    <t>Agriculture - Forestry - Society</t>
  </si>
  <si>
    <t>Ch 03-00 through 03-04</t>
  </si>
  <si>
    <t>Planning the supply chain</t>
  </si>
  <si>
    <t>Solids - Slurries - Wastes</t>
  </si>
  <si>
    <t>Solid phase resources</t>
  </si>
  <si>
    <t>Agricult 1:</t>
  </si>
  <si>
    <t>Agricult 2:</t>
  </si>
  <si>
    <t>Agricult 3:</t>
  </si>
  <si>
    <t>Agricult 4:</t>
  </si>
  <si>
    <t>Agricult 5:</t>
  </si>
  <si>
    <t>tons/year</t>
  </si>
  <si>
    <t>Material</t>
  </si>
  <si>
    <t>Forest 1:</t>
  </si>
  <si>
    <t>Forest 2:</t>
  </si>
  <si>
    <t>Forest 3:</t>
  </si>
  <si>
    <t>Forest 4:</t>
  </si>
  <si>
    <t>Forest 5:</t>
  </si>
  <si>
    <r>
      <t>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/year</t>
    </r>
  </si>
  <si>
    <t>For the transport of solid biomass, the density is a crucial value. The density is mainly determined by two factors: moisture content and porosity.</t>
  </si>
  <si>
    <t>The values in the table below are only indicative and what they intend to show is the dry, "true" density, i.e. the density with the particles themselves.</t>
  </si>
  <si>
    <t>This shall not be confused with the bulk density, which is the density obtained when the material is loaded in a container or a truck. In the latter case</t>
  </si>
  <si>
    <t xml:space="preserve">will the inter-particle porosity, i.e. the pores between particles, reduce the over-all mass and hence the loading density. A description of how </t>
  </si>
  <si>
    <t xml:space="preserve">density variations can be taken into account, as well as some experimental values for a few types of straw can be found </t>
  </si>
  <si>
    <t>Download</t>
  </si>
  <si>
    <t xml:space="preserve">For wood materials the density also varies between wide limits even for the same species but these values are still much more congruent. </t>
  </si>
  <si>
    <t>Density</t>
  </si>
  <si>
    <r>
      <rPr>
        <b/>
        <sz val="11"/>
        <color theme="1"/>
        <rFont val="Calibri"/>
        <family val="2"/>
        <scheme val="minor"/>
      </rPr>
      <t>kg/m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vertAlign val="subscript"/>
        <sz val="11"/>
        <color theme="1"/>
        <rFont val="Calibri"/>
        <family val="2"/>
        <scheme val="minor"/>
      </rPr>
      <t>DS</t>
    </r>
  </si>
  <si>
    <r>
      <t>"</t>
    </r>
    <r>
      <rPr>
        <i/>
        <sz val="11"/>
        <color theme="1"/>
        <rFont val="Calibri"/>
        <family val="2"/>
        <scheme val="minor"/>
      </rPr>
      <t>Physical characterization of wet and dry wheat straw and switchgrass – bulk and specific density</t>
    </r>
    <r>
      <rPr>
        <sz val="11"/>
        <color theme="1"/>
        <rFont val="Calibri"/>
        <family val="2"/>
        <scheme val="minor"/>
      </rPr>
      <t>" by Lam et al. and you will understand some of the</t>
    </r>
  </si>
  <si>
    <t>-      "       -</t>
  </si>
  <si>
    <t>-     "      -</t>
  </si>
  <si>
    <t xml:space="preserve">difficulties when it comes to assign density values for straw and agricultural by-products. </t>
  </si>
  <si>
    <t>naturally splits in two categories when it comes to biomass. First there are the transports at the harvesting site. These will usually be conducted by some</t>
  </si>
  <si>
    <t>type of machines aimed for harvesting or for terrain or in-field transports. The cost per ton-km with these machines will be significantly different from</t>
  </si>
  <si>
    <t>Field</t>
  </si>
  <si>
    <t>Road</t>
  </si>
  <si>
    <t>Field,km</t>
  </si>
  <si>
    <t>the ton-km-cost for the secondary, road, transport where common trucks are used. To economise, baling or some other type of compaction is commonly</t>
  </si>
  <si>
    <r>
      <t>kg/m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vertAlign val="subscript"/>
        <sz val="11"/>
        <color theme="1"/>
        <rFont val="Calibri"/>
        <family val="2"/>
        <scheme val="minor"/>
      </rPr>
      <t>Bulk</t>
    </r>
  </si>
  <si>
    <t>Particles</t>
  </si>
  <si>
    <t>Bulk</t>
  </si>
  <si>
    <t>Road,km</t>
  </si>
  <si>
    <t>Ton*km/year</t>
  </si>
  <si>
    <t xml:space="preserve">to use twice the particle density for straw and other very porous materials and to use half the particle density for wood and for stems, stalks and shells </t>
  </si>
  <si>
    <t xml:space="preserve">that are more hard. The reason is that during loading the very porous particles such as straw will to quite some extent be flattened so that their internal </t>
  </si>
  <si>
    <t>porosity is reduced while this will not occur when loading coconut shells or wood chips. The assumption is also in accordance with the findings of Lam &amp; al.</t>
  </si>
  <si>
    <t xml:space="preserve">when tapping the container. </t>
  </si>
  <si>
    <t>Waste 1:</t>
  </si>
  <si>
    <t>Waste 2:</t>
  </si>
  <si>
    <t>Waste 3:</t>
  </si>
  <si>
    <t>Waste 4:</t>
  </si>
  <si>
    <t>Waste 5:</t>
  </si>
  <si>
    <r>
      <t>Amount</t>
    </r>
    <r>
      <rPr>
        <b/>
        <vertAlign val="subscript"/>
        <sz val="11"/>
        <color theme="1"/>
        <rFont val="Calibri"/>
        <family val="2"/>
        <scheme val="minor"/>
      </rPr>
      <t>DRY</t>
    </r>
  </si>
  <si>
    <t>Moist.</t>
  </si>
  <si>
    <t>% by w.</t>
  </si>
  <si>
    <t>Depending on the supply chain layout, the moisture content may change from the in-field transport to the road transport but here only one value for the</t>
  </si>
  <si>
    <t xml:space="preserve">moisture content is assumed and used for both. </t>
  </si>
  <si>
    <t>As for municipal and industrial solid waste, there will be only one transport. Also, there is nothing like a "particle density" for waste but only a bulk value.</t>
  </si>
  <si>
    <t>This value is very much depending on the garbage trucks where some have a build-in compriming unit and others do not. So here, again, is the local</t>
  </si>
  <si>
    <t xml:space="preserve">knowledge and the expertise of the planner/consultant of utmost importance for a proper estimate. </t>
  </si>
  <si>
    <t>Haul. 1</t>
  </si>
  <si>
    <t>Haul. 2</t>
  </si>
  <si>
    <t>Total</t>
  </si>
  <si>
    <t>Slurries and digestables</t>
  </si>
  <si>
    <t>For the digestible fractions it is natural to treat the wastewater treatment plant separately, since this will be one plant handling a mixture of substrates:</t>
  </si>
  <si>
    <r>
      <t>Total inflow of slurry, 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/y: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</si>
  <si>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/y.</t>
    </r>
  </si>
  <si>
    <t xml:space="preserve">The slurry contains a total of </t>
  </si>
  <si>
    <t xml:space="preserve">Mton digestible material. </t>
  </si>
  <si>
    <t>Total methane potential is:</t>
  </si>
  <si>
    <r>
      <t>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pure methane/y. The total biogas potential is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</si>
  <si>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corresponding to methane content</t>
    </r>
  </si>
  <si>
    <t>%.</t>
  </si>
  <si>
    <t>Wastewater treatment plant</t>
  </si>
  <si>
    <t>Animal slurry</t>
  </si>
  <si>
    <t>be transported at all but it will nevertheless contribute to the energy balance of the region since it will replace the supply of external energy to the farms.</t>
  </si>
  <si>
    <t>The second system solution is to collect the slurry by tankers and transport it to a central digestion plant, preferrably adjoint to the wastewater treatment</t>
  </si>
  <si>
    <t>pland so as to make full use of the synergy in digestions, digestate treatment and/or gas upgrading equipment.</t>
  </si>
  <si>
    <t>So please specify "Farm treatment" or "Central treatment":</t>
  </si>
  <si>
    <t>Farms 1</t>
  </si>
  <si>
    <t>Farms 2</t>
  </si>
  <si>
    <t>Farms 3</t>
  </si>
  <si>
    <t>Farms 4</t>
  </si>
  <si>
    <t>Farms 5</t>
  </si>
  <si>
    <t xml:space="preserve">ton/year, raw biogas potential </t>
  </si>
  <si>
    <t xml:space="preserve">from </t>
  </si>
  <si>
    <t>tons of animal slurry.</t>
  </si>
  <si>
    <t>Additonal methane volume:</t>
  </si>
  <si>
    <t>farm</t>
  </si>
  <si>
    <t>Solid, digestible fractions in waste</t>
  </si>
  <si>
    <t>have to supply an estimated total transportation work in ton*km/year:</t>
  </si>
  <si>
    <r>
      <t>. In case the animal slurries are treated locally at the farms, (</t>
    </r>
    <r>
      <rPr>
        <i/>
        <sz val="11"/>
        <color theme="1"/>
        <rFont val="Calibri"/>
        <family val="2"/>
        <scheme val="minor"/>
      </rPr>
      <t>see below</t>
    </r>
    <r>
      <rPr>
        <sz val="11"/>
        <color theme="1"/>
        <rFont val="Calibri"/>
        <family val="2"/>
        <scheme val="minor"/>
      </rPr>
      <t>)</t>
    </r>
  </si>
  <si>
    <t>this value is assumed at zero.</t>
  </si>
  <si>
    <t>The total amount of digestible household waste has been specified as</t>
  </si>
  <si>
    <t>thousand tons of dry substance per year. However, the organic fraction is</t>
  </si>
  <si>
    <r>
      <t>thousand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per year. Assuming a density of the wet material at </t>
    </r>
  </si>
  <si>
    <t>wet and the total volume of wet organic househols waste amounts to</t>
  </si>
  <si>
    <r>
      <t>1000 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, this is the tonnage that must be collected from the households and tranported to the digester. To estimate the total transport work, you must</t>
    </r>
  </si>
  <si>
    <t>supply a value for the hauling distance:</t>
  </si>
  <si>
    <t xml:space="preserve">km. </t>
  </si>
  <si>
    <t>Animal slurry can be handled basically in two ways: The most common is that the animal slurry is digested on site at the individual farm. In that case, it will not</t>
  </si>
  <si>
    <t>Digestible household waste</t>
  </si>
  <si>
    <t>Combustion or conversion?</t>
  </si>
  <si>
    <t>Basically, there are two ways to extract the energy from biomass and supply it to an end user:</t>
  </si>
  <si>
    <t xml:space="preserve">gas, the flue gas, from which you then withdraw the energy while cooling the gas again. </t>
  </si>
  <si>
    <r>
      <rPr>
        <b/>
        <sz val="11"/>
        <color theme="1"/>
        <rFont val="Calibri"/>
        <family val="2"/>
        <scheme val="minor"/>
      </rPr>
      <t>Direct combustion</t>
    </r>
    <r>
      <rPr>
        <sz val="11"/>
        <color theme="1"/>
        <rFont val="Calibri"/>
        <family val="2"/>
        <scheme val="minor"/>
      </rPr>
      <t>: This is a one-step process in which you extract all the energy through one process and you obtain a hot</t>
    </r>
  </si>
  <si>
    <t>The advantage with this process is that there are no built-in energy losses, so this is the most direct process and</t>
  </si>
  <si>
    <t xml:space="preserve">the one that privides for the highest possible efficiency. </t>
  </si>
  <si>
    <t>The drawback is that in this process all cleaning up will have to be done to the combustion gas which might prove</t>
  </si>
  <si>
    <t>to be a complicated and expensive process.</t>
  </si>
  <si>
    <r>
      <rPr>
        <b/>
        <sz val="11"/>
        <color theme="1"/>
        <rFont val="Calibri"/>
        <family val="2"/>
        <scheme val="minor"/>
      </rPr>
      <t>Conversion followed by combustion</t>
    </r>
    <r>
      <rPr>
        <sz val="11"/>
        <color theme="1"/>
        <rFont val="Calibri"/>
        <family val="2"/>
        <scheme val="minor"/>
      </rPr>
      <t>: This is a two-step process in which you first convert the (solid) biomass to a new fuel</t>
    </r>
  </si>
  <si>
    <t>which may be gaseous, liquid or solid and then you combust this fuel to extract the energy into a hot gas.</t>
  </si>
  <si>
    <t xml:space="preserve">The advantage is that in the conversion step you may include a cleaning process so that the new fuel contains </t>
  </si>
  <si>
    <t>less contaminants than the original biomass. Conversion can also be used to adapt the original biomass to a</t>
  </si>
  <si>
    <t>process where the original fuel is not suitable. So conversion may be used - but this is not general - to increase</t>
  </si>
  <si>
    <t>the fuel quality.</t>
  </si>
  <si>
    <t>The drawback is that the conversion will inevitabely introduce energy losses and also extra costs. So the price</t>
  </si>
  <si>
    <t>of the product fuel will be comparativel high and the complexity of the process will increase significantly.</t>
  </si>
  <si>
    <t>Centralised or distributed energy release?</t>
  </si>
  <si>
    <t>Basically, there are two system solutions to provide an end user with energy:</t>
  </si>
  <si>
    <r>
      <t>Centralised production of the energy carrier followed by energy distribution by a grid</t>
    </r>
    <r>
      <rPr>
        <sz val="11"/>
        <color theme="1"/>
        <rFont val="Calibri"/>
        <family val="2"/>
        <scheme val="minor"/>
      </rPr>
      <t xml:space="preserve">: This type of system solution is what is </t>
    </r>
  </si>
  <si>
    <t xml:space="preserve">used in combination with district heating and -cooling systems and with electricity. </t>
  </si>
  <si>
    <t>The advantage with this type of systems is that centralised energy production sites may be comparatively large-</t>
  </si>
  <si>
    <t>scale and may accomodate not only proper fuel handling systems but also proper cleaning processes so as to</t>
  </si>
  <si>
    <t>minimise (the un-avoidable) emissions. Large-scale plants can also be equipped with sophisticated process</t>
  </si>
  <si>
    <t>control so as to maximise efficiency.</t>
  </si>
  <si>
    <t>The drawback with this system is its vulnerability: In case of a major failure in the distribution system, then a lot</t>
  </si>
  <si>
    <t>of customers will all be affected.</t>
  </si>
  <si>
    <r>
      <rPr>
        <b/>
        <sz val="11"/>
        <color theme="1"/>
        <rFont val="Calibri"/>
        <family val="2"/>
        <scheme val="minor"/>
      </rPr>
      <t>Fuel distribution to the individual customers followed by a de-centralised energy production</t>
    </r>
    <r>
      <rPr>
        <sz val="11"/>
        <color theme="1"/>
        <rFont val="Calibri"/>
        <family val="2"/>
        <scheme val="minor"/>
      </rPr>
      <t>: This type of system is what</t>
    </r>
  </si>
  <si>
    <t>is best suited in case for example wood pellets are produced.</t>
  </si>
  <si>
    <t xml:space="preserve">The advantage with this type of system solution is the robustness. </t>
  </si>
  <si>
    <t xml:space="preserve">The disadvantage is that the total emissions from a multitude of small boilers or combustion plants becomes </t>
  </si>
  <si>
    <t xml:space="preserve">much larger that the emissions from one big and well-equipped plant. </t>
  </si>
  <si>
    <t>Properties and system solutions</t>
  </si>
  <si>
    <t>The best system solution will have to be chosen according to the raw material at hand and to do that you will first have to</t>
  </si>
  <si>
    <t>identify some of the most fundamental biomass properties. This is covered in the first, leftmost, column in the handbook.</t>
  </si>
  <si>
    <t>Ch 04-00 through 04-04</t>
  </si>
  <si>
    <t>Biomethane potentials for digestible materials</t>
  </si>
  <si>
    <t>the problem with any measures relating to the gas volume: they must be defined by the sampling conditions, in this</t>
  </si>
  <si>
    <t>Ch 04-00</t>
  </si>
  <si>
    <t>An introduction to processes</t>
  </si>
  <si>
    <t>Emissions - Combustion properties - Gasification and Digestion</t>
  </si>
  <si>
    <t>Your processes</t>
  </si>
  <si>
    <t>Summary of your resources and potentials</t>
  </si>
  <si>
    <t>Combustibles</t>
  </si>
  <si>
    <t>Agricultural biomass:</t>
  </si>
  <si>
    <t>Woody biomass:</t>
  </si>
  <si>
    <t>Combustible waste:</t>
  </si>
  <si>
    <t xml:space="preserve">total amount and then the fractions shall be entered as percent-by-weight of the dry fraction. If the total does not reach 100 %, then the remainder </t>
  </si>
  <si>
    <t xml:space="preserve">you can assume 9 %/13.5 MJ/kg for paper, 9 %/11 MJ/kg for cardboard, 9 %/20 for textiles, 15 %/17.5 for leather, 2 %/33 for hard plastic and 1 %/34 for </t>
  </si>
  <si>
    <t xml:space="preserve">soft plastics. The total water content in MSW is usually about 25 %. So use these values and whatver other values you have at hand to give a </t>
  </si>
  <si>
    <t>As you will realize from the previous spreadsheet, biomass properties, it is important to have realistic values for the ash content,</t>
  </si>
  <si>
    <t>the moisture content and the heating value of the dry, ash-free fraction of the fuel. Data on the heating value can be obtained</t>
  </si>
  <si>
    <t>from databases like</t>
  </si>
  <si>
    <t>v.värde</t>
  </si>
  <si>
    <t>The heating value is, however, variable from site to site and therefore standard values are not</t>
  </si>
  <si>
    <t xml:space="preserve">necessarily viable for a specific site. Standard values for the lower heating values are suggested in the table as the effective, </t>
  </si>
  <si>
    <r>
      <rPr>
        <b/>
        <sz val="11"/>
        <color theme="1"/>
        <rFont val="Calibri"/>
        <family val="2"/>
        <scheme val="minor"/>
      </rPr>
      <t>MJ/kg</t>
    </r>
    <r>
      <rPr>
        <b/>
        <vertAlign val="subscript"/>
        <sz val="11"/>
        <color theme="1"/>
        <rFont val="Calibri"/>
        <family val="2"/>
        <scheme val="minor"/>
      </rPr>
      <t>DAF</t>
    </r>
  </si>
  <si>
    <t>lower heating value for the dry and ash-free substance. It is important to realize that these values are only indicative.</t>
  </si>
  <si>
    <t>In the spreadsheet supply chains you will be given the opportunity to enter a relevant moisture content and ash content valid for</t>
  </si>
  <si>
    <t xml:space="preserve">your own specific region. </t>
  </si>
  <si>
    <t>The product gas composition will be determined by a huge number of factors and cannot easily be predicted unless a complete chemical/kinetic</t>
  </si>
  <si>
    <r>
      <t xml:space="preserve">model is applied. Simple equilibrium models are not sufficient. In 1986 did FAO publish a report on </t>
    </r>
    <r>
      <rPr>
        <i/>
        <sz val="11"/>
        <color theme="1"/>
        <rFont val="Calibri"/>
        <family val="2"/>
        <scheme val="minor"/>
      </rPr>
      <t>Wood gas as an engine fuel</t>
    </r>
    <r>
      <rPr>
        <sz val="11"/>
        <color theme="1"/>
        <rFont val="Calibri"/>
        <family val="2"/>
        <scheme val="minor"/>
      </rPr>
      <t xml:space="preserve"> and that report</t>
    </r>
  </si>
  <si>
    <t>contains also a bit of simplified gasification theory. The report is available</t>
  </si>
  <si>
    <t>The net total (gross value less one standard deviation) will be transformed to spreadsheet "supply chains".</t>
  </si>
  <si>
    <t>For agricultural residues the intrinsic ash contents are typically between 5 and 10 %, for woody residues 2 to 5 % and for wastes they are typically 15-15 %.</t>
  </si>
  <si>
    <t>These ash contents are often doubled through the addition of "logistic ash" throughout the supply chain so that normal ash contenst as recieved at the gate</t>
  </si>
  <si>
    <t>of the energy plant are 10-15 % for agricultural biomass and 5-10 % for woody residues. For waste fractions they are usually first collected in bins at the</t>
  </si>
  <si>
    <t>individual household and then collected and transported in closed vehicles, so for these fractions the ash content doe usually not increase bu can be assumed</t>
  </si>
  <si>
    <t>constant. For the continuation of the estimates in this bioenergy system planning tool you will now have to set assumed values for the ash contents, as percent</t>
  </si>
  <si>
    <t>by weight in the dry fraction, for the three categories:</t>
  </si>
  <si>
    <t>Agricultural residues (0-100 %):</t>
  </si>
  <si>
    <t>, Woody residues:</t>
  </si>
  <si>
    <t>tons per year.            Mean heating value:</t>
  </si>
  <si>
    <t>V-värde</t>
  </si>
  <si>
    <t>For waste, a total ash content is calculated based on the data from spreadsheet "Resources":</t>
  </si>
  <si>
    <t xml:space="preserve">% by weight. </t>
  </si>
  <si>
    <t>Askhalt i avfallet:</t>
  </si>
  <si>
    <t>Dens</t>
  </si>
  <si>
    <t>Ton</t>
  </si>
  <si>
    <t>Torr</t>
  </si>
  <si>
    <t>Våt</t>
  </si>
  <si>
    <t>Fuktig</t>
  </si>
  <si>
    <t xml:space="preserve">Due to the ash properties, see the ash appendix in the BISYPLAN handbook, agricultural fuels should usually be treated separately and combusted </t>
  </si>
  <si>
    <t>The same holds true for combustible waste since this is covered by the waste incinration directive.</t>
  </si>
  <si>
    <t xml:space="preserve">in their own boiler regardless of moisture content. </t>
  </si>
  <si>
    <t>Tot torr</t>
  </si>
  <si>
    <t>Tot fukt</t>
  </si>
  <si>
    <t>Tot våt</t>
  </si>
  <si>
    <t>For woody fuels this is not completely true. Dry wood rsidues can be milled and compressed into pellets while this is usually not a feasible process</t>
  </si>
  <si>
    <r>
      <t xml:space="preserve">for wet or moist wood, since the drying process will demand too much energy. The values you have enetered in spreadsheet </t>
    </r>
    <r>
      <rPr>
        <i/>
        <sz val="11"/>
        <color theme="1"/>
        <rFont val="Calibri"/>
        <family val="2"/>
        <scheme val="minor"/>
      </rPr>
      <t>Supply chains</t>
    </r>
    <r>
      <rPr>
        <sz val="11"/>
        <color theme="1"/>
        <rFont val="Calibri"/>
        <family val="2"/>
        <scheme val="minor"/>
      </rPr>
      <t xml:space="preserve"> seem to</t>
    </r>
  </si>
  <si>
    <t xml:space="preserve">indicate that part, </t>
  </si>
  <si>
    <t>GJ/ton.   Total energy per annum equals</t>
  </si>
  <si>
    <t>GWh</t>
  </si>
  <si>
    <t xml:space="preserve">%, of the total woody biomass is dry, </t>
  </si>
  <si>
    <t xml:space="preserve">% is moist and   part, </t>
  </si>
  <si>
    <t xml:space="preserve">%, is wet. </t>
  </si>
  <si>
    <t>Förbränningstekniker</t>
  </si>
  <si>
    <t>Agrobiomassa dominerar stort över trädbiomassa</t>
  </si>
  <si>
    <t>Anläggning för agrobiomassa med trädbiomassan inblandad.</t>
  </si>
  <si>
    <t>Trädbiomassa dominerar stort över agrobiomassa</t>
  </si>
  <si>
    <t>Anläggning för trädbiomassa med agrobiomassan inblandad.</t>
  </si>
  <si>
    <t>Trädbiomassa och agrobiomassa ungefär lika</t>
  </si>
  <si>
    <t>Separata anläggningar</t>
  </si>
  <si>
    <t>Exportera</t>
  </si>
  <si>
    <t>Totalbiomassa &lt; 40 GWh</t>
  </si>
  <si>
    <t>Tot 40-175</t>
  </si>
  <si>
    <t>Värmeanl</t>
  </si>
  <si>
    <t>tot 175-350</t>
  </si>
  <si>
    <t>Kraftv (20 %)</t>
  </si>
  <si>
    <t>Över 350</t>
  </si>
  <si>
    <t>Kraftv 35 %</t>
  </si>
  <si>
    <t>Grundfall 1, 2 eller 3:</t>
  </si>
  <si>
    <t>Följdfall</t>
  </si>
  <si>
    <t>Case:</t>
  </si>
  <si>
    <t>The total amount of biomass suitable for combustion is so small that the recommendation is to sell it outside the region.</t>
  </si>
  <si>
    <t>The over-all recommendation is to build a heating plant designed for wood fuel and mix the agro-biomass into it for co-combustion.</t>
  </si>
  <si>
    <t>The over-all recommendation is to build a heating plant designed for agrofuel and mix the woody fuel into it for co-combustion.</t>
  </si>
  <si>
    <t>The over-all recommendation is to build two small heating plants, for woody fuel and for agrofuel.</t>
  </si>
  <si>
    <t>A CHP-plant designed for agrofuel, with a wood fuel inmix, may provide an electricity efficiency above 18 up to 30 %.</t>
  </si>
  <si>
    <t>A CHP-plant designed for wood fuel, with an agrofuel inmix, may provide an electricity efficiency above 20 %, up to 30.</t>
  </si>
  <si>
    <t>Two separate CHP-plants for the two fractions may provide electricity efficiencies above 20-25 % (wood) and slightly lower (agro).</t>
  </si>
  <si>
    <t>A CHP-plant designed for agrofuel, with a wood fuel inmix, may provide an electricity efficiency above 35 %.</t>
  </si>
  <si>
    <t>A CHP-plant designed for wood fuel, with an agrofuel inmix, may provide an electricity efficiency above 37 %.</t>
  </si>
  <si>
    <t>Two separate CHP-plants for the two fractions may provide electricity efficiencies about 37-38 % (wood) and slightly lower (agro).</t>
  </si>
  <si>
    <t>Supposing the pure biomass fractions, woody biomass and agricultural biomass, are both completely utilised in a combustion process, then the</t>
  </si>
  <si>
    <t xml:space="preserve">over-all recommendation becomes: </t>
  </si>
  <si>
    <t>The combined plant will have a mean thermal load</t>
  </si>
  <si>
    <t>MW and should be dimensioned at</t>
  </si>
  <si>
    <t>MW</t>
  </si>
  <si>
    <t>The agrofuel plant will have a mean thermal load at</t>
  </si>
  <si>
    <t>MW and the wood-fuelled will have</t>
  </si>
  <si>
    <t xml:space="preserve">MW. </t>
  </si>
  <si>
    <t>Dimension them 42 % bigger.</t>
  </si>
  <si>
    <r>
      <rPr>
        <b/>
        <sz val="11"/>
        <color theme="1"/>
        <rFont val="Calibri"/>
        <family val="2"/>
        <scheme val="minor"/>
      </rPr>
      <t>Society itself</t>
    </r>
    <r>
      <rPr>
        <sz val="11"/>
        <color theme="1"/>
        <rFont val="Calibri"/>
        <family val="2"/>
        <scheme val="minor"/>
      </rPr>
      <t>, households as well as offices and utilities, generate waste that properly sorted contains a large fraction of clean biomass</t>
    </r>
  </si>
  <si>
    <r>
      <t>The RPR-values, "</t>
    </r>
    <r>
      <rPr>
        <b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esidue-to-</t>
    </r>
    <r>
      <rPr>
        <b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roduct </t>
    </r>
    <r>
      <rPr>
        <b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atio" are quoted from Rosillo-Calle, The Biomass Assessment Handbook.</t>
    </r>
  </si>
  <si>
    <t>sparse stand after thinning while it may reach a few thousand in willow plantations for energy forestry. A limiting factor will be the shadowing</t>
  </si>
  <si>
    <r>
      <t>The supply chain economy is to a great extent connected to the number of ton</t>
    </r>
    <r>
      <rPr>
        <b/>
        <sz val="11"/>
        <color theme="1"/>
        <rFont val="Calibri"/>
        <family val="2"/>
        <scheme val="minor"/>
      </rPr>
      <t>*</t>
    </r>
    <r>
      <rPr>
        <sz val="11"/>
        <color theme="1"/>
        <rFont val="Calibri"/>
        <family val="2"/>
        <scheme val="minor"/>
      </rPr>
      <t>km, i.e. the hauling distance multiplied with the tonnage. This total work</t>
    </r>
  </si>
  <si>
    <t xml:space="preserve">applied before the road transport and a column for a compacted bulk density is available in the table. In case compaction is not applied, it is suggested </t>
  </si>
  <si>
    <t>It is assumed here that if slurries are collected in the area and transported to a central digester; Then the digester is situated at or in close connection to the</t>
  </si>
  <si>
    <t xml:space="preserve">wastewater treatment plant. Typically, this means that the animal slurries are collected by tankers and tranported to the wastewater treatment plant any you  </t>
  </si>
  <si>
    <t>Hauling costs</t>
  </si>
  <si>
    <t xml:space="preserve">The simplest measure of hauling work is, obviously, the number of ton-kilometers, but this is a very blunt measure. Better is to use a cost as expressed in the </t>
  </si>
  <si>
    <t>currency you happen to use in your book-keeping, but better still is to use the energy input necessary to perform the desired work. To compute the necessary</t>
  </si>
  <si>
    <t xml:space="preserve">energy, you have to know the transport system in some detail and it would be too complicated to include such a detailed calculation in this spreadsheet. </t>
  </si>
  <si>
    <t>Thus you are referred to the spreadsheets specialised in transport cost calculations that are available on the web, one of which can be found</t>
  </si>
  <si>
    <t>I am not saying that this is the best calculator but it contains not only come of the most basic calculations but it also presents the methods to do the calculations</t>
  </si>
  <si>
    <t>in a reasonably comprehensive way. Once you have computed your hauling costs in the unit desired you should add them in your report but they will not be</t>
  </si>
  <si>
    <t>included in this spreadsheet.</t>
  </si>
  <si>
    <t>Losses during handling and storing of the material through the supply chain</t>
  </si>
  <si>
    <t xml:space="preserve">The biomasses treated in ths spreadsheet are grouped into different categories. </t>
  </si>
  <si>
    <t xml:space="preserve">the storing of ligno-cellulose will, unless the storage is extremely ill-planned, not yield losses greater than approcimately 3-5 % per month. In case the storage </t>
  </si>
  <si>
    <t>is exceptionally ill-planned losses may amount to 100 % within one month, i.e. the stored material may self-ignite. Planning the storage and the material flows</t>
  </si>
  <si>
    <t xml:space="preserve">through the storage facility are crucial to the total system economy. </t>
  </si>
  <si>
    <r>
      <rPr>
        <b/>
        <sz val="11"/>
        <color theme="1"/>
        <rFont val="Calibri"/>
        <family val="2"/>
        <scheme val="minor"/>
      </rPr>
      <t>Solid biomass may originate from forestry</t>
    </r>
    <r>
      <rPr>
        <sz val="11"/>
        <color theme="1"/>
        <rFont val="Calibri"/>
        <family val="2"/>
        <scheme val="minor"/>
      </rPr>
      <t xml:space="preserve"> and in that case it is basically a ligno-cellulosic material. Ligno-cellulose can only to a minor part be digested. Thus</t>
    </r>
  </si>
  <si>
    <r>
      <rPr>
        <b/>
        <sz val="11"/>
        <color theme="1"/>
        <rFont val="Calibri"/>
        <family val="2"/>
        <scheme val="minor"/>
      </rPr>
      <t>Solid biomass may originate from agriculture</t>
    </r>
    <r>
      <rPr>
        <sz val="11"/>
        <color theme="1"/>
        <rFont val="Calibri"/>
        <family val="2"/>
        <scheme val="minor"/>
      </rPr>
      <t xml:space="preserve"> like straw or foliage. For such qualities, microbiological digestion (commonly known as composting) is proceeding</t>
    </r>
  </si>
  <si>
    <t>much more rapidly than it is with woody biomass and the monthly losses as well as the risk for auto-ignition increase. Some of these assortments and qualities,</t>
  </si>
  <si>
    <t>especially such that are rich in fat or sugar, are also favored by rodents. Besides the risks for fire one must also consider the sanitary problems that may be</t>
  </si>
  <si>
    <t xml:space="preserve">caused by rodents and by bad smell. </t>
  </si>
  <si>
    <r>
      <rPr>
        <b/>
        <sz val="11"/>
        <color theme="1"/>
        <rFont val="Calibri"/>
        <family val="2"/>
        <scheme val="minor"/>
      </rPr>
      <t>Solid biomass may originate from municipal waste.</t>
    </r>
    <r>
      <rPr>
        <sz val="11"/>
        <color theme="1"/>
        <rFont val="Calibri"/>
        <family val="2"/>
        <scheme val="minor"/>
      </rPr>
      <t xml:space="preserve"> In this case the material would typically be a mixture of ligno-cellulosic material like wood and paper waste</t>
    </r>
  </si>
  <si>
    <t>and of fat- and sugar-rich materials such as food scrapings and -waste. It is obvious that storing of such material will be subject to sanitary problems with bad smell</t>
  </si>
  <si>
    <r>
      <t>about 10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or so, then the material can easily be stacked high using a standard tractor while, at the same time the sanitary problems and the risks for wildfire are</t>
    </r>
  </si>
  <si>
    <t xml:space="preserve">eliminated. </t>
  </si>
  <si>
    <r>
      <rPr>
        <b/>
        <sz val="11"/>
        <color theme="1"/>
        <rFont val="Calibri"/>
        <family val="2"/>
        <scheme val="minor"/>
      </rPr>
      <t>Digestible biomass and sludge</t>
    </r>
    <r>
      <rPr>
        <sz val="11"/>
        <color theme="1"/>
        <rFont val="Calibri"/>
        <family val="2"/>
        <scheme val="minor"/>
      </rPr>
      <t xml:space="preserve"> can generally not be stored at all, which is of course because it is readily digested by microorganisms. This holds true independent</t>
    </r>
  </si>
  <si>
    <t>of the biomass origin - be it waste from food industry, harvested from algae or seaweed farming, sewage sludge or whatever. The fundamental reason to use</t>
  </si>
  <si>
    <t>thses materials in the energy system is the fact that they are easily digestible and it is obvious that this will occur spontaneously also during storage.</t>
  </si>
  <si>
    <r>
      <rPr>
        <b/>
        <sz val="11"/>
        <color theme="1"/>
        <rFont val="Calibri"/>
        <family val="2"/>
        <scheme val="minor"/>
      </rPr>
      <t>Loading, unloading and re-loading</t>
    </r>
    <r>
      <rPr>
        <sz val="11"/>
        <color theme="1"/>
        <rFont val="Calibri"/>
        <family val="2"/>
        <scheme val="minor"/>
      </rPr>
      <t xml:space="preserve"> during transports will inevitabely cause losses om material. Unless a better number is available it is advisable so allow a</t>
    </r>
  </si>
  <si>
    <t>number in the range of 1-5 % losses per loading/unloading/re-loading operatione throughout the supply chain.</t>
  </si>
  <si>
    <t>Please enter a number to account for the total losses through the supply chain for agricultural biomass:</t>
  </si>
  <si>
    <t>Please enter a number to account for the total losses through the supply chain for the woody biomass:</t>
  </si>
  <si>
    <t>Please enter a number to account for the total losses through the supply chain for biomass from MSW:</t>
  </si>
  <si>
    <t>Please enter a number to account for the total losses through the supply chain for digestible biomass:</t>
  </si>
  <si>
    <t>%</t>
  </si>
  <si>
    <t>and rodents and also to the risk of auto-ignition. One practical measure to come around these problems is to bale the material using plastic. If each bale has a volume</t>
  </si>
  <si>
    <t>In case no number is assigned, a standard value at 5 % is assumed.</t>
  </si>
  <si>
    <t>Losses</t>
  </si>
  <si>
    <t>The net amounts of combustible solids that you have entered are, in summary, the following:</t>
  </si>
  <si>
    <t>Avfall</t>
  </si>
  <si>
    <t xml:space="preserve">Anläggningens effekt understiger 15 MW: Exportera avfallet </t>
  </si>
  <si>
    <t>Anläggningens effekt inom 15-25 MW: Ren värmeanläggning</t>
  </si>
  <si>
    <t>Anläggningens effekt 25-50 MW: Kraftvärme med elverkningsgrad omkring 30 %</t>
  </si>
  <si>
    <t>Medeleffekt</t>
  </si>
  <si>
    <t>fall</t>
  </si>
  <si>
    <t>Anläggningens effekt 50-100 MW: Kraftvärme med elverkningsgrad omkring 35 %</t>
  </si>
  <si>
    <t>Anläggningens effekt över100 MW: Kraftvärme med elverkningsgrad omkring 40 %</t>
  </si>
  <si>
    <t>For environmental and legal reasons, at least within the European Fedration, it is advisable not to mix the minicipal solid waste with the clean biomass but</t>
  </si>
  <si>
    <t>to utilise the waste fractions in a separate plant. The thermal power attainable amounts to an annual average at</t>
  </si>
  <si>
    <t>MW and the recommendation</t>
  </si>
  <si>
    <t xml:space="preserve">becomes  </t>
  </si>
  <si>
    <t>to export the waste to a nearby region to obtain a sufficiently big plant.</t>
  </si>
  <si>
    <t>to build a heating pland with the proper flue-gas cleaning.</t>
  </si>
  <si>
    <t>to go for a CHP-pland. The expected electricity efficiency may be about 30 %.</t>
  </si>
  <si>
    <t>to go for a CHP-plant. The expected electricity efficiency may be about 35 %.</t>
  </si>
  <si>
    <t>to go for a CHP-plant. The expected electricity efficiency may be about 40 %.</t>
  </si>
  <si>
    <t>The total amount of ash that will be generated bu the incinerator and must be disposed of in a safe way amounts to</t>
  </si>
  <si>
    <t>Total amount of ash:</t>
  </si>
  <si>
    <t>Rötbart</t>
  </si>
  <si>
    <t>Rötslam</t>
  </si>
  <si>
    <t>+</t>
  </si>
  <si>
    <t>Please enter a number to account for losses i gas production from the sewage sludge:</t>
  </si>
  <si>
    <t>Gödsel</t>
  </si>
  <si>
    <r>
      <t>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of methane per year. </t>
    </r>
  </si>
  <si>
    <t>Of this, a total of</t>
  </si>
  <si>
    <t>% comes from animal sludge.</t>
  </si>
  <si>
    <t>To this comes a total volume of</t>
  </si>
  <si>
    <r>
      <t>The digestibles are now only given i terms of pure methane, the heating value of which is assumed at 35.8 MJ/m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.</t>
    </r>
  </si>
  <si>
    <t>GJ</t>
  </si>
  <si>
    <t>The total energy in the methane gas at the wastewater treatment plant amounts to</t>
  </si>
  <si>
    <t>MW.</t>
  </si>
  <si>
    <t>Avlopp</t>
  </si>
  <si>
    <t>Mm3</t>
  </si>
  <si>
    <t>Ind.vatten</t>
  </si>
  <si>
    <t>Org waste</t>
  </si>
  <si>
    <t>Grey w.</t>
  </si>
  <si>
    <t>Mm3 totalt</t>
  </si>
  <si>
    <t>Faeces :</t>
  </si>
  <si>
    <t>motsvarar</t>
  </si>
  <si>
    <t>Fördeln</t>
  </si>
  <si>
    <t>Greyw</t>
  </si>
  <si>
    <t xml:space="preserve">Methane from the wastewater treatment </t>
  </si>
  <si>
    <t>The organic waste, with a total potential</t>
  </si>
  <si>
    <t>It is assumed that the greywater contrib.</t>
  </si>
  <si>
    <r>
      <t>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and the industrial water, 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</si>
  <si>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, do not contaminate the digestate, so they are included. 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</si>
  <si>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of methane per year can be co-digested with the sewage sludge. </t>
    </r>
  </si>
  <si>
    <t>Depending on climate, the digester tanks will need more or less of this energy to maintain temperature. In Swedish conditions, approximately half the total</t>
  </si>
  <si>
    <t xml:space="preserve">energy is required on an annual basis to maintain mesophilic conditions. In more southern latitides it is obvious that this share becomes smaller. </t>
  </si>
  <si>
    <t>As a rule of thumb for the type of cities found in Europe, the potential energy from organic wastes including sewage are the same order of magnitude as the</t>
  </si>
  <si>
    <t>l metangas/dag och person</t>
  </si>
  <si>
    <t>amount of fuel required for the buses in the public transport system. It is obvious that this depends very much on the city structure but it will serve as an</t>
  </si>
  <si>
    <t xml:space="preserve">indicator that for larger cities the wastewater treatment plant i actually one of the major energy resources and that a well-planned wastewater treatment </t>
  </si>
  <si>
    <t xml:space="preserve">may not be omitted in the general planning efforts. </t>
  </si>
  <si>
    <t>tons annually.</t>
  </si>
  <si>
    <r>
      <t>Mm</t>
    </r>
    <r>
      <rPr>
        <vertAlign val="superscript"/>
        <sz val="11"/>
        <color theme="0"/>
        <rFont val="Calibri"/>
        <family val="2"/>
        <scheme val="minor"/>
      </rPr>
      <t>3</t>
    </r>
    <r>
      <rPr>
        <sz val="11"/>
        <color theme="0"/>
        <rFont val="Calibri"/>
        <family val="2"/>
        <scheme val="minor"/>
      </rPr>
      <t xml:space="preserve"> CH</t>
    </r>
    <r>
      <rPr>
        <vertAlign val="subscript"/>
        <sz val="11"/>
        <color theme="0"/>
        <rFont val="Calibri"/>
        <family val="2"/>
        <scheme val="minor"/>
      </rPr>
      <t>4</t>
    </r>
  </si>
  <si>
    <r>
      <t>Mm</t>
    </r>
    <r>
      <rPr>
        <vertAlign val="superscript"/>
        <sz val="11"/>
        <color theme="0"/>
        <rFont val="Calibri"/>
        <family val="2"/>
        <scheme val="minor"/>
      </rPr>
      <t>3</t>
    </r>
    <r>
      <rPr>
        <sz val="11"/>
        <color theme="0"/>
        <rFont val="Calibri"/>
        <family val="2"/>
        <scheme val="minor"/>
      </rPr>
      <t xml:space="preserve"> produced locally at the farms. They will decide about their own technology and are not considered here.</t>
    </r>
  </si>
  <si>
    <r>
      <t>m</t>
    </r>
    <r>
      <rPr>
        <vertAlign val="superscript"/>
        <sz val="11"/>
        <color theme="0"/>
        <rFont val="Calibri"/>
        <family val="2"/>
        <scheme val="minor"/>
      </rPr>
      <t>3</t>
    </r>
    <r>
      <rPr>
        <sz val="11"/>
        <color theme="0"/>
        <rFont val="Calibri"/>
        <family val="2"/>
        <scheme val="minor"/>
      </rPr>
      <t>/year, pure methane gas</t>
    </r>
  </si>
  <si>
    <r>
      <rPr>
        <sz val="11"/>
        <color theme="0"/>
        <rFont val="Calibri"/>
        <family val="2"/>
        <scheme val="minor"/>
      </rPr>
      <t>m</t>
    </r>
    <r>
      <rPr>
        <vertAlign val="superscript"/>
        <sz val="11"/>
        <color theme="0"/>
        <rFont val="Calibri"/>
        <family val="2"/>
        <scheme val="minor"/>
      </rPr>
      <t>3</t>
    </r>
    <r>
      <rPr>
        <sz val="11"/>
        <color theme="0"/>
        <rFont val="Calibri"/>
        <family val="2"/>
        <scheme val="minor"/>
      </rPr>
      <t>/year.</t>
    </r>
  </si>
  <si>
    <r>
      <t>MJ/kg</t>
    </r>
    <r>
      <rPr>
        <vertAlign val="subscript"/>
        <sz val="11"/>
        <color theme="0"/>
        <rFont val="Calibri"/>
        <family val="2"/>
        <scheme val="minor"/>
      </rPr>
      <t>DAF</t>
    </r>
  </si>
  <si>
    <t>GWh corresponding to thermal mean power</t>
  </si>
  <si>
    <r>
      <t>the gas volume shall be calculated at a specified oxygen content or at a specified content of carbon dioxied, 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and 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respectively.</t>
    </r>
  </si>
  <si>
    <r>
      <t>The fuel you have entered in the spreadsheet "</t>
    </r>
    <r>
      <rPr>
        <i/>
        <sz val="11"/>
        <color theme="1"/>
        <rFont val="Calibri"/>
        <family val="2"/>
        <scheme val="minor"/>
      </rPr>
      <t>Biomass properties</t>
    </r>
    <r>
      <rPr>
        <sz val="11"/>
        <color theme="1"/>
        <rFont val="Calibri"/>
        <family val="2"/>
        <scheme val="minor"/>
      </rPr>
      <t>" has the following intrinsic properties:</t>
    </r>
  </si>
  <si>
    <t>Typically any type of gas analyser will give a reading expressed as a volume fraction. This volume fraction can be expressed in percent by volume or, in</t>
  </si>
  <si>
    <t>case of low concentrations, parts-per-millon, ppm. Since 1 000 000 ppm is then equal to 100 % you will readily understand that 10 000 ppm equals 1 %.</t>
  </si>
  <si>
    <t>For some emissions that are extremely toxic, such as some of the dioxins, ppb (parts-per billion) is the relevant unit. And you will understand that since</t>
  </si>
  <si>
    <t>1 000 000 000 ppb equals 1 000 000 ppm and 100 % then 10 000 000 ppb equals 10 000 ppm and again that this is equal to 1 %.</t>
  </si>
  <si>
    <r>
      <t>Putting it the other way: 1 ppb = 0.001 ppm = 0.000 000 1 %</t>
    </r>
    <r>
      <rPr>
        <vertAlign val="subscript"/>
        <sz val="11"/>
        <color theme="1"/>
        <rFont val="Calibri"/>
        <family val="2"/>
        <scheme val="minor"/>
      </rPr>
      <t>vol</t>
    </r>
    <r>
      <rPr>
        <sz val="11"/>
        <color theme="1"/>
        <rFont val="Calibri"/>
        <family val="2"/>
        <scheme val="minor"/>
      </rPr>
      <t xml:space="preserve">. </t>
    </r>
  </si>
  <si>
    <r>
      <t>Federal standard for emissions is nowadays set at the unit mg per 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dry gas at 101.3 kPa and 273.15 K. For different fuels and for different applications,</t>
    </r>
  </si>
  <si>
    <r>
      <rPr>
        <b/>
        <sz val="11"/>
        <color theme="1"/>
        <rFont val="Calibri"/>
        <family val="2"/>
        <scheme val="minor"/>
      </rPr>
      <t>Extractive gas analysis</t>
    </r>
    <r>
      <rPr>
        <sz val="11"/>
        <color theme="1"/>
        <rFont val="Calibri"/>
        <family val="2"/>
        <scheme val="minor"/>
      </rPr>
      <t xml:space="preserve"> is performed so that a gas sample is extracted from the flue gas stream, conditioned and analysed. There are several different</t>
    </r>
  </si>
  <si>
    <t xml:space="preserve">types of analysers available but common to them is that they will be sensitive to particles. Thus the gas will typcially have to be filtered prior to analysis. </t>
  </si>
  <si>
    <t>Emission units and -measurment</t>
  </si>
  <si>
    <t>THIS SPREADSHEET IS STILL UNDER CONSTRUCTION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</si>
</sst>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0"/>
    <numFmt numFmtId="166" formatCode="0.00000"/>
    <numFmt numFmtId="167" formatCode="0.000"/>
  </numFmts>
  <fonts count="3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Symbol"/>
      <family val="1"/>
      <charset val="2"/>
    </font>
    <font>
      <sz val="1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vertAlign val="superscript"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vertAlign val="subscript"/>
      <sz val="11"/>
      <color theme="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b/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20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236">
    <xf numFmtId="0" fontId="0" fillId="0" borderId="0" xfId="0"/>
    <xf numFmtId="0" fontId="0" fillId="2" borderId="0" xfId="0" applyFill="1" applyProtection="1">
      <protection hidden="1"/>
    </xf>
    <xf numFmtId="0" fontId="3" fillId="2" borderId="0" xfId="0" applyFont="1" applyFill="1" applyProtection="1">
      <protection hidden="1"/>
    </xf>
    <xf numFmtId="0" fontId="0" fillId="2" borderId="1" xfId="0" applyFill="1" applyBorder="1" applyProtection="1">
      <protection hidden="1"/>
    </xf>
    <xf numFmtId="0" fontId="4" fillId="2" borderId="0" xfId="0" applyFont="1" applyFill="1" applyProtection="1">
      <protection hidden="1"/>
    </xf>
    <xf numFmtId="0" fontId="0" fillId="2" borderId="0" xfId="0" quotePrefix="1" applyFill="1" applyProtection="1">
      <protection hidden="1"/>
    </xf>
    <xf numFmtId="0" fontId="1" fillId="2" borderId="0" xfId="0" applyFont="1" applyFill="1" applyProtection="1">
      <protection hidden="1"/>
    </xf>
    <xf numFmtId="2" fontId="1" fillId="2" borderId="0" xfId="0" applyNumberFormat="1" applyFont="1" applyFill="1" applyAlignment="1" applyProtection="1">
      <alignment horizontal="center"/>
      <protection hidden="1"/>
    </xf>
    <xf numFmtId="0" fontId="2" fillId="2" borderId="0" xfId="0" applyFont="1" applyFill="1" applyProtection="1">
      <protection hidden="1"/>
    </xf>
    <xf numFmtId="0" fontId="2" fillId="2" borderId="0" xfId="0" quotePrefix="1" applyFont="1" applyFill="1" applyProtection="1">
      <protection hidden="1"/>
    </xf>
    <xf numFmtId="11" fontId="2" fillId="2" borderId="0" xfId="0" applyNumberFormat="1" applyFont="1" applyFill="1" applyProtection="1">
      <protection hidden="1"/>
    </xf>
    <xf numFmtId="2" fontId="2" fillId="2" borderId="0" xfId="0" applyNumberFormat="1" applyFont="1" applyFill="1" applyProtection="1">
      <protection hidden="1"/>
    </xf>
    <xf numFmtId="0" fontId="9" fillId="2" borderId="5" xfId="0" applyFont="1" applyFill="1" applyBorder="1" applyProtection="1">
      <protection hidden="1"/>
    </xf>
    <xf numFmtId="0" fontId="6" fillId="2" borderId="6" xfId="0" applyFont="1" applyFill="1" applyBorder="1" applyProtection="1">
      <protection hidden="1"/>
    </xf>
    <xf numFmtId="0" fontId="6" fillId="2" borderId="7" xfId="0" applyFont="1" applyFill="1" applyBorder="1" applyProtection="1">
      <protection hidden="1"/>
    </xf>
    <xf numFmtId="0" fontId="6" fillId="2" borderId="8" xfId="0" applyFont="1" applyFill="1" applyBorder="1" applyProtection="1">
      <protection hidden="1"/>
    </xf>
    <xf numFmtId="0" fontId="6" fillId="2" borderId="0" xfId="0" applyFont="1" applyFill="1" applyBorder="1" applyProtection="1">
      <protection hidden="1"/>
    </xf>
    <xf numFmtId="0" fontId="6" fillId="2" borderId="0" xfId="0" quotePrefix="1" applyFont="1" applyFill="1" applyBorder="1" applyProtection="1">
      <protection hidden="1"/>
    </xf>
    <xf numFmtId="0" fontId="6" fillId="2" borderId="9" xfId="0" applyFont="1" applyFill="1" applyBorder="1" applyProtection="1">
      <protection hidden="1"/>
    </xf>
    <xf numFmtId="0" fontId="6" fillId="2" borderId="10" xfId="0" applyFont="1" applyFill="1" applyBorder="1" applyProtection="1">
      <protection hidden="1"/>
    </xf>
    <xf numFmtId="0" fontId="6" fillId="2" borderId="1" xfId="0" applyFont="1" applyFill="1" applyBorder="1" applyProtection="1">
      <protection hidden="1"/>
    </xf>
    <xf numFmtId="0" fontId="6" fillId="2" borderId="11" xfId="0" applyFont="1" applyFill="1" applyBorder="1" applyProtection="1">
      <protection hidden="1"/>
    </xf>
    <xf numFmtId="0" fontId="11" fillId="2" borderId="0" xfId="0" applyFont="1" applyFill="1" applyProtection="1">
      <protection hidden="1"/>
    </xf>
    <xf numFmtId="164" fontId="1" fillId="2" borderId="0" xfId="0" applyNumberFormat="1" applyFont="1" applyFill="1" applyProtection="1">
      <protection hidden="1"/>
    </xf>
    <xf numFmtId="0" fontId="1" fillId="2" borderId="0" xfId="0" quotePrefix="1" applyFont="1" applyFill="1" applyProtection="1"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0" fontId="13" fillId="2" borderId="0" xfId="0" quotePrefix="1" applyFont="1" applyFill="1" applyProtection="1">
      <protection hidden="1"/>
    </xf>
    <xf numFmtId="0" fontId="0" fillId="2" borderId="6" xfId="0" applyFill="1" applyBorder="1" applyProtection="1">
      <protection hidden="1"/>
    </xf>
    <xf numFmtId="0" fontId="0" fillId="2" borderId="7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10" xfId="0" applyFill="1" applyBorder="1" applyProtection="1">
      <protection hidden="1"/>
    </xf>
    <xf numFmtId="0" fontId="0" fillId="2" borderId="11" xfId="0" applyFill="1" applyBorder="1" applyProtection="1">
      <protection hidden="1"/>
    </xf>
    <xf numFmtId="2" fontId="0" fillId="2" borderId="0" xfId="0" applyNumberFormat="1" applyFill="1" applyBorder="1" applyProtection="1">
      <protection hidden="1"/>
    </xf>
    <xf numFmtId="1" fontId="0" fillId="2" borderId="0" xfId="0" applyNumberFormat="1" applyFill="1" applyAlignment="1" applyProtection="1">
      <alignment horizontal="center"/>
      <protection hidden="1"/>
    </xf>
    <xf numFmtId="1" fontId="1" fillId="2" borderId="0" xfId="0" applyNumberFormat="1" applyFont="1" applyFill="1" applyAlignment="1" applyProtection="1">
      <alignment horizontal="center"/>
      <protection hidden="1"/>
    </xf>
    <xf numFmtId="164" fontId="1" fillId="2" borderId="0" xfId="0" applyNumberFormat="1" applyFont="1" applyFill="1" applyAlignment="1" applyProtection="1">
      <alignment horizontal="center"/>
      <protection hidden="1"/>
    </xf>
    <xf numFmtId="0" fontId="0" fillId="2" borderId="0" xfId="0" quotePrefix="1" applyFill="1" applyBorder="1" applyProtection="1">
      <protection hidden="1"/>
    </xf>
    <xf numFmtId="0" fontId="1" fillId="2" borderId="0" xfId="0" applyFont="1" applyFill="1" applyBorder="1" applyProtection="1">
      <protection hidden="1"/>
    </xf>
    <xf numFmtId="2" fontId="1" fillId="2" borderId="0" xfId="0" applyNumberFormat="1" applyFont="1" applyFill="1" applyBorder="1" applyAlignment="1" applyProtection="1">
      <alignment horizontal="center"/>
      <protection hidden="1"/>
    </xf>
    <xf numFmtId="0" fontId="7" fillId="2" borderId="0" xfId="1" applyFill="1" applyBorder="1" applyAlignment="1" applyProtection="1">
      <alignment horizontal="center"/>
      <protection hidden="1"/>
    </xf>
    <xf numFmtId="164" fontId="0" fillId="2" borderId="0" xfId="0" applyNumberFormat="1" applyFill="1" applyBorder="1" applyProtection="1">
      <protection hidden="1"/>
    </xf>
    <xf numFmtId="2" fontId="0" fillId="2" borderId="0" xfId="0" applyNumberFormat="1" applyFill="1" applyBorder="1" applyAlignment="1" applyProtection="1">
      <alignment horizontal="center"/>
      <protection hidden="1"/>
    </xf>
    <xf numFmtId="0" fontId="0" fillId="2" borderId="0" xfId="0" applyFont="1" applyFill="1" applyBorder="1" applyProtection="1">
      <protection hidden="1"/>
    </xf>
    <xf numFmtId="164" fontId="0" fillId="2" borderId="0" xfId="0" applyNumberFormat="1" applyFont="1" applyFill="1" applyBorder="1" applyProtection="1">
      <protection hidden="1"/>
    </xf>
    <xf numFmtId="0" fontId="0" fillId="2" borderId="0" xfId="0" quotePrefix="1" applyFont="1" applyFill="1" applyBorder="1" applyProtection="1">
      <protection hidden="1"/>
    </xf>
    <xf numFmtId="0" fontId="0" fillId="2" borderId="0" xfId="0" applyFont="1" applyFill="1" applyProtection="1">
      <protection hidden="1"/>
    </xf>
    <xf numFmtId="0" fontId="0" fillId="2" borderId="0" xfId="0" applyFont="1" applyFill="1" applyBorder="1" applyAlignment="1" applyProtection="1">
      <alignment horizontal="center"/>
      <protection hidden="1"/>
    </xf>
    <xf numFmtId="0" fontId="1" fillId="2" borderId="0" xfId="0" quotePrefix="1" applyFont="1" applyFill="1" applyBorder="1" applyProtection="1">
      <protection hidden="1"/>
    </xf>
    <xf numFmtId="166" fontId="1" fillId="2" borderId="0" xfId="0" applyNumberFormat="1" applyFont="1" applyFill="1" applyBorder="1" applyProtection="1">
      <protection hidden="1"/>
    </xf>
    <xf numFmtId="166" fontId="0" fillId="2" borderId="0" xfId="0" applyNumberFormat="1" applyFont="1" applyFill="1" applyBorder="1" applyAlignment="1" applyProtection="1">
      <alignment horizontal="right"/>
      <protection hidden="1"/>
    </xf>
    <xf numFmtId="2" fontId="0" fillId="2" borderId="0" xfId="0" applyNumberFormat="1" applyFont="1" applyFill="1" applyBorder="1" applyAlignment="1" applyProtection="1">
      <alignment horizontal="left"/>
      <protection hidden="1"/>
    </xf>
    <xf numFmtId="0" fontId="0" fillId="2" borderId="6" xfId="0" applyFont="1" applyFill="1" applyBorder="1" applyProtection="1">
      <protection hidden="1"/>
    </xf>
    <xf numFmtId="164" fontId="0" fillId="2" borderId="6" xfId="0" applyNumberFormat="1" applyFont="1" applyFill="1" applyBorder="1" applyProtection="1">
      <protection hidden="1"/>
    </xf>
    <xf numFmtId="0" fontId="0" fillId="2" borderId="6" xfId="0" quotePrefix="1" applyFont="1" applyFill="1" applyBorder="1" applyProtection="1">
      <protection hidden="1"/>
    </xf>
    <xf numFmtId="0" fontId="0" fillId="2" borderId="7" xfId="0" applyFont="1" applyFill="1" applyBorder="1" applyProtection="1">
      <protection hidden="1"/>
    </xf>
    <xf numFmtId="0" fontId="0" fillId="2" borderId="8" xfId="0" applyFont="1" applyFill="1" applyBorder="1" applyProtection="1">
      <protection hidden="1"/>
    </xf>
    <xf numFmtId="0" fontId="0" fillId="2" borderId="9" xfId="0" applyFont="1" applyFill="1" applyBorder="1" applyProtection="1">
      <protection hidden="1"/>
    </xf>
    <xf numFmtId="0" fontId="0" fillId="2" borderId="10" xfId="0" applyFont="1" applyFill="1" applyBorder="1" applyProtection="1">
      <protection hidden="1"/>
    </xf>
    <xf numFmtId="0" fontId="0" fillId="2" borderId="1" xfId="0" applyFont="1" applyFill="1" applyBorder="1" applyProtection="1">
      <protection hidden="1"/>
    </xf>
    <xf numFmtId="165" fontId="0" fillId="2" borderId="1" xfId="0" applyNumberFormat="1" applyFont="1" applyFill="1" applyBorder="1" applyAlignment="1" applyProtection="1">
      <alignment horizontal="center"/>
      <protection hidden="1"/>
    </xf>
    <xf numFmtId="164" fontId="0" fillId="2" borderId="1" xfId="0" applyNumberFormat="1" applyFont="1" applyFill="1" applyBorder="1" applyProtection="1">
      <protection hidden="1"/>
    </xf>
    <xf numFmtId="0" fontId="0" fillId="2" borderId="1" xfId="0" quotePrefix="1" applyFont="1" applyFill="1" applyBorder="1" applyProtection="1">
      <protection hidden="1"/>
    </xf>
    <xf numFmtId="0" fontId="0" fillId="2" borderId="11" xfId="0" applyFont="1" applyFill="1" applyBorder="1" applyProtection="1">
      <protection hidden="1"/>
    </xf>
    <xf numFmtId="0" fontId="13" fillId="2" borderId="0" xfId="0" applyFont="1" applyFill="1" applyBorder="1" applyProtection="1">
      <protection hidden="1"/>
    </xf>
    <xf numFmtId="0" fontId="13" fillId="2" borderId="0" xfId="0" applyFont="1" applyFill="1" applyProtection="1">
      <protection hidden="1"/>
    </xf>
    <xf numFmtId="2" fontId="0" fillId="2" borderId="0" xfId="0" applyNumberFormat="1" applyFill="1" applyAlignment="1" applyProtection="1">
      <alignment horizontal="center"/>
      <protection hidden="1"/>
    </xf>
    <xf numFmtId="164" fontId="0" fillId="2" borderId="0" xfId="0" applyNumberFormat="1" applyFill="1" applyProtection="1">
      <protection hidden="1"/>
    </xf>
    <xf numFmtId="0" fontId="0" fillId="2" borderId="0" xfId="0" applyFill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20" fillId="2" borderId="0" xfId="0" applyFont="1" applyFill="1" applyBorder="1" applyProtection="1">
      <protection hidden="1"/>
    </xf>
    <xf numFmtId="0" fontId="2" fillId="2" borderId="0" xfId="0" quotePrefix="1" applyFont="1" applyFill="1" applyBorder="1" applyProtection="1">
      <protection hidden="1"/>
    </xf>
    <xf numFmtId="0" fontId="21" fillId="2" borderId="0" xfId="0" applyFont="1" applyFill="1" applyBorder="1" applyProtection="1">
      <protection hidden="1"/>
    </xf>
    <xf numFmtId="0" fontId="2" fillId="2" borderId="0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2" fontId="2" fillId="2" borderId="0" xfId="0" applyNumberFormat="1" applyFont="1" applyFill="1" applyBorder="1" applyProtection="1">
      <protection hidden="1"/>
    </xf>
    <xf numFmtId="0" fontId="20" fillId="2" borderId="0" xfId="0" applyFont="1" applyFill="1" applyBorder="1" applyAlignment="1" applyProtection="1">
      <alignment horizontal="right"/>
      <protection hidden="1"/>
    </xf>
    <xf numFmtId="2" fontId="20" fillId="2" borderId="0" xfId="0" applyNumberFormat="1" applyFont="1" applyFill="1" applyBorder="1" applyProtection="1">
      <protection hidden="1"/>
    </xf>
    <xf numFmtId="0" fontId="23" fillId="2" borderId="0" xfId="0" applyFont="1" applyFill="1" applyProtection="1">
      <protection hidden="1"/>
    </xf>
    <xf numFmtId="0" fontId="7" fillId="2" borderId="0" xfId="1" applyFill="1" applyProtection="1">
      <protection hidden="1"/>
    </xf>
    <xf numFmtId="0" fontId="6" fillId="0" borderId="0" xfId="0" applyFont="1" applyBorder="1"/>
    <xf numFmtId="0" fontId="6" fillId="2" borderId="0" xfId="0" applyFont="1" applyFill="1" applyBorder="1"/>
    <xf numFmtId="0" fontId="23" fillId="2" borderId="0" xfId="0" applyFont="1" applyFill="1" applyBorder="1" applyProtection="1">
      <protection hidden="1"/>
    </xf>
    <xf numFmtId="0" fontId="0" fillId="2" borderId="0" xfId="0" quotePrefix="1" applyFont="1" applyFill="1" applyProtection="1">
      <protection hidden="1"/>
    </xf>
    <xf numFmtId="0" fontId="25" fillId="2" borderId="0" xfId="1" applyFont="1" applyFill="1" applyAlignment="1" applyProtection="1">
      <alignment horizontal="center"/>
      <protection hidden="1"/>
    </xf>
    <xf numFmtId="0" fontId="7" fillId="2" borderId="0" xfId="1" applyFill="1" applyAlignment="1" applyProtection="1">
      <alignment horizontal="left"/>
      <protection hidden="1"/>
    </xf>
    <xf numFmtId="0" fontId="1" fillId="2" borderId="0" xfId="0" quotePrefix="1" applyFont="1" applyFill="1" applyAlignment="1" applyProtection="1">
      <alignment horizontal="right"/>
      <protection hidden="1"/>
    </xf>
    <xf numFmtId="0" fontId="0" fillId="2" borderId="0" xfId="0" applyFill="1" applyAlignment="1" applyProtection="1">
      <alignment horizontal="right"/>
      <protection hidden="1"/>
    </xf>
    <xf numFmtId="1" fontId="0" fillId="2" borderId="0" xfId="0" applyNumberFormat="1" applyFill="1" applyAlignment="1" applyProtection="1">
      <alignment horizontal="left"/>
      <protection hidden="1"/>
    </xf>
    <xf numFmtId="0" fontId="0" fillId="2" borderId="0" xfId="0" quotePrefix="1" applyFont="1" applyFill="1" applyAlignment="1" applyProtection="1">
      <alignment horizontal="left"/>
      <protection hidden="1"/>
    </xf>
    <xf numFmtId="2" fontId="0" fillId="2" borderId="0" xfId="0" applyNumberFormat="1" applyFont="1" applyFill="1" applyAlignment="1" applyProtection="1">
      <alignment horizontal="center"/>
      <protection hidden="1"/>
    </xf>
    <xf numFmtId="0" fontId="26" fillId="2" borderId="0" xfId="0" applyFont="1" applyFill="1" applyProtection="1">
      <protection hidden="1"/>
    </xf>
    <xf numFmtId="1" fontId="0" fillId="2" borderId="0" xfId="0" applyNumberFormat="1" applyFont="1" applyFill="1" applyProtection="1">
      <protection hidden="1"/>
    </xf>
    <xf numFmtId="164" fontId="1" fillId="2" borderId="0" xfId="0" applyNumberFormat="1" applyFont="1" applyFill="1" applyAlignment="1" applyProtection="1">
      <alignment horizontal="right"/>
      <protection hidden="1"/>
    </xf>
    <xf numFmtId="0" fontId="1" fillId="2" borderId="0" xfId="0" applyFont="1" applyFill="1" applyAlignment="1" applyProtection="1">
      <alignment horizontal="right"/>
      <protection hidden="1"/>
    </xf>
    <xf numFmtId="0" fontId="1" fillId="2" borderId="0" xfId="1" applyFont="1" applyFill="1" applyAlignment="1" applyProtection="1">
      <alignment horizontal="right"/>
      <protection hidden="1"/>
    </xf>
    <xf numFmtId="0" fontId="0" fillId="2" borderId="0" xfId="0" quotePrefix="1" applyFont="1" applyFill="1" applyAlignment="1" applyProtection="1">
      <alignment horizontal="right"/>
      <protection hidden="1"/>
    </xf>
    <xf numFmtId="1" fontId="0" fillId="2" borderId="0" xfId="0" applyNumberFormat="1" applyFont="1" applyFill="1" applyAlignment="1" applyProtection="1">
      <alignment horizontal="center"/>
      <protection hidden="1"/>
    </xf>
    <xf numFmtId="164" fontId="0" fillId="2" borderId="0" xfId="0" applyNumberFormat="1" applyFont="1" applyFill="1" applyAlignment="1" applyProtection="1">
      <alignment horizontal="center"/>
      <protection hidden="1"/>
    </xf>
    <xf numFmtId="166" fontId="0" fillId="2" borderId="0" xfId="0" applyNumberFormat="1" applyFont="1" applyFill="1" applyProtection="1">
      <protection hidden="1"/>
    </xf>
    <xf numFmtId="0" fontId="30" fillId="2" borderId="0" xfId="0" applyFont="1" applyFill="1" applyProtection="1">
      <protection hidden="1"/>
    </xf>
    <xf numFmtId="0" fontId="1" fillId="2" borderId="0" xfId="0" quotePrefix="1" applyFont="1" applyFill="1" applyAlignment="1" applyProtection="1">
      <alignment horizontal="center"/>
      <protection hidden="1"/>
    </xf>
    <xf numFmtId="0" fontId="31" fillId="2" borderId="0" xfId="0" applyFont="1" applyFill="1" applyProtection="1">
      <protection hidden="1"/>
    </xf>
    <xf numFmtId="1" fontId="0" fillId="2" borderId="0" xfId="0" applyNumberFormat="1" applyFill="1" applyProtection="1">
      <protection hidden="1"/>
    </xf>
    <xf numFmtId="2" fontId="1" fillId="2" borderId="0" xfId="0" applyNumberFormat="1" applyFont="1" applyFill="1" applyAlignment="1" applyProtection="1">
      <alignment horizontal="right"/>
      <protection hidden="1"/>
    </xf>
    <xf numFmtId="0" fontId="1" fillId="2" borderId="0" xfId="0" applyFont="1" applyFill="1" applyAlignment="1" applyProtection="1">
      <alignment horizontal="left"/>
      <protection hidden="1"/>
    </xf>
    <xf numFmtId="20" fontId="0" fillId="2" borderId="0" xfId="0" quotePrefix="1" applyNumberFormat="1" applyFont="1" applyFill="1" applyAlignment="1" applyProtection="1">
      <alignment horizontal="right"/>
      <protection hidden="1"/>
    </xf>
    <xf numFmtId="0" fontId="9" fillId="2" borderId="0" xfId="0" applyFont="1" applyFill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1" xfId="0" applyFont="1" applyFill="1" applyBorder="1" applyAlignment="1" applyProtection="1">
      <alignment horizontal="right"/>
      <protection hidden="1"/>
    </xf>
    <xf numFmtId="1" fontId="1" fillId="2" borderId="0" xfId="0" applyNumberFormat="1" applyFont="1" applyFill="1" applyAlignment="1" applyProtection="1">
      <alignment horizontal="right"/>
      <protection hidden="1"/>
    </xf>
    <xf numFmtId="1" fontId="1" fillId="2" borderId="0" xfId="0" applyNumberFormat="1" applyFont="1" applyFill="1" applyProtection="1">
      <protection hidden="1"/>
    </xf>
    <xf numFmtId="164" fontId="0" fillId="2" borderId="0" xfId="0" applyNumberFormat="1" applyFont="1" applyFill="1" applyProtection="1">
      <protection hidden="1"/>
    </xf>
    <xf numFmtId="1" fontId="2" fillId="2" borderId="0" xfId="0" applyNumberFormat="1" applyFont="1" applyFill="1" applyProtection="1">
      <protection hidden="1"/>
    </xf>
    <xf numFmtId="164" fontId="2" fillId="2" borderId="0" xfId="0" applyNumberFormat="1" applyFont="1" applyFill="1" applyProtection="1">
      <protection hidden="1"/>
    </xf>
    <xf numFmtId="0" fontId="33" fillId="2" borderId="0" xfId="0" applyFont="1" applyFill="1" applyProtection="1">
      <protection hidden="1"/>
    </xf>
    <xf numFmtId="0" fontId="6" fillId="0" borderId="0" xfId="0" applyFont="1" applyBorder="1" applyProtection="1">
      <protection hidden="1"/>
    </xf>
    <xf numFmtId="0" fontId="0" fillId="0" borderId="0" xfId="0" applyFont="1" applyAlignment="1" applyProtection="1">
      <alignment vertical="center"/>
      <protection hidden="1"/>
    </xf>
    <xf numFmtId="0" fontId="5" fillId="2" borderId="0" xfId="0" applyFont="1" applyFill="1" applyBorder="1" applyProtection="1">
      <protection hidden="1"/>
    </xf>
    <xf numFmtId="0" fontId="32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0" fillId="2" borderId="0" xfId="0" applyFill="1" applyAlignment="1" applyProtection="1">
      <protection hidden="1"/>
    </xf>
    <xf numFmtId="0" fontId="4" fillId="2" borderId="0" xfId="0" applyFont="1" applyFill="1" applyBorder="1" applyProtection="1">
      <protection hidden="1"/>
    </xf>
    <xf numFmtId="164" fontId="0" fillId="3" borderId="0" xfId="0" applyNumberFormat="1" applyFill="1" applyProtection="1">
      <protection locked="0" hidden="1"/>
    </xf>
    <xf numFmtId="0" fontId="0" fillId="3" borderId="0" xfId="0" applyFill="1" applyProtection="1">
      <protection locked="0" hidden="1"/>
    </xf>
    <xf numFmtId="1" fontId="0" fillId="3" borderId="0" xfId="0" applyNumberFormat="1" applyFont="1" applyFill="1" applyProtection="1">
      <protection locked="0" hidden="1"/>
    </xf>
    <xf numFmtId="2" fontId="26" fillId="3" borderId="0" xfId="1" applyNumberFormat="1" applyFont="1" applyFill="1" applyAlignment="1" applyProtection="1">
      <alignment horizontal="right"/>
      <protection locked="0" hidden="1"/>
    </xf>
    <xf numFmtId="0" fontId="0" fillId="3" borderId="0" xfId="0" applyFill="1" applyAlignment="1" applyProtection="1">
      <alignment horizontal="center"/>
      <protection locked="0" hidden="1"/>
    </xf>
    <xf numFmtId="2" fontId="0" fillId="3" borderId="0" xfId="0" applyNumberFormat="1" applyFont="1" applyFill="1" applyProtection="1">
      <protection locked="0" hidden="1"/>
    </xf>
    <xf numFmtId="2" fontId="0" fillId="3" borderId="0" xfId="0" applyNumberFormat="1" applyFont="1" applyFill="1" applyAlignment="1" applyProtection="1">
      <alignment horizontal="right"/>
      <protection locked="0" hidden="1"/>
    </xf>
    <xf numFmtId="164" fontId="0" fillId="3" borderId="0" xfId="0" applyNumberFormat="1" applyFont="1" applyFill="1" applyProtection="1">
      <protection locked="0" hidden="1"/>
    </xf>
    <xf numFmtId="0" fontId="0" fillId="3" borderId="0" xfId="0" applyFont="1" applyFill="1" applyProtection="1">
      <protection locked="0" hidden="1"/>
    </xf>
    <xf numFmtId="1" fontId="0" fillId="3" borderId="0" xfId="0" applyNumberFormat="1" applyFill="1" applyProtection="1">
      <protection locked="0" hidden="1"/>
    </xf>
    <xf numFmtId="1" fontId="0" fillId="2" borderId="0" xfId="0" quotePrefix="1" applyNumberFormat="1" applyFill="1" applyProtection="1">
      <protection hidden="1"/>
    </xf>
    <xf numFmtId="0" fontId="1" fillId="2" borderId="8" xfId="0" applyFont="1" applyFill="1" applyBorder="1" applyAlignment="1" applyProtection="1">
      <alignment horizontal="right"/>
      <protection hidden="1"/>
    </xf>
    <xf numFmtId="1" fontId="0" fillId="2" borderId="8" xfId="0" applyNumberFormat="1" applyFill="1" applyBorder="1" applyProtection="1">
      <protection hidden="1"/>
    </xf>
    <xf numFmtId="0" fontId="0" fillId="2" borderId="1" xfId="0" applyFill="1" applyBorder="1" applyAlignment="1" applyProtection="1">
      <alignment horizontal="right"/>
      <protection hidden="1"/>
    </xf>
    <xf numFmtId="1" fontId="0" fillId="2" borderId="1" xfId="0" applyNumberFormat="1" applyFill="1" applyBorder="1" applyProtection="1">
      <protection hidden="1"/>
    </xf>
    <xf numFmtId="1" fontId="0" fillId="2" borderId="1" xfId="0" quotePrefix="1" applyNumberFormat="1" applyFill="1" applyBorder="1" applyProtection="1">
      <protection hidden="1"/>
    </xf>
    <xf numFmtId="164" fontId="0" fillId="3" borderId="1" xfId="0" applyNumberFormat="1" applyFill="1" applyBorder="1" applyProtection="1">
      <protection locked="0" hidden="1"/>
    </xf>
    <xf numFmtId="1" fontId="0" fillId="3" borderId="1" xfId="0" applyNumberFormat="1" applyFill="1" applyBorder="1" applyProtection="1">
      <protection locked="0" hidden="1"/>
    </xf>
    <xf numFmtId="1" fontId="0" fillId="2" borderId="10" xfId="0" applyNumberFormat="1" applyFill="1" applyBorder="1" applyProtection="1">
      <protection hidden="1"/>
    </xf>
    <xf numFmtId="1" fontId="0" fillId="2" borderId="0" xfId="0" applyNumberFormat="1" applyFill="1" applyBorder="1" applyProtection="1">
      <protection hidden="1"/>
    </xf>
    <xf numFmtId="167" fontId="0" fillId="2" borderId="0" xfId="0" applyNumberFormat="1" applyFill="1" applyProtection="1">
      <protection hidden="1"/>
    </xf>
    <xf numFmtId="2" fontId="0" fillId="2" borderId="0" xfId="0" applyNumberFormat="1" applyFill="1" applyProtection="1">
      <protection hidden="1"/>
    </xf>
    <xf numFmtId="1" fontId="0" fillId="3" borderId="0" xfId="0" applyNumberFormat="1" applyFill="1" applyAlignment="1" applyProtection="1">
      <alignment horizontal="center"/>
      <protection locked="0" hidden="1"/>
    </xf>
    <xf numFmtId="164" fontId="6" fillId="2" borderId="0" xfId="0" applyNumberFormat="1" applyFont="1" applyFill="1" applyBorder="1" applyProtection="1">
      <protection locked="0" hidden="1"/>
    </xf>
    <xf numFmtId="2" fontId="0" fillId="2" borderId="0" xfId="0" applyNumberFormat="1" applyFont="1" applyFill="1" applyBorder="1" applyAlignment="1" applyProtection="1">
      <alignment horizontal="center"/>
      <protection hidden="1"/>
    </xf>
    <xf numFmtId="2" fontId="0" fillId="2" borderId="0" xfId="0" applyNumberFormat="1" applyFont="1" applyFill="1" applyBorder="1" applyProtection="1">
      <protection hidden="1"/>
    </xf>
    <xf numFmtId="164" fontId="0" fillId="2" borderId="0" xfId="0" applyNumberFormat="1" applyFont="1" applyFill="1" applyBorder="1" applyProtection="1">
      <protection locked="0" hidden="1"/>
    </xf>
    <xf numFmtId="0" fontId="0" fillId="2" borderId="0" xfId="0" applyFont="1" applyFill="1" applyBorder="1" applyProtection="1">
      <protection locked="0" hidden="1"/>
    </xf>
    <xf numFmtId="166" fontId="0" fillId="2" borderId="0" xfId="0" applyNumberFormat="1" applyFont="1" applyFill="1" applyBorder="1" applyProtection="1">
      <protection hidden="1"/>
    </xf>
    <xf numFmtId="164" fontId="0" fillId="2" borderId="0" xfId="0" applyNumberFormat="1" applyFont="1" applyFill="1" applyBorder="1" applyAlignment="1" applyProtection="1">
      <alignment horizontal="center"/>
      <protection hidden="1"/>
    </xf>
    <xf numFmtId="0" fontId="36" fillId="2" borderId="0" xfId="0" applyFont="1" applyFill="1" applyBorder="1" applyProtection="1">
      <protection hidden="1"/>
    </xf>
    <xf numFmtId="1" fontId="0" fillId="2" borderId="0" xfId="0" applyNumberFormat="1" applyFont="1" applyFill="1" applyBorder="1" applyProtection="1">
      <protection hidden="1"/>
    </xf>
    <xf numFmtId="0" fontId="27" fillId="2" borderId="0" xfId="1" applyFont="1" applyFill="1" applyBorder="1" applyAlignment="1" applyProtection="1">
      <alignment horizontal="center" vertical="center"/>
      <protection hidden="1"/>
    </xf>
    <xf numFmtId="0" fontId="35" fillId="2" borderId="0" xfId="1" applyFont="1" applyFill="1" applyAlignment="1" applyProtection="1">
      <protection hidden="1"/>
    </xf>
    <xf numFmtId="0" fontId="35" fillId="0" borderId="0" xfId="1" applyFont="1" applyAlignment="1" applyProtection="1">
      <protection hidden="1"/>
    </xf>
    <xf numFmtId="0" fontId="7" fillId="0" borderId="0" xfId="1" applyAlignment="1" applyProtection="1">
      <protection hidden="1"/>
    </xf>
    <xf numFmtId="0" fontId="7" fillId="2" borderId="0" xfId="1" applyFill="1" applyAlignment="1" applyProtection="1">
      <alignment horizontal="center"/>
      <protection hidden="1"/>
    </xf>
    <xf numFmtId="0" fontId="7" fillId="0" borderId="0" xfId="1" applyAlignment="1" applyProtection="1">
      <alignment horizontal="center"/>
      <protection hidden="1"/>
    </xf>
    <xf numFmtId="0" fontId="0" fillId="2" borderId="0" xfId="0" applyFont="1" applyFill="1" applyAlignment="1" applyProtection="1">
      <protection hidden="1"/>
    </xf>
    <xf numFmtId="0" fontId="1" fillId="2" borderId="0" xfId="0" applyFont="1" applyFill="1" applyAlignment="1" applyProtection="1">
      <alignment horizontal="center"/>
      <protection hidden="1"/>
    </xf>
    <xf numFmtId="164" fontId="0" fillId="2" borderId="0" xfId="0" applyNumberFormat="1" applyFont="1" applyFill="1" applyBorder="1" applyAlignment="1" applyProtection="1">
      <alignment horizontal="right"/>
      <protection hidden="1"/>
    </xf>
    <xf numFmtId="164" fontId="26" fillId="2" borderId="0" xfId="1" applyNumberFormat="1" applyFont="1" applyFill="1" applyBorder="1" applyAlignment="1" applyProtection="1">
      <alignment horizontal="right"/>
      <protection hidden="1"/>
    </xf>
    <xf numFmtId="2" fontId="0" fillId="3" borderId="2" xfId="0" applyNumberFormat="1" applyFill="1" applyBorder="1" applyProtection="1">
      <protection locked="0" hidden="1"/>
    </xf>
    <xf numFmtId="0" fontId="0" fillId="3" borderId="2" xfId="0" applyFill="1" applyBorder="1" applyProtection="1">
      <protection locked="0" hidden="1"/>
    </xf>
    <xf numFmtId="164" fontId="0" fillId="3" borderId="2" xfId="0" applyNumberFormat="1" applyFill="1" applyBorder="1" applyProtection="1">
      <protection locked="0" hidden="1"/>
    </xf>
    <xf numFmtId="0" fontId="6" fillId="0" borderId="0" xfId="0" applyFont="1" applyProtection="1">
      <protection hidden="1"/>
    </xf>
    <xf numFmtId="0" fontId="13" fillId="2" borderId="0" xfId="1" applyFont="1" applyFill="1" applyBorder="1" applyAlignme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164" fontId="6" fillId="3" borderId="2" xfId="0" applyNumberFormat="1" applyFont="1" applyFill="1" applyBorder="1" applyProtection="1">
      <protection locked="0" hidden="1"/>
    </xf>
    <xf numFmtId="164" fontId="1" fillId="3" borderId="2" xfId="0" applyNumberFormat="1" applyFont="1" applyFill="1" applyBorder="1" applyProtection="1">
      <protection locked="0" hidden="1"/>
    </xf>
    <xf numFmtId="0" fontId="1" fillId="3" borderId="2" xfId="0" applyFont="1" applyFill="1" applyBorder="1" applyProtection="1">
      <protection locked="0" hidden="1"/>
    </xf>
    <xf numFmtId="2" fontId="0" fillId="3" borderId="2" xfId="0" applyNumberFormat="1" applyFill="1" applyBorder="1" applyAlignment="1" applyProtection="1">
      <alignment horizontal="left"/>
      <protection locked="0" hidden="1"/>
    </xf>
    <xf numFmtId="164" fontId="0" fillId="2" borderId="0" xfId="0" quotePrefix="1" applyNumberFormat="1" applyFont="1" applyFill="1" applyBorder="1" applyAlignment="1" applyProtection="1">
      <alignment horizontal="center"/>
      <protection hidden="1"/>
    </xf>
    <xf numFmtId="1" fontId="0" fillId="2" borderId="0" xfId="0" applyNumberFormat="1" applyFill="1" applyProtection="1">
      <protection locked="0" hidden="1"/>
    </xf>
    <xf numFmtId="0" fontId="0" fillId="2" borderId="0" xfId="0" applyFill="1" applyProtection="1">
      <protection locked="0" hidden="1"/>
    </xf>
    <xf numFmtId="0" fontId="0" fillId="2" borderId="0" xfId="0" quotePrefix="1" applyFont="1" applyFill="1" applyBorder="1" applyAlignment="1" applyProtection="1">
      <alignment horizontal="left"/>
      <protection hidden="1"/>
    </xf>
    <xf numFmtId="164" fontId="0" fillId="2" borderId="0" xfId="0" applyNumberFormat="1" applyFont="1" applyFill="1" applyBorder="1" applyAlignment="1" applyProtection="1">
      <alignment horizontal="left"/>
      <protection hidden="1"/>
    </xf>
    <xf numFmtId="164" fontId="2" fillId="2" borderId="0" xfId="0" applyNumberFormat="1" applyFont="1" applyFill="1" applyBorder="1" applyProtection="1">
      <protection hidden="1"/>
    </xf>
    <xf numFmtId="166" fontId="2" fillId="2" borderId="0" xfId="0" applyNumberFormat="1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2" fontId="2" fillId="2" borderId="0" xfId="0" applyNumberFormat="1" applyFont="1" applyFill="1" applyBorder="1" applyAlignment="1" applyProtection="1">
      <alignment horizontal="left"/>
      <protection hidden="1"/>
    </xf>
    <xf numFmtId="165" fontId="2" fillId="2" borderId="0" xfId="0" applyNumberFormat="1" applyFont="1" applyFill="1" applyBorder="1" applyAlignment="1" applyProtection="1">
      <alignment horizontal="center"/>
      <protection hidden="1"/>
    </xf>
    <xf numFmtId="2" fontId="2" fillId="2" borderId="0" xfId="0" applyNumberFormat="1" applyFont="1" applyFill="1" applyBorder="1" applyAlignment="1" applyProtection="1">
      <alignment horizontal="center"/>
      <protection hidden="1"/>
    </xf>
    <xf numFmtId="0" fontId="37" fillId="2" borderId="0" xfId="0" applyFont="1" applyFill="1" applyBorder="1" applyProtection="1"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1" fontId="2" fillId="2" borderId="0" xfId="0" applyNumberFormat="1" applyFont="1" applyFill="1" applyBorder="1" applyAlignment="1" applyProtection="1">
      <alignment horizontal="center"/>
      <protection hidden="1"/>
    </xf>
    <xf numFmtId="2" fontId="2" fillId="2" borderId="0" xfId="0" applyNumberFormat="1" applyFont="1" applyFill="1" applyBorder="1" applyAlignment="1" applyProtection="1">
      <alignment horizontal="left"/>
      <protection locked="0" hidden="1"/>
    </xf>
    <xf numFmtId="0" fontId="2" fillId="2" borderId="0" xfId="0" quotePrefix="1" applyFont="1" applyFill="1" applyBorder="1" applyAlignment="1" applyProtection="1">
      <alignment horizontal="center"/>
      <protection hidden="1"/>
    </xf>
    <xf numFmtId="0" fontId="17" fillId="2" borderId="0" xfId="0" applyFont="1" applyFill="1" applyProtection="1">
      <protection hidden="1"/>
    </xf>
    <xf numFmtId="0" fontId="2" fillId="2" borderId="0" xfId="0" applyFont="1" applyFill="1" applyAlignment="1" applyProtection="1">
      <alignment horizontal="right"/>
      <protection hidden="1"/>
    </xf>
    <xf numFmtId="0" fontId="2" fillId="2" borderId="0" xfId="0" quotePrefix="1" applyFont="1" applyFill="1" applyAlignment="1" applyProtection="1">
      <alignment horizontal="right"/>
      <protection hidden="1"/>
    </xf>
    <xf numFmtId="2" fontId="2" fillId="2" borderId="0" xfId="0" applyNumberFormat="1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0" fillId="2" borderId="0" xfId="0" applyFont="1" applyFill="1" applyAlignment="1" applyProtection="1">
      <alignment horizontal="right"/>
      <protection hidden="1"/>
    </xf>
    <xf numFmtId="0" fontId="20" fillId="2" borderId="0" xfId="0" applyFont="1" applyFill="1" applyProtection="1">
      <protection hidden="1"/>
    </xf>
    <xf numFmtId="0" fontId="2" fillId="0" borderId="0" xfId="0" applyFont="1" applyProtection="1">
      <protection hidden="1"/>
    </xf>
    <xf numFmtId="165" fontId="2" fillId="2" borderId="0" xfId="0" applyNumberFormat="1" applyFont="1" applyFill="1" applyProtection="1">
      <protection hidden="1"/>
    </xf>
    <xf numFmtId="0" fontId="7" fillId="2" borderId="0" xfId="1" applyFill="1" applyAlignment="1" applyProtection="1">
      <alignment horizontal="center"/>
      <protection hidden="1"/>
    </xf>
    <xf numFmtId="0" fontId="9" fillId="2" borderId="0" xfId="0" applyFont="1" applyFill="1" applyBorder="1" applyProtection="1">
      <protection hidden="1"/>
    </xf>
    <xf numFmtId="0" fontId="0" fillId="2" borderId="0" xfId="0" applyFont="1" applyFill="1" applyBorder="1" applyAlignment="1" applyProtection="1">
      <alignment horizontal="right"/>
      <protection hidden="1"/>
    </xf>
    <xf numFmtId="0" fontId="0" fillId="2" borderId="0" xfId="0" applyFont="1" applyFill="1" applyBorder="1" applyAlignment="1" applyProtection="1">
      <alignment horizontal="left"/>
      <protection hidden="1"/>
    </xf>
    <xf numFmtId="0" fontId="1" fillId="2" borderId="0" xfId="0" applyFont="1" applyFill="1" applyBorder="1" applyAlignment="1" applyProtection="1">
      <alignment horizontal="right"/>
      <protection hidden="1"/>
    </xf>
    <xf numFmtId="2" fontId="1" fillId="2" borderId="0" xfId="0" applyNumberFormat="1" applyFont="1" applyFill="1" applyBorder="1" applyProtection="1">
      <protection hidden="1"/>
    </xf>
    <xf numFmtId="0" fontId="38" fillId="2" borderId="0" xfId="0" applyFont="1" applyFill="1" applyBorder="1" applyProtection="1">
      <protection hidden="1"/>
    </xf>
    <xf numFmtId="0" fontId="27" fillId="2" borderId="0" xfId="1" applyFont="1" applyFill="1" applyBorder="1" applyAlignment="1" applyProtection="1">
      <alignment horizontal="center" vertical="center" wrapText="1"/>
      <protection hidden="1"/>
    </xf>
    <xf numFmtId="0" fontId="27" fillId="2" borderId="0" xfId="1" applyFont="1" applyFill="1" applyBorder="1" applyAlignment="1" applyProtection="1">
      <alignment horizontal="center" vertical="center"/>
      <protection hidden="1"/>
    </xf>
    <xf numFmtId="0" fontId="34" fillId="2" borderId="0" xfId="1" applyFont="1" applyFill="1" applyAlignment="1" applyProtection="1">
      <protection hidden="1"/>
    </xf>
    <xf numFmtId="0" fontId="34" fillId="0" borderId="0" xfId="1" applyFont="1" applyAlignment="1" applyProtection="1">
      <protection hidden="1"/>
    </xf>
    <xf numFmtId="0" fontId="35" fillId="2" borderId="0" xfId="1" applyFont="1" applyFill="1" applyAlignment="1" applyProtection="1">
      <protection hidden="1"/>
    </xf>
    <xf numFmtId="0" fontId="35" fillId="0" borderId="0" xfId="1" applyFont="1" applyAlignment="1" applyProtection="1">
      <protection hidden="1"/>
    </xf>
    <xf numFmtId="0" fontId="0" fillId="3" borderId="3" xfId="0" applyFill="1" applyBorder="1" applyAlignment="1" applyProtection="1">
      <protection locked="0" hidden="1"/>
    </xf>
    <xf numFmtId="0" fontId="0" fillId="3" borderId="4" xfId="0" applyFill="1" applyBorder="1" applyAlignment="1" applyProtection="1">
      <protection locked="0" hidden="1"/>
    </xf>
    <xf numFmtId="0" fontId="2" fillId="2" borderId="0" xfId="0" applyFont="1" applyFill="1" applyAlignment="1" applyProtection="1">
      <protection hidden="1"/>
    </xf>
    <xf numFmtId="0" fontId="2" fillId="0" borderId="0" xfId="0" applyFont="1" applyAlignment="1"/>
    <xf numFmtId="0" fontId="7" fillId="2" borderId="0" xfId="1" applyFill="1" applyAlignment="1" applyProtection="1">
      <protection hidden="1"/>
    </xf>
    <xf numFmtId="0" fontId="7" fillId="0" borderId="0" xfId="1" applyAlignment="1" applyProtection="1">
      <protection hidden="1"/>
    </xf>
    <xf numFmtId="0" fontId="7" fillId="2" borderId="0" xfId="1" applyFill="1" applyAlignment="1" applyProtection="1">
      <alignment horizontal="center"/>
      <protection hidden="1"/>
    </xf>
    <xf numFmtId="0" fontId="7" fillId="0" borderId="0" xfId="1" applyAlignment="1" applyProtection="1">
      <alignment horizontal="center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2" borderId="0" xfId="0" applyFont="1" applyFill="1" applyAlignment="1" applyProtection="1">
      <protection hidden="1"/>
    </xf>
    <xf numFmtId="0" fontId="0" fillId="0" borderId="0" xfId="0" applyAlignment="1" applyProtection="1"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7" fillId="2" borderId="0" xfId="1" applyFill="1" applyBorder="1" applyAlignment="1" applyProtection="1">
      <alignment horizontal="center" vertical="center" wrapText="1"/>
      <protection hidden="1"/>
    </xf>
    <xf numFmtId="0" fontId="7" fillId="2" borderId="0" xfId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protection locked="0" hidden="1"/>
    </xf>
    <xf numFmtId="0" fontId="1" fillId="3" borderId="12" xfId="0" applyFont="1" applyFill="1" applyBorder="1" applyAlignment="1" applyProtection="1">
      <protection locked="0" hidden="1"/>
    </xf>
    <xf numFmtId="0" fontId="1" fillId="3" borderId="4" xfId="0" applyFont="1" applyFill="1" applyBorder="1" applyAlignment="1" applyProtection="1">
      <protection locked="0" hidden="1"/>
    </xf>
    <xf numFmtId="0" fontId="0" fillId="2" borderId="0" xfId="0" applyFont="1" applyFill="1" applyBorder="1" applyAlignment="1" applyProtection="1">
      <protection locked="0" hidden="1"/>
    </xf>
    <xf numFmtId="0" fontId="0" fillId="0" borderId="0" xfId="0" applyFont="1" applyBorder="1" applyAlignment="1" applyProtection="1">
      <protection locked="0" hidden="1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12" dropStyle="combo" dx="16" fmlaLink="Q180:Q180" fmlaRange="K181:K192" noThreeD="1" sel="3" val="0"/>
</file>

<file path=xl/ctrlProps/ctrlProp10.xml><?xml version="1.0" encoding="utf-8"?>
<formControlPr xmlns="http://schemas.microsoft.com/office/spreadsheetml/2009/9/main" objectType="Drop" dropLines="13" dropStyle="combo" dx="16" fmlaLink="$N$390" fmlaRange="$A$391:$A$406" noThreeD="1" sel="9" val="3"/>
</file>

<file path=xl/ctrlProps/ctrlProp2.xml><?xml version="1.0" encoding="utf-8"?>
<formControlPr xmlns="http://schemas.microsoft.com/office/spreadsheetml/2009/9/main" objectType="Drop" dropLines="12" dropStyle="combo" dx="16" fmlaLink="R180" fmlaRange="K181:K192" noThreeD="1" sel="8" val="0"/>
</file>

<file path=xl/ctrlProps/ctrlProp3.xml><?xml version="1.0" encoding="utf-8"?>
<formControlPr xmlns="http://schemas.microsoft.com/office/spreadsheetml/2009/9/main" objectType="Drop" dropLines="12" dropStyle="combo" dx="16" fmlaLink="S180" fmlaRange="K181:K192" noThreeD="1" sel="0" val="0"/>
</file>

<file path=xl/ctrlProps/ctrlProp4.xml><?xml version="1.0" encoding="utf-8"?>
<formControlPr xmlns="http://schemas.microsoft.com/office/spreadsheetml/2009/9/main" objectType="Drop" dropLines="12" dropStyle="combo" dx="16" fmlaLink="T180" fmlaRange="K181:K192" noThreeD="1" sel="0" val="0"/>
</file>

<file path=xl/ctrlProps/ctrlProp5.xml><?xml version="1.0" encoding="utf-8"?>
<formControlPr xmlns="http://schemas.microsoft.com/office/spreadsheetml/2009/9/main" objectType="Drop" dropLines="12" dropStyle="combo" dx="16" fmlaLink="U180" fmlaRange="K181:K192" noThreeD="1" sel="0" val="0"/>
</file>

<file path=xl/ctrlProps/ctrlProp6.xml><?xml version="1.0" encoding="utf-8"?>
<formControlPr xmlns="http://schemas.microsoft.com/office/spreadsheetml/2009/9/main" objectType="Drop" dropLines="13" dropStyle="combo" dx="16" fmlaLink="$N$286" fmlaRange="$A$287:$A$302" noThreeD="1" sel="2" val="0"/>
</file>

<file path=xl/ctrlProps/ctrlProp7.xml><?xml version="1.0" encoding="utf-8"?>
<formControlPr xmlns="http://schemas.microsoft.com/office/spreadsheetml/2009/9/main" objectType="Drop" dropLines="13" dropStyle="combo" dx="16" fmlaLink="$N$309" fmlaRange="$A$310:$A$325" noThreeD="1" sel="15" val="3"/>
</file>

<file path=xl/ctrlProps/ctrlProp8.xml><?xml version="1.0" encoding="utf-8"?>
<formControlPr xmlns="http://schemas.microsoft.com/office/spreadsheetml/2009/9/main" objectType="Drop" dropLines="13" dropStyle="combo" dx="16" fmlaLink="$N$333" fmlaRange="$A$334:$A$349" noThreeD="1" sel="8" val="3"/>
</file>

<file path=xl/ctrlProps/ctrlProp9.xml><?xml version="1.0" encoding="utf-8"?>
<formControlPr xmlns="http://schemas.microsoft.com/office/spreadsheetml/2009/9/main" objectType="Drop" dropLines="13" dropStyle="combo" dx="16" fmlaLink="$N$362" fmlaRange="$A$363:$A$378" noThreeD="1" sel="15" val="3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74</xdr:row>
          <xdr:rowOff>0</xdr:rowOff>
        </xdr:from>
        <xdr:to>
          <xdr:col>12</xdr:col>
          <xdr:colOff>552450</xdr:colOff>
          <xdr:row>75</xdr:row>
          <xdr:rowOff>57150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63</xdr:row>
      <xdr:rowOff>0</xdr:rowOff>
    </xdr:from>
    <xdr:to>
      <xdr:col>7</xdr:col>
      <xdr:colOff>419100</xdr:colOff>
      <xdr:row>80</xdr:row>
      <xdr:rowOff>182930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0868025"/>
          <a:ext cx="3048000" cy="342143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52</xdr:row>
          <xdr:rowOff>38100</xdr:rowOff>
        </xdr:from>
        <xdr:to>
          <xdr:col>5</xdr:col>
          <xdr:colOff>752475</xdr:colOff>
          <xdr:row>53</xdr:row>
          <xdr:rowOff>9525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53</xdr:row>
          <xdr:rowOff>28575</xdr:rowOff>
        </xdr:from>
        <xdr:to>
          <xdr:col>5</xdr:col>
          <xdr:colOff>752475</xdr:colOff>
          <xdr:row>54</xdr:row>
          <xdr:rowOff>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54</xdr:row>
          <xdr:rowOff>38100</xdr:rowOff>
        </xdr:from>
        <xdr:to>
          <xdr:col>5</xdr:col>
          <xdr:colOff>752475</xdr:colOff>
          <xdr:row>55</xdr:row>
          <xdr:rowOff>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55</xdr:row>
          <xdr:rowOff>38100</xdr:rowOff>
        </xdr:from>
        <xdr:to>
          <xdr:col>5</xdr:col>
          <xdr:colOff>752475</xdr:colOff>
          <xdr:row>56</xdr:row>
          <xdr:rowOff>0</xdr:rowOff>
        </xdr:to>
        <xdr:sp macro="" textlink="">
          <xdr:nvSpPr>
            <xdr:cNvPr id="3078" name="Drop Dow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56</xdr:row>
          <xdr:rowOff>38100</xdr:rowOff>
        </xdr:from>
        <xdr:to>
          <xdr:col>5</xdr:col>
          <xdr:colOff>762000</xdr:colOff>
          <xdr:row>57</xdr:row>
          <xdr:rowOff>9525</xdr:rowOff>
        </xdr:to>
        <xdr:sp macro="" textlink="">
          <xdr:nvSpPr>
            <xdr:cNvPr id="3079" name="Drop Dow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90</xdr:row>
          <xdr:rowOff>200025</xdr:rowOff>
        </xdr:from>
        <xdr:to>
          <xdr:col>5</xdr:col>
          <xdr:colOff>609600</xdr:colOff>
          <xdr:row>91</xdr:row>
          <xdr:rowOff>152400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91</xdr:row>
          <xdr:rowOff>180975</xdr:rowOff>
        </xdr:from>
        <xdr:to>
          <xdr:col>5</xdr:col>
          <xdr:colOff>609600</xdr:colOff>
          <xdr:row>92</xdr:row>
          <xdr:rowOff>152400</xdr:rowOff>
        </xdr:to>
        <xdr:sp macro="" textlink="">
          <xdr:nvSpPr>
            <xdr:cNvPr id="3081" name="Drop Down 9" hidden="1">
              <a:extLst>
                <a:ext uri="{63B3BB69-23CF-44E3-9099-C40C66FF867C}">
                  <a14:compatExt spid="_x0000_s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93</xdr:row>
          <xdr:rowOff>0</xdr:rowOff>
        </xdr:from>
        <xdr:to>
          <xdr:col>5</xdr:col>
          <xdr:colOff>600075</xdr:colOff>
          <xdr:row>93</xdr:row>
          <xdr:rowOff>171450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94</xdr:row>
          <xdr:rowOff>0</xdr:rowOff>
        </xdr:from>
        <xdr:to>
          <xdr:col>5</xdr:col>
          <xdr:colOff>600075</xdr:colOff>
          <xdr:row>94</xdr:row>
          <xdr:rowOff>171450</xdr:rowOff>
        </xdr:to>
        <xdr:sp macro="" textlink="">
          <xdr:nvSpPr>
            <xdr:cNvPr id="3083" name="Drop Down 11" hidden="1">
              <a:extLst>
                <a:ext uri="{63B3BB69-23CF-44E3-9099-C40C66FF867C}">
                  <a14:compatExt spid="_x0000_s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542925</xdr:colOff>
          <xdr:row>95</xdr:row>
          <xdr:rowOff>9525</xdr:rowOff>
        </xdr:from>
        <xdr:to>
          <xdr:col>5</xdr:col>
          <xdr:colOff>600075</xdr:colOff>
          <xdr:row>95</xdr:row>
          <xdr:rowOff>180975</xdr:rowOff>
        </xdr:to>
        <xdr:sp macro="" textlink="">
          <xdr:nvSpPr>
            <xdr:cNvPr id="3084" name="Drop Down 12" hidden="1">
              <a:extLst>
                <a:ext uri="{63B3BB69-23CF-44E3-9099-C40C66FF867C}">
                  <a14:compatExt spid="_x0000_s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ioenarea.eu/" TargetMode="External"/><Relationship Id="rId2" Type="http://schemas.openxmlformats.org/officeDocument/2006/relationships/hyperlink" Target="http://bioenergyprof.eu/" TargetMode="External"/><Relationship Id="rId1" Type="http://schemas.openxmlformats.org/officeDocument/2006/relationships/hyperlink" Target="http://irena.org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question@bioenergyprof.eu." TargetMode="External"/><Relationship Id="rId4" Type="http://schemas.openxmlformats.org/officeDocument/2006/relationships/hyperlink" Target="mailto:question@bioenergyprof.eu?subject=Tailor-made%20courses?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cn.nl/phyllis/" TargetMode="External"/><Relationship Id="rId13" Type="http://schemas.openxmlformats.org/officeDocument/2006/relationships/image" Target="../media/image1.emf"/><Relationship Id="rId3" Type="http://schemas.openxmlformats.org/officeDocument/2006/relationships/hyperlink" Target="http://www.lfl.bayern.de/iba/energie/049711/" TargetMode="External"/><Relationship Id="rId7" Type="http://schemas.openxmlformats.org/officeDocument/2006/relationships/hyperlink" Target="http://www.biodat.eu/" TargetMode="External"/><Relationship Id="rId12" Type="http://schemas.openxmlformats.org/officeDocument/2006/relationships/oleObject" Target="../embeddings/oleObject1.bin"/><Relationship Id="rId2" Type="http://schemas.openxmlformats.org/officeDocument/2006/relationships/hyperlink" Target="http://european-biogas.eu/biogas/" TargetMode="External"/><Relationship Id="rId1" Type="http://schemas.openxmlformats.org/officeDocument/2006/relationships/hyperlink" Target="http://www.anaerobic-digestion.soton.ac.uk/AD%20tool.htm" TargetMode="External"/><Relationship Id="rId6" Type="http://schemas.openxmlformats.org/officeDocument/2006/relationships/hyperlink" Target="http://bioenergyprof.eu/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bioenarea.eu/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bioenarea.eu/node/217" TargetMode="Externa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pubs.er.usgs.gov/publication/70037532" TargetMode="External"/><Relationship Id="rId13" Type="http://schemas.openxmlformats.org/officeDocument/2006/relationships/drawing" Target="../drawings/drawing2.xml"/><Relationship Id="rId18" Type="http://schemas.openxmlformats.org/officeDocument/2006/relationships/ctrlProp" Target="../ctrlProps/ctrlProp4.xml"/><Relationship Id="rId3" Type="http://schemas.openxmlformats.org/officeDocument/2006/relationships/hyperlink" Target="http://www.fao.org/food-loss-and-food-waste/en/" TargetMode="External"/><Relationship Id="rId21" Type="http://schemas.openxmlformats.org/officeDocument/2006/relationships/ctrlProp" Target="../ctrlProps/ctrlProp7.xml"/><Relationship Id="rId7" Type="http://schemas.openxmlformats.org/officeDocument/2006/relationships/hyperlink" Target="http://european-biogas.eu/biogas/" TargetMode="External"/><Relationship Id="rId12" Type="http://schemas.openxmlformats.org/officeDocument/2006/relationships/printerSettings" Target="../printerSettings/printerSettings3.bin"/><Relationship Id="rId17" Type="http://schemas.openxmlformats.org/officeDocument/2006/relationships/ctrlProp" Target="../ctrlProps/ctrlProp3.xml"/><Relationship Id="rId2" Type="http://schemas.openxmlformats.org/officeDocument/2006/relationships/hyperlink" Target="http://www.fao.org/faostat/en/" TargetMode="External"/><Relationship Id="rId16" Type="http://schemas.openxmlformats.org/officeDocument/2006/relationships/ctrlProp" Target="../ctrlProps/ctrlProp2.xml"/><Relationship Id="rId20" Type="http://schemas.openxmlformats.org/officeDocument/2006/relationships/ctrlProp" Target="../ctrlProps/ctrlProp6.xml"/><Relationship Id="rId1" Type="http://schemas.openxmlformats.org/officeDocument/2006/relationships/hyperlink" Target="http://kids.fao.org/glipha/" TargetMode="External"/><Relationship Id="rId6" Type="http://schemas.openxmlformats.org/officeDocument/2006/relationships/hyperlink" Target="http://www.lfl.bayern.de/iba/energie/049711/" TargetMode="External"/><Relationship Id="rId11" Type="http://schemas.openxmlformats.org/officeDocument/2006/relationships/hyperlink" Target="https://www.ecn.nl/phyllis2/" TargetMode="External"/><Relationship Id="rId24" Type="http://schemas.openxmlformats.org/officeDocument/2006/relationships/ctrlProp" Target="../ctrlProps/ctrlProp10.xml"/><Relationship Id="rId5" Type="http://schemas.openxmlformats.org/officeDocument/2006/relationships/hyperlink" Target="http://pandora.nla.gov.au/tep/23322" TargetMode="External"/><Relationship Id="rId15" Type="http://schemas.openxmlformats.org/officeDocument/2006/relationships/ctrlProp" Target="../ctrlProps/ctrlProp1.xml"/><Relationship Id="rId23" Type="http://schemas.openxmlformats.org/officeDocument/2006/relationships/ctrlProp" Target="../ctrlProps/ctrlProp9.xml"/><Relationship Id="rId10" Type="http://schemas.openxmlformats.org/officeDocument/2006/relationships/hyperlink" Target="http://bioenergyprof.eu/" TargetMode="External"/><Relationship Id="rId19" Type="http://schemas.openxmlformats.org/officeDocument/2006/relationships/ctrlProp" Target="../ctrlProps/ctrlProp5.xml"/><Relationship Id="rId4" Type="http://schemas.openxmlformats.org/officeDocument/2006/relationships/hyperlink" Target="http://fennerschool-associated.anu.edu.au/mensuration/volume.htm" TargetMode="External"/><Relationship Id="rId9" Type="http://schemas.openxmlformats.org/officeDocument/2006/relationships/hyperlink" Target="http://data.un.org/" TargetMode="External"/><Relationship Id="rId14" Type="http://schemas.openxmlformats.org/officeDocument/2006/relationships/vmlDrawing" Target="../drawings/vmlDrawing2.vml"/><Relationship Id="rId22" Type="http://schemas.openxmlformats.org/officeDocument/2006/relationships/ctrlProp" Target="../ctrlProps/ctrlProp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ransportmeasures.org/en/wiki/manuals/" TargetMode="External"/><Relationship Id="rId2" Type="http://schemas.openxmlformats.org/officeDocument/2006/relationships/hyperlink" Target="http://www.biomasslogistics.org/publications.html" TargetMode="External"/><Relationship Id="rId1" Type="http://schemas.openxmlformats.org/officeDocument/2006/relationships/hyperlink" Target="http://bioenergyprof.eu/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fao.org/docrep/t0512e/t0512e00.htm" TargetMode="External"/><Relationship Id="rId1" Type="http://schemas.openxmlformats.org/officeDocument/2006/relationships/hyperlink" Target="http://bioenergyprof.e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bioenergyprof.e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3:T107"/>
  <sheetViews>
    <sheetView workbookViewId="0"/>
  </sheetViews>
  <sheetFormatPr defaultRowHeight="15" x14ac:dyDescent="0.25"/>
  <cols>
    <col min="1" max="19" width="9.140625" style="1"/>
    <col min="20" max="20" width="11.42578125" style="1" customWidth="1"/>
    <col min="21" max="16384" width="9.140625" style="1"/>
  </cols>
  <sheetData>
    <row r="3" spans="1:20" ht="31.5" x14ac:dyDescent="0.5">
      <c r="F3" s="2" t="s">
        <v>0</v>
      </c>
      <c r="S3" s="119"/>
      <c r="T3" s="30"/>
    </row>
    <row r="4" spans="1:20" ht="26.25" x14ac:dyDescent="0.4">
      <c r="F4" s="4" t="s">
        <v>646</v>
      </c>
      <c r="G4" s="210" t="s">
        <v>647</v>
      </c>
      <c r="H4" s="211"/>
      <c r="I4" s="211"/>
      <c r="J4" s="211"/>
      <c r="K4" s="116" t="s">
        <v>648</v>
      </c>
      <c r="S4" s="16"/>
      <c r="T4" s="30"/>
    </row>
    <row r="5" spans="1:20" ht="26.25" x14ac:dyDescent="0.4">
      <c r="F5" s="4" t="s">
        <v>630</v>
      </c>
      <c r="S5" s="16"/>
      <c r="T5" s="30"/>
    </row>
    <row r="6" spans="1:20" x14ac:dyDescent="0.25">
      <c r="S6" s="16"/>
      <c r="T6" s="30"/>
    </row>
    <row r="7" spans="1:20" ht="21" x14ac:dyDescent="0.35">
      <c r="D7" s="79" t="s">
        <v>631</v>
      </c>
      <c r="S7" s="117"/>
      <c r="T7" s="30"/>
    </row>
    <row r="8" spans="1:20" ht="21" x14ac:dyDescent="0.35">
      <c r="A8" s="208"/>
      <c r="B8" s="209"/>
      <c r="C8" s="209"/>
      <c r="D8" s="22" t="s">
        <v>632</v>
      </c>
      <c r="S8" s="119"/>
      <c r="T8" s="30"/>
    </row>
    <row r="9" spans="1:20" ht="18.75" x14ac:dyDescent="0.3">
      <c r="A9" s="209"/>
      <c r="B9" s="209"/>
      <c r="C9" s="209"/>
      <c r="D9" s="22" t="s">
        <v>638</v>
      </c>
      <c r="S9" s="117"/>
      <c r="T9" s="30"/>
    </row>
    <row r="10" spans="1:20" ht="18.75" x14ac:dyDescent="0.3">
      <c r="D10" s="22" t="s">
        <v>633</v>
      </c>
    </row>
    <row r="11" spans="1:20" ht="18.75" x14ac:dyDescent="0.3">
      <c r="D11" s="22" t="s">
        <v>634</v>
      </c>
    </row>
    <row r="12" spans="1:20" ht="18.75" x14ac:dyDescent="0.3">
      <c r="D12" s="22" t="s">
        <v>635</v>
      </c>
    </row>
    <row r="13" spans="1:20" ht="18.75" x14ac:dyDescent="0.3">
      <c r="D13" s="22" t="s">
        <v>636</v>
      </c>
    </row>
    <row r="14" spans="1:20" ht="18.75" x14ac:dyDescent="0.3">
      <c r="D14" s="22" t="s">
        <v>637</v>
      </c>
    </row>
    <row r="15" spans="1:20" ht="18.75" x14ac:dyDescent="0.3">
      <c r="D15" s="22" t="s">
        <v>639</v>
      </c>
    </row>
    <row r="16" spans="1:20" ht="18.75" x14ac:dyDescent="0.3">
      <c r="D16" s="22" t="s">
        <v>640</v>
      </c>
    </row>
    <row r="17" spans="4:4" ht="18.75" x14ac:dyDescent="0.3">
      <c r="D17" s="22" t="s">
        <v>641</v>
      </c>
    </row>
    <row r="18" spans="4:4" ht="18.75" x14ac:dyDescent="0.3">
      <c r="D18" s="22" t="s">
        <v>642</v>
      </c>
    </row>
    <row r="19" spans="4:4" ht="18.75" x14ac:dyDescent="0.3">
      <c r="D19" s="22" t="s">
        <v>643</v>
      </c>
    </row>
    <row r="20" spans="4:4" ht="18.75" x14ac:dyDescent="0.3">
      <c r="D20" s="22" t="s">
        <v>644</v>
      </c>
    </row>
    <row r="21" spans="4:4" ht="18.75" x14ac:dyDescent="0.3">
      <c r="D21" s="22" t="s">
        <v>645</v>
      </c>
    </row>
    <row r="22" spans="4:4" ht="18.75" x14ac:dyDescent="0.3">
      <c r="D22" s="22" t="s">
        <v>649</v>
      </c>
    </row>
    <row r="23" spans="4:4" ht="18.75" x14ac:dyDescent="0.3">
      <c r="D23" s="22" t="s">
        <v>650</v>
      </c>
    </row>
    <row r="24" spans="4:4" ht="18.75" x14ac:dyDescent="0.3">
      <c r="D24" s="22" t="s">
        <v>651</v>
      </c>
    </row>
    <row r="25" spans="4:4" ht="18.75" x14ac:dyDescent="0.3">
      <c r="D25" s="22" t="s">
        <v>652</v>
      </c>
    </row>
    <row r="26" spans="4:4" ht="18.75" x14ac:dyDescent="0.3">
      <c r="D26" s="22" t="s">
        <v>653</v>
      </c>
    </row>
    <row r="27" spans="4:4" ht="18.75" x14ac:dyDescent="0.3">
      <c r="D27" s="22" t="s">
        <v>654</v>
      </c>
    </row>
    <row r="28" spans="4:4" ht="18.75" x14ac:dyDescent="0.3">
      <c r="D28" s="22"/>
    </row>
    <row r="29" spans="4:4" ht="18.75" x14ac:dyDescent="0.3">
      <c r="D29" s="22" t="s">
        <v>655</v>
      </c>
    </row>
    <row r="30" spans="4:4" ht="18.75" x14ac:dyDescent="0.3">
      <c r="D30" s="22" t="s">
        <v>656</v>
      </c>
    </row>
    <row r="31" spans="4:4" ht="18.75" x14ac:dyDescent="0.3">
      <c r="D31" s="22" t="s">
        <v>657</v>
      </c>
    </row>
    <row r="32" spans="4:4" ht="18.75" x14ac:dyDescent="0.3">
      <c r="D32" s="22"/>
    </row>
    <row r="33" spans="4:17" ht="18.75" x14ac:dyDescent="0.3">
      <c r="D33" s="22" t="s">
        <v>658</v>
      </c>
      <c r="P33" s="212" t="s">
        <v>333</v>
      </c>
      <c r="Q33" s="213"/>
    </row>
    <row r="34" spans="4:17" ht="18.75" x14ac:dyDescent="0.3">
      <c r="D34" s="22" t="s">
        <v>659</v>
      </c>
      <c r="P34" s="157"/>
      <c r="Q34" s="158"/>
    </row>
    <row r="35" spans="4:17" ht="18.75" x14ac:dyDescent="0.3">
      <c r="D35" s="22" t="s">
        <v>660</v>
      </c>
    </row>
    <row r="36" spans="4:17" ht="18.75" x14ac:dyDescent="0.3">
      <c r="D36" s="22" t="s">
        <v>661</v>
      </c>
    </row>
    <row r="37" spans="4:17" ht="18.75" x14ac:dyDescent="0.3">
      <c r="D37" s="22"/>
    </row>
    <row r="38" spans="4:17" ht="18.75" x14ac:dyDescent="0.3">
      <c r="D38" s="22" t="s">
        <v>662</v>
      </c>
    </row>
    <row r="39" spans="4:17" ht="18.75" x14ac:dyDescent="0.3">
      <c r="D39" s="22" t="s">
        <v>663</v>
      </c>
    </row>
    <row r="40" spans="4:17" ht="18.75" x14ac:dyDescent="0.3">
      <c r="D40" s="22" t="s">
        <v>665</v>
      </c>
      <c r="M40" s="212" t="s">
        <v>664</v>
      </c>
      <c r="N40" s="213"/>
      <c r="O40" s="213"/>
      <c r="P40" s="213"/>
    </row>
    <row r="42" spans="4:17" ht="21" x14ac:dyDescent="0.35">
      <c r="D42" s="79" t="s">
        <v>356</v>
      </c>
    </row>
    <row r="43" spans="4:17" x14ac:dyDescent="0.25">
      <c r="D43" s="1" t="s">
        <v>342</v>
      </c>
    </row>
    <row r="44" spans="4:17" x14ac:dyDescent="0.25">
      <c r="D44" s="1" t="s">
        <v>344</v>
      </c>
    </row>
    <row r="45" spans="4:17" x14ac:dyDescent="0.25">
      <c r="D45" s="1" t="s">
        <v>343</v>
      </c>
    </row>
    <row r="46" spans="4:17" x14ac:dyDescent="0.25">
      <c r="D46" s="1" t="s">
        <v>345</v>
      </c>
    </row>
    <row r="47" spans="4:17" x14ac:dyDescent="0.25">
      <c r="D47" s="1" t="s">
        <v>346</v>
      </c>
    </row>
    <row r="48" spans="4:17" x14ac:dyDescent="0.25">
      <c r="D48" s="1" t="s">
        <v>347</v>
      </c>
    </row>
    <row r="49" spans="4:4" x14ac:dyDescent="0.25">
      <c r="D49" s="1" t="s">
        <v>348</v>
      </c>
    </row>
    <row r="50" spans="4:4" x14ac:dyDescent="0.25">
      <c r="D50" s="1" t="s">
        <v>349</v>
      </c>
    </row>
    <row r="51" spans="4:4" x14ac:dyDescent="0.25">
      <c r="D51" s="1" t="s">
        <v>350</v>
      </c>
    </row>
    <row r="52" spans="4:4" x14ac:dyDescent="0.25">
      <c r="D52" s="1" t="s">
        <v>351</v>
      </c>
    </row>
    <row r="53" spans="4:4" x14ac:dyDescent="0.25">
      <c r="D53" s="1" t="s">
        <v>902</v>
      </c>
    </row>
    <row r="54" spans="4:4" x14ac:dyDescent="0.25">
      <c r="D54" s="1" t="s">
        <v>352</v>
      </c>
    </row>
    <row r="55" spans="4:4" x14ac:dyDescent="0.25">
      <c r="D55" s="1" t="s">
        <v>353</v>
      </c>
    </row>
    <row r="56" spans="4:4" x14ac:dyDescent="0.25">
      <c r="D56" s="1" t="s">
        <v>354</v>
      </c>
    </row>
    <row r="57" spans="4:4" x14ac:dyDescent="0.25">
      <c r="D57" s="1" t="s">
        <v>355</v>
      </c>
    </row>
    <row r="59" spans="4:4" ht="21" x14ac:dyDescent="0.35">
      <c r="D59" s="79" t="s">
        <v>376</v>
      </c>
    </row>
    <row r="60" spans="4:4" x14ac:dyDescent="0.25">
      <c r="D60" s="1" t="s">
        <v>357</v>
      </c>
    </row>
    <row r="62" spans="4:4" x14ac:dyDescent="0.25">
      <c r="D62" s="118" t="s">
        <v>358</v>
      </c>
    </row>
    <row r="63" spans="4:4" x14ac:dyDescent="0.25">
      <c r="D63" s="1" t="s">
        <v>359</v>
      </c>
    </row>
    <row r="64" spans="4:4" x14ac:dyDescent="0.25">
      <c r="D64" s="1" t="s">
        <v>360</v>
      </c>
    </row>
    <row r="66" spans="4:4" x14ac:dyDescent="0.25">
      <c r="D66" s="118" t="s">
        <v>361</v>
      </c>
    </row>
    <row r="67" spans="4:4" x14ac:dyDescent="0.25">
      <c r="D67" s="1" t="s">
        <v>362</v>
      </c>
    </row>
    <row r="68" spans="4:4" x14ac:dyDescent="0.25">
      <c r="D68" s="1" t="s">
        <v>363</v>
      </c>
    </row>
    <row r="69" spans="4:4" x14ac:dyDescent="0.25">
      <c r="D69" s="1" t="s">
        <v>364</v>
      </c>
    </row>
    <row r="70" spans="4:4" x14ac:dyDescent="0.25">
      <c r="D70" s="1" t="s">
        <v>365</v>
      </c>
    </row>
    <row r="72" spans="4:4" x14ac:dyDescent="0.25">
      <c r="D72" s="118" t="s">
        <v>366</v>
      </c>
    </row>
    <row r="73" spans="4:4" x14ac:dyDescent="0.25">
      <c r="D73" s="1" t="s">
        <v>367</v>
      </c>
    </row>
    <row r="74" spans="4:4" x14ac:dyDescent="0.25">
      <c r="D74" s="1" t="s">
        <v>368</v>
      </c>
    </row>
    <row r="76" spans="4:4" x14ac:dyDescent="0.25">
      <c r="D76" s="118" t="s">
        <v>369</v>
      </c>
    </row>
    <row r="77" spans="4:4" x14ac:dyDescent="0.25">
      <c r="D77" s="1" t="s">
        <v>370</v>
      </c>
    </row>
    <row r="78" spans="4:4" x14ac:dyDescent="0.25">
      <c r="D78" s="1" t="s">
        <v>371</v>
      </c>
    </row>
    <row r="79" spans="4:4" x14ac:dyDescent="0.25">
      <c r="D79" s="1" t="s">
        <v>372</v>
      </c>
    </row>
    <row r="81" spans="4:4" x14ac:dyDescent="0.25">
      <c r="D81" s="118" t="s">
        <v>373</v>
      </c>
    </row>
    <row r="82" spans="4:4" x14ac:dyDescent="0.25">
      <c r="D82" s="1" t="s">
        <v>374</v>
      </c>
    </row>
    <row r="83" spans="4:4" x14ac:dyDescent="0.25">
      <c r="D83" s="1" t="s">
        <v>375</v>
      </c>
    </row>
    <row r="85" spans="4:4" x14ac:dyDescent="0.25">
      <c r="D85" s="1" t="s">
        <v>377</v>
      </c>
    </row>
    <row r="86" spans="4:4" x14ac:dyDescent="0.25">
      <c r="D86" s="1" t="s">
        <v>378</v>
      </c>
    </row>
    <row r="88" spans="4:4" ht="21" x14ac:dyDescent="0.35">
      <c r="D88" s="79" t="s">
        <v>379</v>
      </c>
    </row>
    <row r="89" spans="4:4" x14ac:dyDescent="0.25">
      <c r="D89" s="1" t="s">
        <v>380</v>
      </c>
    </row>
    <row r="90" spans="4:4" x14ac:dyDescent="0.25">
      <c r="D90" s="1" t="s">
        <v>381</v>
      </c>
    </row>
    <row r="91" spans="4:4" ht="18" x14ac:dyDescent="0.35">
      <c r="D91" s="1" t="s">
        <v>382</v>
      </c>
    </row>
    <row r="92" spans="4:4" x14ac:dyDescent="0.25">
      <c r="D92" s="1" t="s">
        <v>383</v>
      </c>
    </row>
    <row r="93" spans="4:4" x14ac:dyDescent="0.25">
      <c r="D93" s="1" t="s">
        <v>384</v>
      </c>
    </row>
    <row r="94" spans="4:4" x14ac:dyDescent="0.25">
      <c r="D94" s="1" t="s">
        <v>385</v>
      </c>
    </row>
    <row r="96" spans="4:4" ht="21" x14ac:dyDescent="0.35">
      <c r="D96" s="79" t="s">
        <v>666</v>
      </c>
    </row>
    <row r="97" spans="4:12" x14ac:dyDescent="0.25">
      <c r="D97" s="1" t="s">
        <v>386</v>
      </c>
    </row>
    <row r="98" spans="4:12" x14ac:dyDescent="0.25">
      <c r="D98" s="1" t="s">
        <v>387</v>
      </c>
    </row>
    <row r="99" spans="4:12" x14ac:dyDescent="0.25">
      <c r="D99" s="1" t="s">
        <v>388</v>
      </c>
    </row>
    <row r="100" spans="4:12" x14ac:dyDescent="0.25">
      <c r="D100" s="1" t="s">
        <v>389</v>
      </c>
    </row>
    <row r="101" spans="4:12" x14ac:dyDescent="0.25">
      <c r="D101" s="1" t="s">
        <v>390</v>
      </c>
    </row>
    <row r="102" spans="4:12" x14ac:dyDescent="0.25">
      <c r="D102" s="1" t="s">
        <v>391</v>
      </c>
    </row>
    <row r="103" spans="4:12" x14ac:dyDescent="0.25">
      <c r="D103" s="1" t="s">
        <v>392</v>
      </c>
      <c r="J103" s="160"/>
      <c r="K103" s="201" t="s">
        <v>393</v>
      </c>
      <c r="L103" s="1" t="s">
        <v>394</v>
      </c>
    </row>
    <row r="104" spans="4:12" x14ac:dyDescent="0.25">
      <c r="D104" s="1" t="s">
        <v>395</v>
      </c>
    </row>
    <row r="105" spans="4:12" x14ac:dyDescent="0.25">
      <c r="D105" s="1" t="s">
        <v>396</v>
      </c>
    </row>
    <row r="106" spans="4:12" x14ac:dyDescent="0.25">
      <c r="D106" s="1" t="s">
        <v>397</v>
      </c>
    </row>
    <row r="107" spans="4:12" x14ac:dyDescent="0.25">
      <c r="D107" s="1" t="s">
        <v>398</v>
      </c>
    </row>
  </sheetData>
  <sheetProtection password="80AB" sheet="1" objects="1" scenarios="1"/>
  <mergeCells count="4">
    <mergeCell ref="A8:C9"/>
    <mergeCell ref="G4:J4"/>
    <mergeCell ref="P33:Q33"/>
    <mergeCell ref="M40:P40"/>
  </mergeCells>
  <hyperlinks>
    <hyperlink ref="K103" r:id="rId1"/>
    <hyperlink ref="G4:J4" r:id="rId2" display="Bioenergy Professor. "/>
    <hyperlink ref="P33:Q33" r:id="rId3" display="Bioenarea"/>
    <hyperlink ref="M40:P40" r:id="rId4" display="question@bioenergyprof.eu"/>
    <hyperlink ref="M40" r:id="rId5"/>
  </hyperlinks>
  <pageMargins left="0.7" right="0.7" top="0.75" bottom="0.75" header="0.3" footer="0.3"/>
  <pageSetup paperSize="9" orientation="portrait" horizontalDpi="1200" verticalDpi="1200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5"/>
  <dimension ref="A3:T2302"/>
  <sheetViews>
    <sheetView zoomScaleNormal="100" workbookViewId="0">
      <selection activeCell="D6" sqref="D6"/>
    </sheetView>
  </sheetViews>
  <sheetFormatPr defaultRowHeight="15" x14ac:dyDescent="0.25"/>
  <cols>
    <col min="1" max="3" width="9.140625" style="1"/>
    <col min="4" max="4" width="10" style="1" bestFit="1" customWidth="1"/>
    <col min="5" max="19" width="9.140625" style="1"/>
    <col min="20" max="20" width="11.42578125" style="1" customWidth="1"/>
    <col min="21" max="16384" width="9.140625" style="1"/>
  </cols>
  <sheetData>
    <row r="3" spans="4:20" ht="31.5" x14ac:dyDescent="0.5">
      <c r="F3" s="2" t="s">
        <v>0</v>
      </c>
      <c r="S3" s="119"/>
      <c r="T3" s="30"/>
    </row>
    <row r="4" spans="4:20" ht="26.25" x14ac:dyDescent="0.4">
      <c r="F4" s="4" t="s">
        <v>646</v>
      </c>
      <c r="G4" s="210" t="s">
        <v>647</v>
      </c>
      <c r="H4" s="211"/>
      <c r="I4" s="211"/>
      <c r="J4" s="211"/>
      <c r="K4" s="116" t="s">
        <v>648</v>
      </c>
      <c r="S4" s="16"/>
    </row>
    <row r="5" spans="4:20" ht="26.25" x14ac:dyDescent="0.4">
      <c r="F5" s="4" t="s">
        <v>801</v>
      </c>
      <c r="S5" s="16"/>
    </row>
    <row r="6" spans="4:20" ht="18.75" x14ac:dyDescent="0.3">
      <c r="F6" s="120" t="s">
        <v>669</v>
      </c>
      <c r="S6" s="16"/>
    </row>
    <row r="7" spans="4:20" ht="18.75" x14ac:dyDescent="0.3">
      <c r="F7" s="120"/>
      <c r="S7" s="16"/>
    </row>
    <row r="8" spans="4:20" ht="21" x14ac:dyDescent="0.35">
      <c r="D8" s="79" t="s">
        <v>770</v>
      </c>
      <c r="F8" s="120"/>
      <c r="S8" s="16"/>
    </row>
    <row r="9" spans="4:20" ht="18.75" x14ac:dyDescent="0.3">
      <c r="D9" s="1" t="s">
        <v>771</v>
      </c>
      <c r="F9" s="120"/>
      <c r="S9" s="16"/>
    </row>
    <row r="10" spans="4:20" ht="18.75" x14ac:dyDescent="0.3">
      <c r="D10" s="1" t="s">
        <v>773</v>
      </c>
      <c r="F10" s="120"/>
      <c r="S10" s="16"/>
    </row>
    <row r="11" spans="4:20" ht="18.75" x14ac:dyDescent="0.3">
      <c r="E11" s="1" t="s">
        <v>772</v>
      </c>
      <c r="F11" s="120"/>
      <c r="S11" s="16"/>
    </row>
    <row r="12" spans="4:20" ht="18.75" x14ac:dyDescent="0.3">
      <c r="E12" s="1" t="s">
        <v>774</v>
      </c>
      <c r="F12" s="120"/>
      <c r="S12" s="16"/>
    </row>
    <row r="13" spans="4:20" ht="18.75" x14ac:dyDescent="0.3">
      <c r="E13" s="1" t="s">
        <v>775</v>
      </c>
      <c r="F13" s="120"/>
      <c r="S13" s="16"/>
    </row>
    <row r="14" spans="4:20" ht="18.75" x14ac:dyDescent="0.3">
      <c r="E14" s="1" t="s">
        <v>776</v>
      </c>
      <c r="F14" s="120"/>
      <c r="S14" s="16"/>
    </row>
    <row r="15" spans="4:20" ht="18.75" x14ac:dyDescent="0.3">
      <c r="E15" s="1" t="s">
        <v>777</v>
      </c>
      <c r="F15" s="120"/>
      <c r="S15" s="16"/>
    </row>
    <row r="16" spans="4:20" ht="18.75" x14ac:dyDescent="0.3">
      <c r="D16" s="1" t="s">
        <v>778</v>
      </c>
      <c r="F16" s="120"/>
      <c r="S16" s="16"/>
    </row>
    <row r="17" spans="4:19" ht="18.75" x14ac:dyDescent="0.3">
      <c r="E17" s="1" t="s">
        <v>779</v>
      </c>
      <c r="F17" s="120"/>
      <c r="S17" s="16"/>
    </row>
    <row r="18" spans="4:19" ht="18.75" x14ac:dyDescent="0.3">
      <c r="E18" s="1" t="s">
        <v>780</v>
      </c>
      <c r="F18" s="120"/>
      <c r="S18" s="16"/>
    </row>
    <row r="19" spans="4:19" ht="18.75" x14ac:dyDescent="0.3">
      <c r="E19" s="1" t="s">
        <v>781</v>
      </c>
      <c r="F19" s="120"/>
      <c r="S19" s="16"/>
    </row>
    <row r="20" spans="4:19" ht="18.75" x14ac:dyDescent="0.3">
      <c r="E20" s="1" t="s">
        <v>782</v>
      </c>
      <c r="F20" s="120"/>
      <c r="S20" s="16"/>
    </row>
    <row r="21" spans="4:19" ht="18.75" x14ac:dyDescent="0.3">
      <c r="E21" s="1" t="s">
        <v>783</v>
      </c>
      <c r="F21" s="120"/>
      <c r="S21" s="16"/>
    </row>
    <row r="22" spans="4:19" ht="18.75" x14ac:dyDescent="0.3">
      <c r="E22" s="1" t="s">
        <v>784</v>
      </c>
      <c r="F22" s="120"/>
      <c r="S22" s="16"/>
    </row>
    <row r="23" spans="4:19" ht="18.75" x14ac:dyDescent="0.3">
      <c r="E23" s="1" t="s">
        <v>785</v>
      </c>
      <c r="F23" s="120"/>
      <c r="S23" s="16"/>
    </row>
    <row r="24" spans="4:19" ht="18.75" x14ac:dyDescent="0.3">
      <c r="F24" s="120"/>
      <c r="S24" s="16"/>
    </row>
    <row r="25" spans="4:19" ht="21" x14ac:dyDescent="0.35">
      <c r="D25" s="79" t="s">
        <v>786</v>
      </c>
      <c r="F25" s="120"/>
      <c r="S25" s="16"/>
    </row>
    <row r="26" spans="4:19" ht="18.75" x14ac:dyDescent="0.3">
      <c r="D26" s="1" t="s">
        <v>787</v>
      </c>
      <c r="F26" s="120"/>
      <c r="S26" s="16"/>
    </row>
    <row r="27" spans="4:19" ht="18.75" x14ac:dyDescent="0.3">
      <c r="D27" s="6" t="s">
        <v>788</v>
      </c>
      <c r="F27" s="120"/>
      <c r="S27" s="16"/>
    </row>
    <row r="28" spans="4:19" ht="18.75" x14ac:dyDescent="0.3">
      <c r="E28" s="1" t="s">
        <v>789</v>
      </c>
      <c r="F28" s="120"/>
      <c r="S28" s="16"/>
    </row>
    <row r="29" spans="4:19" ht="18.75" x14ac:dyDescent="0.3">
      <c r="E29" s="1" t="s">
        <v>790</v>
      </c>
      <c r="F29" s="120"/>
      <c r="S29" s="16"/>
    </row>
    <row r="30" spans="4:19" ht="18.75" x14ac:dyDescent="0.3">
      <c r="E30" s="1" t="s">
        <v>791</v>
      </c>
      <c r="F30" s="120"/>
      <c r="S30" s="16"/>
    </row>
    <row r="31" spans="4:19" ht="18.75" x14ac:dyDescent="0.3">
      <c r="E31" s="1" t="s">
        <v>792</v>
      </c>
      <c r="F31" s="120"/>
      <c r="S31" s="16"/>
    </row>
    <row r="32" spans="4:19" ht="18.75" x14ac:dyDescent="0.3">
      <c r="E32" s="1" t="s">
        <v>793</v>
      </c>
      <c r="F32" s="120"/>
      <c r="S32" s="16"/>
    </row>
    <row r="33" spans="4:19" ht="18.75" x14ac:dyDescent="0.3">
      <c r="E33" s="1" t="s">
        <v>794</v>
      </c>
      <c r="F33" s="120"/>
      <c r="S33" s="16"/>
    </row>
    <row r="34" spans="4:19" ht="18.75" x14ac:dyDescent="0.3">
      <c r="E34" s="1" t="s">
        <v>795</v>
      </c>
      <c r="F34" s="120"/>
      <c r="S34" s="16"/>
    </row>
    <row r="35" spans="4:19" ht="18.75" x14ac:dyDescent="0.3">
      <c r="D35" s="1" t="s">
        <v>796</v>
      </c>
      <c r="F35" s="120"/>
      <c r="S35" s="16"/>
    </row>
    <row r="36" spans="4:19" ht="18.75" x14ac:dyDescent="0.3">
      <c r="E36" s="1" t="s">
        <v>797</v>
      </c>
      <c r="F36" s="120"/>
      <c r="S36" s="16"/>
    </row>
    <row r="37" spans="4:19" ht="18.75" x14ac:dyDescent="0.3">
      <c r="E37" s="1" t="s">
        <v>798</v>
      </c>
      <c r="F37" s="120"/>
      <c r="S37" s="16"/>
    </row>
    <row r="38" spans="4:19" ht="18.75" x14ac:dyDescent="0.3">
      <c r="E38" s="1" t="s">
        <v>799</v>
      </c>
      <c r="F38" s="120"/>
      <c r="S38" s="16"/>
    </row>
    <row r="39" spans="4:19" ht="18.75" x14ac:dyDescent="0.3">
      <c r="E39" s="1" t="s">
        <v>800</v>
      </c>
      <c r="F39" s="120"/>
      <c r="S39" s="16"/>
    </row>
    <row r="40" spans="4:19" ht="18.75" x14ac:dyDescent="0.3">
      <c r="F40" s="120"/>
      <c r="S40" s="16"/>
    </row>
    <row r="41" spans="4:19" ht="18.75" x14ac:dyDescent="0.3">
      <c r="D41" s="1" t="s">
        <v>802</v>
      </c>
      <c r="F41" s="120"/>
      <c r="S41" s="16"/>
    </row>
    <row r="42" spans="4:19" ht="18.75" x14ac:dyDescent="0.3">
      <c r="D42" s="1" t="s">
        <v>803</v>
      </c>
      <c r="F42" s="120"/>
      <c r="S42" s="16"/>
    </row>
    <row r="43" spans="4:19" ht="18.75" x14ac:dyDescent="0.3">
      <c r="F43" s="120"/>
      <c r="S43" s="16"/>
    </row>
    <row r="44" spans="4:19" ht="21" x14ac:dyDescent="0.35">
      <c r="D44" s="79" t="s">
        <v>419</v>
      </c>
      <c r="S44" s="169"/>
    </row>
    <row r="45" spans="4:19" x14ac:dyDescent="0.25">
      <c r="D45" s="1" t="s">
        <v>1</v>
      </c>
    </row>
    <row r="46" spans="4:19" x14ac:dyDescent="0.25">
      <c r="D46" s="5" t="s">
        <v>2</v>
      </c>
    </row>
    <row r="47" spans="4:19" x14ac:dyDescent="0.25">
      <c r="D47" s="5" t="s">
        <v>3</v>
      </c>
      <c r="K47" s="201" t="s">
        <v>400</v>
      </c>
      <c r="L47" s="1" t="s">
        <v>4</v>
      </c>
      <c r="M47" s="201" t="s">
        <v>5</v>
      </c>
      <c r="N47" s="201"/>
      <c r="O47" s="160"/>
    </row>
    <row r="48" spans="4:19" x14ac:dyDescent="0.25">
      <c r="D48" s="1" t="s">
        <v>6</v>
      </c>
    </row>
    <row r="49" spans="4:17" ht="18" x14ac:dyDescent="0.35">
      <c r="D49" s="1" t="s">
        <v>7</v>
      </c>
    </row>
    <row r="50" spans="4:17" x14ac:dyDescent="0.25">
      <c r="D50" s="1" t="s">
        <v>8</v>
      </c>
    </row>
    <row r="51" spans="4:17" x14ac:dyDescent="0.25">
      <c r="D51" s="1" t="s">
        <v>9</v>
      </c>
    </row>
    <row r="52" spans="4:17" x14ac:dyDescent="0.25">
      <c r="D52" s="1" t="s">
        <v>10</v>
      </c>
    </row>
    <row r="53" spans="4:17" ht="18" x14ac:dyDescent="0.35">
      <c r="D53" s="1" t="s">
        <v>12</v>
      </c>
    </row>
    <row r="54" spans="4:17" x14ac:dyDescent="0.25">
      <c r="D54" s="1" t="s">
        <v>66</v>
      </c>
    </row>
    <row r="55" spans="4:17" x14ac:dyDescent="0.25">
      <c r="D55" s="5" t="s">
        <v>13</v>
      </c>
      <c r="H55" s="166">
        <v>15</v>
      </c>
      <c r="I55" s="5" t="s">
        <v>20</v>
      </c>
      <c r="L55" s="214" t="s">
        <v>21</v>
      </c>
      <c r="M55" s="215"/>
    </row>
    <row r="56" spans="4:17" x14ac:dyDescent="0.25">
      <c r="D56" s="1" t="s">
        <v>14</v>
      </c>
      <c r="H56" s="167" t="s">
        <v>15</v>
      </c>
      <c r="I56" s="26" t="s">
        <v>18</v>
      </c>
      <c r="M56" s="168">
        <v>5.6</v>
      </c>
      <c r="N56" s="26" t="s">
        <v>19</v>
      </c>
    </row>
    <row r="57" spans="4:17" x14ac:dyDescent="0.25">
      <c r="D57" s="1" t="s">
        <v>61</v>
      </c>
      <c r="H57" s="168">
        <v>0</v>
      </c>
      <c r="I57" s="1" t="s">
        <v>60</v>
      </c>
    </row>
    <row r="58" spans="4:17" x14ac:dyDescent="0.25">
      <c r="D58" s="1" t="s">
        <v>62</v>
      </c>
      <c r="H58" s="168">
        <v>5</v>
      </c>
      <c r="I58" s="5" t="s">
        <v>65</v>
      </c>
      <c r="M58" s="167" t="s">
        <v>63</v>
      </c>
    </row>
    <row r="59" spans="4:17" x14ac:dyDescent="0.25">
      <c r="D59" s="5" t="s">
        <v>140</v>
      </c>
      <c r="H59" s="42"/>
      <c r="I59" s="5"/>
      <c r="L59" s="168">
        <v>45</v>
      </c>
      <c r="M59" s="1" t="s">
        <v>138</v>
      </c>
      <c r="N59" s="168">
        <v>40</v>
      </c>
      <c r="O59" s="1" t="s">
        <v>139</v>
      </c>
    </row>
    <row r="60" spans="4:17" ht="18" x14ac:dyDescent="0.35">
      <c r="D60" s="6" t="s">
        <v>75</v>
      </c>
      <c r="E60" s="6"/>
      <c r="F60" s="6"/>
      <c r="G60" s="6"/>
      <c r="H60" s="7">
        <f>IF($H$55&lt;=0.000000001,$B$2048,($I$2055+2.443*($H$57/100))/(1-$H$57/100)/(1-$L$2053))</f>
        <v>15.789473684210527</v>
      </c>
      <c r="I60" s="6" t="s">
        <v>74</v>
      </c>
      <c r="J60" s="6"/>
      <c r="K60" s="6"/>
    </row>
    <row r="61" spans="4:17" x14ac:dyDescent="0.25">
      <c r="D61" s="12" t="s">
        <v>76</v>
      </c>
      <c r="E61" s="13"/>
      <c r="F61" s="13" t="s">
        <v>77</v>
      </c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4"/>
    </row>
    <row r="62" spans="4:17" x14ac:dyDescent="0.25">
      <c r="D62" s="15"/>
      <c r="E62" s="16"/>
      <c r="F62" s="17" t="s">
        <v>78</v>
      </c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8"/>
    </row>
    <row r="63" spans="4:17" x14ac:dyDescent="0.25">
      <c r="D63" s="15"/>
      <c r="E63" s="16"/>
      <c r="F63" s="17" t="s">
        <v>79</v>
      </c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8"/>
    </row>
    <row r="64" spans="4:17" x14ac:dyDescent="0.25">
      <c r="D64" s="15"/>
      <c r="E64" s="16"/>
      <c r="F64" s="17" t="s">
        <v>116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8"/>
    </row>
    <row r="65" spans="4:17" x14ac:dyDescent="0.25">
      <c r="D65" s="15"/>
      <c r="E65" s="16"/>
      <c r="F65" s="16" t="s">
        <v>87</v>
      </c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8"/>
    </row>
    <row r="66" spans="4:17" x14ac:dyDescent="0.25">
      <c r="D66" s="15"/>
      <c r="E66" s="16"/>
      <c r="F66" s="16" t="s">
        <v>80</v>
      </c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8"/>
    </row>
    <row r="67" spans="4:17" x14ac:dyDescent="0.25">
      <c r="D67" s="15"/>
      <c r="E67" s="16"/>
      <c r="F67" s="16" t="s">
        <v>88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8"/>
    </row>
    <row r="68" spans="4:17" x14ac:dyDescent="0.25">
      <c r="D68" s="15"/>
      <c r="E68" s="16"/>
      <c r="F68" s="16" t="s">
        <v>81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8"/>
    </row>
    <row r="69" spans="4:17" x14ac:dyDescent="0.25">
      <c r="D69" s="15"/>
      <c r="E69" s="16"/>
      <c r="F69" s="16" t="s">
        <v>82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8"/>
    </row>
    <row r="70" spans="4:17" x14ac:dyDescent="0.25">
      <c r="D70" s="15"/>
      <c r="E70" s="16"/>
      <c r="F70" s="16" t="s">
        <v>83</v>
      </c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8"/>
    </row>
    <row r="71" spans="4:17" x14ac:dyDescent="0.25">
      <c r="D71" s="15"/>
      <c r="E71" s="16"/>
      <c r="F71" s="16" t="s">
        <v>84</v>
      </c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8"/>
    </row>
    <row r="72" spans="4:17" x14ac:dyDescent="0.25">
      <c r="D72" s="15"/>
      <c r="E72" s="16"/>
      <c r="F72" s="16" t="s">
        <v>85</v>
      </c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8"/>
    </row>
    <row r="73" spans="4:17" x14ac:dyDescent="0.25">
      <c r="D73" s="19"/>
      <c r="E73" s="20"/>
      <c r="F73" s="20" t="s">
        <v>86</v>
      </c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1"/>
    </row>
    <row r="74" spans="4:17" ht="18" x14ac:dyDescent="0.35">
      <c r="D74" s="1" t="s">
        <v>89</v>
      </c>
    </row>
    <row r="75" spans="4:17" ht="18.75" x14ac:dyDescent="0.3">
      <c r="N75" s="22" t="s">
        <v>21</v>
      </c>
    </row>
    <row r="77" spans="4:17" ht="18" x14ac:dyDescent="0.35">
      <c r="D77" s="1" t="s">
        <v>90</v>
      </c>
    </row>
    <row r="78" spans="4:17" ht="18" x14ac:dyDescent="0.35">
      <c r="D78" s="1" t="s">
        <v>91</v>
      </c>
    </row>
    <row r="80" spans="4:17" ht="21" x14ac:dyDescent="0.35">
      <c r="D80" s="79" t="s">
        <v>805</v>
      </c>
    </row>
    <row r="81" spans="4:12" x14ac:dyDescent="0.25">
      <c r="D81" s="1" t="s">
        <v>128</v>
      </c>
    </row>
    <row r="82" spans="4:12" x14ac:dyDescent="0.25">
      <c r="D82" s="5" t="s">
        <v>129</v>
      </c>
    </row>
    <row r="83" spans="4:12" x14ac:dyDescent="0.25">
      <c r="D83" s="5" t="s">
        <v>130</v>
      </c>
    </row>
    <row r="84" spans="4:12" ht="17.25" x14ac:dyDescent="0.25">
      <c r="D84" s="1" t="s">
        <v>131</v>
      </c>
    </row>
    <row r="85" spans="4:12" x14ac:dyDescent="0.25">
      <c r="D85" s="1" t="s">
        <v>317</v>
      </c>
    </row>
    <row r="86" spans="4:12" x14ac:dyDescent="0.25">
      <c r="D86" s="218" t="s">
        <v>133</v>
      </c>
      <c r="E86" s="219"/>
      <c r="F86" s="219"/>
      <c r="G86" s="1" t="s">
        <v>132</v>
      </c>
    </row>
    <row r="87" spans="4:12" x14ac:dyDescent="0.25">
      <c r="D87" s="170" t="s">
        <v>315</v>
      </c>
      <c r="E87" s="159"/>
      <c r="F87" s="159"/>
    </row>
    <row r="88" spans="4:12" x14ac:dyDescent="0.25">
      <c r="D88" s="1" t="s">
        <v>135</v>
      </c>
      <c r="H88" s="220" t="s">
        <v>134</v>
      </c>
      <c r="I88" s="221"/>
      <c r="J88" s="1" t="s">
        <v>304</v>
      </c>
    </row>
    <row r="89" spans="4:12" x14ac:dyDescent="0.25">
      <c r="D89" s="1" t="s">
        <v>305</v>
      </c>
      <c r="H89" s="160"/>
      <c r="I89" s="161"/>
    </row>
    <row r="90" spans="4:12" ht="17.25" x14ac:dyDescent="0.25">
      <c r="D90" s="1" t="s">
        <v>137</v>
      </c>
    </row>
    <row r="91" spans="4:12" x14ac:dyDescent="0.25">
      <c r="D91" s="1" t="s">
        <v>136</v>
      </c>
    </row>
    <row r="92" spans="4:12" x14ac:dyDescent="0.25">
      <c r="D92" s="1" t="s">
        <v>303</v>
      </c>
    </row>
    <row r="93" spans="4:12" x14ac:dyDescent="0.25">
      <c r="D93" s="1" t="s">
        <v>306</v>
      </c>
      <c r="K93" s="160" t="s">
        <v>307</v>
      </c>
      <c r="L93" s="1" t="s">
        <v>308</v>
      </c>
    </row>
    <row r="94" spans="4:12" ht="17.25" x14ac:dyDescent="0.25">
      <c r="D94" s="1" t="s">
        <v>309</v>
      </c>
    </row>
    <row r="95" spans="4:12" x14ac:dyDescent="0.25">
      <c r="D95" s="1" t="s">
        <v>310</v>
      </c>
    </row>
    <row r="96" spans="4:12" x14ac:dyDescent="0.25">
      <c r="D96" s="1" t="s">
        <v>311</v>
      </c>
    </row>
    <row r="97" spans="4:17" x14ac:dyDescent="0.25">
      <c r="D97" s="1" t="s">
        <v>312</v>
      </c>
    </row>
    <row r="98" spans="4:17" x14ac:dyDescent="0.25">
      <c r="D98" s="1" t="s">
        <v>313</v>
      </c>
    </row>
    <row r="99" spans="4:17" ht="17.25" x14ac:dyDescent="0.25">
      <c r="D99" s="1" t="s">
        <v>314</v>
      </c>
    </row>
    <row r="100" spans="4:17" ht="17.25" x14ac:dyDescent="0.25">
      <c r="D100" s="1" t="s">
        <v>316</v>
      </c>
    </row>
    <row r="101" spans="4:17" x14ac:dyDescent="0.25">
      <c r="D101" s="1" t="s">
        <v>417</v>
      </c>
    </row>
    <row r="102" spans="4:17" x14ac:dyDescent="0.25">
      <c r="D102" s="1" t="s">
        <v>331</v>
      </c>
      <c r="J102" s="160" t="s">
        <v>330</v>
      </c>
      <c r="K102" s="1" t="s">
        <v>332</v>
      </c>
      <c r="N102" s="80" t="s">
        <v>333</v>
      </c>
      <c r="O102" s="5" t="s">
        <v>334</v>
      </c>
    </row>
    <row r="103" spans="4:17" x14ac:dyDescent="0.25">
      <c r="D103" s="1" t="s">
        <v>335</v>
      </c>
    </row>
    <row r="104" spans="4:17" x14ac:dyDescent="0.25">
      <c r="D104" s="1" t="s">
        <v>336</v>
      </c>
    </row>
    <row r="105" spans="4:17" x14ac:dyDescent="0.25">
      <c r="D105" s="1" t="s">
        <v>337</v>
      </c>
    </row>
    <row r="106" spans="4:17" x14ac:dyDescent="0.25">
      <c r="D106" s="1" t="s">
        <v>338</v>
      </c>
    </row>
    <row r="107" spans="4:17" x14ac:dyDescent="0.25">
      <c r="D107" s="1" t="s">
        <v>339</v>
      </c>
    </row>
    <row r="108" spans="4:17" ht="17.25" x14ac:dyDescent="0.25">
      <c r="D108" s="1" t="s">
        <v>340</v>
      </c>
    </row>
    <row r="110" spans="4:17" x14ac:dyDescent="0.25">
      <c r="D110" s="12" t="s">
        <v>76</v>
      </c>
      <c r="E110" s="27"/>
      <c r="F110" s="27" t="s">
        <v>318</v>
      </c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</row>
    <row r="111" spans="4:17" x14ac:dyDescent="0.25">
      <c r="D111" s="29"/>
      <c r="E111" s="30"/>
      <c r="F111" s="30" t="s">
        <v>319</v>
      </c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1"/>
    </row>
    <row r="112" spans="4:17" x14ac:dyDescent="0.25">
      <c r="D112" s="29"/>
      <c r="E112" s="30"/>
      <c r="F112" s="30" t="s">
        <v>320</v>
      </c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1"/>
    </row>
    <row r="113" spans="4:17" x14ac:dyDescent="0.25">
      <c r="D113" s="29"/>
      <c r="E113" s="30"/>
      <c r="F113" s="30" t="s">
        <v>321</v>
      </c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1"/>
    </row>
    <row r="114" spans="4:17" x14ac:dyDescent="0.25">
      <c r="D114" s="29"/>
      <c r="E114" s="30"/>
      <c r="F114" s="30" t="s">
        <v>322</v>
      </c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1"/>
    </row>
    <row r="115" spans="4:17" x14ac:dyDescent="0.25">
      <c r="D115" s="29"/>
      <c r="E115" s="30"/>
      <c r="F115" s="30" t="s">
        <v>323</v>
      </c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1"/>
    </row>
    <row r="116" spans="4:17" ht="17.25" x14ac:dyDescent="0.25">
      <c r="D116" s="29"/>
      <c r="E116" s="30"/>
      <c r="F116" s="30" t="s">
        <v>324</v>
      </c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1"/>
    </row>
    <row r="117" spans="4:17" ht="17.25" x14ac:dyDescent="0.25">
      <c r="D117" s="29"/>
      <c r="E117" s="30"/>
      <c r="F117" s="30" t="s">
        <v>325</v>
      </c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1"/>
    </row>
    <row r="118" spans="4:17" x14ac:dyDescent="0.25">
      <c r="D118" s="29"/>
      <c r="E118" s="30"/>
      <c r="F118" s="30" t="s">
        <v>326</v>
      </c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1"/>
    </row>
    <row r="119" spans="4:17" x14ac:dyDescent="0.25">
      <c r="D119" s="29"/>
      <c r="E119" s="30"/>
      <c r="F119" s="30" t="s">
        <v>327</v>
      </c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1"/>
    </row>
    <row r="120" spans="4:17" x14ac:dyDescent="0.25">
      <c r="D120" s="29"/>
      <c r="E120" s="30"/>
      <c r="F120" s="30" t="s">
        <v>328</v>
      </c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1"/>
    </row>
    <row r="121" spans="4:17" x14ac:dyDescent="0.25">
      <c r="D121" s="32"/>
      <c r="E121" s="3"/>
      <c r="F121" s="3" t="s">
        <v>329</v>
      </c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3"/>
    </row>
    <row r="124" spans="4:17" s="8" customFormat="1" x14ac:dyDescent="0.25"/>
    <row r="125" spans="4:17" s="8" customFormat="1" x14ac:dyDescent="0.25"/>
    <row r="126" spans="4:17" s="8" customFormat="1" x14ac:dyDescent="0.25"/>
    <row r="127" spans="4:17" s="8" customFormat="1" x14ac:dyDescent="0.25"/>
    <row r="128" spans="4:17" s="8" customFormat="1" x14ac:dyDescent="0.25"/>
    <row r="129" s="8" customFormat="1" x14ac:dyDescent="0.25"/>
    <row r="130" s="8" customFormat="1" x14ac:dyDescent="0.25"/>
    <row r="131" s="8" customFormat="1" x14ac:dyDescent="0.25"/>
    <row r="132" s="8" customFormat="1" x14ac:dyDescent="0.25"/>
    <row r="133" s="8" customFormat="1" x14ac:dyDescent="0.25"/>
    <row r="134" s="8" customFormat="1" x14ac:dyDescent="0.25"/>
    <row r="135" s="8" customFormat="1" x14ac:dyDescent="0.25"/>
    <row r="136" s="8" customFormat="1" x14ac:dyDescent="0.25"/>
    <row r="137" s="8" customFormat="1" x14ac:dyDescent="0.25"/>
    <row r="138" s="8" customFormat="1" x14ac:dyDescent="0.25"/>
    <row r="139" s="8" customFormat="1" x14ac:dyDescent="0.25"/>
    <row r="140" s="8" customFormat="1" x14ac:dyDescent="0.25"/>
    <row r="141" s="8" customFormat="1" x14ac:dyDescent="0.25"/>
    <row r="142" s="8" customFormat="1" x14ac:dyDescent="0.25"/>
    <row r="143" s="8" customFormat="1" x14ac:dyDescent="0.25"/>
    <row r="144" s="8" customFormat="1" x14ac:dyDescent="0.25"/>
    <row r="145" s="8" customFormat="1" x14ac:dyDescent="0.25"/>
    <row r="146" s="8" customFormat="1" x14ac:dyDescent="0.25"/>
    <row r="147" s="8" customFormat="1" x14ac:dyDescent="0.25"/>
    <row r="148" s="8" customFormat="1" x14ac:dyDescent="0.25"/>
    <row r="149" s="8" customFormat="1" x14ac:dyDescent="0.25"/>
    <row r="150" s="8" customFormat="1" x14ac:dyDescent="0.25"/>
    <row r="151" s="8" customFormat="1" x14ac:dyDescent="0.25"/>
    <row r="152" s="8" customFormat="1" x14ac:dyDescent="0.25"/>
    <row r="153" s="8" customFormat="1" x14ac:dyDescent="0.25"/>
    <row r="154" s="8" customFormat="1" x14ac:dyDescent="0.25"/>
    <row r="155" s="8" customFormat="1" x14ac:dyDescent="0.25"/>
    <row r="156" s="8" customFormat="1" x14ac:dyDescent="0.25"/>
    <row r="157" s="8" customFormat="1" x14ac:dyDescent="0.25"/>
    <row r="158" s="8" customFormat="1" x14ac:dyDescent="0.25"/>
    <row r="159" s="8" customFormat="1" x14ac:dyDescent="0.25"/>
    <row r="160" s="8" customFormat="1" x14ac:dyDescent="0.25"/>
    <row r="161" s="8" customFormat="1" x14ac:dyDescent="0.25"/>
    <row r="162" s="8" customFormat="1" x14ac:dyDescent="0.25"/>
    <row r="163" s="8" customFormat="1" x14ac:dyDescent="0.25"/>
    <row r="164" s="8" customFormat="1" x14ac:dyDescent="0.25"/>
    <row r="165" s="8" customFormat="1" x14ac:dyDescent="0.25"/>
    <row r="166" s="8" customFormat="1" x14ac:dyDescent="0.25"/>
    <row r="167" s="8" customFormat="1" x14ac:dyDescent="0.25"/>
    <row r="168" s="8" customFormat="1" x14ac:dyDescent="0.25"/>
    <row r="169" s="8" customFormat="1" x14ac:dyDescent="0.25"/>
    <row r="170" s="8" customFormat="1" x14ac:dyDescent="0.25"/>
    <row r="171" s="8" customFormat="1" x14ac:dyDescent="0.25"/>
    <row r="172" s="8" customFormat="1" x14ac:dyDescent="0.25"/>
    <row r="173" s="8" customFormat="1" x14ac:dyDescent="0.25"/>
    <row r="174" s="8" customFormat="1" x14ac:dyDescent="0.25"/>
    <row r="175" s="8" customFormat="1" x14ac:dyDescent="0.25"/>
    <row r="176" s="8" customFormat="1" x14ac:dyDescent="0.25"/>
    <row r="177" s="8" customFormat="1" x14ac:dyDescent="0.25"/>
    <row r="178" s="8" customFormat="1" x14ac:dyDescent="0.25"/>
    <row r="179" s="8" customFormat="1" x14ac:dyDescent="0.25"/>
    <row r="180" s="8" customFormat="1" x14ac:dyDescent="0.25"/>
    <row r="181" s="8" customFormat="1" x14ac:dyDescent="0.25"/>
    <row r="182" s="8" customFormat="1" x14ac:dyDescent="0.25"/>
    <row r="183" s="8" customFormat="1" x14ac:dyDescent="0.25"/>
    <row r="184" s="8" customFormat="1" x14ac:dyDescent="0.25"/>
    <row r="185" s="8" customFormat="1" x14ac:dyDescent="0.25"/>
    <row r="186" s="8" customFormat="1" x14ac:dyDescent="0.25"/>
    <row r="187" s="8" customFormat="1" x14ac:dyDescent="0.25"/>
    <row r="188" s="8" customFormat="1" x14ac:dyDescent="0.25"/>
    <row r="189" s="8" customFormat="1" x14ac:dyDescent="0.25"/>
    <row r="190" s="8" customFormat="1" x14ac:dyDescent="0.25"/>
    <row r="191" s="8" customFormat="1" x14ac:dyDescent="0.25"/>
    <row r="192" s="8" customFormat="1" x14ac:dyDescent="0.25"/>
    <row r="193" s="8" customFormat="1" x14ac:dyDescent="0.25"/>
    <row r="194" s="8" customFormat="1" x14ac:dyDescent="0.25"/>
    <row r="195" s="8" customFormat="1" x14ac:dyDescent="0.25"/>
    <row r="196" s="8" customFormat="1" x14ac:dyDescent="0.25"/>
    <row r="197" s="8" customFormat="1" x14ac:dyDescent="0.25"/>
    <row r="198" s="8" customFormat="1" x14ac:dyDescent="0.25"/>
    <row r="199" s="8" customFormat="1" x14ac:dyDescent="0.25"/>
    <row r="200" s="8" customFormat="1" x14ac:dyDescent="0.25"/>
    <row r="201" s="8" customFormat="1" x14ac:dyDescent="0.25"/>
    <row r="202" s="8" customFormat="1" x14ac:dyDescent="0.25"/>
    <row r="203" s="8" customFormat="1" x14ac:dyDescent="0.25"/>
    <row r="204" s="8" customFormat="1" x14ac:dyDescent="0.25"/>
    <row r="205" s="8" customFormat="1" x14ac:dyDescent="0.25"/>
    <row r="206" s="8" customFormat="1" x14ac:dyDescent="0.25"/>
    <row r="207" s="8" customFormat="1" x14ac:dyDescent="0.25"/>
    <row r="208" s="8" customFormat="1" x14ac:dyDescent="0.25"/>
    <row r="209" s="8" customFormat="1" x14ac:dyDescent="0.25"/>
    <row r="210" s="8" customFormat="1" x14ac:dyDescent="0.25"/>
    <row r="211" s="8" customFormat="1" x14ac:dyDescent="0.25"/>
    <row r="212" s="8" customFormat="1" x14ac:dyDescent="0.25"/>
    <row r="213" s="8" customFormat="1" x14ac:dyDescent="0.25"/>
    <row r="214" s="8" customFormat="1" x14ac:dyDescent="0.25"/>
    <row r="215" s="8" customFormat="1" x14ac:dyDescent="0.25"/>
    <row r="216" s="8" customFormat="1" x14ac:dyDescent="0.25"/>
    <row r="217" s="8" customFormat="1" x14ac:dyDescent="0.25"/>
    <row r="218" s="8" customFormat="1" x14ac:dyDescent="0.25"/>
    <row r="219" s="8" customFormat="1" x14ac:dyDescent="0.25"/>
    <row r="220" s="8" customFormat="1" x14ac:dyDescent="0.25"/>
    <row r="221" s="8" customFormat="1" x14ac:dyDescent="0.25"/>
    <row r="222" s="8" customFormat="1" x14ac:dyDescent="0.25"/>
    <row r="223" s="8" customFormat="1" x14ac:dyDescent="0.25"/>
    <row r="224" s="8" customFormat="1" x14ac:dyDescent="0.25"/>
    <row r="225" s="8" customFormat="1" x14ac:dyDescent="0.25"/>
    <row r="226" s="8" customFormat="1" x14ac:dyDescent="0.25"/>
    <row r="227" s="8" customFormat="1" x14ac:dyDescent="0.25"/>
    <row r="228" s="8" customFormat="1" x14ac:dyDescent="0.25"/>
    <row r="229" s="8" customFormat="1" x14ac:dyDescent="0.25"/>
    <row r="230" s="8" customFormat="1" x14ac:dyDescent="0.25"/>
    <row r="231" s="8" customFormat="1" x14ac:dyDescent="0.25"/>
    <row r="232" s="8" customFormat="1" x14ac:dyDescent="0.25"/>
    <row r="233" s="8" customFormat="1" x14ac:dyDescent="0.25"/>
    <row r="234" s="8" customFormat="1" x14ac:dyDescent="0.25"/>
    <row r="235" s="8" customFormat="1" x14ac:dyDescent="0.25"/>
    <row r="236" s="8" customFormat="1" x14ac:dyDescent="0.25"/>
    <row r="237" s="8" customFormat="1" x14ac:dyDescent="0.25"/>
    <row r="238" s="8" customFormat="1" x14ac:dyDescent="0.25"/>
    <row r="239" s="8" customFormat="1" x14ac:dyDescent="0.25"/>
    <row r="240" s="8" customFormat="1" x14ac:dyDescent="0.25"/>
    <row r="241" s="8" customFormat="1" x14ac:dyDescent="0.25"/>
    <row r="242" s="8" customFormat="1" x14ac:dyDescent="0.25"/>
    <row r="243" s="8" customFormat="1" x14ac:dyDescent="0.25"/>
    <row r="244" s="8" customFormat="1" x14ac:dyDescent="0.25"/>
    <row r="245" s="8" customFormat="1" x14ac:dyDescent="0.25"/>
    <row r="246" s="8" customFormat="1" x14ac:dyDescent="0.25"/>
    <row r="247" s="8" customFormat="1" x14ac:dyDescent="0.25"/>
    <row r="248" s="8" customFormat="1" x14ac:dyDescent="0.25"/>
    <row r="249" s="8" customFormat="1" x14ac:dyDescent="0.25"/>
    <row r="250" s="8" customFormat="1" x14ac:dyDescent="0.25"/>
    <row r="251" s="8" customFormat="1" x14ac:dyDescent="0.25"/>
    <row r="252" s="8" customFormat="1" x14ac:dyDescent="0.25"/>
    <row r="253" s="8" customFormat="1" x14ac:dyDescent="0.25"/>
    <row r="254" s="8" customFormat="1" x14ac:dyDescent="0.25"/>
    <row r="255" s="8" customFormat="1" x14ac:dyDescent="0.25"/>
    <row r="256" s="8" customFormat="1" x14ac:dyDescent="0.25"/>
    <row r="257" s="8" customFormat="1" x14ac:dyDescent="0.25"/>
    <row r="258" s="8" customFormat="1" x14ac:dyDescent="0.25"/>
    <row r="259" s="8" customFormat="1" x14ac:dyDescent="0.25"/>
    <row r="260" s="8" customFormat="1" x14ac:dyDescent="0.25"/>
    <row r="261" s="8" customFormat="1" x14ac:dyDescent="0.25"/>
    <row r="262" s="8" customFormat="1" x14ac:dyDescent="0.25"/>
    <row r="263" s="8" customFormat="1" x14ac:dyDescent="0.25"/>
    <row r="264" s="8" customFormat="1" x14ac:dyDescent="0.25"/>
    <row r="265" s="8" customFormat="1" x14ac:dyDescent="0.25"/>
    <row r="266" s="8" customFormat="1" x14ac:dyDescent="0.25"/>
    <row r="267" s="8" customFormat="1" x14ac:dyDescent="0.25"/>
    <row r="268" s="8" customFormat="1" x14ac:dyDescent="0.25"/>
    <row r="269" s="8" customFormat="1" x14ac:dyDescent="0.25"/>
    <row r="270" s="8" customFormat="1" x14ac:dyDescent="0.25"/>
    <row r="271" s="8" customFormat="1" x14ac:dyDescent="0.25"/>
    <row r="272" s="8" customFormat="1" x14ac:dyDescent="0.25"/>
    <row r="273" s="8" customFormat="1" x14ac:dyDescent="0.25"/>
    <row r="274" s="8" customFormat="1" x14ac:dyDescent="0.25"/>
    <row r="275" s="8" customFormat="1" x14ac:dyDescent="0.25"/>
    <row r="276" s="8" customFormat="1" x14ac:dyDescent="0.25"/>
    <row r="277" s="8" customFormat="1" x14ac:dyDescent="0.25"/>
    <row r="278" s="8" customFormat="1" x14ac:dyDescent="0.25"/>
    <row r="279" s="8" customFormat="1" x14ac:dyDescent="0.25"/>
    <row r="280" s="8" customFormat="1" x14ac:dyDescent="0.25"/>
    <row r="281" s="8" customFormat="1" x14ac:dyDescent="0.25"/>
    <row r="282" s="8" customFormat="1" x14ac:dyDescent="0.25"/>
    <row r="283" s="8" customFormat="1" x14ac:dyDescent="0.25"/>
    <row r="284" s="8" customFormat="1" x14ac:dyDescent="0.25"/>
    <row r="285" s="8" customFormat="1" x14ac:dyDescent="0.25"/>
    <row r="286" s="8" customFormat="1" x14ac:dyDescent="0.25"/>
    <row r="287" s="8" customFormat="1" x14ac:dyDescent="0.25"/>
    <row r="288" s="8" customFormat="1" x14ac:dyDescent="0.25"/>
    <row r="289" s="8" customFormat="1" x14ac:dyDescent="0.25"/>
    <row r="290" s="8" customFormat="1" x14ac:dyDescent="0.25"/>
    <row r="291" s="8" customFormat="1" x14ac:dyDescent="0.25"/>
    <row r="292" s="8" customFormat="1" x14ac:dyDescent="0.25"/>
    <row r="293" s="8" customFormat="1" x14ac:dyDescent="0.25"/>
    <row r="294" s="8" customFormat="1" x14ac:dyDescent="0.25"/>
    <row r="295" s="8" customFormat="1" x14ac:dyDescent="0.25"/>
    <row r="296" s="8" customFormat="1" x14ac:dyDescent="0.25"/>
    <row r="297" s="8" customFormat="1" x14ac:dyDescent="0.25"/>
    <row r="298" s="8" customFormat="1" x14ac:dyDescent="0.25"/>
    <row r="299" s="8" customFormat="1" x14ac:dyDescent="0.25"/>
    <row r="300" s="8" customFormat="1" x14ac:dyDescent="0.25"/>
    <row r="301" s="8" customFormat="1" x14ac:dyDescent="0.25"/>
    <row r="302" s="8" customFormat="1" x14ac:dyDescent="0.25"/>
    <row r="303" s="8" customFormat="1" x14ac:dyDescent="0.25"/>
    <row r="304" s="8" customFormat="1" x14ac:dyDescent="0.25"/>
    <row r="305" s="8" customFormat="1" x14ac:dyDescent="0.25"/>
    <row r="306" s="8" customFormat="1" x14ac:dyDescent="0.25"/>
    <row r="307" s="8" customFormat="1" x14ac:dyDescent="0.25"/>
    <row r="308" s="8" customFormat="1" x14ac:dyDescent="0.25"/>
    <row r="309" s="8" customFormat="1" x14ac:dyDescent="0.25"/>
    <row r="310" s="8" customFormat="1" x14ac:dyDescent="0.25"/>
    <row r="311" s="8" customFormat="1" x14ac:dyDescent="0.25"/>
    <row r="312" s="8" customFormat="1" x14ac:dyDescent="0.25"/>
    <row r="313" s="8" customFormat="1" x14ac:dyDescent="0.25"/>
    <row r="314" s="8" customFormat="1" x14ac:dyDescent="0.25"/>
    <row r="315" s="8" customFormat="1" x14ac:dyDescent="0.25"/>
    <row r="316" s="8" customFormat="1" x14ac:dyDescent="0.25"/>
    <row r="317" s="8" customFormat="1" x14ac:dyDescent="0.25"/>
    <row r="318" s="8" customFormat="1" x14ac:dyDescent="0.25"/>
    <row r="319" s="8" customFormat="1" x14ac:dyDescent="0.25"/>
    <row r="320" s="8" customFormat="1" x14ac:dyDescent="0.25"/>
    <row r="321" s="8" customFormat="1" x14ac:dyDescent="0.25"/>
    <row r="322" s="8" customFormat="1" x14ac:dyDescent="0.25"/>
    <row r="323" s="8" customFormat="1" x14ac:dyDescent="0.25"/>
    <row r="324" s="8" customFormat="1" x14ac:dyDescent="0.25"/>
    <row r="325" s="8" customFormat="1" x14ac:dyDescent="0.25"/>
    <row r="326" s="8" customFormat="1" x14ac:dyDescent="0.25"/>
    <row r="327" s="8" customFormat="1" x14ac:dyDescent="0.25"/>
    <row r="328" s="8" customFormat="1" x14ac:dyDescent="0.25"/>
    <row r="329" s="8" customFormat="1" x14ac:dyDescent="0.25"/>
    <row r="330" s="8" customFormat="1" x14ac:dyDescent="0.25"/>
    <row r="331" s="8" customFormat="1" x14ac:dyDescent="0.25"/>
    <row r="332" s="8" customFormat="1" x14ac:dyDescent="0.25"/>
    <row r="333" s="8" customFormat="1" x14ac:dyDescent="0.25"/>
    <row r="334" s="8" customFormat="1" x14ac:dyDescent="0.25"/>
    <row r="335" s="8" customFormat="1" x14ac:dyDescent="0.25"/>
    <row r="336" s="8" customFormat="1" x14ac:dyDescent="0.25"/>
    <row r="337" s="8" customFormat="1" x14ac:dyDescent="0.25"/>
    <row r="338" s="8" customFormat="1" x14ac:dyDescent="0.25"/>
    <row r="339" s="8" customFormat="1" x14ac:dyDescent="0.25"/>
    <row r="340" s="8" customFormat="1" x14ac:dyDescent="0.25"/>
    <row r="341" s="8" customFormat="1" x14ac:dyDescent="0.25"/>
    <row r="342" s="8" customFormat="1" x14ac:dyDescent="0.25"/>
    <row r="343" s="8" customFormat="1" x14ac:dyDescent="0.25"/>
    <row r="344" s="8" customFormat="1" x14ac:dyDescent="0.25"/>
    <row r="345" s="8" customFormat="1" x14ac:dyDescent="0.25"/>
    <row r="346" s="8" customFormat="1" x14ac:dyDescent="0.25"/>
    <row r="347" s="8" customFormat="1" x14ac:dyDescent="0.25"/>
    <row r="348" s="8" customFormat="1" x14ac:dyDescent="0.25"/>
    <row r="349" s="8" customFormat="1" x14ac:dyDescent="0.25"/>
    <row r="350" s="8" customFormat="1" x14ac:dyDescent="0.25"/>
    <row r="351" s="8" customFormat="1" x14ac:dyDescent="0.25"/>
    <row r="352" s="8" customFormat="1" x14ac:dyDescent="0.25"/>
    <row r="353" s="8" customFormat="1" x14ac:dyDescent="0.25"/>
    <row r="354" s="8" customFormat="1" x14ac:dyDescent="0.25"/>
    <row r="355" s="8" customFormat="1" x14ac:dyDescent="0.25"/>
    <row r="356" s="8" customFormat="1" x14ac:dyDescent="0.25"/>
    <row r="357" s="8" customFormat="1" x14ac:dyDescent="0.25"/>
    <row r="358" s="8" customFormat="1" x14ac:dyDescent="0.25"/>
    <row r="359" s="8" customFormat="1" x14ac:dyDescent="0.25"/>
    <row r="360" s="8" customFormat="1" x14ac:dyDescent="0.25"/>
    <row r="361" s="8" customFormat="1" x14ac:dyDescent="0.25"/>
    <row r="362" s="8" customFormat="1" x14ac:dyDescent="0.25"/>
    <row r="363" s="8" customFormat="1" x14ac:dyDescent="0.25"/>
    <row r="364" s="8" customFormat="1" x14ac:dyDescent="0.25"/>
    <row r="365" s="8" customFormat="1" x14ac:dyDescent="0.25"/>
    <row r="366" s="8" customFormat="1" x14ac:dyDescent="0.25"/>
    <row r="367" s="8" customFormat="1" x14ac:dyDescent="0.25"/>
    <row r="368" s="8" customFormat="1" x14ac:dyDescent="0.25"/>
    <row r="369" s="8" customFormat="1" x14ac:dyDescent="0.25"/>
    <row r="370" s="8" customFormat="1" x14ac:dyDescent="0.25"/>
    <row r="371" s="8" customFormat="1" x14ac:dyDescent="0.25"/>
    <row r="372" s="8" customFormat="1" x14ac:dyDescent="0.25"/>
    <row r="373" s="8" customFormat="1" x14ac:dyDescent="0.25"/>
    <row r="374" s="8" customFormat="1" x14ac:dyDescent="0.25"/>
    <row r="375" s="8" customFormat="1" x14ac:dyDescent="0.25"/>
    <row r="376" s="8" customFormat="1" x14ac:dyDescent="0.25"/>
    <row r="377" s="8" customFormat="1" x14ac:dyDescent="0.25"/>
    <row r="378" s="8" customFormat="1" x14ac:dyDescent="0.25"/>
    <row r="379" s="8" customFormat="1" x14ac:dyDescent="0.25"/>
    <row r="380" s="8" customFormat="1" x14ac:dyDescent="0.25"/>
    <row r="381" s="8" customFormat="1" x14ac:dyDescent="0.25"/>
    <row r="382" s="8" customFormat="1" x14ac:dyDescent="0.25"/>
    <row r="383" s="8" customFormat="1" x14ac:dyDescent="0.25"/>
    <row r="384" s="8" customFormat="1" x14ac:dyDescent="0.25"/>
    <row r="385" s="8" customFormat="1" x14ac:dyDescent="0.25"/>
    <row r="386" s="8" customFormat="1" x14ac:dyDescent="0.25"/>
    <row r="387" s="8" customFormat="1" x14ac:dyDescent="0.25"/>
    <row r="388" s="8" customFormat="1" x14ac:dyDescent="0.25"/>
    <row r="389" s="8" customFormat="1" x14ac:dyDescent="0.25"/>
    <row r="390" s="8" customFormat="1" x14ac:dyDescent="0.25"/>
    <row r="391" s="8" customFormat="1" x14ac:dyDescent="0.25"/>
    <row r="392" s="8" customFormat="1" x14ac:dyDescent="0.25"/>
    <row r="393" s="8" customFormat="1" x14ac:dyDescent="0.25"/>
    <row r="394" s="8" customFormat="1" x14ac:dyDescent="0.25"/>
    <row r="395" s="8" customFormat="1" x14ac:dyDescent="0.25"/>
    <row r="396" s="8" customFormat="1" x14ac:dyDescent="0.25"/>
    <row r="397" s="8" customFormat="1" x14ac:dyDescent="0.25"/>
    <row r="398" s="8" customFormat="1" x14ac:dyDescent="0.25"/>
    <row r="399" s="8" customFormat="1" x14ac:dyDescent="0.25"/>
    <row r="400" s="8" customFormat="1" x14ac:dyDescent="0.25"/>
    <row r="401" s="8" customFormat="1" x14ac:dyDescent="0.25"/>
    <row r="402" s="8" customFormat="1" x14ac:dyDescent="0.25"/>
    <row r="403" s="8" customFormat="1" x14ac:dyDescent="0.25"/>
    <row r="404" s="8" customFormat="1" x14ac:dyDescent="0.25"/>
    <row r="405" s="8" customFormat="1" x14ac:dyDescent="0.25"/>
    <row r="406" s="8" customFormat="1" x14ac:dyDescent="0.25"/>
    <row r="407" s="8" customFormat="1" x14ac:dyDescent="0.25"/>
    <row r="408" s="8" customFormat="1" x14ac:dyDescent="0.25"/>
    <row r="409" s="8" customFormat="1" x14ac:dyDescent="0.25"/>
    <row r="410" s="8" customFormat="1" x14ac:dyDescent="0.25"/>
    <row r="411" s="8" customFormat="1" x14ac:dyDescent="0.25"/>
    <row r="412" s="8" customFormat="1" x14ac:dyDescent="0.25"/>
    <row r="413" s="8" customFormat="1" x14ac:dyDescent="0.25"/>
    <row r="414" s="8" customFormat="1" x14ac:dyDescent="0.25"/>
    <row r="415" s="8" customFormat="1" x14ac:dyDescent="0.25"/>
    <row r="416" s="8" customFormat="1" x14ac:dyDescent="0.25"/>
    <row r="417" s="8" customFormat="1" x14ac:dyDescent="0.25"/>
    <row r="418" s="8" customFormat="1" x14ac:dyDescent="0.25"/>
    <row r="419" s="8" customFormat="1" x14ac:dyDescent="0.25"/>
    <row r="420" s="8" customFormat="1" x14ac:dyDescent="0.25"/>
    <row r="421" s="8" customFormat="1" x14ac:dyDescent="0.25"/>
    <row r="422" s="8" customFormat="1" x14ac:dyDescent="0.25"/>
    <row r="423" s="8" customFormat="1" x14ac:dyDescent="0.25"/>
    <row r="424" s="8" customFormat="1" x14ac:dyDescent="0.25"/>
    <row r="425" s="8" customFormat="1" x14ac:dyDescent="0.25"/>
    <row r="426" s="8" customFormat="1" x14ac:dyDescent="0.25"/>
    <row r="427" s="8" customFormat="1" x14ac:dyDescent="0.25"/>
    <row r="428" s="8" customFormat="1" x14ac:dyDescent="0.25"/>
    <row r="429" s="8" customFormat="1" x14ac:dyDescent="0.25"/>
    <row r="430" s="8" customFormat="1" x14ac:dyDescent="0.25"/>
    <row r="431" s="8" customFormat="1" x14ac:dyDescent="0.25"/>
    <row r="432" s="8" customFormat="1" x14ac:dyDescent="0.25"/>
    <row r="433" s="8" customFormat="1" x14ac:dyDescent="0.25"/>
    <row r="434" s="8" customFormat="1" x14ac:dyDescent="0.25"/>
    <row r="435" s="8" customFormat="1" x14ac:dyDescent="0.25"/>
    <row r="436" s="8" customFormat="1" x14ac:dyDescent="0.25"/>
    <row r="437" s="8" customFormat="1" x14ac:dyDescent="0.25"/>
    <row r="438" s="8" customFormat="1" x14ac:dyDescent="0.25"/>
    <row r="439" s="8" customFormat="1" x14ac:dyDescent="0.25"/>
    <row r="440" s="8" customFormat="1" x14ac:dyDescent="0.25"/>
    <row r="441" s="8" customFormat="1" x14ac:dyDescent="0.25"/>
    <row r="442" s="8" customFormat="1" x14ac:dyDescent="0.25"/>
    <row r="443" s="8" customFormat="1" x14ac:dyDescent="0.25"/>
    <row r="444" s="8" customFormat="1" x14ac:dyDescent="0.25"/>
    <row r="445" s="8" customFormat="1" x14ac:dyDescent="0.25"/>
    <row r="446" s="8" customFormat="1" x14ac:dyDescent="0.25"/>
    <row r="447" s="8" customFormat="1" x14ac:dyDescent="0.25"/>
    <row r="448" s="8" customFormat="1" x14ac:dyDescent="0.25"/>
    <row r="449" s="8" customFormat="1" x14ac:dyDescent="0.25"/>
    <row r="450" s="8" customFormat="1" x14ac:dyDescent="0.25"/>
    <row r="451" s="8" customFormat="1" x14ac:dyDescent="0.25"/>
    <row r="452" s="8" customFormat="1" x14ac:dyDescent="0.25"/>
    <row r="453" s="8" customFormat="1" x14ac:dyDescent="0.25"/>
    <row r="454" s="8" customFormat="1" x14ac:dyDescent="0.25"/>
    <row r="455" s="8" customFormat="1" x14ac:dyDescent="0.25"/>
    <row r="456" s="8" customFormat="1" x14ac:dyDescent="0.25"/>
    <row r="457" s="8" customFormat="1" x14ac:dyDescent="0.25"/>
    <row r="458" s="8" customFormat="1" x14ac:dyDescent="0.25"/>
    <row r="459" s="8" customFormat="1" x14ac:dyDescent="0.25"/>
    <row r="460" s="8" customFormat="1" x14ac:dyDescent="0.25"/>
    <row r="461" s="8" customFormat="1" x14ac:dyDescent="0.25"/>
    <row r="462" s="8" customFormat="1" x14ac:dyDescent="0.25"/>
    <row r="463" s="8" customFormat="1" x14ac:dyDescent="0.25"/>
    <row r="464" s="8" customFormat="1" x14ac:dyDescent="0.25"/>
    <row r="465" s="8" customFormat="1" x14ac:dyDescent="0.25"/>
    <row r="466" s="8" customFormat="1" x14ac:dyDescent="0.25"/>
    <row r="467" s="8" customFormat="1" x14ac:dyDescent="0.25"/>
    <row r="468" s="8" customFormat="1" x14ac:dyDescent="0.25"/>
    <row r="469" s="8" customFormat="1" x14ac:dyDescent="0.25"/>
    <row r="470" s="8" customFormat="1" x14ac:dyDescent="0.25"/>
    <row r="471" s="8" customFormat="1" x14ac:dyDescent="0.25"/>
    <row r="472" s="8" customFormat="1" x14ac:dyDescent="0.25"/>
    <row r="473" s="8" customFormat="1" x14ac:dyDescent="0.25"/>
    <row r="474" s="8" customFormat="1" x14ac:dyDescent="0.25"/>
    <row r="475" s="8" customFormat="1" x14ac:dyDescent="0.25"/>
    <row r="476" s="8" customFormat="1" x14ac:dyDescent="0.25"/>
    <row r="477" s="8" customFormat="1" x14ac:dyDescent="0.25"/>
    <row r="478" s="8" customFormat="1" x14ac:dyDescent="0.25"/>
    <row r="479" s="8" customFormat="1" x14ac:dyDescent="0.25"/>
    <row r="480" s="8" customFormat="1" x14ac:dyDescent="0.25"/>
    <row r="481" s="8" customFormat="1" x14ac:dyDescent="0.25"/>
    <row r="482" s="8" customFormat="1" x14ac:dyDescent="0.25"/>
    <row r="483" s="8" customFormat="1" x14ac:dyDescent="0.25"/>
    <row r="484" s="8" customFormat="1" x14ac:dyDescent="0.25"/>
    <row r="485" s="8" customFormat="1" x14ac:dyDescent="0.25"/>
    <row r="486" s="8" customFormat="1" x14ac:dyDescent="0.25"/>
    <row r="487" s="8" customFormat="1" x14ac:dyDescent="0.25"/>
    <row r="488" s="8" customFormat="1" x14ac:dyDescent="0.25"/>
    <row r="489" s="8" customFormat="1" x14ac:dyDescent="0.25"/>
    <row r="490" s="8" customFormat="1" x14ac:dyDescent="0.25"/>
    <row r="491" s="8" customFormat="1" x14ac:dyDescent="0.25"/>
    <row r="492" s="8" customFormat="1" x14ac:dyDescent="0.25"/>
    <row r="493" s="8" customFormat="1" x14ac:dyDescent="0.25"/>
    <row r="494" s="8" customFormat="1" x14ac:dyDescent="0.25"/>
    <row r="495" s="8" customFormat="1" x14ac:dyDescent="0.25"/>
    <row r="496" s="8" customFormat="1" x14ac:dyDescent="0.25"/>
    <row r="497" s="8" customFormat="1" x14ac:dyDescent="0.25"/>
    <row r="498" s="8" customFormat="1" x14ac:dyDescent="0.25"/>
    <row r="499" s="8" customFormat="1" x14ac:dyDescent="0.25"/>
    <row r="500" s="8" customFormat="1" x14ac:dyDescent="0.25"/>
    <row r="501" s="8" customFormat="1" x14ac:dyDescent="0.25"/>
    <row r="502" s="8" customFormat="1" x14ac:dyDescent="0.25"/>
    <row r="503" s="8" customFormat="1" x14ac:dyDescent="0.25"/>
    <row r="504" s="8" customFormat="1" x14ac:dyDescent="0.25"/>
    <row r="505" s="8" customFormat="1" x14ac:dyDescent="0.25"/>
    <row r="506" s="8" customFormat="1" x14ac:dyDescent="0.25"/>
    <row r="507" s="8" customFormat="1" x14ac:dyDescent="0.25"/>
    <row r="508" s="8" customFormat="1" x14ac:dyDescent="0.25"/>
    <row r="509" s="8" customFormat="1" x14ac:dyDescent="0.25"/>
    <row r="510" s="8" customFormat="1" x14ac:dyDescent="0.25"/>
    <row r="511" s="8" customFormat="1" x14ac:dyDescent="0.25"/>
    <row r="512" s="8" customFormat="1" x14ac:dyDescent="0.25"/>
    <row r="513" s="8" customFormat="1" x14ac:dyDescent="0.25"/>
    <row r="514" s="8" customFormat="1" x14ac:dyDescent="0.25"/>
    <row r="515" s="8" customFormat="1" x14ac:dyDescent="0.25"/>
    <row r="516" s="8" customFormat="1" x14ac:dyDescent="0.25"/>
    <row r="517" s="8" customFormat="1" x14ac:dyDescent="0.25"/>
    <row r="518" s="8" customFormat="1" x14ac:dyDescent="0.25"/>
    <row r="519" s="8" customFormat="1" x14ac:dyDescent="0.25"/>
    <row r="520" s="8" customFormat="1" x14ac:dyDescent="0.25"/>
    <row r="521" s="8" customFormat="1" x14ac:dyDescent="0.25"/>
    <row r="522" s="8" customFormat="1" x14ac:dyDescent="0.25"/>
    <row r="523" s="8" customFormat="1" x14ac:dyDescent="0.25"/>
    <row r="524" s="8" customFormat="1" x14ac:dyDescent="0.25"/>
    <row r="525" s="8" customFormat="1" x14ac:dyDescent="0.25"/>
    <row r="526" s="8" customFormat="1" x14ac:dyDescent="0.25"/>
    <row r="527" s="8" customFormat="1" x14ac:dyDescent="0.25"/>
    <row r="528" s="8" customFormat="1" x14ac:dyDescent="0.25"/>
    <row r="529" s="8" customFormat="1" x14ac:dyDescent="0.25"/>
    <row r="530" s="8" customFormat="1" x14ac:dyDescent="0.25"/>
    <row r="531" s="8" customFormat="1" x14ac:dyDescent="0.25"/>
    <row r="532" s="8" customFormat="1" x14ac:dyDescent="0.25"/>
    <row r="533" s="8" customFormat="1" x14ac:dyDescent="0.25"/>
    <row r="534" s="8" customFormat="1" x14ac:dyDescent="0.25"/>
    <row r="535" s="8" customFormat="1" x14ac:dyDescent="0.25"/>
    <row r="536" s="8" customFormat="1" x14ac:dyDescent="0.25"/>
    <row r="537" s="8" customFormat="1" x14ac:dyDescent="0.25"/>
    <row r="538" s="8" customFormat="1" x14ac:dyDescent="0.25"/>
    <row r="539" s="8" customFormat="1" x14ac:dyDescent="0.25"/>
    <row r="540" s="8" customFormat="1" x14ac:dyDescent="0.25"/>
    <row r="541" s="8" customFormat="1" x14ac:dyDescent="0.25"/>
    <row r="542" s="8" customFormat="1" x14ac:dyDescent="0.25"/>
    <row r="543" s="8" customFormat="1" x14ac:dyDescent="0.25"/>
    <row r="544" s="8" customFormat="1" x14ac:dyDescent="0.25"/>
    <row r="545" s="8" customFormat="1" x14ac:dyDescent="0.25"/>
    <row r="546" s="8" customFormat="1" x14ac:dyDescent="0.25"/>
    <row r="547" s="8" customFormat="1" x14ac:dyDescent="0.25"/>
    <row r="548" s="8" customFormat="1" x14ac:dyDescent="0.25"/>
    <row r="549" s="8" customFormat="1" x14ac:dyDescent="0.25"/>
    <row r="550" s="8" customFormat="1" x14ac:dyDescent="0.25"/>
    <row r="551" s="8" customFormat="1" x14ac:dyDescent="0.25"/>
    <row r="552" s="8" customFormat="1" x14ac:dyDescent="0.25"/>
    <row r="553" s="8" customFormat="1" x14ac:dyDescent="0.25"/>
    <row r="554" s="8" customFormat="1" x14ac:dyDescent="0.25"/>
    <row r="555" s="8" customFormat="1" x14ac:dyDescent="0.25"/>
    <row r="556" s="8" customFormat="1" x14ac:dyDescent="0.25"/>
    <row r="557" s="8" customFormat="1" x14ac:dyDescent="0.25"/>
    <row r="558" s="8" customFormat="1" x14ac:dyDescent="0.25"/>
    <row r="559" s="8" customFormat="1" x14ac:dyDescent="0.25"/>
    <row r="560" s="8" customFormat="1" x14ac:dyDescent="0.25"/>
    <row r="561" s="8" customFormat="1" x14ac:dyDescent="0.25"/>
    <row r="562" s="8" customFormat="1" x14ac:dyDescent="0.25"/>
    <row r="563" s="8" customFormat="1" x14ac:dyDescent="0.25"/>
    <row r="564" s="8" customFormat="1" x14ac:dyDescent="0.25"/>
    <row r="565" s="8" customFormat="1" x14ac:dyDescent="0.25"/>
    <row r="566" s="8" customFormat="1" x14ac:dyDescent="0.25"/>
    <row r="567" s="8" customFormat="1" x14ac:dyDescent="0.25"/>
    <row r="568" s="8" customFormat="1" x14ac:dyDescent="0.25"/>
    <row r="569" s="8" customFormat="1" x14ac:dyDescent="0.25"/>
    <row r="570" s="8" customFormat="1" x14ac:dyDescent="0.25"/>
    <row r="571" s="8" customFormat="1" x14ac:dyDescent="0.25"/>
    <row r="572" s="8" customFormat="1" x14ac:dyDescent="0.25"/>
    <row r="573" s="8" customFormat="1" x14ac:dyDescent="0.25"/>
    <row r="574" s="8" customFormat="1" x14ac:dyDescent="0.25"/>
    <row r="575" s="8" customFormat="1" x14ac:dyDescent="0.25"/>
    <row r="576" s="8" customFormat="1" x14ac:dyDescent="0.25"/>
    <row r="577" s="8" customFormat="1" x14ac:dyDescent="0.25"/>
    <row r="578" s="8" customFormat="1" x14ac:dyDescent="0.25"/>
    <row r="579" s="8" customFormat="1" x14ac:dyDescent="0.25"/>
    <row r="580" s="8" customFormat="1" x14ac:dyDescent="0.25"/>
    <row r="581" s="8" customFormat="1" x14ac:dyDescent="0.25"/>
    <row r="582" s="8" customFormat="1" x14ac:dyDescent="0.25"/>
    <row r="583" s="8" customFormat="1" x14ac:dyDescent="0.25"/>
    <row r="584" s="8" customFormat="1" x14ac:dyDescent="0.25"/>
    <row r="585" s="8" customFormat="1" x14ac:dyDescent="0.25"/>
    <row r="586" s="8" customFormat="1" x14ac:dyDescent="0.25"/>
    <row r="587" s="8" customFormat="1" x14ac:dyDescent="0.25"/>
    <row r="588" s="8" customFormat="1" x14ac:dyDescent="0.25"/>
    <row r="589" s="8" customFormat="1" x14ac:dyDescent="0.25"/>
    <row r="590" s="8" customFormat="1" x14ac:dyDescent="0.25"/>
    <row r="591" s="8" customFormat="1" x14ac:dyDescent="0.25"/>
    <row r="592" s="8" customFormat="1" x14ac:dyDescent="0.25"/>
    <row r="593" s="8" customFormat="1" x14ac:dyDescent="0.25"/>
    <row r="594" s="8" customFormat="1" x14ac:dyDescent="0.25"/>
    <row r="595" s="8" customFormat="1" x14ac:dyDescent="0.25"/>
    <row r="596" s="8" customFormat="1" x14ac:dyDescent="0.25"/>
    <row r="597" s="8" customFormat="1" x14ac:dyDescent="0.25"/>
    <row r="598" s="8" customFormat="1" x14ac:dyDescent="0.25"/>
    <row r="599" s="8" customFormat="1" x14ac:dyDescent="0.25"/>
    <row r="600" s="8" customFormat="1" x14ac:dyDescent="0.25"/>
    <row r="601" s="8" customFormat="1" x14ac:dyDescent="0.25"/>
    <row r="602" s="8" customFormat="1" x14ac:dyDescent="0.25"/>
    <row r="603" s="8" customFormat="1" x14ac:dyDescent="0.25"/>
    <row r="604" s="8" customFormat="1" x14ac:dyDescent="0.25"/>
    <row r="605" s="8" customFormat="1" x14ac:dyDescent="0.25"/>
    <row r="606" s="8" customFormat="1" x14ac:dyDescent="0.25"/>
    <row r="607" s="8" customFormat="1" x14ac:dyDescent="0.25"/>
    <row r="608" s="8" customFormat="1" x14ac:dyDescent="0.25"/>
    <row r="609" s="8" customFormat="1" x14ac:dyDescent="0.25"/>
    <row r="610" s="8" customFormat="1" x14ac:dyDescent="0.25"/>
    <row r="611" s="8" customFormat="1" x14ac:dyDescent="0.25"/>
    <row r="612" s="8" customFormat="1" x14ac:dyDescent="0.25"/>
    <row r="613" s="8" customFormat="1" x14ac:dyDescent="0.25"/>
    <row r="614" s="8" customFormat="1" x14ac:dyDescent="0.25"/>
    <row r="615" s="8" customFormat="1" x14ac:dyDescent="0.25"/>
    <row r="616" s="8" customFormat="1" x14ac:dyDescent="0.25"/>
    <row r="617" s="8" customFormat="1" x14ac:dyDescent="0.25"/>
    <row r="618" s="8" customFormat="1" x14ac:dyDescent="0.25"/>
    <row r="619" s="8" customFormat="1" x14ac:dyDescent="0.25"/>
    <row r="620" s="8" customFormat="1" x14ac:dyDescent="0.25"/>
    <row r="621" s="8" customFormat="1" x14ac:dyDescent="0.25"/>
    <row r="622" s="8" customFormat="1" x14ac:dyDescent="0.25"/>
    <row r="623" s="8" customFormat="1" x14ac:dyDescent="0.25"/>
    <row r="624" s="8" customFormat="1" x14ac:dyDescent="0.25"/>
    <row r="625" s="8" customFormat="1" x14ac:dyDescent="0.25"/>
    <row r="626" s="8" customFormat="1" x14ac:dyDescent="0.25"/>
    <row r="627" s="8" customFormat="1" x14ac:dyDescent="0.25"/>
    <row r="628" s="8" customFormat="1" x14ac:dyDescent="0.25"/>
    <row r="629" s="8" customFormat="1" x14ac:dyDescent="0.25"/>
    <row r="630" s="8" customFormat="1" x14ac:dyDescent="0.25"/>
    <row r="631" s="8" customFormat="1" x14ac:dyDescent="0.25"/>
    <row r="632" s="8" customFormat="1" x14ac:dyDescent="0.25"/>
    <row r="633" s="8" customFormat="1" x14ac:dyDescent="0.25"/>
    <row r="634" s="8" customFormat="1" x14ac:dyDescent="0.25"/>
    <row r="635" s="8" customFormat="1" x14ac:dyDescent="0.25"/>
    <row r="636" s="8" customFormat="1" x14ac:dyDescent="0.25"/>
    <row r="637" s="8" customFormat="1" x14ac:dyDescent="0.25"/>
    <row r="638" s="8" customFormat="1" x14ac:dyDescent="0.25"/>
    <row r="639" s="8" customFormat="1" x14ac:dyDescent="0.25"/>
    <row r="640" s="8" customFormat="1" x14ac:dyDescent="0.25"/>
    <row r="641" s="8" customFormat="1" x14ac:dyDescent="0.25"/>
    <row r="642" s="8" customFormat="1" x14ac:dyDescent="0.25"/>
    <row r="643" s="8" customFormat="1" x14ac:dyDescent="0.25"/>
    <row r="644" s="8" customFormat="1" x14ac:dyDescent="0.25"/>
    <row r="645" s="8" customFormat="1" x14ac:dyDescent="0.25"/>
    <row r="646" s="8" customFormat="1" x14ac:dyDescent="0.25"/>
    <row r="647" s="8" customFormat="1" x14ac:dyDescent="0.25"/>
    <row r="648" s="8" customFormat="1" x14ac:dyDescent="0.25"/>
    <row r="649" s="8" customFormat="1" x14ac:dyDescent="0.25"/>
    <row r="650" s="8" customFormat="1" x14ac:dyDescent="0.25"/>
    <row r="651" s="8" customFormat="1" x14ac:dyDescent="0.25"/>
    <row r="652" s="8" customFormat="1" x14ac:dyDescent="0.25"/>
    <row r="653" s="8" customFormat="1" x14ac:dyDescent="0.25"/>
    <row r="654" s="8" customFormat="1" x14ac:dyDescent="0.25"/>
    <row r="655" s="8" customFormat="1" x14ac:dyDescent="0.25"/>
    <row r="656" s="8" customFormat="1" x14ac:dyDescent="0.25"/>
    <row r="657" s="8" customFormat="1" x14ac:dyDescent="0.25"/>
    <row r="658" s="8" customFormat="1" x14ac:dyDescent="0.25"/>
    <row r="659" s="8" customFormat="1" x14ac:dyDescent="0.25"/>
    <row r="660" s="8" customFormat="1" x14ac:dyDescent="0.25"/>
    <row r="661" s="8" customFormat="1" x14ac:dyDescent="0.25"/>
    <row r="662" s="8" customFormat="1" x14ac:dyDescent="0.25"/>
    <row r="663" s="8" customFormat="1" x14ac:dyDescent="0.25"/>
    <row r="664" s="8" customFormat="1" x14ac:dyDescent="0.25"/>
    <row r="665" s="8" customFormat="1" x14ac:dyDescent="0.25"/>
    <row r="666" s="8" customFormat="1" x14ac:dyDescent="0.25"/>
    <row r="667" s="8" customFormat="1" x14ac:dyDescent="0.25"/>
    <row r="668" s="8" customFormat="1" x14ac:dyDescent="0.25"/>
    <row r="669" s="8" customFormat="1" x14ac:dyDescent="0.25"/>
    <row r="670" s="8" customFormat="1" x14ac:dyDescent="0.25"/>
    <row r="671" s="8" customFormat="1" x14ac:dyDescent="0.25"/>
    <row r="672" s="8" customFormat="1" x14ac:dyDescent="0.25"/>
    <row r="673" s="8" customFormat="1" x14ac:dyDescent="0.25"/>
    <row r="674" s="8" customFormat="1" x14ac:dyDescent="0.25"/>
    <row r="675" s="8" customFormat="1" x14ac:dyDescent="0.25"/>
    <row r="676" s="8" customFormat="1" x14ac:dyDescent="0.25"/>
    <row r="677" s="8" customFormat="1" x14ac:dyDescent="0.25"/>
    <row r="678" s="8" customFormat="1" x14ac:dyDescent="0.25"/>
    <row r="679" s="8" customFormat="1" x14ac:dyDescent="0.25"/>
    <row r="680" s="8" customFormat="1" x14ac:dyDescent="0.25"/>
    <row r="681" s="8" customFormat="1" x14ac:dyDescent="0.25"/>
    <row r="682" s="8" customFormat="1" x14ac:dyDescent="0.25"/>
    <row r="683" s="8" customFormat="1" x14ac:dyDescent="0.25"/>
    <row r="684" s="8" customFormat="1" x14ac:dyDescent="0.25"/>
    <row r="685" s="8" customFormat="1" x14ac:dyDescent="0.25"/>
    <row r="686" s="8" customFormat="1" x14ac:dyDescent="0.25"/>
    <row r="687" s="8" customFormat="1" x14ac:dyDescent="0.25"/>
    <row r="688" s="8" customFormat="1" x14ac:dyDescent="0.25"/>
    <row r="689" s="8" customFormat="1" x14ac:dyDescent="0.25"/>
    <row r="690" s="8" customFormat="1" x14ac:dyDescent="0.25"/>
    <row r="691" s="8" customFormat="1" x14ac:dyDescent="0.25"/>
    <row r="692" s="8" customFormat="1" x14ac:dyDescent="0.25"/>
    <row r="693" s="8" customFormat="1" x14ac:dyDescent="0.25"/>
    <row r="694" s="8" customFormat="1" x14ac:dyDescent="0.25"/>
    <row r="695" s="8" customFormat="1" x14ac:dyDescent="0.25"/>
    <row r="696" s="8" customFormat="1" x14ac:dyDescent="0.25"/>
    <row r="697" s="8" customFormat="1" x14ac:dyDescent="0.25"/>
    <row r="698" s="8" customFormat="1" x14ac:dyDescent="0.25"/>
    <row r="699" s="8" customFormat="1" x14ac:dyDescent="0.25"/>
    <row r="700" s="8" customFormat="1" x14ac:dyDescent="0.25"/>
    <row r="701" s="8" customFormat="1" x14ac:dyDescent="0.25"/>
    <row r="702" s="8" customFormat="1" x14ac:dyDescent="0.25"/>
    <row r="703" s="8" customFormat="1" x14ac:dyDescent="0.25"/>
    <row r="704" s="8" customFormat="1" x14ac:dyDescent="0.25"/>
    <row r="705" s="8" customFormat="1" x14ac:dyDescent="0.25"/>
    <row r="706" s="8" customFormat="1" x14ac:dyDescent="0.25"/>
    <row r="707" s="8" customFormat="1" x14ac:dyDescent="0.25"/>
    <row r="708" s="8" customFormat="1" x14ac:dyDescent="0.25"/>
    <row r="709" s="8" customFormat="1" x14ac:dyDescent="0.25"/>
    <row r="710" s="8" customFormat="1" x14ac:dyDescent="0.25"/>
    <row r="711" s="8" customFormat="1" x14ac:dyDescent="0.25"/>
    <row r="712" s="8" customFormat="1" x14ac:dyDescent="0.25"/>
    <row r="713" s="8" customFormat="1" x14ac:dyDescent="0.25"/>
    <row r="714" s="8" customFormat="1" x14ac:dyDescent="0.25"/>
    <row r="715" s="8" customFormat="1" x14ac:dyDescent="0.25"/>
    <row r="716" s="8" customFormat="1" x14ac:dyDescent="0.25"/>
    <row r="717" s="8" customFormat="1" x14ac:dyDescent="0.25"/>
    <row r="718" s="8" customFormat="1" x14ac:dyDescent="0.25"/>
    <row r="719" s="8" customFormat="1" x14ac:dyDescent="0.25"/>
    <row r="720" s="8" customFormat="1" x14ac:dyDescent="0.25"/>
    <row r="721" s="8" customFormat="1" x14ac:dyDescent="0.25"/>
    <row r="722" s="8" customFormat="1" x14ac:dyDescent="0.25"/>
    <row r="723" s="8" customFormat="1" x14ac:dyDescent="0.25"/>
    <row r="724" s="8" customFormat="1" x14ac:dyDescent="0.25"/>
    <row r="725" s="8" customFormat="1" x14ac:dyDescent="0.25"/>
    <row r="726" s="8" customFormat="1" x14ac:dyDescent="0.25"/>
    <row r="727" s="8" customFormat="1" x14ac:dyDescent="0.25"/>
    <row r="728" s="8" customFormat="1" x14ac:dyDescent="0.25"/>
    <row r="729" s="8" customFormat="1" x14ac:dyDescent="0.25"/>
    <row r="730" s="8" customFormat="1" x14ac:dyDescent="0.25"/>
    <row r="731" s="8" customFormat="1" x14ac:dyDescent="0.25"/>
    <row r="732" s="8" customFormat="1" x14ac:dyDescent="0.25"/>
    <row r="733" s="8" customFormat="1" x14ac:dyDescent="0.25"/>
    <row r="734" s="8" customFormat="1" x14ac:dyDescent="0.25"/>
    <row r="735" s="8" customFormat="1" x14ac:dyDescent="0.25"/>
    <row r="736" s="8" customFormat="1" x14ac:dyDescent="0.25"/>
    <row r="737" s="8" customFormat="1" x14ac:dyDescent="0.25"/>
    <row r="738" s="8" customFormat="1" x14ac:dyDescent="0.25"/>
    <row r="739" s="8" customFormat="1" x14ac:dyDescent="0.25"/>
    <row r="740" s="8" customFormat="1" x14ac:dyDescent="0.25"/>
    <row r="741" s="8" customFormat="1" x14ac:dyDescent="0.25"/>
    <row r="742" s="8" customFormat="1" x14ac:dyDescent="0.25"/>
    <row r="743" s="8" customFormat="1" x14ac:dyDescent="0.25"/>
    <row r="744" s="8" customFormat="1" x14ac:dyDescent="0.25"/>
    <row r="745" s="8" customFormat="1" x14ac:dyDescent="0.25"/>
    <row r="746" s="8" customFormat="1" x14ac:dyDescent="0.25"/>
    <row r="747" s="8" customFormat="1" x14ac:dyDescent="0.25"/>
    <row r="748" s="8" customFormat="1" x14ac:dyDescent="0.25"/>
    <row r="749" s="8" customFormat="1" x14ac:dyDescent="0.25"/>
    <row r="750" s="8" customFormat="1" x14ac:dyDescent="0.25"/>
    <row r="751" s="8" customFormat="1" x14ac:dyDescent="0.25"/>
    <row r="752" s="8" customFormat="1" x14ac:dyDescent="0.25"/>
    <row r="753" s="8" customFormat="1" x14ac:dyDescent="0.25"/>
    <row r="754" s="8" customFormat="1" x14ac:dyDescent="0.25"/>
    <row r="755" s="8" customFormat="1" x14ac:dyDescent="0.25"/>
    <row r="756" s="8" customFormat="1" x14ac:dyDescent="0.25"/>
    <row r="757" s="8" customFormat="1" x14ac:dyDescent="0.25"/>
    <row r="758" s="8" customFormat="1" x14ac:dyDescent="0.25"/>
    <row r="759" s="8" customFormat="1" x14ac:dyDescent="0.25"/>
    <row r="760" s="8" customFormat="1" x14ac:dyDescent="0.25"/>
    <row r="761" s="8" customFormat="1" x14ac:dyDescent="0.25"/>
    <row r="762" s="8" customFormat="1" x14ac:dyDescent="0.25"/>
    <row r="763" s="8" customFormat="1" x14ac:dyDescent="0.25"/>
    <row r="764" s="8" customFormat="1" x14ac:dyDescent="0.25"/>
    <row r="765" s="8" customFormat="1" x14ac:dyDescent="0.25"/>
    <row r="766" s="8" customFormat="1" x14ac:dyDescent="0.25"/>
    <row r="767" s="8" customFormat="1" x14ac:dyDescent="0.25"/>
    <row r="768" s="8" customFormat="1" x14ac:dyDescent="0.25"/>
    <row r="769" s="8" customFormat="1" x14ac:dyDescent="0.25"/>
    <row r="770" s="8" customFormat="1" x14ac:dyDescent="0.25"/>
    <row r="771" s="8" customFormat="1" x14ac:dyDescent="0.25"/>
    <row r="772" s="8" customFormat="1" x14ac:dyDescent="0.25"/>
    <row r="773" s="8" customFormat="1" x14ac:dyDescent="0.25"/>
    <row r="774" s="8" customFormat="1" x14ac:dyDescent="0.25"/>
    <row r="775" s="8" customFormat="1" x14ac:dyDescent="0.25"/>
    <row r="776" s="8" customFormat="1" x14ac:dyDescent="0.25"/>
    <row r="777" s="8" customFormat="1" x14ac:dyDescent="0.25"/>
    <row r="778" s="8" customFormat="1" x14ac:dyDescent="0.25"/>
    <row r="779" s="8" customFormat="1" x14ac:dyDescent="0.25"/>
    <row r="780" s="8" customFormat="1" x14ac:dyDescent="0.25"/>
    <row r="781" s="8" customFormat="1" x14ac:dyDescent="0.25"/>
    <row r="782" s="8" customFormat="1" x14ac:dyDescent="0.25"/>
    <row r="783" s="8" customFormat="1" x14ac:dyDescent="0.25"/>
    <row r="784" s="8" customFormat="1" x14ac:dyDescent="0.25"/>
    <row r="785" s="8" customFormat="1" x14ac:dyDescent="0.25"/>
    <row r="786" s="8" customFormat="1" x14ac:dyDescent="0.25"/>
    <row r="787" s="8" customFormat="1" x14ac:dyDescent="0.25"/>
    <row r="788" s="8" customFormat="1" x14ac:dyDescent="0.25"/>
    <row r="789" s="8" customFormat="1" x14ac:dyDescent="0.25"/>
    <row r="790" s="8" customFormat="1" x14ac:dyDescent="0.25"/>
    <row r="791" s="8" customFormat="1" x14ac:dyDescent="0.25"/>
    <row r="792" s="8" customFormat="1" x14ac:dyDescent="0.25"/>
    <row r="793" s="8" customFormat="1" x14ac:dyDescent="0.25"/>
    <row r="794" s="8" customFormat="1" x14ac:dyDescent="0.25"/>
    <row r="795" s="8" customFormat="1" x14ac:dyDescent="0.25"/>
    <row r="796" s="8" customFormat="1" x14ac:dyDescent="0.25"/>
    <row r="797" s="8" customFormat="1" x14ac:dyDescent="0.25"/>
    <row r="798" s="8" customFormat="1" x14ac:dyDescent="0.25"/>
    <row r="799" s="8" customFormat="1" x14ac:dyDescent="0.25"/>
    <row r="800" s="8" customFormat="1" x14ac:dyDescent="0.25"/>
    <row r="801" s="8" customFormat="1" x14ac:dyDescent="0.25"/>
    <row r="802" s="8" customFormat="1" x14ac:dyDescent="0.25"/>
    <row r="803" s="8" customFormat="1" x14ac:dyDescent="0.25"/>
    <row r="804" s="8" customFormat="1" x14ac:dyDescent="0.25"/>
    <row r="805" s="8" customFormat="1" x14ac:dyDescent="0.25"/>
    <row r="806" s="8" customFormat="1" x14ac:dyDescent="0.25"/>
    <row r="807" s="8" customFormat="1" x14ac:dyDescent="0.25"/>
    <row r="808" s="8" customFormat="1" x14ac:dyDescent="0.25"/>
    <row r="809" s="8" customFormat="1" x14ac:dyDescent="0.25"/>
    <row r="810" s="8" customFormat="1" x14ac:dyDescent="0.25"/>
    <row r="811" s="8" customFormat="1" x14ac:dyDescent="0.25"/>
    <row r="812" s="8" customFormat="1" x14ac:dyDescent="0.25"/>
    <row r="813" s="8" customFormat="1" x14ac:dyDescent="0.25"/>
    <row r="814" s="8" customFormat="1" x14ac:dyDescent="0.25"/>
    <row r="815" s="8" customFormat="1" x14ac:dyDescent="0.25"/>
    <row r="816" s="8" customFormat="1" x14ac:dyDescent="0.25"/>
    <row r="817" s="8" customFormat="1" x14ac:dyDescent="0.25"/>
    <row r="818" s="8" customFormat="1" x14ac:dyDescent="0.25"/>
    <row r="819" s="8" customFormat="1" x14ac:dyDescent="0.25"/>
    <row r="820" s="8" customFormat="1" x14ac:dyDescent="0.25"/>
    <row r="821" s="8" customFormat="1" x14ac:dyDescent="0.25"/>
    <row r="822" s="8" customFormat="1" x14ac:dyDescent="0.25"/>
    <row r="823" s="8" customFormat="1" x14ac:dyDescent="0.25"/>
    <row r="824" s="8" customFormat="1" x14ac:dyDescent="0.25"/>
    <row r="825" s="8" customFormat="1" x14ac:dyDescent="0.25"/>
    <row r="826" s="8" customFormat="1" x14ac:dyDescent="0.25"/>
    <row r="827" s="8" customFormat="1" x14ac:dyDescent="0.25"/>
    <row r="828" s="8" customFormat="1" x14ac:dyDescent="0.25"/>
    <row r="829" s="8" customFormat="1" x14ac:dyDescent="0.25"/>
    <row r="830" s="8" customFormat="1" x14ac:dyDescent="0.25"/>
    <row r="831" s="8" customFormat="1" x14ac:dyDescent="0.25"/>
    <row r="832" s="8" customFormat="1" x14ac:dyDescent="0.25"/>
    <row r="833" s="8" customFormat="1" x14ac:dyDescent="0.25"/>
    <row r="834" s="8" customFormat="1" x14ac:dyDescent="0.25"/>
    <row r="835" s="8" customFormat="1" x14ac:dyDescent="0.25"/>
    <row r="836" s="8" customFormat="1" x14ac:dyDescent="0.25"/>
    <row r="837" s="8" customFormat="1" x14ac:dyDescent="0.25"/>
    <row r="838" s="8" customFormat="1" x14ac:dyDescent="0.25"/>
    <row r="839" s="8" customFormat="1" x14ac:dyDescent="0.25"/>
    <row r="840" s="8" customFormat="1" x14ac:dyDescent="0.25"/>
    <row r="841" s="8" customFormat="1" x14ac:dyDescent="0.25"/>
    <row r="842" s="8" customFormat="1" x14ac:dyDescent="0.25"/>
    <row r="843" s="8" customFormat="1" x14ac:dyDescent="0.25"/>
    <row r="844" s="8" customFormat="1" x14ac:dyDescent="0.25"/>
    <row r="845" s="8" customFormat="1" x14ac:dyDescent="0.25"/>
    <row r="846" s="8" customFormat="1" x14ac:dyDescent="0.25"/>
    <row r="847" s="8" customFormat="1" x14ac:dyDescent="0.25"/>
    <row r="848" s="8" customFormat="1" x14ac:dyDescent="0.25"/>
    <row r="849" s="8" customFormat="1" x14ac:dyDescent="0.25"/>
    <row r="850" s="8" customFormat="1" x14ac:dyDescent="0.25"/>
    <row r="851" s="8" customFormat="1" x14ac:dyDescent="0.25"/>
    <row r="852" s="8" customFormat="1" x14ac:dyDescent="0.25"/>
    <row r="853" s="8" customFormat="1" x14ac:dyDescent="0.25"/>
    <row r="854" s="8" customFormat="1" x14ac:dyDescent="0.25"/>
    <row r="855" s="8" customFormat="1" x14ac:dyDescent="0.25"/>
    <row r="856" s="8" customFormat="1" x14ac:dyDescent="0.25"/>
    <row r="857" s="8" customFormat="1" x14ac:dyDescent="0.25"/>
    <row r="858" s="8" customFormat="1" x14ac:dyDescent="0.25"/>
    <row r="859" s="8" customFormat="1" x14ac:dyDescent="0.25"/>
    <row r="860" s="8" customFormat="1" x14ac:dyDescent="0.25"/>
    <row r="861" s="8" customFormat="1" x14ac:dyDescent="0.25"/>
    <row r="862" s="8" customFormat="1" x14ac:dyDescent="0.25"/>
    <row r="863" s="8" customFormat="1" x14ac:dyDescent="0.25"/>
    <row r="864" s="8" customFormat="1" x14ac:dyDescent="0.25"/>
    <row r="865" s="8" customFormat="1" x14ac:dyDescent="0.25"/>
    <row r="866" s="8" customFormat="1" x14ac:dyDescent="0.25"/>
    <row r="867" s="8" customFormat="1" x14ac:dyDescent="0.25"/>
    <row r="868" s="8" customFormat="1" x14ac:dyDescent="0.25"/>
    <row r="869" s="8" customFormat="1" x14ac:dyDescent="0.25"/>
    <row r="870" s="8" customFormat="1" x14ac:dyDescent="0.25"/>
    <row r="871" s="8" customFormat="1" x14ac:dyDescent="0.25"/>
    <row r="872" s="8" customFormat="1" x14ac:dyDescent="0.25"/>
    <row r="873" s="8" customFormat="1" x14ac:dyDescent="0.25"/>
    <row r="874" s="8" customFormat="1" x14ac:dyDescent="0.25"/>
    <row r="875" s="8" customFormat="1" x14ac:dyDescent="0.25"/>
    <row r="876" s="8" customFormat="1" x14ac:dyDescent="0.25"/>
    <row r="877" s="8" customFormat="1" x14ac:dyDescent="0.25"/>
    <row r="878" s="8" customFormat="1" x14ac:dyDescent="0.25"/>
    <row r="879" s="8" customFormat="1" x14ac:dyDescent="0.25"/>
    <row r="880" s="8" customFormat="1" x14ac:dyDescent="0.25"/>
    <row r="881" s="8" customFormat="1" x14ac:dyDescent="0.25"/>
    <row r="882" s="8" customFormat="1" x14ac:dyDescent="0.25"/>
    <row r="883" s="8" customFormat="1" x14ac:dyDescent="0.25"/>
    <row r="884" s="8" customFormat="1" x14ac:dyDescent="0.25"/>
    <row r="885" s="8" customFormat="1" x14ac:dyDescent="0.25"/>
    <row r="886" s="8" customFormat="1" x14ac:dyDescent="0.25"/>
    <row r="887" s="8" customFormat="1" x14ac:dyDescent="0.25"/>
    <row r="888" s="8" customFormat="1" x14ac:dyDescent="0.25"/>
    <row r="889" s="8" customFormat="1" x14ac:dyDescent="0.25"/>
    <row r="890" s="8" customFormat="1" x14ac:dyDescent="0.25"/>
    <row r="891" s="8" customFormat="1" x14ac:dyDescent="0.25"/>
    <row r="892" s="8" customFormat="1" x14ac:dyDescent="0.25"/>
    <row r="893" s="8" customFormat="1" x14ac:dyDescent="0.25"/>
    <row r="894" s="8" customFormat="1" x14ac:dyDescent="0.25"/>
    <row r="895" s="8" customFormat="1" x14ac:dyDescent="0.25"/>
    <row r="896" s="8" customFormat="1" x14ac:dyDescent="0.25"/>
    <row r="897" s="8" customFormat="1" x14ac:dyDescent="0.25"/>
    <row r="898" s="8" customFormat="1" x14ac:dyDescent="0.25"/>
    <row r="899" s="8" customFormat="1" x14ac:dyDescent="0.25"/>
    <row r="900" s="8" customFormat="1" x14ac:dyDescent="0.25"/>
    <row r="901" s="8" customFormat="1" x14ac:dyDescent="0.25"/>
    <row r="902" s="8" customFormat="1" x14ac:dyDescent="0.25"/>
    <row r="903" s="8" customFormat="1" x14ac:dyDescent="0.25"/>
    <row r="904" s="8" customFormat="1" x14ac:dyDescent="0.25"/>
    <row r="905" s="8" customFormat="1" x14ac:dyDescent="0.25"/>
    <row r="906" s="8" customFormat="1" x14ac:dyDescent="0.25"/>
    <row r="907" s="8" customFormat="1" x14ac:dyDescent="0.25"/>
    <row r="908" s="8" customFormat="1" x14ac:dyDescent="0.25"/>
    <row r="909" s="8" customFormat="1" x14ac:dyDescent="0.25"/>
    <row r="910" s="8" customFormat="1" x14ac:dyDescent="0.25"/>
    <row r="911" s="8" customFormat="1" x14ac:dyDescent="0.25"/>
    <row r="912" s="8" customFormat="1" x14ac:dyDescent="0.25"/>
    <row r="913" s="8" customFormat="1" x14ac:dyDescent="0.25"/>
    <row r="914" s="8" customFormat="1" x14ac:dyDescent="0.25"/>
    <row r="915" s="8" customFormat="1" x14ac:dyDescent="0.25"/>
    <row r="916" s="8" customFormat="1" x14ac:dyDescent="0.25"/>
    <row r="917" s="8" customFormat="1" x14ac:dyDescent="0.25"/>
    <row r="918" s="8" customFormat="1" x14ac:dyDescent="0.25"/>
    <row r="919" s="8" customFormat="1" x14ac:dyDescent="0.25"/>
    <row r="920" s="8" customFormat="1" x14ac:dyDescent="0.25"/>
    <row r="921" s="8" customFormat="1" x14ac:dyDescent="0.25"/>
    <row r="922" s="8" customFormat="1" x14ac:dyDescent="0.25"/>
    <row r="923" s="8" customFormat="1" x14ac:dyDescent="0.25"/>
    <row r="924" s="8" customFormat="1" x14ac:dyDescent="0.25"/>
    <row r="925" s="8" customFormat="1" x14ac:dyDescent="0.25"/>
    <row r="926" s="8" customFormat="1" x14ac:dyDescent="0.25"/>
    <row r="927" s="8" customFormat="1" x14ac:dyDescent="0.25"/>
    <row r="928" s="8" customFormat="1" x14ac:dyDescent="0.25"/>
    <row r="929" s="8" customFormat="1" x14ac:dyDescent="0.25"/>
    <row r="930" s="8" customFormat="1" x14ac:dyDescent="0.25"/>
    <row r="931" s="8" customFormat="1" x14ac:dyDescent="0.25"/>
    <row r="932" s="8" customFormat="1" x14ac:dyDescent="0.25"/>
    <row r="933" s="8" customFormat="1" x14ac:dyDescent="0.25"/>
    <row r="934" s="8" customFormat="1" x14ac:dyDescent="0.25"/>
    <row r="935" s="8" customFormat="1" x14ac:dyDescent="0.25"/>
    <row r="936" s="8" customFormat="1" x14ac:dyDescent="0.25"/>
    <row r="937" s="8" customFormat="1" x14ac:dyDescent="0.25"/>
    <row r="938" s="8" customFormat="1" x14ac:dyDescent="0.25"/>
    <row r="939" s="8" customFormat="1" x14ac:dyDescent="0.25"/>
    <row r="940" s="8" customFormat="1" x14ac:dyDescent="0.25"/>
    <row r="941" s="8" customFormat="1" x14ac:dyDescent="0.25"/>
    <row r="942" s="8" customFormat="1" x14ac:dyDescent="0.25"/>
    <row r="943" s="8" customFormat="1" x14ac:dyDescent="0.25"/>
    <row r="944" s="8" customFormat="1" x14ac:dyDescent="0.25"/>
    <row r="945" s="8" customFormat="1" x14ac:dyDescent="0.25"/>
    <row r="946" s="8" customFormat="1" x14ac:dyDescent="0.25"/>
    <row r="947" s="8" customFormat="1" x14ac:dyDescent="0.25"/>
    <row r="948" s="8" customFormat="1" x14ac:dyDescent="0.25"/>
    <row r="949" s="8" customFormat="1" x14ac:dyDescent="0.25"/>
    <row r="950" s="8" customFormat="1" x14ac:dyDescent="0.25"/>
    <row r="951" s="8" customFormat="1" x14ac:dyDescent="0.25"/>
    <row r="952" s="8" customFormat="1" x14ac:dyDescent="0.25"/>
    <row r="953" s="8" customFormat="1" x14ac:dyDescent="0.25"/>
    <row r="954" s="8" customFormat="1" x14ac:dyDescent="0.25"/>
    <row r="955" s="8" customFormat="1" x14ac:dyDescent="0.25"/>
    <row r="956" s="8" customFormat="1" x14ac:dyDescent="0.25"/>
    <row r="957" s="8" customFormat="1" x14ac:dyDescent="0.25"/>
    <row r="958" s="8" customFormat="1" x14ac:dyDescent="0.25"/>
    <row r="959" s="8" customFormat="1" x14ac:dyDescent="0.25"/>
    <row r="960" s="8" customFormat="1" x14ac:dyDescent="0.25"/>
    <row r="961" s="8" customFormat="1" x14ac:dyDescent="0.25"/>
    <row r="962" s="8" customFormat="1" x14ac:dyDescent="0.25"/>
    <row r="963" s="8" customFormat="1" x14ac:dyDescent="0.25"/>
    <row r="964" s="8" customFormat="1" x14ac:dyDescent="0.25"/>
    <row r="965" s="8" customFormat="1" x14ac:dyDescent="0.25"/>
    <row r="966" s="8" customFormat="1" x14ac:dyDescent="0.25"/>
    <row r="967" s="8" customFormat="1" x14ac:dyDescent="0.25"/>
    <row r="968" s="8" customFormat="1" x14ac:dyDescent="0.25"/>
    <row r="969" s="8" customFormat="1" x14ac:dyDescent="0.25"/>
    <row r="970" s="8" customFormat="1" x14ac:dyDescent="0.25"/>
    <row r="971" s="8" customFormat="1" x14ac:dyDescent="0.25"/>
    <row r="972" s="8" customFormat="1" x14ac:dyDescent="0.25"/>
    <row r="973" s="8" customFormat="1" x14ac:dyDescent="0.25"/>
    <row r="974" s="8" customFormat="1" x14ac:dyDescent="0.25"/>
    <row r="975" s="8" customFormat="1" x14ac:dyDescent="0.25"/>
    <row r="976" s="8" customFormat="1" x14ac:dyDescent="0.25"/>
    <row r="977" s="8" customFormat="1" x14ac:dyDescent="0.25"/>
    <row r="978" s="8" customFormat="1" x14ac:dyDescent="0.25"/>
    <row r="979" s="8" customFormat="1" x14ac:dyDescent="0.25"/>
    <row r="980" s="8" customFormat="1" x14ac:dyDescent="0.25"/>
    <row r="981" s="8" customFormat="1" x14ac:dyDescent="0.25"/>
    <row r="982" s="8" customFormat="1" x14ac:dyDescent="0.25"/>
    <row r="983" s="8" customFormat="1" x14ac:dyDescent="0.25"/>
    <row r="984" s="8" customFormat="1" x14ac:dyDescent="0.25"/>
    <row r="985" s="8" customFormat="1" x14ac:dyDescent="0.25"/>
    <row r="986" s="8" customFormat="1" x14ac:dyDescent="0.25"/>
    <row r="987" s="8" customFormat="1" x14ac:dyDescent="0.25"/>
    <row r="988" s="8" customFormat="1" x14ac:dyDescent="0.25"/>
    <row r="989" s="8" customFormat="1" x14ac:dyDescent="0.25"/>
    <row r="990" s="8" customFormat="1" x14ac:dyDescent="0.25"/>
    <row r="991" s="8" customFormat="1" x14ac:dyDescent="0.25"/>
    <row r="992" s="8" customFormat="1" x14ac:dyDescent="0.25"/>
    <row r="993" s="8" customFormat="1" x14ac:dyDescent="0.25"/>
    <row r="994" s="8" customFormat="1" x14ac:dyDescent="0.25"/>
    <row r="995" s="8" customFormat="1" x14ac:dyDescent="0.25"/>
    <row r="996" s="8" customFormat="1" x14ac:dyDescent="0.25"/>
    <row r="997" s="8" customFormat="1" x14ac:dyDescent="0.25"/>
    <row r="998" s="8" customFormat="1" x14ac:dyDescent="0.25"/>
    <row r="999" s="8" customFormat="1" x14ac:dyDescent="0.25"/>
    <row r="1000" s="8" customFormat="1" x14ac:dyDescent="0.25"/>
    <row r="1001" s="8" customFormat="1" x14ac:dyDescent="0.25"/>
    <row r="1002" s="8" customFormat="1" x14ac:dyDescent="0.25"/>
    <row r="1003" s="8" customFormat="1" x14ac:dyDescent="0.25"/>
    <row r="1004" s="8" customFormat="1" x14ac:dyDescent="0.25"/>
    <row r="1005" s="8" customFormat="1" x14ac:dyDescent="0.25"/>
    <row r="1006" s="8" customFormat="1" x14ac:dyDescent="0.25"/>
    <row r="1007" s="8" customFormat="1" x14ac:dyDescent="0.25"/>
    <row r="1008" s="8" customFormat="1" x14ac:dyDescent="0.25"/>
    <row r="1009" s="8" customFormat="1" x14ac:dyDescent="0.25"/>
    <row r="1010" s="8" customFormat="1" x14ac:dyDescent="0.25"/>
    <row r="1011" s="8" customFormat="1" x14ac:dyDescent="0.25"/>
    <row r="1012" s="8" customFormat="1" x14ac:dyDescent="0.25"/>
    <row r="1013" s="8" customFormat="1" x14ac:dyDescent="0.25"/>
    <row r="1014" s="8" customFormat="1" x14ac:dyDescent="0.25"/>
    <row r="1015" s="8" customFormat="1" x14ac:dyDescent="0.25"/>
    <row r="1016" s="8" customFormat="1" x14ac:dyDescent="0.25"/>
    <row r="1017" s="8" customFormat="1" x14ac:dyDescent="0.25"/>
    <row r="1018" s="8" customFormat="1" x14ac:dyDescent="0.25"/>
    <row r="1019" s="8" customFormat="1" x14ac:dyDescent="0.25"/>
    <row r="1020" s="8" customFormat="1" x14ac:dyDescent="0.25"/>
    <row r="1021" s="8" customFormat="1" x14ac:dyDescent="0.25"/>
    <row r="1022" s="8" customFormat="1" x14ac:dyDescent="0.25"/>
    <row r="1023" s="8" customFormat="1" x14ac:dyDescent="0.25"/>
    <row r="1024" s="8" customFormat="1" x14ac:dyDescent="0.25"/>
    <row r="1025" s="8" customFormat="1" x14ac:dyDescent="0.25"/>
    <row r="1026" s="8" customFormat="1" x14ac:dyDescent="0.25"/>
    <row r="1027" s="8" customFormat="1" x14ac:dyDescent="0.25"/>
    <row r="1028" s="8" customFormat="1" x14ac:dyDescent="0.25"/>
    <row r="1029" s="8" customFormat="1" x14ac:dyDescent="0.25"/>
    <row r="1030" s="8" customFormat="1" x14ac:dyDescent="0.25"/>
    <row r="1031" s="8" customFormat="1" x14ac:dyDescent="0.25"/>
    <row r="1032" s="8" customFormat="1" x14ac:dyDescent="0.25"/>
    <row r="1033" s="8" customFormat="1" x14ac:dyDescent="0.25"/>
    <row r="1034" s="8" customFormat="1" x14ac:dyDescent="0.25"/>
    <row r="1035" s="8" customFormat="1" x14ac:dyDescent="0.25"/>
    <row r="1036" s="8" customFormat="1" x14ac:dyDescent="0.25"/>
    <row r="1037" s="8" customFormat="1" x14ac:dyDescent="0.25"/>
    <row r="1038" s="8" customFormat="1" x14ac:dyDescent="0.25"/>
    <row r="1039" s="8" customFormat="1" x14ac:dyDescent="0.25"/>
    <row r="1040" s="8" customFormat="1" x14ac:dyDescent="0.25"/>
    <row r="1041" s="8" customFormat="1" x14ac:dyDescent="0.25"/>
    <row r="1042" s="8" customFormat="1" x14ac:dyDescent="0.25"/>
    <row r="1043" s="8" customFormat="1" x14ac:dyDescent="0.25"/>
    <row r="1044" s="8" customFormat="1" x14ac:dyDescent="0.25"/>
    <row r="1045" s="8" customFormat="1" x14ac:dyDescent="0.25"/>
    <row r="1046" s="8" customFormat="1" x14ac:dyDescent="0.25"/>
    <row r="1047" s="8" customFormat="1" x14ac:dyDescent="0.25"/>
    <row r="1048" s="8" customFormat="1" x14ac:dyDescent="0.25"/>
    <row r="1049" s="8" customFormat="1" x14ac:dyDescent="0.25"/>
    <row r="1050" s="8" customFormat="1" x14ac:dyDescent="0.25"/>
    <row r="1051" s="8" customFormat="1" x14ac:dyDescent="0.25"/>
    <row r="1052" s="8" customFormat="1" x14ac:dyDescent="0.25"/>
    <row r="1053" s="8" customFormat="1" x14ac:dyDescent="0.25"/>
    <row r="1054" s="8" customFormat="1" x14ac:dyDescent="0.25"/>
    <row r="1055" s="8" customFormat="1" x14ac:dyDescent="0.25"/>
    <row r="1056" s="8" customFormat="1" x14ac:dyDescent="0.25"/>
    <row r="1057" s="8" customFormat="1" x14ac:dyDescent="0.25"/>
    <row r="1058" s="8" customFormat="1" x14ac:dyDescent="0.25"/>
    <row r="1059" s="8" customFormat="1" x14ac:dyDescent="0.25"/>
    <row r="1060" s="8" customFormat="1" x14ac:dyDescent="0.25"/>
    <row r="1061" s="8" customFormat="1" x14ac:dyDescent="0.25"/>
    <row r="1062" s="8" customFormat="1" x14ac:dyDescent="0.25"/>
    <row r="1063" s="8" customFormat="1" x14ac:dyDescent="0.25"/>
    <row r="1064" s="8" customFormat="1" x14ac:dyDescent="0.25"/>
    <row r="1065" s="8" customFormat="1" x14ac:dyDescent="0.25"/>
    <row r="1066" s="8" customFormat="1" x14ac:dyDescent="0.25"/>
    <row r="1067" s="8" customFormat="1" x14ac:dyDescent="0.25"/>
    <row r="1068" s="8" customFormat="1" x14ac:dyDescent="0.25"/>
    <row r="1069" s="8" customFormat="1" x14ac:dyDescent="0.25"/>
    <row r="1070" s="8" customFormat="1" x14ac:dyDescent="0.25"/>
    <row r="1071" s="8" customFormat="1" x14ac:dyDescent="0.25"/>
    <row r="1072" s="8" customFormat="1" x14ac:dyDescent="0.25"/>
    <row r="1073" s="8" customFormat="1" x14ac:dyDescent="0.25"/>
    <row r="1074" s="8" customFormat="1" x14ac:dyDescent="0.25"/>
    <row r="1075" s="8" customFormat="1" x14ac:dyDescent="0.25"/>
    <row r="1076" s="8" customFormat="1" x14ac:dyDescent="0.25"/>
    <row r="1077" s="8" customFormat="1" x14ac:dyDescent="0.25"/>
    <row r="1078" s="8" customFormat="1" x14ac:dyDescent="0.25"/>
    <row r="1079" s="8" customFormat="1" x14ac:dyDescent="0.25"/>
    <row r="1080" s="8" customFormat="1" x14ac:dyDescent="0.25"/>
    <row r="1081" s="8" customFormat="1" x14ac:dyDescent="0.25"/>
    <row r="1082" s="8" customFormat="1" x14ac:dyDescent="0.25"/>
    <row r="1083" s="8" customFormat="1" x14ac:dyDescent="0.25"/>
    <row r="1084" s="8" customFormat="1" x14ac:dyDescent="0.25"/>
    <row r="1085" s="8" customFormat="1" x14ac:dyDescent="0.25"/>
    <row r="1086" s="8" customFormat="1" x14ac:dyDescent="0.25"/>
    <row r="1087" s="8" customFormat="1" x14ac:dyDescent="0.25"/>
    <row r="1088" s="8" customFormat="1" x14ac:dyDescent="0.25"/>
    <row r="1089" s="8" customFormat="1" x14ac:dyDescent="0.25"/>
    <row r="1090" s="8" customFormat="1" x14ac:dyDescent="0.25"/>
    <row r="1091" s="8" customFormat="1" x14ac:dyDescent="0.25"/>
    <row r="1092" s="8" customFormat="1" x14ac:dyDescent="0.25"/>
    <row r="1093" s="8" customFormat="1" x14ac:dyDescent="0.25"/>
    <row r="1094" s="8" customFormat="1" x14ac:dyDescent="0.25"/>
    <row r="1095" s="8" customFormat="1" x14ac:dyDescent="0.25"/>
    <row r="1096" s="8" customFormat="1" x14ac:dyDescent="0.25"/>
    <row r="1097" s="8" customFormat="1" x14ac:dyDescent="0.25"/>
    <row r="1098" s="8" customFormat="1" x14ac:dyDescent="0.25"/>
    <row r="1099" s="8" customFormat="1" x14ac:dyDescent="0.25"/>
    <row r="1100" s="8" customFormat="1" x14ac:dyDescent="0.25"/>
    <row r="1101" s="8" customFormat="1" x14ac:dyDescent="0.25"/>
    <row r="1102" s="8" customFormat="1" x14ac:dyDescent="0.25"/>
    <row r="1103" s="8" customFormat="1" x14ac:dyDescent="0.25"/>
    <row r="1104" s="8" customFormat="1" x14ac:dyDescent="0.25"/>
    <row r="1105" s="8" customFormat="1" x14ac:dyDescent="0.25"/>
    <row r="1106" s="8" customFormat="1" x14ac:dyDescent="0.25"/>
    <row r="1107" s="8" customFormat="1" x14ac:dyDescent="0.25"/>
    <row r="1108" s="8" customFormat="1" x14ac:dyDescent="0.25"/>
    <row r="1109" s="8" customFormat="1" x14ac:dyDescent="0.25"/>
    <row r="1110" s="8" customFormat="1" x14ac:dyDescent="0.25"/>
    <row r="1111" s="8" customFormat="1" x14ac:dyDescent="0.25"/>
    <row r="1112" s="8" customFormat="1" x14ac:dyDescent="0.25"/>
    <row r="1113" s="8" customFormat="1" x14ac:dyDescent="0.25"/>
    <row r="1114" s="8" customFormat="1" x14ac:dyDescent="0.25"/>
    <row r="1115" s="8" customFormat="1" x14ac:dyDescent="0.25"/>
    <row r="1116" s="8" customFormat="1" x14ac:dyDescent="0.25"/>
    <row r="1117" s="8" customFormat="1" x14ac:dyDescent="0.25"/>
    <row r="1118" s="8" customFormat="1" x14ac:dyDescent="0.25"/>
    <row r="1119" s="8" customFormat="1" x14ac:dyDescent="0.25"/>
    <row r="1120" s="8" customFormat="1" x14ac:dyDescent="0.25"/>
    <row r="1121" s="8" customFormat="1" x14ac:dyDescent="0.25"/>
    <row r="1122" s="8" customFormat="1" x14ac:dyDescent="0.25"/>
    <row r="1123" s="8" customFormat="1" x14ac:dyDescent="0.25"/>
    <row r="1124" s="8" customFormat="1" x14ac:dyDescent="0.25"/>
    <row r="1125" s="8" customFormat="1" x14ac:dyDescent="0.25"/>
    <row r="1126" s="8" customFormat="1" x14ac:dyDescent="0.25"/>
    <row r="1127" s="8" customFormat="1" x14ac:dyDescent="0.25"/>
    <row r="1128" s="8" customFormat="1" x14ac:dyDescent="0.25"/>
    <row r="1129" s="8" customFormat="1" x14ac:dyDescent="0.25"/>
    <row r="1130" s="8" customFormat="1" x14ac:dyDescent="0.25"/>
    <row r="1131" s="8" customFormat="1" x14ac:dyDescent="0.25"/>
    <row r="1132" s="8" customFormat="1" x14ac:dyDescent="0.25"/>
    <row r="1133" s="8" customFormat="1" x14ac:dyDescent="0.25"/>
    <row r="1134" s="8" customFormat="1" x14ac:dyDescent="0.25"/>
    <row r="1135" s="8" customFormat="1" x14ac:dyDescent="0.25"/>
    <row r="1136" s="8" customFormat="1" x14ac:dyDescent="0.25"/>
    <row r="1137" s="8" customFormat="1" x14ac:dyDescent="0.25"/>
    <row r="1138" s="8" customFormat="1" x14ac:dyDescent="0.25"/>
    <row r="1139" s="8" customFormat="1" x14ac:dyDescent="0.25"/>
    <row r="1140" s="8" customFormat="1" x14ac:dyDescent="0.25"/>
    <row r="1141" s="8" customFormat="1" x14ac:dyDescent="0.25"/>
    <row r="1142" s="8" customFormat="1" x14ac:dyDescent="0.25"/>
    <row r="1143" s="8" customFormat="1" x14ac:dyDescent="0.25"/>
    <row r="1144" s="8" customFormat="1" x14ac:dyDescent="0.25"/>
    <row r="1145" s="8" customFormat="1" x14ac:dyDescent="0.25"/>
    <row r="1146" s="8" customFormat="1" x14ac:dyDescent="0.25"/>
    <row r="1147" s="8" customFormat="1" x14ac:dyDescent="0.25"/>
    <row r="1148" s="8" customFormat="1" x14ac:dyDescent="0.25"/>
    <row r="1149" s="8" customFormat="1" x14ac:dyDescent="0.25"/>
    <row r="1150" s="8" customFormat="1" x14ac:dyDescent="0.25"/>
    <row r="1151" s="8" customFormat="1" x14ac:dyDescent="0.25"/>
    <row r="1152" s="8" customFormat="1" x14ac:dyDescent="0.25"/>
    <row r="1153" s="8" customFormat="1" x14ac:dyDescent="0.25"/>
    <row r="1154" s="8" customFormat="1" x14ac:dyDescent="0.25"/>
    <row r="1155" s="8" customFormat="1" x14ac:dyDescent="0.25"/>
    <row r="1156" s="8" customFormat="1" x14ac:dyDescent="0.25"/>
    <row r="1157" s="8" customFormat="1" x14ac:dyDescent="0.25"/>
    <row r="1158" s="8" customFormat="1" x14ac:dyDescent="0.25"/>
    <row r="1159" s="8" customFormat="1" x14ac:dyDescent="0.25"/>
    <row r="1160" s="8" customFormat="1" x14ac:dyDescent="0.25"/>
    <row r="1161" s="8" customFormat="1" x14ac:dyDescent="0.25"/>
    <row r="1162" s="8" customFormat="1" x14ac:dyDescent="0.25"/>
    <row r="1163" s="8" customFormat="1" x14ac:dyDescent="0.25"/>
    <row r="1164" s="8" customFormat="1" x14ac:dyDescent="0.25"/>
    <row r="1165" s="8" customFormat="1" x14ac:dyDescent="0.25"/>
    <row r="1166" s="8" customFormat="1" x14ac:dyDescent="0.25"/>
    <row r="1167" s="8" customFormat="1" x14ac:dyDescent="0.25"/>
    <row r="1168" s="8" customFormat="1" x14ac:dyDescent="0.25"/>
    <row r="1169" s="8" customFormat="1" x14ac:dyDescent="0.25"/>
    <row r="1170" s="8" customFormat="1" x14ac:dyDescent="0.25"/>
    <row r="1171" s="8" customFormat="1" x14ac:dyDescent="0.25"/>
    <row r="1172" s="8" customFormat="1" x14ac:dyDescent="0.25"/>
    <row r="1173" s="8" customFormat="1" x14ac:dyDescent="0.25"/>
    <row r="1174" s="8" customFormat="1" x14ac:dyDescent="0.25"/>
    <row r="1175" s="8" customFormat="1" x14ac:dyDescent="0.25"/>
    <row r="1176" s="8" customFormat="1" x14ac:dyDescent="0.25"/>
    <row r="1177" s="8" customFormat="1" x14ac:dyDescent="0.25"/>
    <row r="1178" s="8" customFormat="1" x14ac:dyDescent="0.25"/>
    <row r="1179" s="8" customFormat="1" x14ac:dyDescent="0.25"/>
    <row r="1180" s="8" customFormat="1" x14ac:dyDescent="0.25"/>
    <row r="1181" s="8" customFormat="1" x14ac:dyDescent="0.25"/>
    <row r="1182" s="8" customFormat="1" x14ac:dyDescent="0.25"/>
    <row r="1183" s="8" customFormat="1" x14ac:dyDescent="0.25"/>
    <row r="1184" s="8" customFormat="1" x14ac:dyDescent="0.25"/>
    <row r="1185" s="8" customFormat="1" x14ac:dyDescent="0.25"/>
    <row r="1186" s="8" customFormat="1" x14ac:dyDescent="0.25"/>
    <row r="1187" s="8" customFormat="1" x14ac:dyDescent="0.25"/>
    <row r="1188" s="8" customFormat="1" x14ac:dyDescent="0.25"/>
    <row r="1189" s="8" customFormat="1" x14ac:dyDescent="0.25"/>
    <row r="1190" s="8" customFormat="1" x14ac:dyDescent="0.25"/>
    <row r="1191" s="8" customFormat="1" x14ac:dyDescent="0.25"/>
    <row r="1192" s="8" customFormat="1" x14ac:dyDescent="0.25"/>
    <row r="1193" s="8" customFormat="1" x14ac:dyDescent="0.25"/>
    <row r="1194" s="8" customFormat="1" x14ac:dyDescent="0.25"/>
    <row r="1195" s="8" customFormat="1" x14ac:dyDescent="0.25"/>
    <row r="1196" s="8" customFormat="1" x14ac:dyDescent="0.25"/>
    <row r="1197" s="8" customFormat="1" x14ac:dyDescent="0.25"/>
    <row r="1198" s="8" customFormat="1" x14ac:dyDescent="0.25"/>
    <row r="1199" s="8" customFormat="1" x14ac:dyDescent="0.25"/>
    <row r="1200" s="8" customFormat="1" x14ac:dyDescent="0.25"/>
    <row r="1201" s="8" customFormat="1" x14ac:dyDescent="0.25"/>
    <row r="1202" s="8" customFormat="1" x14ac:dyDescent="0.25"/>
    <row r="1203" s="8" customFormat="1" x14ac:dyDescent="0.25"/>
    <row r="1204" s="8" customFormat="1" x14ac:dyDescent="0.25"/>
    <row r="1205" s="8" customFormat="1" x14ac:dyDescent="0.25"/>
    <row r="1206" s="8" customFormat="1" x14ac:dyDescent="0.25"/>
    <row r="1207" s="8" customFormat="1" x14ac:dyDescent="0.25"/>
    <row r="1208" s="8" customFormat="1" x14ac:dyDescent="0.25"/>
    <row r="1209" s="8" customFormat="1" x14ac:dyDescent="0.25"/>
    <row r="1210" s="8" customFormat="1" x14ac:dyDescent="0.25"/>
    <row r="1211" s="8" customFormat="1" x14ac:dyDescent="0.25"/>
    <row r="1212" s="8" customFormat="1" x14ac:dyDescent="0.25"/>
    <row r="1213" s="8" customFormat="1" x14ac:dyDescent="0.25"/>
    <row r="1214" s="8" customFormat="1" x14ac:dyDescent="0.25"/>
    <row r="1215" s="8" customFormat="1" x14ac:dyDescent="0.25"/>
    <row r="1216" s="8" customFormat="1" x14ac:dyDescent="0.25"/>
    <row r="1217" s="8" customFormat="1" x14ac:dyDescent="0.25"/>
    <row r="1218" s="8" customFormat="1" x14ac:dyDescent="0.25"/>
    <row r="1219" s="8" customFormat="1" x14ac:dyDescent="0.25"/>
    <row r="1220" s="8" customFormat="1" x14ac:dyDescent="0.25"/>
    <row r="1221" s="8" customFormat="1" x14ac:dyDescent="0.25"/>
    <row r="1222" s="8" customFormat="1" x14ac:dyDescent="0.25"/>
    <row r="1223" s="8" customFormat="1" x14ac:dyDescent="0.25"/>
    <row r="1224" s="8" customFormat="1" x14ac:dyDescent="0.25"/>
    <row r="1225" s="8" customFormat="1" x14ac:dyDescent="0.25"/>
    <row r="1226" s="8" customFormat="1" x14ac:dyDescent="0.25"/>
    <row r="1227" s="8" customFormat="1" x14ac:dyDescent="0.25"/>
    <row r="1228" s="8" customFormat="1" x14ac:dyDescent="0.25"/>
    <row r="1229" s="8" customFormat="1" x14ac:dyDescent="0.25"/>
    <row r="1230" s="8" customFormat="1" x14ac:dyDescent="0.25"/>
    <row r="1231" s="8" customFormat="1" x14ac:dyDescent="0.25"/>
    <row r="1232" s="8" customFormat="1" x14ac:dyDescent="0.25"/>
    <row r="1233" s="8" customFormat="1" x14ac:dyDescent="0.25"/>
    <row r="1234" s="8" customFormat="1" x14ac:dyDescent="0.25"/>
    <row r="1235" s="8" customFormat="1" x14ac:dyDescent="0.25"/>
    <row r="1236" s="8" customFormat="1" x14ac:dyDescent="0.25"/>
    <row r="1237" s="8" customFormat="1" x14ac:dyDescent="0.25"/>
    <row r="1238" s="8" customFormat="1" x14ac:dyDescent="0.25"/>
    <row r="1239" s="8" customFormat="1" x14ac:dyDescent="0.25"/>
    <row r="1240" s="8" customFormat="1" x14ac:dyDescent="0.25"/>
    <row r="1241" s="8" customFormat="1" x14ac:dyDescent="0.25"/>
    <row r="1242" s="8" customFormat="1" x14ac:dyDescent="0.25"/>
    <row r="1243" s="8" customFormat="1" x14ac:dyDescent="0.25"/>
    <row r="1244" s="8" customFormat="1" x14ac:dyDescent="0.25"/>
    <row r="1245" s="8" customFormat="1" x14ac:dyDescent="0.25"/>
    <row r="1246" s="8" customFormat="1" x14ac:dyDescent="0.25"/>
    <row r="1247" s="8" customFormat="1" x14ac:dyDescent="0.25"/>
    <row r="1248" s="8" customFormat="1" x14ac:dyDescent="0.25"/>
    <row r="1249" s="8" customFormat="1" x14ac:dyDescent="0.25"/>
    <row r="1250" s="8" customFormat="1" x14ac:dyDescent="0.25"/>
    <row r="1251" s="8" customFormat="1" x14ac:dyDescent="0.25"/>
    <row r="1252" s="8" customFormat="1" x14ac:dyDescent="0.25"/>
    <row r="1253" s="8" customFormat="1" x14ac:dyDescent="0.25"/>
    <row r="1254" s="8" customFormat="1" x14ac:dyDescent="0.25"/>
    <row r="1255" s="8" customFormat="1" x14ac:dyDescent="0.25"/>
    <row r="1256" s="8" customFormat="1" x14ac:dyDescent="0.25"/>
    <row r="1257" s="8" customFormat="1" x14ac:dyDescent="0.25"/>
    <row r="1258" s="8" customFormat="1" x14ac:dyDescent="0.25"/>
    <row r="1259" s="8" customFormat="1" x14ac:dyDescent="0.25"/>
    <row r="1260" s="8" customFormat="1" x14ac:dyDescent="0.25"/>
    <row r="1261" s="8" customFormat="1" x14ac:dyDescent="0.25"/>
    <row r="1262" s="8" customFormat="1" x14ac:dyDescent="0.25"/>
    <row r="1263" s="8" customFormat="1" x14ac:dyDescent="0.25"/>
    <row r="1264" s="8" customFormat="1" x14ac:dyDescent="0.25"/>
    <row r="1265" s="8" customFormat="1" x14ac:dyDescent="0.25"/>
    <row r="1266" s="8" customFormat="1" x14ac:dyDescent="0.25"/>
    <row r="1267" s="8" customFormat="1" x14ac:dyDescent="0.25"/>
    <row r="1268" s="8" customFormat="1" x14ac:dyDescent="0.25"/>
    <row r="1269" s="8" customFormat="1" x14ac:dyDescent="0.25"/>
    <row r="1270" s="8" customFormat="1" x14ac:dyDescent="0.25"/>
    <row r="1271" s="8" customFormat="1" x14ac:dyDescent="0.25"/>
    <row r="1272" s="8" customFormat="1" x14ac:dyDescent="0.25"/>
    <row r="1273" s="8" customFormat="1" x14ac:dyDescent="0.25"/>
    <row r="1274" s="8" customFormat="1" x14ac:dyDescent="0.25"/>
    <row r="1275" s="8" customFormat="1" x14ac:dyDescent="0.25"/>
    <row r="1276" s="8" customFormat="1" x14ac:dyDescent="0.25"/>
    <row r="1277" s="8" customFormat="1" x14ac:dyDescent="0.25"/>
    <row r="1278" s="8" customFormat="1" x14ac:dyDescent="0.25"/>
    <row r="1279" s="8" customFormat="1" x14ac:dyDescent="0.25"/>
    <row r="1280" s="8" customFormat="1" x14ac:dyDescent="0.25"/>
    <row r="1281" s="8" customFormat="1" x14ac:dyDescent="0.25"/>
    <row r="1282" s="8" customFormat="1" x14ac:dyDescent="0.25"/>
    <row r="1283" s="8" customFormat="1" x14ac:dyDescent="0.25"/>
    <row r="1284" s="8" customFormat="1" x14ac:dyDescent="0.25"/>
    <row r="1285" s="8" customFormat="1" x14ac:dyDescent="0.25"/>
    <row r="1286" s="8" customFormat="1" x14ac:dyDescent="0.25"/>
    <row r="1287" s="8" customFormat="1" x14ac:dyDescent="0.25"/>
    <row r="1288" s="8" customFormat="1" x14ac:dyDescent="0.25"/>
    <row r="1289" s="8" customFormat="1" x14ac:dyDescent="0.25"/>
    <row r="1290" s="8" customFormat="1" x14ac:dyDescent="0.25"/>
    <row r="1291" s="8" customFormat="1" x14ac:dyDescent="0.25"/>
    <row r="1292" s="8" customFormat="1" x14ac:dyDescent="0.25"/>
    <row r="1293" s="8" customFormat="1" x14ac:dyDescent="0.25"/>
    <row r="1294" s="8" customFormat="1" x14ac:dyDescent="0.25"/>
    <row r="1295" s="8" customFormat="1" x14ac:dyDescent="0.25"/>
    <row r="1296" s="8" customFormat="1" x14ac:dyDescent="0.25"/>
    <row r="1297" s="8" customFormat="1" x14ac:dyDescent="0.25"/>
    <row r="1298" s="8" customFormat="1" x14ac:dyDescent="0.25"/>
    <row r="1299" s="8" customFormat="1" x14ac:dyDescent="0.25"/>
    <row r="1300" s="8" customFormat="1" x14ac:dyDescent="0.25"/>
    <row r="1301" s="8" customFormat="1" x14ac:dyDescent="0.25"/>
    <row r="1302" s="8" customFormat="1" x14ac:dyDescent="0.25"/>
    <row r="1303" s="8" customFormat="1" x14ac:dyDescent="0.25"/>
    <row r="1304" s="8" customFormat="1" x14ac:dyDescent="0.25"/>
    <row r="1305" s="8" customFormat="1" x14ac:dyDescent="0.25"/>
    <row r="1306" s="8" customFormat="1" x14ac:dyDescent="0.25"/>
    <row r="1307" s="8" customFormat="1" x14ac:dyDescent="0.25"/>
    <row r="1308" s="8" customFormat="1" x14ac:dyDescent="0.25"/>
    <row r="1309" s="8" customFormat="1" x14ac:dyDescent="0.25"/>
    <row r="1310" s="8" customFormat="1" x14ac:dyDescent="0.25"/>
    <row r="1311" s="8" customFormat="1" x14ac:dyDescent="0.25"/>
    <row r="1312" s="8" customFormat="1" x14ac:dyDescent="0.25"/>
    <row r="1313" s="8" customFormat="1" x14ac:dyDescent="0.25"/>
    <row r="1314" s="8" customFormat="1" x14ac:dyDescent="0.25"/>
    <row r="1315" s="8" customFormat="1" x14ac:dyDescent="0.25"/>
    <row r="1316" s="8" customFormat="1" x14ac:dyDescent="0.25"/>
    <row r="1317" s="8" customFormat="1" x14ac:dyDescent="0.25"/>
    <row r="1318" s="8" customFormat="1" x14ac:dyDescent="0.25"/>
    <row r="1319" s="8" customFormat="1" x14ac:dyDescent="0.25"/>
    <row r="1320" s="8" customFormat="1" x14ac:dyDescent="0.25"/>
    <row r="1321" s="8" customFormat="1" x14ac:dyDescent="0.25"/>
    <row r="1322" s="8" customFormat="1" x14ac:dyDescent="0.25"/>
    <row r="1323" s="8" customFormat="1" x14ac:dyDescent="0.25"/>
    <row r="1324" s="8" customFormat="1" x14ac:dyDescent="0.25"/>
    <row r="1325" s="8" customFormat="1" x14ac:dyDescent="0.25"/>
    <row r="1326" s="8" customFormat="1" x14ac:dyDescent="0.25"/>
    <row r="1327" s="8" customFormat="1" x14ac:dyDescent="0.25"/>
    <row r="1328" s="8" customFormat="1" x14ac:dyDescent="0.25"/>
    <row r="1329" s="8" customFormat="1" x14ac:dyDescent="0.25"/>
    <row r="1330" s="8" customFormat="1" x14ac:dyDescent="0.25"/>
    <row r="1331" s="8" customFormat="1" x14ac:dyDescent="0.25"/>
    <row r="1332" s="8" customFormat="1" x14ac:dyDescent="0.25"/>
    <row r="1333" s="8" customFormat="1" x14ac:dyDescent="0.25"/>
    <row r="1334" s="8" customFormat="1" x14ac:dyDescent="0.25"/>
    <row r="1335" s="8" customFormat="1" x14ac:dyDescent="0.25"/>
    <row r="1336" s="8" customFormat="1" x14ac:dyDescent="0.25"/>
    <row r="1337" s="8" customFormat="1" x14ac:dyDescent="0.25"/>
    <row r="1338" s="8" customFormat="1" x14ac:dyDescent="0.25"/>
    <row r="1339" s="8" customFormat="1" x14ac:dyDescent="0.25"/>
    <row r="1340" s="8" customFormat="1" x14ac:dyDescent="0.25"/>
    <row r="1341" s="8" customFormat="1" x14ac:dyDescent="0.25"/>
    <row r="1342" s="8" customFormat="1" x14ac:dyDescent="0.25"/>
    <row r="1343" s="8" customFormat="1" x14ac:dyDescent="0.25"/>
    <row r="1344" s="8" customFormat="1" x14ac:dyDescent="0.25"/>
    <row r="1345" s="8" customFormat="1" x14ac:dyDescent="0.25"/>
    <row r="1346" s="8" customFormat="1" x14ac:dyDescent="0.25"/>
    <row r="1347" s="8" customFormat="1" x14ac:dyDescent="0.25"/>
    <row r="1348" s="8" customFormat="1" x14ac:dyDescent="0.25"/>
    <row r="1349" s="8" customFormat="1" x14ac:dyDescent="0.25"/>
    <row r="1350" s="8" customFormat="1" x14ac:dyDescent="0.25"/>
    <row r="1351" s="8" customFormat="1" x14ac:dyDescent="0.25"/>
    <row r="1352" s="8" customFormat="1" x14ac:dyDescent="0.25"/>
    <row r="1353" s="8" customFormat="1" x14ac:dyDescent="0.25"/>
    <row r="1354" s="8" customFormat="1" x14ac:dyDescent="0.25"/>
    <row r="1355" s="8" customFormat="1" x14ac:dyDescent="0.25"/>
    <row r="1356" s="8" customFormat="1" x14ac:dyDescent="0.25"/>
    <row r="1357" s="8" customFormat="1" x14ac:dyDescent="0.25"/>
    <row r="1358" s="8" customFormat="1" x14ac:dyDescent="0.25"/>
    <row r="1359" s="8" customFormat="1" x14ac:dyDescent="0.25"/>
    <row r="1360" s="8" customFormat="1" x14ac:dyDescent="0.25"/>
    <row r="1361" s="8" customFormat="1" x14ac:dyDescent="0.25"/>
    <row r="1362" s="8" customFormat="1" x14ac:dyDescent="0.25"/>
    <row r="1363" s="8" customFormat="1" x14ac:dyDescent="0.25"/>
    <row r="1364" s="8" customFormat="1" x14ac:dyDescent="0.25"/>
    <row r="1365" s="8" customFormat="1" x14ac:dyDescent="0.25"/>
    <row r="1366" s="8" customFormat="1" x14ac:dyDescent="0.25"/>
    <row r="1367" s="8" customFormat="1" x14ac:dyDescent="0.25"/>
    <row r="1368" s="8" customFormat="1" x14ac:dyDescent="0.25"/>
    <row r="1369" s="8" customFormat="1" x14ac:dyDescent="0.25"/>
    <row r="1370" s="8" customFormat="1" x14ac:dyDescent="0.25"/>
    <row r="1371" s="8" customFormat="1" x14ac:dyDescent="0.25"/>
    <row r="1372" s="8" customFormat="1" x14ac:dyDescent="0.25"/>
    <row r="1373" s="8" customFormat="1" x14ac:dyDescent="0.25"/>
    <row r="1374" s="8" customFormat="1" x14ac:dyDescent="0.25"/>
    <row r="1375" s="8" customFormat="1" x14ac:dyDescent="0.25"/>
    <row r="1376" s="8" customFormat="1" x14ac:dyDescent="0.25"/>
    <row r="1377" s="8" customFormat="1" x14ac:dyDescent="0.25"/>
    <row r="1378" s="8" customFormat="1" x14ac:dyDescent="0.25"/>
    <row r="1379" s="8" customFormat="1" x14ac:dyDescent="0.25"/>
    <row r="1380" s="8" customFormat="1" x14ac:dyDescent="0.25"/>
    <row r="1381" s="8" customFormat="1" x14ac:dyDescent="0.25"/>
    <row r="1382" s="8" customFormat="1" x14ac:dyDescent="0.25"/>
    <row r="1383" s="8" customFormat="1" x14ac:dyDescent="0.25"/>
    <row r="1384" s="8" customFormat="1" x14ac:dyDescent="0.25"/>
    <row r="1385" s="8" customFormat="1" x14ac:dyDescent="0.25"/>
    <row r="1386" s="8" customFormat="1" x14ac:dyDescent="0.25"/>
    <row r="1387" s="8" customFormat="1" x14ac:dyDescent="0.25"/>
    <row r="1388" s="8" customFormat="1" x14ac:dyDescent="0.25"/>
    <row r="1389" s="8" customFormat="1" x14ac:dyDescent="0.25"/>
    <row r="1390" s="8" customFormat="1" x14ac:dyDescent="0.25"/>
    <row r="1391" s="8" customFormat="1" x14ac:dyDescent="0.25"/>
    <row r="1392" s="8" customFormat="1" x14ac:dyDescent="0.25"/>
    <row r="1393" s="8" customFormat="1" x14ac:dyDescent="0.25"/>
    <row r="1394" s="8" customFormat="1" x14ac:dyDescent="0.25"/>
    <row r="1395" s="8" customFormat="1" x14ac:dyDescent="0.25"/>
    <row r="1396" s="8" customFormat="1" x14ac:dyDescent="0.25"/>
    <row r="1397" s="8" customFormat="1" x14ac:dyDescent="0.25"/>
    <row r="1398" s="8" customFormat="1" x14ac:dyDescent="0.25"/>
    <row r="1399" s="8" customFormat="1" x14ac:dyDescent="0.25"/>
    <row r="1400" s="8" customFormat="1" x14ac:dyDescent="0.25"/>
    <row r="1401" s="8" customFormat="1" x14ac:dyDescent="0.25"/>
    <row r="1402" s="8" customFormat="1" x14ac:dyDescent="0.25"/>
    <row r="1403" s="8" customFormat="1" x14ac:dyDescent="0.25"/>
    <row r="1404" s="8" customFormat="1" x14ac:dyDescent="0.25"/>
    <row r="1405" s="8" customFormat="1" x14ac:dyDescent="0.25"/>
    <row r="1406" s="8" customFormat="1" x14ac:dyDescent="0.25"/>
    <row r="1407" s="8" customFormat="1" x14ac:dyDescent="0.25"/>
    <row r="1408" s="8" customFormat="1" x14ac:dyDescent="0.25"/>
    <row r="1409" s="8" customFormat="1" x14ac:dyDescent="0.25"/>
    <row r="1410" s="8" customFormat="1" x14ac:dyDescent="0.25"/>
    <row r="1411" s="8" customFormat="1" x14ac:dyDescent="0.25"/>
    <row r="1412" s="8" customFormat="1" x14ac:dyDescent="0.25"/>
    <row r="1413" s="8" customFormat="1" x14ac:dyDescent="0.25"/>
    <row r="1414" s="8" customFormat="1" x14ac:dyDescent="0.25"/>
    <row r="1415" s="8" customFormat="1" x14ac:dyDescent="0.25"/>
    <row r="1416" s="8" customFormat="1" x14ac:dyDescent="0.25"/>
    <row r="1417" s="8" customFormat="1" x14ac:dyDescent="0.25"/>
    <row r="1418" s="8" customFormat="1" x14ac:dyDescent="0.25"/>
    <row r="1419" s="8" customFormat="1" x14ac:dyDescent="0.25"/>
    <row r="1420" s="8" customFormat="1" x14ac:dyDescent="0.25"/>
    <row r="1421" s="8" customFormat="1" x14ac:dyDescent="0.25"/>
    <row r="1422" s="8" customFormat="1" x14ac:dyDescent="0.25"/>
    <row r="1423" s="8" customFormat="1" x14ac:dyDescent="0.25"/>
    <row r="1424" s="8" customFormat="1" x14ac:dyDescent="0.25"/>
    <row r="1425" s="8" customFormat="1" x14ac:dyDescent="0.25"/>
    <row r="1426" s="8" customFormat="1" x14ac:dyDescent="0.25"/>
    <row r="1427" s="8" customFormat="1" x14ac:dyDescent="0.25"/>
    <row r="1428" s="8" customFormat="1" x14ac:dyDescent="0.25"/>
    <row r="1429" s="8" customFormat="1" x14ac:dyDescent="0.25"/>
    <row r="1430" s="8" customFormat="1" x14ac:dyDescent="0.25"/>
    <row r="1431" s="8" customFormat="1" x14ac:dyDescent="0.25"/>
    <row r="1432" s="8" customFormat="1" x14ac:dyDescent="0.25"/>
    <row r="1433" s="8" customFormat="1" x14ac:dyDescent="0.25"/>
    <row r="1434" s="8" customFormat="1" x14ac:dyDescent="0.25"/>
    <row r="1435" s="8" customFormat="1" x14ac:dyDescent="0.25"/>
    <row r="1436" s="8" customFormat="1" x14ac:dyDescent="0.25"/>
    <row r="1437" s="8" customFormat="1" x14ac:dyDescent="0.25"/>
    <row r="1438" s="8" customFormat="1" x14ac:dyDescent="0.25"/>
    <row r="1439" s="8" customFormat="1" x14ac:dyDescent="0.25"/>
    <row r="1440" s="8" customFormat="1" x14ac:dyDescent="0.25"/>
    <row r="1441" s="8" customFormat="1" x14ac:dyDescent="0.25"/>
    <row r="1442" s="8" customFormat="1" x14ac:dyDescent="0.25"/>
    <row r="1443" s="8" customFormat="1" x14ac:dyDescent="0.25"/>
    <row r="1444" s="8" customFormat="1" x14ac:dyDescent="0.25"/>
    <row r="1445" s="8" customFormat="1" x14ac:dyDescent="0.25"/>
    <row r="1446" s="8" customFormat="1" x14ac:dyDescent="0.25"/>
    <row r="1447" s="8" customFormat="1" x14ac:dyDescent="0.25"/>
    <row r="1448" s="8" customFormat="1" x14ac:dyDescent="0.25"/>
    <row r="1449" s="8" customFormat="1" x14ac:dyDescent="0.25"/>
    <row r="1450" s="8" customFormat="1" x14ac:dyDescent="0.25"/>
    <row r="1451" s="8" customFormat="1" x14ac:dyDescent="0.25"/>
    <row r="1452" s="8" customFormat="1" x14ac:dyDescent="0.25"/>
    <row r="1453" s="8" customFormat="1" x14ac:dyDescent="0.25"/>
    <row r="1454" s="8" customFormat="1" x14ac:dyDescent="0.25"/>
    <row r="1455" s="8" customFormat="1" x14ac:dyDescent="0.25"/>
    <row r="1456" s="8" customFormat="1" x14ac:dyDescent="0.25"/>
    <row r="1457" s="8" customFormat="1" x14ac:dyDescent="0.25"/>
    <row r="1458" s="8" customFormat="1" x14ac:dyDescent="0.25"/>
    <row r="1459" s="8" customFormat="1" x14ac:dyDescent="0.25"/>
    <row r="1460" s="8" customFormat="1" x14ac:dyDescent="0.25"/>
    <row r="1461" s="8" customFormat="1" x14ac:dyDescent="0.25"/>
    <row r="1462" s="8" customFormat="1" x14ac:dyDescent="0.25"/>
    <row r="1463" s="8" customFormat="1" x14ac:dyDescent="0.25"/>
    <row r="1464" s="8" customFormat="1" x14ac:dyDescent="0.25"/>
    <row r="1465" s="8" customFormat="1" x14ac:dyDescent="0.25"/>
    <row r="1466" s="8" customFormat="1" x14ac:dyDescent="0.25"/>
    <row r="1467" s="8" customFormat="1" x14ac:dyDescent="0.25"/>
    <row r="1468" s="8" customFormat="1" x14ac:dyDescent="0.25"/>
    <row r="1469" s="8" customFormat="1" x14ac:dyDescent="0.25"/>
    <row r="1470" s="8" customFormat="1" x14ac:dyDescent="0.25"/>
    <row r="1471" s="8" customFormat="1" x14ac:dyDescent="0.25"/>
    <row r="1472" s="8" customFormat="1" x14ac:dyDescent="0.25"/>
    <row r="1473" s="8" customFormat="1" x14ac:dyDescent="0.25"/>
    <row r="1474" s="8" customFormat="1" x14ac:dyDescent="0.25"/>
    <row r="1475" s="8" customFormat="1" x14ac:dyDescent="0.25"/>
    <row r="1476" s="8" customFormat="1" x14ac:dyDescent="0.25"/>
    <row r="1477" s="8" customFormat="1" x14ac:dyDescent="0.25"/>
    <row r="1478" s="8" customFormat="1" x14ac:dyDescent="0.25"/>
    <row r="1479" s="8" customFormat="1" x14ac:dyDescent="0.25"/>
    <row r="1480" s="8" customFormat="1" x14ac:dyDescent="0.25"/>
    <row r="1481" s="8" customFormat="1" x14ac:dyDescent="0.25"/>
    <row r="1482" s="8" customFormat="1" x14ac:dyDescent="0.25"/>
    <row r="1483" s="8" customFormat="1" x14ac:dyDescent="0.25"/>
    <row r="1484" s="8" customFormat="1" x14ac:dyDescent="0.25"/>
    <row r="1485" s="8" customFormat="1" x14ac:dyDescent="0.25"/>
    <row r="1486" s="8" customFormat="1" x14ac:dyDescent="0.25"/>
    <row r="1487" s="8" customFormat="1" x14ac:dyDescent="0.25"/>
    <row r="1488" s="8" customFormat="1" x14ac:dyDescent="0.25"/>
    <row r="1489" s="8" customFormat="1" x14ac:dyDescent="0.25"/>
    <row r="1490" s="8" customFormat="1" x14ac:dyDescent="0.25"/>
    <row r="1491" s="8" customFormat="1" x14ac:dyDescent="0.25"/>
    <row r="1492" s="8" customFormat="1" x14ac:dyDescent="0.25"/>
    <row r="1493" s="8" customFormat="1" x14ac:dyDescent="0.25"/>
    <row r="1494" s="8" customFormat="1" x14ac:dyDescent="0.25"/>
    <row r="1495" s="8" customFormat="1" x14ac:dyDescent="0.25"/>
    <row r="1496" s="8" customFormat="1" x14ac:dyDescent="0.25"/>
    <row r="1497" s="8" customFormat="1" x14ac:dyDescent="0.25"/>
    <row r="1498" s="8" customFormat="1" x14ac:dyDescent="0.25"/>
    <row r="1499" s="8" customFormat="1" x14ac:dyDescent="0.25"/>
    <row r="1500" s="8" customFormat="1" x14ac:dyDescent="0.25"/>
    <row r="1501" s="8" customFormat="1" x14ac:dyDescent="0.25"/>
    <row r="1502" s="8" customFormat="1" x14ac:dyDescent="0.25"/>
    <row r="1503" s="8" customFormat="1" x14ac:dyDescent="0.25"/>
    <row r="1504" s="8" customFormat="1" x14ac:dyDescent="0.25"/>
    <row r="1505" s="8" customFormat="1" x14ac:dyDescent="0.25"/>
    <row r="1506" s="8" customFormat="1" x14ac:dyDescent="0.25"/>
    <row r="1507" s="8" customFormat="1" x14ac:dyDescent="0.25"/>
    <row r="1508" s="8" customFormat="1" x14ac:dyDescent="0.25"/>
    <row r="1509" s="8" customFormat="1" x14ac:dyDescent="0.25"/>
    <row r="1510" s="8" customFormat="1" x14ac:dyDescent="0.25"/>
    <row r="1511" s="8" customFormat="1" x14ac:dyDescent="0.25"/>
    <row r="1512" s="8" customFormat="1" x14ac:dyDescent="0.25"/>
    <row r="1513" s="8" customFormat="1" x14ac:dyDescent="0.25"/>
    <row r="1514" s="8" customFormat="1" x14ac:dyDescent="0.25"/>
    <row r="1515" s="8" customFormat="1" x14ac:dyDescent="0.25"/>
    <row r="1516" s="8" customFormat="1" x14ac:dyDescent="0.25"/>
    <row r="1517" s="8" customFormat="1" x14ac:dyDescent="0.25"/>
    <row r="1518" s="8" customFormat="1" x14ac:dyDescent="0.25"/>
    <row r="1519" s="8" customFormat="1" x14ac:dyDescent="0.25"/>
    <row r="1520" s="8" customFormat="1" x14ac:dyDescent="0.25"/>
    <row r="1521" s="8" customFormat="1" x14ac:dyDescent="0.25"/>
    <row r="1522" s="8" customFormat="1" x14ac:dyDescent="0.25"/>
    <row r="1523" s="8" customFormat="1" x14ac:dyDescent="0.25"/>
    <row r="1524" s="8" customFormat="1" x14ac:dyDescent="0.25"/>
    <row r="1525" s="8" customFormat="1" x14ac:dyDescent="0.25"/>
    <row r="1526" s="8" customFormat="1" x14ac:dyDescent="0.25"/>
    <row r="1527" s="8" customFormat="1" x14ac:dyDescent="0.25"/>
    <row r="1528" s="8" customFormat="1" x14ac:dyDescent="0.25"/>
    <row r="1529" s="8" customFormat="1" x14ac:dyDescent="0.25"/>
    <row r="1530" s="8" customFormat="1" x14ac:dyDescent="0.25"/>
    <row r="1531" s="8" customFormat="1" x14ac:dyDescent="0.25"/>
    <row r="1532" s="8" customFormat="1" x14ac:dyDescent="0.25"/>
    <row r="1533" s="8" customFormat="1" x14ac:dyDescent="0.25"/>
    <row r="1534" s="8" customFormat="1" x14ac:dyDescent="0.25"/>
    <row r="1535" s="8" customFormat="1" x14ac:dyDescent="0.25"/>
    <row r="1536" s="8" customFormat="1" x14ac:dyDescent="0.25"/>
    <row r="1537" s="8" customFormat="1" x14ac:dyDescent="0.25"/>
    <row r="1538" s="8" customFormat="1" x14ac:dyDescent="0.25"/>
    <row r="1539" s="8" customFormat="1" x14ac:dyDescent="0.25"/>
    <row r="1540" s="8" customFormat="1" x14ac:dyDescent="0.25"/>
    <row r="1541" s="8" customFormat="1" x14ac:dyDescent="0.25"/>
    <row r="1542" s="8" customFormat="1" x14ac:dyDescent="0.25"/>
    <row r="1543" s="8" customFormat="1" x14ac:dyDescent="0.25"/>
    <row r="1544" s="8" customFormat="1" x14ac:dyDescent="0.25"/>
    <row r="1545" s="8" customFormat="1" x14ac:dyDescent="0.25"/>
    <row r="1546" s="8" customFormat="1" x14ac:dyDescent="0.25"/>
    <row r="1547" s="8" customFormat="1" x14ac:dyDescent="0.25"/>
    <row r="1548" s="8" customFormat="1" x14ac:dyDescent="0.25"/>
    <row r="1549" s="8" customFormat="1" x14ac:dyDescent="0.25"/>
    <row r="1550" s="8" customFormat="1" x14ac:dyDescent="0.25"/>
    <row r="1551" s="8" customFormat="1" x14ac:dyDescent="0.25"/>
    <row r="1552" s="8" customFormat="1" x14ac:dyDescent="0.25"/>
    <row r="1553" s="8" customFormat="1" x14ac:dyDescent="0.25"/>
    <row r="1554" s="8" customFormat="1" x14ac:dyDescent="0.25"/>
    <row r="1555" s="8" customFormat="1" x14ac:dyDescent="0.25"/>
    <row r="1556" s="8" customFormat="1" x14ac:dyDescent="0.25"/>
    <row r="1557" s="8" customFormat="1" x14ac:dyDescent="0.25"/>
    <row r="1558" s="8" customFormat="1" x14ac:dyDescent="0.25"/>
    <row r="1559" s="8" customFormat="1" x14ac:dyDescent="0.25"/>
    <row r="1560" s="8" customFormat="1" x14ac:dyDescent="0.25"/>
    <row r="1561" s="8" customFormat="1" x14ac:dyDescent="0.25"/>
    <row r="1562" s="8" customFormat="1" x14ac:dyDescent="0.25"/>
    <row r="1563" s="8" customFormat="1" x14ac:dyDescent="0.25"/>
    <row r="1564" s="8" customFormat="1" x14ac:dyDescent="0.25"/>
    <row r="1565" s="8" customFormat="1" x14ac:dyDescent="0.25"/>
    <row r="1566" s="8" customFormat="1" x14ac:dyDescent="0.25"/>
    <row r="1567" s="8" customFormat="1" x14ac:dyDescent="0.25"/>
    <row r="1568" s="8" customFormat="1" x14ac:dyDescent="0.25"/>
    <row r="1569" s="8" customFormat="1" x14ac:dyDescent="0.25"/>
    <row r="1570" s="8" customFormat="1" x14ac:dyDescent="0.25"/>
    <row r="1571" s="8" customFormat="1" x14ac:dyDescent="0.25"/>
    <row r="1572" s="8" customFormat="1" x14ac:dyDescent="0.25"/>
    <row r="1573" s="8" customFormat="1" x14ac:dyDescent="0.25"/>
    <row r="1574" s="8" customFormat="1" x14ac:dyDescent="0.25"/>
    <row r="1575" s="8" customFormat="1" x14ac:dyDescent="0.25"/>
    <row r="1576" s="8" customFormat="1" x14ac:dyDescent="0.25"/>
    <row r="1577" s="8" customFormat="1" x14ac:dyDescent="0.25"/>
    <row r="1578" s="8" customFormat="1" x14ac:dyDescent="0.25"/>
    <row r="1579" s="8" customFormat="1" x14ac:dyDescent="0.25"/>
    <row r="1580" s="8" customFormat="1" x14ac:dyDescent="0.25"/>
    <row r="1581" s="8" customFormat="1" x14ac:dyDescent="0.25"/>
    <row r="1582" s="8" customFormat="1" x14ac:dyDescent="0.25"/>
    <row r="1583" s="8" customFormat="1" x14ac:dyDescent="0.25"/>
    <row r="1584" s="8" customFormat="1" x14ac:dyDescent="0.25"/>
    <row r="1585" s="8" customFormat="1" x14ac:dyDescent="0.25"/>
    <row r="1586" s="8" customFormat="1" x14ac:dyDescent="0.25"/>
    <row r="1587" s="8" customFormat="1" x14ac:dyDescent="0.25"/>
    <row r="1588" s="8" customFormat="1" x14ac:dyDescent="0.25"/>
    <row r="1589" s="8" customFormat="1" x14ac:dyDescent="0.25"/>
    <row r="1590" s="8" customFormat="1" x14ac:dyDescent="0.25"/>
    <row r="1591" s="8" customFormat="1" x14ac:dyDescent="0.25"/>
    <row r="1592" s="8" customFormat="1" x14ac:dyDescent="0.25"/>
    <row r="1593" s="8" customFormat="1" x14ac:dyDescent="0.25"/>
    <row r="1594" s="8" customFormat="1" x14ac:dyDescent="0.25"/>
    <row r="1595" s="8" customFormat="1" x14ac:dyDescent="0.25"/>
    <row r="1596" s="8" customFormat="1" x14ac:dyDescent="0.25"/>
    <row r="1597" s="8" customFormat="1" x14ac:dyDescent="0.25"/>
    <row r="1598" s="8" customFormat="1" x14ac:dyDescent="0.25"/>
    <row r="1599" s="8" customFormat="1" x14ac:dyDescent="0.25"/>
    <row r="1600" s="8" customFormat="1" x14ac:dyDescent="0.25"/>
    <row r="1601" s="8" customFormat="1" x14ac:dyDescent="0.25"/>
    <row r="1602" s="8" customFormat="1" x14ac:dyDescent="0.25"/>
    <row r="1603" s="8" customFormat="1" x14ac:dyDescent="0.25"/>
    <row r="1604" s="8" customFormat="1" x14ac:dyDescent="0.25"/>
    <row r="1605" s="8" customFormat="1" x14ac:dyDescent="0.25"/>
    <row r="1606" s="8" customFormat="1" x14ac:dyDescent="0.25"/>
    <row r="1607" s="8" customFormat="1" x14ac:dyDescent="0.25"/>
    <row r="1608" s="8" customFormat="1" x14ac:dyDescent="0.25"/>
    <row r="1609" s="8" customFormat="1" x14ac:dyDescent="0.25"/>
    <row r="1610" s="8" customFormat="1" x14ac:dyDescent="0.25"/>
    <row r="1611" s="8" customFormat="1" x14ac:dyDescent="0.25"/>
    <row r="1612" s="8" customFormat="1" x14ac:dyDescent="0.25"/>
    <row r="1613" s="8" customFormat="1" x14ac:dyDescent="0.25"/>
    <row r="1614" s="8" customFormat="1" x14ac:dyDescent="0.25"/>
    <row r="1615" s="8" customFormat="1" x14ac:dyDescent="0.25"/>
    <row r="1616" s="8" customFormat="1" x14ac:dyDescent="0.25"/>
    <row r="1617" s="8" customFormat="1" x14ac:dyDescent="0.25"/>
    <row r="1618" s="8" customFormat="1" x14ac:dyDescent="0.25"/>
    <row r="1619" s="8" customFormat="1" x14ac:dyDescent="0.25"/>
    <row r="1620" s="8" customFormat="1" x14ac:dyDescent="0.25"/>
    <row r="1621" s="8" customFormat="1" x14ac:dyDescent="0.25"/>
    <row r="1622" s="8" customFormat="1" x14ac:dyDescent="0.25"/>
    <row r="1623" s="8" customFormat="1" x14ac:dyDescent="0.25"/>
    <row r="1624" s="8" customFormat="1" x14ac:dyDescent="0.25"/>
    <row r="1625" s="8" customFormat="1" x14ac:dyDescent="0.25"/>
    <row r="1626" s="8" customFormat="1" x14ac:dyDescent="0.25"/>
    <row r="1627" s="8" customFormat="1" x14ac:dyDescent="0.25"/>
    <row r="1628" s="8" customFormat="1" x14ac:dyDescent="0.25"/>
    <row r="1629" s="8" customFormat="1" x14ac:dyDescent="0.25"/>
    <row r="1630" s="8" customFormat="1" x14ac:dyDescent="0.25"/>
    <row r="1631" s="8" customFormat="1" x14ac:dyDescent="0.25"/>
    <row r="1632" s="8" customFormat="1" x14ac:dyDescent="0.25"/>
    <row r="1633" s="8" customFormat="1" x14ac:dyDescent="0.25"/>
    <row r="1634" s="8" customFormat="1" x14ac:dyDescent="0.25"/>
    <row r="1635" s="8" customFormat="1" x14ac:dyDescent="0.25"/>
    <row r="1636" s="8" customFormat="1" x14ac:dyDescent="0.25"/>
    <row r="1637" s="8" customFormat="1" x14ac:dyDescent="0.25"/>
    <row r="1638" s="8" customFormat="1" x14ac:dyDescent="0.25"/>
    <row r="1639" s="8" customFormat="1" x14ac:dyDescent="0.25"/>
    <row r="1640" s="8" customFormat="1" x14ac:dyDescent="0.25"/>
    <row r="1641" s="8" customFormat="1" x14ac:dyDescent="0.25"/>
    <row r="1642" s="8" customFormat="1" x14ac:dyDescent="0.25"/>
    <row r="1643" s="8" customFormat="1" x14ac:dyDescent="0.25"/>
    <row r="1644" s="8" customFormat="1" x14ac:dyDescent="0.25"/>
    <row r="1645" s="8" customFormat="1" x14ac:dyDescent="0.25"/>
    <row r="1646" s="8" customFormat="1" x14ac:dyDescent="0.25"/>
    <row r="1647" s="8" customFormat="1" x14ac:dyDescent="0.25"/>
    <row r="1648" s="8" customFormat="1" x14ac:dyDescent="0.25"/>
    <row r="1649" s="8" customFormat="1" x14ac:dyDescent="0.25"/>
    <row r="1650" s="8" customFormat="1" x14ac:dyDescent="0.25"/>
    <row r="1651" s="8" customFormat="1" x14ac:dyDescent="0.25"/>
    <row r="1652" s="8" customFormat="1" x14ac:dyDescent="0.25"/>
    <row r="1653" s="8" customFormat="1" x14ac:dyDescent="0.25"/>
    <row r="1654" s="8" customFormat="1" x14ac:dyDescent="0.25"/>
    <row r="1655" s="8" customFormat="1" x14ac:dyDescent="0.25"/>
    <row r="1656" s="8" customFormat="1" x14ac:dyDescent="0.25"/>
    <row r="1657" s="8" customFormat="1" x14ac:dyDescent="0.25"/>
    <row r="1658" s="8" customFormat="1" x14ac:dyDescent="0.25"/>
    <row r="1659" s="8" customFormat="1" x14ac:dyDescent="0.25"/>
    <row r="1660" s="8" customFormat="1" x14ac:dyDescent="0.25"/>
    <row r="1661" s="8" customFormat="1" x14ac:dyDescent="0.25"/>
    <row r="1662" s="8" customFormat="1" x14ac:dyDescent="0.25"/>
    <row r="1663" s="8" customFormat="1" x14ac:dyDescent="0.25"/>
    <row r="1664" s="8" customFormat="1" x14ac:dyDescent="0.25"/>
    <row r="1665" s="8" customFormat="1" x14ac:dyDescent="0.25"/>
    <row r="1666" s="8" customFormat="1" x14ac:dyDescent="0.25"/>
    <row r="1667" s="8" customFormat="1" x14ac:dyDescent="0.25"/>
    <row r="1668" s="8" customFormat="1" x14ac:dyDescent="0.25"/>
    <row r="1669" s="8" customFormat="1" x14ac:dyDescent="0.25"/>
    <row r="1670" s="8" customFormat="1" x14ac:dyDescent="0.25"/>
    <row r="1671" s="8" customFormat="1" x14ac:dyDescent="0.25"/>
    <row r="1672" s="8" customFormat="1" x14ac:dyDescent="0.25"/>
    <row r="1673" s="8" customFormat="1" x14ac:dyDescent="0.25"/>
    <row r="1674" s="8" customFormat="1" x14ac:dyDescent="0.25"/>
    <row r="1675" s="8" customFormat="1" x14ac:dyDescent="0.25"/>
    <row r="1676" s="8" customFormat="1" x14ac:dyDescent="0.25"/>
    <row r="1677" s="8" customFormat="1" x14ac:dyDescent="0.25"/>
    <row r="1678" s="8" customFormat="1" x14ac:dyDescent="0.25"/>
    <row r="1679" s="8" customFormat="1" x14ac:dyDescent="0.25"/>
    <row r="1680" s="8" customFormat="1" x14ac:dyDescent="0.25"/>
    <row r="1681" s="8" customFormat="1" x14ac:dyDescent="0.25"/>
    <row r="1682" s="8" customFormat="1" x14ac:dyDescent="0.25"/>
    <row r="1683" s="8" customFormat="1" x14ac:dyDescent="0.25"/>
    <row r="1684" s="8" customFormat="1" x14ac:dyDescent="0.25"/>
    <row r="1685" s="8" customFormat="1" x14ac:dyDescent="0.25"/>
    <row r="1686" s="8" customFormat="1" x14ac:dyDescent="0.25"/>
    <row r="1687" s="8" customFormat="1" x14ac:dyDescent="0.25"/>
    <row r="1688" s="8" customFormat="1" x14ac:dyDescent="0.25"/>
    <row r="1689" s="8" customFormat="1" x14ac:dyDescent="0.25"/>
    <row r="1690" s="8" customFormat="1" x14ac:dyDescent="0.25"/>
    <row r="1691" s="8" customFormat="1" x14ac:dyDescent="0.25"/>
    <row r="1692" s="8" customFormat="1" x14ac:dyDescent="0.25"/>
    <row r="1693" s="8" customFormat="1" x14ac:dyDescent="0.25"/>
    <row r="1694" s="8" customFormat="1" x14ac:dyDescent="0.25"/>
    <row r="1695" s="8" customFormat="1" x14ac:dyDescent="0.25"/>
    <row r="1696" s="8" customFormat="1" x14ac:dyDescent="0.25"/>
    <row r="1697" s="8" customFormat="1" x14ac:dyDescent="0.25"/>
    <row r="1698" s="8" customFormat="1" x14ac:dyDescent="0.25"/>
    <row r="1699" s="8" customFormat="1" x14ac:dyDescent="0.25"/>
    <row r="1700" s="8" customFormat="1" x14ac:dyDescent="0.25"/>
    <row r="1701" s="8" customFormat="1" x14ac:dyDescent="0.25"/>
    <row r="1702" s="8" customFormat="1" x14ac:dyDescent="0.25"/>
    <row r="1703" s="8" customFormat="1" x14ac:dyDescent="0.25"/>
    <row r="1704" s="8" customFormat="1" x14ac:dyDescent="0.25"/>
    <row r="1705" s="8" customFormat="1" x14ac:dyDescent="0.25"/>
    <row r="1706" s="8" customFormat="1" x14ac:dyDescent="0.25"/>
    <row r="1707" s="8" customFormat="1" x14ac:dyDescent="0.25"/>
    <row r="1708" s="8" customFormat="1" x14ac:dyDescent="0.25"/>
    <row r="1709" s="8" customFormat="1" x14ac:dyDescent="0.25"/>
    <row r="1710" s="8" customFormat="1" x14ac:dyDescent="0.25"/>
    <row r="1711" s="8" customFormat="1" x14ac:dyDescent="0.25"/>
    <row r="1712" s="8" customFormat="1" x14ac:dyDescent="0.25"/>
    <row r="1713" s="8" customFormat="1" x14ac:dyDescent="0.25"/>
    <row r="1714" s="8" customFormat="1" x14ac:dyDescent="0.25"/>
    <row r="1715" s="8" customFormat="1" x14ac:dyDescent="0.25"/>
    <row r="1716" s="8" customFormat="1" x14ac:dyDescent="0.25"/>
    <row r="1717" s="8" customFormat="1" x14ac:dyDescent="0.25"/>
    <row r="1718" s="8" customFormat="1" x14ac:dyDescent="0.25"/>
    <row r="1719" s="8" customFormat="1" x14ac:dyDescent="0.25"/>
    <row r="1720" s="8" customFormat="1" x14ac:dyDescent="0.25"/>
    <row r="1721" s="8" customFormat="1" x14ac:dyDescent="0.25"/>
    <row r="1722" s="8" customFormat="1" x14ac:dyDescent="0.25"/>
    <row r="1723" s="8" customFormat="1" x14ac:dyDescent="0.25"/>
    <row r="1724" s="8" customFormat="1" x14ac:dyDescent="0.25"/>
    <row r="1725" s="8" customFormat="1" x14ac:dyDescent="0.25"/>
    <row r="1726" s="8" customFormat="1" x14ac:dyDescent="0.25"/>
    <row r="1727" s="8" customFormat="1" x14ac:dyDescent="0.25"/>
    <row r="1728" s="8" customFormat="1" x14ac:dyDescent="0.25"/>
    <row r="1729" s="8" customFormat="1" x14ac:dyDescent="0.25"/>
    <row r="1730" s="8" customFormat="1" x14ac:dyDescent="0.25"/>
    <row r="1731" s="8" customFormat="1" x14ac:dyDescent="0.25"/>
    <row r="1732" s="8" customFormat="1" x14ac:dyDescent="0.25"/>
    <row r="1733" s="8" customFormat="1" x14ac:dyDescent="0.25"/>
    <row r="1734" s="8" customFormat="1" x14ac:dyDescent="0.25"/>
    <row r="1735" s="8" customFormat="1" x14ac:dyDescent="0.25"/>
    <row r="1736" s="8" customFormat="1" x14ac:dyDescent="0.25"/>
    <row r="1737" s="8" customFormat="1" x14ac:dyDescent="0.25"/>
    <row r="1738" s="8" customFormat="1" x14ac:dyDescent="0.25"/>
    <row r="1739" s="8" customFormat="1" x14ac:dyDescent="0.25"/>
    <row r="1740" s="8" customFormat="1" x14ac:dyDescent="0.25"/>
    <row r="1741" s="8" customFormat="1" x14ac:dyDescent="0.25"/>
    <row r="1742" s="8" customFormat="1" x14ac:dyDescent="0.25"/>
    <row r="1743" s="8" customFormat="1" x14ac:dyDescent="0.25"/>
    <row r="1744" s="8" customFormat="1" x14ac:dyDescent="0.25"/>
    <row r="1745" s="8" customFormat="1" x14ac:dyDescent="0.25"/>
    <row r="1746" s="8" customFormat="1" x14ac:dyDescent="0.25"/>
    <row r="1747" s="8" customFormat="1" x14ac:dyDescent="0.25"/>
    <row r="1748" s="8" customFormat="1" x14ac:dyDescent="0.25"/>
    <row r="1749" s="8" customFormat="1" x14ac:dyDescent="0.25"/>
    <row r="1750" s="8" customFormat="1" x14ac:dyDescent="0.25"/>
    <row r="1751" s="8" customFormat="1" x14ac:dyDescent="0.25"/>
    <row r="1752" s="8" customFormat="1" x14ac:dyDescent="0.25"/>
    <row r="1753" s="8" customFormat="1" x14ac:dyDescent="0.25"/>
    <row r="1754" s="8" customFormat="1" x14ac:dyDescent="0.25"/>
    <row r="1755" s="8" customFormat="1" x14ac:dyDescent="0.25"/>
    <row r="1756" s="8" customFormat="1" x14ac:dyDescent="0.25"/>
    <row r="1757" s="8" customFormat="1" x14ac:dyDescent="0.25"/>
    <row r="1758" s="8" customFormat="1" x14ac:dyDescent="0.25"/>
    <row r="1759" s="8" customFormat="1" x14ac:dyDescent="0.25"/>
    <row r="1760" s="8" customFormat="1" x14ac:dyDescent="0.25"/>
    <row r="1761" s="8" customFormat="1" x14ac:dyDescent="0.25"/>
    <row r="1762" s="8" customFormat="1" x14ac:dyDescent="0.25"/>
    <row r="1763" s="8" customFormat="1" x14ac:dyDescent="0.25"/>
    <row r="1764" s="8" customFormat="1" x14ac:dyDescent="0.25"/>
    <row r="1765" s="8" customFormat="1" x14ac:dyDescent="0.25"/>
    <row r="1766" s="8" customFormat="1" x14ac:dyDescent="0.25"/>
    <row r="1767" s="8" customFormat="1" x14ac:dyDescent="0.25"/>
    <row r="1768" s="8" customFormat="1" x14ac:dyDescent="0.25"/>
    <row r="1769" s="8" customFormat="1" x14ac:dyDescent="0.25"/>
    <row r="1770" s="8" customFormat="1" x14ac:dyDescent="0.25"/>
    <row r="1771" s="8" customFormat="1" x14ac:dyDescent="0.25"/>
    <row r="1772" s="8" customFormat="1" x14ac:dyDescent="0.25"/>
    <row r="1773" s="8" customFormat="1" x14ac:dyDescent="0.25"/>
    <row r="1774" s="8" customFormat="1" x14ac:dyDescent="0.25"/>
    <row r="1775" s="8" customFormat="1" x14ac:dyDescent="0.25"/>
    <row r="1776" s="8" customFormat="1" x14ac:dyDescent="0.25"/>
    <row r="1777" s="8" customFormat="1" x14ac:dyDescent="0.25"/>
    <row r="1778" s="8" customFormat="1" x14ac:dyDescent="0.25"/>
    <row r="1779" s="8" customFormat="1" x14ac:dyDescent="0.25"/>
    <row r="1780" s="8" customFormat="1" x14ac:dyDescent="0.25"/>
    <row r="1781" s="8" customFormat="1" x14ac:dyDescent="0.25"/>
    <row r="1782" s="8" customFormat="1" x14ac:dyDescent="0.25"/>
    <row r="1783" s="8" customFormat="1" x14ac:dyDescent="0.25"/>
    <row r="1784" s="8" customFormat="1" x14ac:dyDescent="0.25"/>
    <row r="1785" s="8" customFormat="1" x14ac:dyDescent="0.25"/>
    <row r="1786" s="8" customFormat="1" x14ac:dyDescent="0.25"/>
    <row r="1787" s="8" customFormat="1" x14ac:dyDescent="0.25"/>
    <row r="1788" s="8" customFormat="1" x14ac:dyDescent="0.25"/>
    <row r="1789" s="8" customFormat="1" x14ac:dyDescent="0.25"/>
    <row r="1790" s="8" customFormat="1" x14ac:dyDescent="0.25"/>
    <row r="1791" s="8" customFormat="1" x14ac:dyDescent="0.25"/>
    <row r="1792" s="8" customFormat="1" x14ac:dyDescent="0.25"/>
    <row r="1793" s="8" customFormat="1" x14ac:dyDescent="0.25"/>
    <row r="1794" s="8" customFormat="1" x14ac:dyDescent="0.25"/>
    <row r="1795" s="8" customFormat="1" x14ac:dyDescent="0.25"/>
    <row r="1796" s="8" customFormat="1" x14ac:dyDescent="0.25"/>
    <row r="1797" s="8" customFormat="1" x14ac:dyDescent="0.25"/>
    <row r="1798" s="8" customFormat="1" x14ac:dyDescent="0.25"/>
    <row r="1799" s="8" customFormat="1" x14ac:dyDescent="0.25"/>
    <row r="1800" s="8" customFormat="1" x14ac:dyDescent="0.25"/>
    <row r="1801" s="8" customFormat="1" x14ac:dyDescent="0.25"/>
    <row r="1802" s="8" customFormat="1" x14ac:dyDescent="0.25"/>
    <row r="1803" s="8" customFormat="1" x14ac:dyDescent="0.25"/>
    <row r="1804" s="8" customFormat="1" x14ac:dyDescent="0.25"/>
    <row r="1805" s="8" customFormat="1" x14ac:dyDescent="0.25"/>
    <row r="1806" s="8" customFormat="1" x14ac:dyDescent="0.25"/>
    <row r="1807" s="8" customFormat="1" x14ac:dyDescent="0.25"/>
    <row r="1808" s="8" customFormat="1" x14ac:dyDescent="0.25"/>
    <row r="1809" s="8" customFormat="1" x14ac:dyDescent="0.25"/>
    <row r="1810" s="8" customFormat="1" x14ac:dyDescent="0.25"/>
    <row r="1811" s="8" customFormat="1" x14ac:dyDescent="0.25"/>
    <row r="1812" s="8" customFormat="1" x14ac:dyDescent="0.25"/>
    <row r="1813" s="8" customFormat="1" x14ac:dyDescent="0.25"/>
    <row r="1814" s="8" customFormat="1" x14ac:dyDescent="0.25"/>
    <row r="1815" s="8" customFormat="1" x14ac:dyDescent="0.25"/>
    <row r="1816" s="8" customFormat="1" x14ac:dyDescent="0.25"/>
    <row r="1817" s="8" customFormat="1" x14ac:dyDescent="0.25"/>
    <row r="1818" s="8" customFormat="1" x14ac:dyDescent="0.25"/>
    <row r="1819" s="8" customFormat="1" x14ac:dyDescent="0.25"/>
    <row r="1820" s="8" customFormat="1" x14ac:dyDescent="0.25"/>
    <row r="1821" s="8" customFormat="1" x14ac:dyDescent="0.25"/>
    <row r="1822" s="8" customFormat="1" x14ac:dyDescent="0.25"/>
    <row r="1823" s="8" customFormat="1" x14ac:dyDescent="0.25"/>
    <row r="1824" s="8" customFormat="1" x14ac:dyDescent="0.25"/>
    <row r="1825" s="8" customFormat="1" x14ac:dyDescent="0.25"/>
    <row r="1826" s="8" customFormat="1" x14ac:dyDescent="0.25"/>
    <row r="1827" s="8" customFormat="1" x14ac:dyDescent="0.25"/>
    <row r="1828" s="8" customFormat="1" x14ac:dyDescent="0.25"/>
    <row r="1829" s="8" customFormat="1" x14ac:dyDescent="0.25"/>
    <row r="1830" s="8" customFormat="1" x14ac:dyDescent="0.25"/>
    <row r="1831" s="8" customFormat="1" x14ac:dyDescent="0.25"/>
    <row r="1832" s="8" customFormat="1" x14ac:dyDescent="0.25"/>
    <row r="1833" s="8" customFormat="1" x14ac:dyDescent="0.25"/>
    <row r="1834" s="8" customFormat="1" x14ac:dyDescent="0.25"/>
    <row r="1835" s="8" customFormat="1" x14ac:dyDescent="0.25"/>
    <row r="1836" s="8" customFormat="1" x14ac:dyDescent="0.25"/>
    <row r="1837" s="8" customFormat="1" x14ac:dyDescent="0.25"/>
    <row r="1838" s="8" customFormat="1" x14ac:dyDescent="0.25"/>
    <row r="1839" s="8" customFormat="1" x14ac:dyDescent="0.25"/>
    <row r="1840" s="8" customFormat="1" x14ac:dyDescent="0.25"/>
    <row r="1841" s="8" customFormat="1" x14ac:dyDescent="0.25"/>
    <row r="1842" s="8" customFormat="1" x14ac:dyDescent="0.25"/>
    <row r="1843" s="8" customFormat="1" x14ac:dyDescent="0.25"/>
    <row r="1844" s="8" customFormat="1" x14ac:dyDescent="0.25"/>
    <row r="1845" s="8" customFormat="1" x14ac:dyDescent="0.25"/>
    <row r="1846" s="8" customFormat="1" x14ac:dyDescent="0.25"/>
    <row r="1847" s="8" customFormat="1" x14ac:dyDescent="0.25"/>
    <row r="1848" s="8" customFormat="1" x14ac:dyDescent="0.25"/>
    <row r="1849" s="8" customFormat="1" x14ac:dyDescent="0.25"/>
    <row r="1850" s="8" customFormat="1" x14ac:dyDescent="0.25"/>
    <row r="1851" s="8" customFormat="1" x14ac:dyDescent="0.25"/>
    <row r="1852" s="8" customFormat="1" x14ac:dyDescent="0.25"/>
    <row r="1853" s="8" customFormat="1" x14ac:dyDescent="0.25"/>
    <row r="1854" s="8" customFormat="1" x14ac:dyDescent="0.25"/>
    <row r="1855" s="8" customFormat="1" x14ac:dyDescent="0.25"/>
    <row r="1856" s="8" customFormat="1" x14ac:dyDescent="0.25"/>
    <row r="1857" s="8" customFormat="1" x14ac:dyDescent="0.25"/>
    <row r="1858" s="8" customFormat="1" x14ac:dyDescent="0.25"/>
    <row r="1859" s="8" customFormat="1" x14ac:dyDescent="0.25"/>
    <row r="1860" s="8" customFormat="1" x14ac:dyDescent="0.25"/>
    <row r="1861" s="8" customFormat="1" x14ac:dyDescent="0.25"/>
    <row r="1862" s="8" customFormat="1" x14ac:dyDescent="0.25"/>
    <row r="1863" s="8" customFormat="1" x14ac:dyDescent="0.25"/>
    <row r="1864" s="8" customFormat="1" x14ac:dyDescent="0.25"/>
    <row r="1865" s="8" customFormat="1" x14ac:dyDescent="0.25"/>
    <row r="1866" s="8" customFormat="1" x14ac:dyDescent="0.25"/>
    <row r="1867" s="8" customFormat="1" x14ac:dyDescent="0.25"/>
    <row r="1868" s="8" customFormat="1" x14ac:dyDescent="0.25"/>
    <row r="1869" s="8" customFormat="1" x14ac:dyDescent="0.25"/>
    <row r="1870" s="8" customFormat="1" x14ac:dyDescent="0.25"/>
    <row r="1871" s="8" customFormat="1" x14ac:dyDescent="0.25"/>
    <row r="1872" s="8" customFormat="1" x14ac:dyDescent="0.25"/>
    <row r="1873" s="8" customFormat="1" x14ac:dyDescent="0.25"/>
    <row r="1874" s="8" customFormat="1" x14ac:dyDescent="0.25"/>
    <row r="1875" s="8" customFormat="1" x14ac:dyDescent="0.25"/>
    <row r="1876" s="8" customFormat="1" x14ac:dyDescent="0.25"/>
    <row r="1877" s="8" customFormat="1" x14ac:dyDescent="0.25"/>
    <row r="1878" s="8" customFormat="1" x14ac:dyDescent="0.25"/>
    <row r="1879" s="8" customFormat="1" x14ac:dyDescent="0.25"/>
    <row r="1880" s="8" customFormat="1" x14ac:dyDescent="0.25"/>
    <row r="1881" s="8" customFormat="1" x14ac:dyDescent="0.25"/>
    <row r="1882" s="8" customFormat="1" x14ac:dyDescent="0.25"/>
    <row r="1883" s="8" customFormat="1" x14ac:dyDescent="0.25"/>
    <row r="1884" s="8" customFormat="1" x14ac:dyDescent="0.25"/>
    <row r="1885" s="8" customFormat="1" x14ac:dyDescent="0.25"/>
    <row r="1886" s="8" customFormat="1" x14ac:dyDescent="0.25"/>
    <row r="1887" s="8" customFormat="1" x14ac:dyDescent="0.25"/>
    <row r="1888" s="8" customFormat="1" x14ac:dyDescent="0.25"/>
    <row r="1889" s="8" customFormat="1" x14ac:dyDescent="0.25"/>
    <row r="1890" s="8" customFormat="1" x14ac:dyDescent="0.25"/>
    <row r="1891" s="8" customFormat="1" x14ac:dyDescent="0.25"/>
    <row r="1892" s="8" customFormat="1" x14ac:dyDescent="0.25"/>
    <row r="1893" s="8" customFormat="1" x14ac:dyDescent="0.25"/>
    <row r="1894" s="8" customFormat="1" x14ac:dyDescent="0.25"/>
    <row r="1895" s="8" customFormat="1" x14ac:dyDescent="0.25"/>
    <row r="1896" s="8" customFormat="1" x14ac:dyDescent="0.25"/>
    <row r="1897" s="8" customFormat="1" x14ac:dyDescent="0.25"/>
    <row r="1898" s="8" customFormat="1" x14ac:dyDescent="0.25"/>
    <row r="1899" s="8" customFormat="1" x14ac:dyDescent="0.25"/>
    <row r="1900" s="8" customFormat="1" x14ac:dyDescent="0.25"/>
    <row r="1901" s="8" customFormat="1" x14ac:dyDescent="0.25"/>
    <row r="1902" s="8" customFormat="1" x14ac:dyDescent="0.25"/>
    <row r="1903" s="8" customFormat="1" x14ac:dyDescent="0.25"/>
    <row r="1904" s="8" customFormat="1" x14ac:dyDescent="0.25"/>
    <row r="1905" s="8" customFormat="1" x14ac:dyDescent="0.25"/>
    <row r="1906" s="8" customFormat="1" x14ac:dyDescent="0.25"/>
    <row r="1907" s="8" customFormat="1" x14ac:dyDescent="0.25"/>
    <row r="1908" s="8" customFormat="1" x14ac:dyDescent="0.25"/>
    <row r="1909" s="8" customFormat="1" x14ac:dyDescent="0.25"/>
    <row r="1910" s="8" customFormat="1" x14ac:dyDescent="0.25"/>
    <row r="1911" s="8" customFormat="1" x14ac:dyDescent="0.25"/>
    <row r="1912" s="8" customFormat="1" x14ac:dyDescent="0.25"/>
    <row r="1913" s="8" customFormat="1" x14ac:dyDescent="0.25"/>
    <row r="1914" s="8" customFormat="1" x14ac:dyDescent="0.25"/>
    <row r="1915" s="8" customFormat="1" x14ac:dyDescent="0.25"/>
    <row r="1916" s="8" customFormat="1" x14ac:dyDescent="0.25"/>
    <row r="1917" s="8" customFormat="1" x14ac:dyDescent="0.25"/>
    <row r="1918" s="8" customFormat="1" x14ac:dyDescent="0.25"/>
    <row r="1919" s="8" customFormat="1" x14ac:dyDescent="0.25"/>
    <row r="1920" s="8" customFormat="1" x14ac:dyDescent="0.25"/>
    <row r="1921" s="8" customFormat="1" x14ac:dyDescent="0.25"/>
    <row r="1922" s="8" customFormat="1" x14ac:dyDescent="0.25"/>
    <row r="1923" s="8" customFormat="1" x14ac:dyDescent="0.25"/>
    <row r="1924" s="8" customFormat="1" x14ac:dyDescent="0.25"/>
    <row r="1925" s="8" customFormat="1" x14ac:dyDescent="0.25"/>
    <row r="1926" s="8" customFormat="1" x14ac:dyDescent="0.25"/>
    <row r="1927" s="8" customFormat="1" x14ac:dyDescent="0.25"/>
    <row r="1928" s="8" customFormat="1" x14ac:dyDescent="0.25"/>
    <row r="1929" s="8" customFormat="1" x14ac:dyDescent="0.25"/>
    <row r="1930" s="8" customFormat="1" x14ac:dyDescent="0.25"/>
    <row r="1931" s="8" customFormat="1" x14ac:dyDescent="0.25"/>
    <row r="1932" s="8" customFormat="1" x14ac:dyDescent="0.25"/>
    <row r="1933" s="8" customFormat="1" x14ac:dyDescent="0.25"/>
    <row r="1934" s="8" customFormat="1" x14ac:dyDescent="0.25"/>
    <row r="1935" s="8" customFormat="1" x14ac:dyDescent="0.25"/>
    <row r="1936" s="8" customFormat="1" x14ac:dyDescent="0.25"/>
    <row r="1937" s="8" customFormat="1" x14ac:dyDescent="0.25"/>
    <row r="1938" s="8" customFormat="1" x14ac:dyDescent="0.25"/>
    <row r="1939" s="8" customFormat="1" x14ac:dyDescent="0.25"/>
    <row r="1940" s="8" customFormat="1" x14ac:dyDescent="0.25"/>
    <row r="1941" s="8" customFormat="1" x14ac:dyDescent="0.25"/>
    <row r="1942" s="8" customFormat="1" x14ac:dyDescent="0.25"/>
    <row r="1943" s="8" customFormat="1" x14ac:dyDescent="0.25"/>
    <row r="1944" s="8" customFormat="1" x14ac:dyDescent="0.25"/>
    <row r="1945" s="8" customFormat="1" x14ac:dyDescent="0.25"/>
    <row r="1946" s="8" customFormat="1" x14ac:dyDescent="0.25"/>
    <row r="1947" s="8" customFormat="1" x14ac:dyDescent="0.25"/>
    <row r="1948" s="8" customFormat="1" x14ac:dyDescent="0.25"/>
    <row r="1949" s="8" customFormat="1" x14ac:dyDescent="0.25"/>
    <row r="1950" s="8" customFormat="1" x14ac:dyDescent="0.25"/>
    <row r="1951" s="8" customFormat="1" x14ac:dyDescent="0.25"/>
    <row r="1952" s="8" customFormat="1" x14ac:dyDescent="0.25"/>
    <row r="1953" s="8" customFormat="1" x14ac:dyDescent="0.25"/>
    <row r="1954" s="8" customFormat="1" x14ac:dyDescent="0.25"/>
    <row r="1955" s="8" customFormat="1" x14ac:dyDescent="0.25"/>
    <row r="1956" s="8" customFormat="1" x14ac:dyDescent="0.25"/>
    <row r="1957" s="8" customFormat="1" x14ac:dyDescent="0.25"/>
    <row r="1958" s="8" customFormat="1" x14ac:dyDescent="0.25"/>
    <row r="1959" s="8" customFormat="1" x14ac:dyDescent="0.25"/>
    <row r="1960" s="8" customFormat="1" x14ac:dyDescent="0.25"/>
    <row r="1961" s="8" customFormat="1" x14ac:dyDescent="0.25"/>
    <row r="1962" s="8" customFormat="1" x14ac:dyDescent="0.25"/>
    <row r="1963" s="8" customFormat="1" x14ac:dyDescent="0.25"/>
    <row r="1964" s="8" customFormat="1" x14ac:dyDescent="0.25"/>
    <row r="1965" s="8" customFormat="1" x14ac:dyDescent="0.25"/>
    <row r="1966" s="8" customFormat="1" x14ac:dyDescent="0.25"/>
    <row r="1967" s="8" customFormat="1" x14ac:dyDescent="0.25"/>
    <row r="1968" s="8" customFormat="1" x14ac:dyDescent="0.25"/>
    <row r="1969" s="8" customFormat="1" x14ac:dyDescent="0.25"/>
    <row r="1970" s="8" customFormat="1" x14ac:dyDescent="0.25"/>
    <row r="1971" s="8" customFormat="1" x14ac:dyDescent="0.25"/>
    <row r="1972" s="8" customFormat="1" x14ac:dyDescent="0.25"/>
    <row r="1973" s="8" customFormat="1" x14ac:dyDescent="0.25"/>
    <row r="1974" s="8" customFormat="1" x14ac:dyDescent="0.25"/>
    <row r="1975" s="8" customFormat="1" x14ac:dyDescent="0.25"/>
    <row r="1976" s="8" customFormat="1" x14ac:dyDescent="0.25"/>
    <row r="1977" s="8" customFormat="1" x14ac:dyDescent="0.25"/>
    <row r="1978" s="8" customFormat="1" x14ac:dyDescent="0.25"/>
    <row r="1979" s="8" customFormat="1" x14ac:dyDescent="0.25"/>
    <row r="1980" s="8" customFormat="1" x14ac:dyDescent="0.25"/>
    <row r="1981" s="8" customFormat="1" x14ac:dyDescent="0.25"/>
    <row r="1982" s="8" customFormat="1" x14ac:dyDescent="0.25"/>
    <row r="1983" s="8" customFormat="1" x14ac:dyDescent="0.25"/>
    <row r="1984" s="8" customFormat="1" x14ac:dyDescent="0.25"/>
    <row r="1985" s="8" customFormat="1" x14ac:dyDescent="0.25"/>
    <row r="1986" s="8" customFormat="1" x14ac:dyDescent="0.25"/>
    <row r="1987" s="8" customFormat="1" x14ac:dyDescent="0.25"/>
    <row r="1988" s="8" customFormat="1" x14ac:dyDescent="0.25"/>
    <row r="1989" s="8" customFormat="1" x14ac:dyDescent="0.25"/>
    <row r="1990" s="8" customFormat="1" x14ac:dyDescent="0.25"/>
    <row r="1991" s="8" customFormat="1" x14ac:dyDescent="0.25"/>
    <row r="1992" s="8" customFormat="1" x14ac:dyDescent="0.25"/>
    <row r="1993" s="8" customFormat="1" x14ac:dyDescent="0.25"/>
    <row r="1994" s="8" customFormat="1" x14ac:dyDescent="0.25"/>
    <row r="1995" s="8" customFormat="1" x14ac:dyDescent="0.25"/>
    <row r="1996" s="8" customFormat="1" x14ac:dyDescent="0.25"/>
    <row r="1997" s="8" customFormat="1" x14ac:dyDescent="0.25"/>
    <row r="1998" s="8" customFormat="1" x14ac:dyDescent="0.25"/>
    <row r="1999" s="8" customFormat="1" x14ac:dyDescent="0.25"/>
    <row r="2000" s="8" customFormat="1" x14ac:dyDescent="0.25"/>
    <row r="2001" s="8" customFormat="1" x14ac:dyDescent="0.25"/>
    <row r="2002" s="8" customFormat="1" x14ac:dyDescent="0.25"/>
    <row r="2003" s="8" customFormat="1" x14ac:dyDescent="0.25"/>
    <row r="2004" s="8" customFormat="1" x14ac:dyDescent="0.25"/>
    <row r="2005" s="8" customFormat="1" x14ac:dyDescent="0.25"/>
    <row r="2006" s="8" customFormat="1" x14ac:dyDescent="0.25"/>
    <row r="2007" s="8" customFormat="1" x14ac:dyDescent="0.25"/>
    <row r="2008" s="8" customFormat="1" x14ac:dyDescent="0.25"/>
    <row r="2009" s="8" customFormat="1" x14ac:dyDescent="0.25"/>
    <row r="2010" s="8" customFormat="1" x14ac:dyDescent="0.25"/>
    <row r="2011" s="8" customFormat="1" x14ac:dyDescent="0.25"/>
    <row r="2012" s="8" customFormat="1" x14ac:dyDescent="0.25"/>
    <row r="2013" s="8" customFormat="1" x14ac:dyDescent="0.25"/>
    <row r="2014" s="8" customFormat="1" x14ac:dyDescent="0.25"/>
    <row r="2015" s="8" customFormat="1" x14ac:dyDescent="0.25"/>
    <row r="2016" s="8" customFormat="1" x14ac:dyDescent="0.25"/>
    <row r="2017" s="8" customFormat="1" x14ac:dyDescent="0.25"/>
    <row r="2018" s="8" customFormat="1" x14ac:dyDescent="0.25"/>
    <row r="2019" s="8" customFormat="1" x14ac:dyDescent="0.25"/>
    <row r="2020" s="8" customFormat="1" x14ac:dyDescent="0.25"/>
    <row r="2021" s="8" customFormat="1" x14ac:dyDescent="0.25"/>
    <row r="2022" s="8" customFormat="1" x14ac:dyDescent="0.25"/>
    <row r="2023" s="8" customFormat="1" x14ac:dyDescent="0.25"/>
    <row r="2024" s="8" customFormat="1" x14ac:dyDescent="0.25"/>
    <row r="2025" s="8" customFormat="1" x14ac:dyDescent="0.25"/>
    <row r="2026" s="8" customFormat="1" x14ac:dyDescent="0.25"/>
    <row r="2027" s="8" customFormat="1" x14ac:dyDescent="0.25"/>
    <row r="2028" s="8" customFormat="1" x14ac:dyDescent="0.25"/>
    <row r="2029" s="8" customFormat="1" x14ac:dyDescent="0.25"/>
    <row r="2030" s="8" customFormat="1" x14ac:dyDescent="0.25"/>
    <row r="2031" s="8" customFormat="1" x14ac:dyDescent="0.25"/>
    <row r="2032" s="8" customFormat="1" x14ac:dyDescent="0.25"/>
    <row r="2033" spans="1:2" s="8" customFormat="1" x14ac:dyDescent="0.25"/>
    <row r="2034" spans="1:2" s="8" customFormat="1" x14ac:dyDescent="0.25"/>
    <row r="2035" spans="1:2" s="8" customFormat="1" x14ac:dyDescent="0.25"/>
    <row r="2036" spans="1:2" s="8" customFormat="1" x14ac:dyDescent="0.25"/>
    <row r="2037" spans="1:2" s="8" customFormat="1" x14ac:dyDescent="0.25"/>
    <row r="2038" spans="1:2" s="8" customFormat="1" x14ac:dyDescent="0.25"/>
    <row r="2039" spans="1:2" s="8" customFormat="1" x14ac:dyDescent="0.25"/>
    <row r="2040" spans="1:2" s="8" customFormat="1" x14ac:dyDescent="0.25"/>
    <row r="2041" spans="1:2" s="8" customFormat="1" x14ac:dyDescent="0.25"/>
    <row r="2042" spans="1:2" s="8" customFormat="1" x14ac:dyDescent="0.25"/>
    <row r="2043" spans="1:2" s="8" customFormat="1" x14ac:dyDescent="0.25"/>
    <row r="2044" spans="1:2" s="8" customFormat="1" x14ac:dyDescent="0.25"/>
    <row r="2045" spans="1:2" s="8" customFormat="1" x14ac:dyDescent="0.25"/>
    <row r="2046" spans="1:2" s="8" customFormat="1" x14ac:dyDescent="0.25">
      <c r="A2046" s="8" t="s">
        <v>15</v>
      </c>
    </row>
    <row r="2047" spans="1:2" s="8" customFormat="1" x14ac:dyDescent="0.25">
      <c r="A2047" s="8" t="s">
        <v>16</v>
      </c>
    </row>
    <row r="2048" spans="1:2" s="8" customFormat="1" x14ac:dyDescent="0.25">
      <c r="A2048" s="8">
        <f>IF($H$56=$A2046,1,IF($H$56=$A2047,2,0))</f>
        <v>1</v>
      </c>
      <c r="B2048" s="9" t="s">
        <v>17</v>
      </c>
    </row>
    <row r="2049" spans="1:13" s="8" customFormat="1" x14ac:dyDescent="0.25">
      <c r="A2049" s="9" t="s">
        <v>17</v>
      </c>
    </row>
    <row r="2050" spans="1:13" s="8" customFormat="1" x14ac:dyDescent="0.25">
      <c r="A2050" s="9" t="s">
        <v>18</v>
      </c>
      <c r="E2050" s="216"/>
      <c r="F2050" s="217"/>
      <c r="G2050" s="217"/>
      <c r="H2050" s="217"/>
      <c r="I2050" s="217"/>
      <c r="J2050" s="217"/>
      <c r="K2050" s="217"/>
      <c r="L2050" s="217"/>
      <c r="M2050" s="217"/>
    </row>
    <row r="2051" spans="1:13" s="8" customFormat="1" x14ac:dyDescent="0.25">
      <c r="A2051" s="9" t="s">
        <v>19</v>
      </c>
    </row>
    <row r="2052" spans="1:13" s="8" customFormat="1" x14ac:dyDescent="0.25">
      <c r="A2052" s="8" t="s">
        <v>11</v>
      </c>
      <c r="B2052" s="10">
        <v>2.3259999999999999E-3</v>
      </c>
      <c r="C2052" s="8">
        <f t="shared" ref="C2052:C2091" si="0">IF($L$55=$A2052,$B2052,0)</f>
        <v>0</v>
      </c>
      <c r="D2052" s="8">
        <f>SUM(C2052:C2091)</f>
        <v>1</v>
      </c>
    </row>
    <row r="2053" spans="1:13" s="8" customFormat="1" x14ac:dyDescent="0.25">
      <c r="A2053" s="8" t="s">
        <v>33</v>
      </c>
      <c r="B2053" s="10">
        <v>1.055056E-3</v>
      </c>
      <c r="C2053" s="8">
        <f t="shared" si="0"/>
        <v>0</v>
      </c>
      <c r="D2053" s="8" t="s">
        <v>63</v>
      </c>
      <c r="E2053" s="8">
        <f>IF($M$58=$D2053,1,0)</f>
        <v>1</v>
      </c>
      <c r="G2053" s="11" t="s">
        <v>67</v>
      </c>
      <c r="H2053" s="8">
        <f>IF($E$2053+$E$2054=1,(1-$H$57/100)*($H$58/100),$H$58/100)</f>
        <v>0.05</v>
      </c>
      <c r="I2053" s="8" t="s">
        <v>70</v>
      </c>
      <c r="L2053" s="8">
        <f>H2053/(1-$H$57/100)</f>
        <v>0.05</v>
      </c>
      <c r="M2053" s="8" t="s">
        <v>71</v>
      </c>
    </row>
    <row r="2054" spans="1:13" s="8" customFormat="1" x14ac:dyDescent="0.25">
      <c r="A2054" s="8" t="s">
        <v>34</v>
      </c>
      <c r="B2054" s="10">
        <v>1.1629999999999999E-6</v>
      </c>
      <c r="C2054" s="8">
        <f t="shared" si="0"/>
        <v>0</v>
      </c>
      <c r="D2054" s="8" t="s">
        <v>64</v>
      </c>
      <c r="E2054" s="8">
        <f>IF($M$58=$D2054,2,0)</f>
        <v>0</v>
      </c>
      <c r="G2054" s="8" t="s">
        <v>68</v>
      </c>
      <c r="K2054" s="8">
        <f>IF($A$2048=2,(1-$H$57/100)*($M$56/100)*9,0)</f>
        <v>0</v>
      </c>
      <c r="L2054" s="8" t="s">
        <v>69</v>
      </c>
    </row>
    <row r="2055" spans="1:13" s="8" customFormat="1" x14ac:dyDescent="0.25">
      <c r="A2055" s="8" t="s">
        <v>35</v>
      </c>
      <c r="B2055" s="10">
        <v>1.0550559999999999E-6</v>
      </c>
      <c r="C2055" s="8">
        <f t="shared" si="0"/>
        <v>0</v>
      </c>
      <c r="G2055" s="8" t="s">
        <v>72</v>
      </c>
      <c r="I2055" s="8">
        <f>$H$55*D2052-(A2048-1)*2.443*K2054</f>
        <v>15</v>
      </c>
      <c r="J2055" s="8" t="s">
        <v>73</v>
      </c>
    </row>
    <row r="2056" spans="1:13" s="8" customFormat="1" x14ac:dyDescent="0.25">
      <c r="A2056" s="8" t="s">
        <v>24</v>
      </c>
      <c r="B2056" s="10">
        <v>9.2299999999999997E-6</v>
      </c>
      <c r="C2056" s="8">
        <f t="shared" si="0"/>
        <v>0</v>
      </c>
    </row>
    <row r="2057" spans="1:13" s="8" customFormat="1" x14ac:dyDescent="0.25">
      <c r="A2057" s="8" t="s">
        <v>25</v>
      </c>
      <c r="B2057" s="10">
        <v>4.1869999999999999E-6</v>
      </c>
      <c r="C2057" s="8">
        <f t="shared" si="0"/>
        <v>0</v>
      </c>
    </row>
    <row r="2058" spans="1:13" s="8" customFormat="1" x14ac:dyDescent="0.25">
      <c r="A2058" s="8" t="s">
        <v>36</v>
      </c>
      <c r="B2058" s="10">
        <v>4.6150000000000003E-9</v>
      </c>
      <c r="C2058" s="8">
        <f t="shared" si="0"/>
        <v>0</v>
      </c>
    </row>
    <row r="2059" spans="1:13" s="8" customFormat="1" x14ac:dyDescent="0.25">
      <c r="A2059" s="8" t="s">
        <v>37</v>
      </c>
      <c r="B2059" s="10">
        <v>4.1869999999999997E-9</v>
      </c>
      <c r="C2059" s="8">
        <f t="shared" si="0"/>
        <v>0</v>
      </c>
    </row>
    <row r="2060" spans="1:13" s="8" customFormat="1" x14ac:dyDescent="0.25">
      <c r="A2060" s="8" t="s">
        <v>38</v>
      </c>
      <c r="B2060" s="10">
        <v>9.2300000000000004E-3</v>
      </c>
      <c r="C2060" s="8">
        <f t="shared" si="0"/>
        <v>0</v>
      </c>
    </row>
    <row r="2061" spans="1:13" s="8" customFormat="1" x14ac:dyDescent="0.25">
      <c r="A2061" s="8" t="s">
        <v>39</v>
      </c>
      <c r="B2061" s="10">
        <v>4.1869999999999997E-3</v>
      </c>
      <c r="C2061" s="8">
        <f t="shared" si="0"/>
        <v>0</v>
      </c>
    </row>
    <row r="2062" spans="1:13" s="8" customFormat="1" x14ac:dyDescent="0.25">
      <c r="A2062" s="8" t="s">
        <v>40</v>
      </c>
      <c r="B2062" s="10">
        <v>4.6149999999999999E-6</v>
      </c>
      <c r="C2062" s="8">
        <f t="shared" si="0"/>
        <v>0</v>
      </c>
    </row>
    <row r="2063" spans="1:13" s="8" customFormat="1" x14ac:dyDescent="0.25">
      <c r="A2063" s="8" t="s">
        <v>41</v>
      </c>
      <c r="B2063" s="10">
        <v>4.1869999999999999E-6</v>
      </c>
      <c r="C2063" s="8">
        <f t="shared" si="0"/>
        <v>0</v>
      </c>
    </row>
    <row r="2064" spans="1:13" s="8" customFormat="1" x14ac:dyDescent="0.25">
      <c r="A2064" s="8" t="s">
        <v>26</v>
      </c>
      <c r="B2064" s="10">
        <v>2.2050000000000001E-6</v>
      </c>
      <c r="C2064" s="8">
        <f t="shared" si="0"/>
        <v>0</v>
      </c>
    </row>
    <row r="2065" spans="1:3" s="8" customFormat="1" x14ac:dyDescent="0.25">
      <c r="A2065" s="8" t="s">
        <v>29</v>
      </c>
      <c r="B2065" s="10">
        <v>9.9999999999999995E-7</v>
      </c>
      <c r="C2065" s="8">
        <f t="shared" si="0"/>
        <v>0</v>
      </c>
    </row>
    <row r="2066" spans="1:3" s="8" customFormat="1" x14ac:dyDescent="0.25">
      <c r="A2066" s="8" t="s">
        <v>54</v>
      </c>
      <c r="B2066" s="10">
        <v>1.1019999999999999E-9</v>
      </c>
      <c r="C2066" s="8">
        <f t="shared" si="0"/>
        <v>0</v>
      </c>
    </row>
    <row r="2067" spans="1:3" s="8" customFormat="1" x14ac:dyDescent="0.25">
      <c r="A2067" s="8" t="s">
        <v>55</v>
      </c>
      <c r="B2067" s="10">
        <v>1.0000000000000001E-9</v>
      </c>
      <c r="C2067" s="8">
        <f t="shared" si="0"/>
        <v>0</v>
      </c>
    </row>
    <row r="2068" spans="1:3" s="8" customFormat="1" x14ac:dyDescent="0.25">
      <c r="A2068" s="8" t="s">
        <v>27</v>
      </c>
      <c r="B2068" s="10">
        <v>2.2049999999999999E-3</v>
      </c>
      <c r="C2068" s="8">
        <f t="shared" si="0"/>
        <v>0</v>
      </c>
    </row>
    <row r="2069" spans="1:3" s="8" customFormat="1" x14ac:dyDescent="0.25">
      <c r="A2069" s="8" t="s">
        <v>30</v>
      </c>
      <c r="B2069" s="10">
        <v>1E-3</v>
      </c>
      <c r="C2069" s="8">
        <f t="shared" si="0"/>
        <v>0</v>
      </c>
    </row>
    <row r="2070" spans="1:3" s="8" customFormat="1" x14ac:dyDescent="0.25">
      <c r="A2070" s="8" t="s">
        <v>56</v>
      </c>
      <c r="B2070" s="10">
        <v>1.102E-6</v>
      </c>
      <c r="C2070" s="8">
        <f t="shared" si="0"/>
        <v>0</v>
      </c>
    </row>
    <row r="2071" spans="1:3" s="8" customFormat="1" x14ac:dyDescent="0.25">
      <c r="A2071" s="8" t="s">
        <v>57</v>
      </c>
      <c r="B2071" s="10">
        <v>9.9999999999999995E-7</v>
      </c>
      <c r="C2071" s="8">
        <f t="shared" si="0"/>
        <v>0</v>
      </c>
    </row>
    <row r="2072" spans="1:3" s="8" customFormat="1" x14ac:dyDescent="0.25">
      <c r="A2072" s="8" t="s">
        <v>28</v>
      </c>
      <c r="B2072" s="10">
        <v>2.2050000000000001</v>
      </c>
      <c r="C2072" s="8">
        <f t="shared" si="0"/>
        <v>0</v>
      </c>
    </row>
    <row r="2073" spans="1:3" s="8" customFormat="1" x14ac:dyDescent="0.25">
      <c r="A2073" s="8" t="s">
        <v>21</v>
      </c>
      <c r="B2073" s="10">
        <v>1</v>
      </c>
      <c r="C2073" s="8">
        <f t="shared" si="0"/>
        <v>1</v>
      </c>
    </row>
    <row r="2074" spans="1:3" s="8" customFormat="1" x14ac:dyDescent="0.25">
      <c r="A2074" s="8" t="s">
        <v>58</v>
      </c>
      <c r="B2074" s="10">
        <v>1.1019999999999999E-3</v>
      </c>
      <c r="C2074" s="8">
        <f t="shared" si="0"/>
        <v>0</v>
      </c>
    </row>
    <row r="2075" spans="1:3" s="8" customFormat="1" x14ac:dyDescent="0.25">
      <c r="A2075" s="8" t="s">
        <v>59</v>
      </c>
      <c r="B2075" s="10">
        <v>1E-3</v>
      </c>
      <c r="C2075" s="8">
        <f t="shared" si="0"/>
        <v>0</v>
      </c>
    </row>
    <row r="2076" spans="1:3" s="8" customFormat="1" x14ac:dyDescent="0.25">
      <c r="A2076" s="8" t="s">
        <v>42</v>
      </c>
      <c r="B2076" s="8">
        <v>231.601</v>
      </c>
      <c r="C2076" s="8">
        <f t="shared" si="0"/>
        <v>0</v>
      </c>
    </row>
    <row r="2077" spans="1:3" s="8" customFormat="1" x14ac:dyDescent="0.25">
      <c r="A2077" s="8" t="s">
        <v>43</v>
      </c>
      <c r="B2077" s="10">
        <v>105.506</v>
      </c>
      <c r="C2077" s="8">
        <f t="shared" si="0"/>
        <v>0</v>
      </c>
    </row>
    <row r="2078" spans="1:3" s="8" customFormat="1" x14ac:dyDescent="0.25">
      <c r="A2078" s="8" t="s">
        <v>44</v>
      </c>
      <c r="B2078" s="8">
        <v>0.1163</v>
      </c>
      <c r="C2078" s="8">
        <f t="shared" si="0"/>
        <v>0</v>
      </c>
    </row>
    <row r="2079" spans="1:3" s="8" customFormat="1" x14ac:dyDescent="0.25">
      <c r="A2079" s="8" t="s">
        <v>45</v>
      </c>
      <c r="B2079" s="10">
        <v>0.105506</v>
      </c>
      <c r="C2079" s="8">
        <f t="shared" si="0"/>
        <v>0</v>
      </c>
    </row>
    <row r="2080" spans="1:3" s="8" customFormat="1" x14ac:dyDescent="0.25">
      <c r="A2080" s="8" t="s">
        <v>31</v>
      </c>
      <c r="B2080" s="10">
        <v>7.9369999999999996E-3</v>
      </c>
      <c r="C2080" s="8">
        <f t="shared" si="0"/>
        <v>0</v>
      </c>
    </row>
    <row r="2081" spans="1:3" s="8" customFormat="1" x14ac:dyDescent="0.25">
      <c r="A2081" s="8" t="s">
        <v>46</v>
      </c>
      <c r="B2081" s="10">
        <v>3.5999999999999999E-3</v>
      </c>
      <c r="C2081" s="8">
        <f t="shared" si="0"/>
        <v>0</v>
      </c>
    </row>
    <row r="2082" spans="1:3" s="8" customFormat="1" x14ac:dyDescent="0.25">
      <c r="A2082" s="8" t="s">
        <v>47</v>
      </c>
      <c r="B2082" s="10">
        <v>3.968E-6</v>
      </c>
      <c r="C2082" s="8">
        <f t="shared" si="0"/>
        <v>0</v>
      </c>
    </row>
    <row r="2083" spans="1:3" s="8" customFormat="1" x14ac:dyDescent="0.25">
      <c r="A2083" s="8" t="s">
        <v>48</v>
      </c>
      <c r="B2083" s="10">
        <v>3.5999999999999998E-6</v>
      </c>
      <c r="C2083" s="8">
        <f t="shared" si="0"/>
        <v>0</v>
      </c>
    </row>
    <row r="2084" spans="1:3" s="8" customFormat="1" x14ac:dyDescent="0.25">
      <c r="A2084" s="8" t="s">
        <v>32</v>
      </c>
      <c r="B2084" s="10">
        <v>7.9370000000000003</v>
      </c>
      <c r="C2084" s="8">
        <f t="shared" si="0"/>
        <v>0</v>
      </c>
    </row>
    <row r="2085" spans="1:3" s="8" customFormat="1" x14ac:dyDescent="0.25">
      <c r="A2085" s="8" t="s">
        <v>22</v>
      </c>
      <c r="B2085" s="10">
        <v>3.6</v>
      </c>
      <c r="C2085" s="8">
        <f t="shared" si="0"/>
        <v>0</v>
      </c>
    </row>
    <row r="2086" spans="1:3" s="8" customFormat="1" x14ac:dyDescent="0.25">
      <c r="A2086" s="8" t="s">
        <v>49</v>
      </c>
      <c r="B2086" s="10">
        <v>3.9680000000000002E-3</v>
      </c>
      <c r="C2086" s="8">
        <f t="shared" si="0"/>
        <v>0</v>
      </c>
    </row>
    <row r="2087" spans="1:3" s="8" customFormat="1" x14ac:dyDescent="0.25">
      <c r="A2087" s="8" t="s">
        <v>50</v>
      </c>
      <c r="B2087" s="10">
        <v>3.5999999999999999E-3</v>
      </c>
      <c r="C2087" s="8">
        <f t="shared" si="0"/>
        <v>0</v>
      </c>
    </row>
    <row r="2088" spans="1:3" s="8" customFormat="1" x14ac:dyDescent="0.25">
      <c r="A2088" s="8" t="s">
        <v>51</v>
      </c>
      <c r="B2088" s="10">
        <v>7937</v>
      </c>
      <c r="C2088" s="8">
        <f t="shared" si="0"/>
        <v>0</v>
      </c>
    </row>
    <row r="2089" spans="1:3" s="8" customFormat="1" x14ac:dyDescent="0.25">
      <c r="A2089" s="8" t="s">
        <v>52</v>
      </c>
      <c r="B2089" s="10">
        <v>3600</v>
      </c>
      <c r="C2089" s="8">
        <f t="shared" si="0"/>
        <v>0</v>
      </c>
    </row>
    <row r="2090" spans="1:3" s="8" customFormat="1" x14ac:dyDescent="0.25">
      <c r="A2090" s="8" t="s">
        <v>23</v>
      </c>
      <c r="B2090" s="10">
        <v>3.968</v>
      </c>
      <c r="C2090" s="8">
        <f t="shared" si="0"/>
        <v>0</v>
      </c>
    </row>
    <row r="2091" spans="1:3" s="8" customFormat="1" x14ac:dyDescent="0.25">
      <c r="A2091" s="8" t="s">
        <v>53</v>
      </c>
      <c r="B2091" s="10">
        <v>3.6</v>
      </c>
      <c r="C2091" s="8">
        <f t="shared" si="0"/>
        <v>0</v>
      </c>
    </row>
    <row r="2092" spans="1:3" s="8" customFormat="1" x14ac:dyDescent="0.25"/>
    <row r="2093" spans="1:3" s="8" customFormat="1" x14ac:dyDescent="0.25"/>
    <row r="2094" spans="1:3" s="8" customFormat="1" x14ac:dyDescent="0.25"/>
    <row r="2095" spans="1:3" s="8" customFormat="1" x14ac:dyDescent="0.25"/>
    <row r="2096" spans="1:3" s="8" customFormat="1" x14ac:dyDescent="0.25"/>
    <row r="2097" s="8" customFormat="1" x14ac:dyDescent="0.25"/>
    <row r="2098" s="8" customFormat="1" x14ac:dyDescent="0.25"/>
    <row r="2099" s="8" customFormat="1" x14ac:dyDescent="0.25"/>
    <row r="2100" s="8" customFormat="1" x14ac:dyDescent="0.25"/>
    <row r="2101" s="8" customFormat="1" x14ac:dyDescent="0.25"/>
    <row r="2102" s="8" customFormat="1" x14ac:dyDescent="0.25"/>
    <row r="2103" s="8" customFormat="1" x14ac:dyDescent="0.25"/>
    <row r="2104" s="8" customFormat="1" x14ac:dyDescent="0.25"/>
    <row r="2105" s="8" customFormat="1" x14ac:dyDescent="0.25"/>
    <row r="2106" s="8" customFormat="1" x14ac:dyDescent="0.25"/>
    <row r="2107" s="8" customFormat="1" x14ac:dyDescent="0.25"/>
    <row r="2108" s="8" customFormat="1" x14ac:dyDescent="0.25"/>
    <row r="2109" s="8" customFormat="1" x14ac:dyDescent="0.25"/>
    <row r="2110" s="8" customFormat="1" x14ac:dyDescent="0.25"/>
    <row r="2111" s="8" customFormat="1" x14ac:dyDescent="0.25"/>
    <row r="2112" s="8" customFormat="1" x14ac:dyDescent="0.25"/>
    <row r="2113" s="8" customFormat="1" x14ac:dyDescent="0.25"/>
    <row r="2114" s="8" customFormat="1" x14ac:dyDescent="0.25"/>
    <row r="2115" s="8" customFormat="1" x14ac:dyDescent="0.25"/>
    <row r="2116" s="8" customFormat="1" x14ac:dyDescent="0.25"/>
    <row r="2117" s="8" customFormat="1" x14ac:dyDescent="0.25"/>
    <row r="2118" s="8" customFormat="1" x14ac:dyDescent="0.25"/>
    <row r="2119" s="8" customFormat="1" x14ac:dyDescent="0.25"/>
    <row r="2120" s="8" customFormat="1" x14ac:dyDescent="0.25"/>
    <row r="2121" s="8" customFormat="1" x14ac:dyDescent="0.25"/>
    <row r="2122" s="8" customFormat="1" x14ac:dyDescent="0.25"/>
    <row r="2123" s="8" customFormat="1" x14ac:dyDescent="0.25"/>
    <row r="2124" s="8" customFormat="1" x14ac:dyDescent="0.25"/>
    <row r="2125" s="8" customFormat="1" x14ac:dyDescent="0.25"/>
    <row r="2126" s="8" customFormat="1" x14ac:dyDescent="0.25"/>
    <row r="2127" s="8" customFormat="1" x14ac:dyDescent="0.25"/>
    <row r="2128" s="8" customFormat="1" x14ac:dyDescent="0.25"/>
    <row r="2129" s="8" customFormat="1" x14ac:dyDescent="0.25"/>
    <row r="2130" s="8" customFormat="1" x14ac:dyDescent="0.25"/>
    <row r="2131" s="8" customFormat="1" x14ac:dyDescent="0.25"/>
    <row r="2132" s="8" customFormat="1" x14ac:dyDescent="0.25"/>
    <row r="2133" s="8" customFormat="1" x14ac:dyDescent="0.25"/>
    <row r="2134" s="8" customFormat="1" x14ac:dyDescent="0.25"/>
    <row r="2135" s="8" customFormat="1" x14ac:dyDescent="0.25"/>
    <row r="2136" s="8" customFormat="1" x14ac:dyDescent="0.25"/>
    <row r="2137" s="8" customFormat="1" x14ac:dyDescent="0.25"/>
    <row r="2138" s="8" customFormat="1" x14ac:dyDescent="0.25"/>
    <row r="2139" s="8" customFormat="1" x14ac:dyDescent="0.25"/>
    <row r="2140" s="8" customFormat="1" x14ac:dyDescent="0.25"/>
    <row r="2141" s="8" customFormat="1" x14ac:dyDescent="0.25"/>
    <row r="2142" s="8" customFormat="1" x14ac:dyDescent="0.25"/>
    <row r="2143" s="8" customFormat="1" x14ac:dyDescent="0.25"/>
    <row r="2144" s="8" customFormat="1" x14ac:dyDescent="0.25"/>
    <row r="2145" s="8" customFormat="1" x14ac:dyDescent="0.25"/>
    <row r="2146" s="8" customFormat="1" x14ac:dyDescent="0.25"/>
    <row r="2147" s="8" customFormat="1" x14ac:dyDescent="0.25"/>
    <row r="2148" s="8" customFormat="1" x14ac:dyDescent="0.25"/>
    <row r="2149" s="8" customFormat="1" x14ac:dyDescent="0.25"/>
    <row r="2150" s="8" customFormat="1" x14ac:dyDescent="0.25"/>
    <row r="2151" s="8" customFormat="1" x14ac:dyDescent="0.25"/>
    <row r="2152" s="8" customFormat="1" x14ac:dyDescent="0.25"/>
    <row r="2153" s="8" customFormat="1" x14ac:dyDescent="0.25"/>
    <row r="2154" s="8" customFormat="1" x14ac:dyDescent="0.25"/>
    <row r="2155" s="8" customFormat="1" x14ac:dyDescent="0.25"/>
    <row r="2156" s="8" customFormat="1" x14ac:dyDescent="0.25"/>
    <row r="2157" s="8" customFormat="1" x14ac:dyDescent="0.25"/>
    <row r="2158" s="8" customFormat="1" x14ac:dyDescent="0.25"/>
    <row r="2159" s="8" customFormat="1" x14ac:dyDescent="0.25"/>
    <row r="2160" s="8" customFormat="1" x14ac:dyDescent="0.25"/>
    <row r="2161" s="8" customFormat="1" x14ac:dyDescent="0.25"/>
    <row r="2162" s="8" customFormat="1" x14ac:dyDescent="0.25"/>
    <row r="2163" s="8" customFormat="1" x14ac:dyDescent="0.25"/>
    <row r="2164" s="8" customFormat="1" x14ac:dyDescent="0.25"/>
    <row r="2165" s="8" customFormat="1" x14ac:dyDescent="0.25"/>
    <row r="2166" s="8" customFormat="1" x14ac:dyDescent="0.25"/>
    <row r="2167" s="8" customFormat="1" x14ac:dyDescent="0.25"/>
    <row r="2168" s="8" customFormat="1" x14ac:dyDescent="0.25"/>
    <row r="2169" s="8" customFormat="1" x14ac:dyDescent="0.25"/>
    <row r="2170" s="8" customFormat="1" x14ac:dyDescent="0.25"/>
    <row r="2171" s="8" customFormat="1" x14ac:dyDescent="0.25"/>
    <row r="2172" s="8" customFormat="1" x14ac:dyDescent="0.25"/>
    <row r="2173" s="8" customFormat="1" x14ac:dyDescent="0.25"/>
    <row r="2174" s="8" customFormat="1" x14ac:dyDescent="0.25"/>
    <row r="2175" s="8" customFormat="1" x14ac:dyDescent="0.25"/>
    <row r="2176" s="8" customFormat="1" x14ac:dyDescent="0.25"/>
    <row r="2177" s="8" customFormat="1" x14ac:dyDescent="0.25"/>
    <row r="2178" s="8" customFormat="1" x14ac:dyDescent="0.25"/>
    <row r="2179" s="8" customFormat="1" x14ac:dyDescent="0.25"/>
    <row r="2180" s="8" customFormat="1" x14ac:dyDescent="0.25"/>
    <row r="2181" s="8" customFormat="1" x14ac:dyDescent="0.25"/>
    <row r="2182" s="8" customFormat="1" x14ac:dyDescent="0.25"/>
    <row r="2183" s="8" customFormat="1" x14ac:dyDescent="0.25"/>
    <row r="2184" s="8" customFormat="1" x14ac:dyDescent="0.25"/>
    <row r="2185" s="8" customFormat="1" x14ac:dyDescent="0.25"/>
    <row r="2186" s="8" customFormat="1" x14ac:dyDescent="0.25"/>
    <row r="2187" s="8" customFormat="1" x14ac:dyDescent="0.25"/>
    <row r="2188" s="8" customFormat="1" x14ac:dyDescent="0.25"/>
    <row r="2189" s="8" customFormat="1" x14ac:dyDescent="0.25"/>
    <row r="2190" s="8" customFormat="1" x14ac:dyDescent="0.25"/>
    <row r="2191" s="8" customFormat="1" x14ac:dyDescent="0.25"/>
    <row r="2192" s="8" customFormat="1" x14ac:dyDescent="0.25"/>
    <row r="2193" s="8" customFormat="1" x14ac:dyDescent="0.25"/>
    <row r="2194" s="8" customFormat="1" x14ac:dyDescent="0.25"/>
    <row r="2195" s="8" customFormat="1" x14ac:dyDescent="0.25"/>
    <row r="2196" s="8" customFormat="1" x14ac:dyDescent="0.25"/>
    <row r="2197" s="8" customFormat="1" x14ac:dyDescent="0.25"/>
    <row r="2198" s="8" customFormat="1" x14ac:dyDescent="0.25"/>
    <row r="2199" s="8" customFormat="1" x14ac:dyDescent="0.25"/>
    <row r="2200" s="8" customFormat="1" x14ac:dyDescent="0.25"/>
    <row r="2201" s="8" customFormat="1" x14ac:dyDescent="0.25"/>
    <row r="2202" s="8" customFormat="1" x14ac:dyDescent="0.25"/>
    <row r="2203" s="8" customFormat="1" x14ac:dyDescent="0.25"/>
    <row r="2204" s="8" customFormat="1" x14ac:dyDescent="0.25"/>
    <row r="2205" s="8" customFormat="1" x14ac:dyDescent="0.25"/>
    <row r="2206" s="8" customFormat="1" x14ac:dyDescent="0.25"/>
    <row r="2207" s="8" customFormat="1" x14ac:dyDescent="0.25"/>
    <row r="2208" s="8" customFormat="1" x14ac:dyDescent="0.25"/>
    <row r="2209" s="8" customFormat="1" x14ac:dyDescent="0.25"/>
    <row r="2210" s="8" customFormat="1" x14ac:dyDescent="0.25"/>
    <row r="2211" s="8" customFormat="1" x14ac:dyDescent="0.25"/>
    <row r="2212" s="8" customFormat="1" x14ac:dyDescent="0.25"/>
    <row r="2213" s="8" customFormat="1" x14ac:dyDescent="0.25"/>
    <row r="2214" s="8" customFormat="1" x14ac:dyDescent="0.25"/>
    <row r="2215" s="8" customFormat="1" x14ac:dyDescent="0.25"/>
    <row r="2216" s="8" customFormat="1" x14ac:dyDescent="0.25"/>
    <row r="2217" s="8" customFormat="1" x14ac:dyDescent="0.25"/>
    <row r="2218" s="8" customFormat="1" x14ac:dyDescent="0.25"/>
    <row r="2219" s="8" customFormat="1" x14ac:dyDescent="0.25"/>
    <row r="2220" s="8" customFormat="1" x14ac:dyDescent="0.25"/>
    <row r="2221" s="8" customFormat="1" x14ac:dyDescent="0.25"/>
    <row r="2222" s="8" customFormat="1" x14ac:dyDescent="0.25"/>
    <row r="2223" s="8" customFormat="1" x14ac:dyDescent="0.25"/>
    <row r="2224" s="8" customFormat="1" x14ac:dyDescent="0.25"/>
    <row r="2225" s="8" customFormat="1" x14ac:dyDescent="0.25"/>
    <row r="2226" s="8" customFormat="1" x14ac:dyDescent="0.25"/>
    <row r="2227" s="8" customFormat="1" x14ac:dyDescent="0.25"/>
    <row r="2228" s="8" customFormat="1" x14ac:dyDescent="0.25"/>
    <row r="2229" s="8" customFormat="1" x14ac:dyDescent="0.25"/>
    <row r="2230" s="8" customFormat="1" x14ac:dyDescent="0.25"/>
    <row r="2231" s="8" customFormat="1" x14ac:dyDescent="0.25"/>
    <row r="2232" s="8" customFormat="1" x14ac:dyDescent="0.25"/>
    <row r="2233" s="8" customFormat="1" x14ac:dyDescent="0.25"/>
    <row r="2234" s="8" customFormat="1" x14ac:dyDescent="0.25"/>
    <row r="2235" s="8" customFormat="1" x14ac:dyDescent="0.25"/>
    <row r="2236" s="8" customFormat="1" x14ac:dyDescent="0.25"/>
    <row r="2237" s="8" customFormat="1" x14ac:dyDescent="0.25"/>
    <row r="2238" s="8" customFormat="1" x14ac:dyDescent="0.25"/>
    <row r="2239" s="8" customFormat="1" x14ac:dyDescent="0.25"/>
    <row r="2240" s="8" customFormat="1" x14ac:dyDescent="0.25"/>
    <row r="2241" s="8" customFormat="1" x14ac:dyDescent="0.25"/>
    <row r="2242" s="8" customFormat="1" x14ac:dyDescent="0.25"/>
    <row r="2243" s="8" customFormat="1" x14ac:dyDescent="0.25"/>
    <row r="2244" s="8" customFormat="1" x14ac:dyDescent="0.25"/>
    <row r="2245" s="8" customFormat="1" x14ac:dyDescent="0.25"/>
    <row r="2246" s="8" customFormat="1" x14ac:dyDescent="0.25"/>
    <row r="2247" s="8" customFormat="1" x14ac:dyDescent="0.25"/>
    <row r="2248" s="8" customFormat="1" x14ac:dyDescent="0.25"/>
    <row r="2249" s="8" customFormat="1" x14ac:dyDescent="0.25"/>
    <row r="2250" s="8" customFormat="1" x14ac:dyDescent="0.25"/>
    <row r="2251" s="8" customFormat="1" x14ac:dyDescent="0.25"/>
    <row r="2252" s="8" customFormat="1" x14ac:dyDescent="0.25"/>
    <row r="2253" s="8" customFormat="1" x14ac:dyDescent="0.25"/>
    <row r="2254" s="8" customFormat="1" x14ac:dyDescent="0.25"/>
    <row r="2255" s="8" customFormat="1" x14ac:dyDescent="0.25"/>
    <row r="2256" s="8" customFormat="1" x14ac:dyDescent="0.25"/>
    <row r="2257" s="8" customFormat="1" x14ac:dyDescent="0.25"/>
    <row r="2258" s="8" customFormat="1" x14ac:dyDescent="0.25"/>
    <row r="2259" s="8" customFormat="1" x14ac:dyDescent="0.25"/>
    <row r="2260" s="8" customFormat="1" x14ac:dyDescent="0.25"/>
    <row r="2261" s="8" customFormat="1" x14ac:dyDescent="0.25"/>
    <row r="2262" s="8" customFormat="1" x14ac:dyDescent="0.25"/>
    <row r="2263" s="8" customFormat="1" x14ac:dyDescent="0.25"/>
    <row r="2264" s="8" customFormat="1" x14ac:dyDescent="0.25"/>
    <row r="2265" s="8" customFormat="1" x14ac:dyDescent="0.25"/>
    <row r="2266" s="8" customFormat="1" x14ac:dyDescent="0.25"/>
    <row r="2267" s="8" customFormat="1" x14ac:dyDescent="0.25"/>
    <row r="2268" s="8" customFormat="1" x14ac:dyDescent="0.25"/>
    <row r="2269" s="8" customFormat="1" x14ac:dyDescent="0.25"/>
    <row r="2270" s="8" customFormat="1" x14ac:dyDescent="0.25"/>
    <row r="2271" s="8" customFormat="1" x14ac:dyDescent="0.25"/>
    <row r="2272" s="8" customFormat="1" x14ac:dyDescent="0.25"/>
    <row r="2273" s="8" customFormat="1" x14ac:dyDescent="0.25"/>
    <row r="2274" s="8" customFormat="1" x14ac:dyDescent="0.25"/>
    <row r="2275" s="8" customFormat="1" x14ac:dyDescent="0.25"/>
    <row r="2276" s="8" customFormat="1" x14ac:dyDescent="0.25"/>
    <row r="2277" s="8" customFormat="1" x14ac:dyDescent="0.25"/>
    <row r="2278" s="8" customFormat="1" x14ac:dyDescent="0.25"/>
    <row r="2279" s="8" customFormat="1" x14ac:dyDescent="0.25"/>
    <row r="2280" s="8" customFormat="1" x14ac:dyDescent="0.25"/>
    <row r="2281" s="8" customFormat="1" x14ac:dyDescent="0.25"/>
    <row r="2282" s="8" customFormat="1" x14ac:dyDescent="0.25"/>
    <row r="2283" s="8" customFormat="1" x14ac:dyDescent="0.25"/>
    <row r="2284" s="8" customFormat="1" x14ac:dyDescent="0.25"/>
    <row r="2285" s="8" customFormat="1" x14ac:dyDescent="0.25"/>
    <row r="2286" s="8" customFormat="1" x14ac:dyDescent="0.25"/>
    <row r="2287" s="8" customFormat="1" x14ac:dyDescent="0.25"/>
    <row r="2288" s="8" customFormat="1" x14ac:dyDescent="0.25"/>
    <row r="2289" s="8" customFormat="1" x14ac:dyDescent="0.25"/>
    <row r="2290" s="8" customFormat="1" x14ac:dyDescent="0.25"/>
    <row r="2291" s="8" customFormat="1" x14ac:dyDescent="0.25"/>
    <row r="2292" s="8" customFormat="1" x14ac:dyDescent="0.25"/>
    <row r="2293" s="8" customFormat="1" x14ac:dyDescent="0.25"/>
    <row r="2294" s="8" customFormat="1" x14ac:dyDescent="0.25"/>
    <row r="2295" s="8" customFormat="1" x14ac:dyDescent="0.25"/>
    <row r="2296" s="8" customFormat="1" x14ac:dyDescent="0.25"/>
    <row r="2297" s="8" customFormat="1" x14ac:dyDescent="0.25"/>
    <row r="2298" s="8" customFormat="1" x14ac:dyDescent="0.25"/>
    <row r="2299" s="8" customFormat="1" x14ac:dyDescent="0.25"/>
    <row r="2300" s="8" customFormat="1" x14ac:dyDescent="0.25"/>
    <row r="2301" s="8" customFormat="1" x14ac:dyDescent="0.25"/>
    <row r="2302" s="8" customFormat="1" x14ac:dyDescent="0.25"/>
  </sheetData>
  <sheetProtection password="80AB" sheet="1" objects="1" scenarios="1"/>
  <mergeCells count="5">
    <mergeCell ref="G4:J4"/>
    <mergeCell ref="L55:M55"/>
    <mergeCell ref="E2050:M2050"/>
    <mergeCell ref="D86:F86"/>
    <mergeCell ref="H88:I88"/>
  </mergeCells>
  <dataValidations count="4">
    <dataValidation type="list" allowBlank="1" showInputMessage="1" showErrorMessage="1" sqref="M58">
      <formula1>$D$2053:$D$2054</formula1>
    </dataValidation>
    <dataValidation type="list" allowBlank="1" showInputMessage="1" showErrorMessage="1" sqref="L55:M55">
      <formula1>$A$2052:$A$2091</formula1>
    </dataValidation>
    <dataValidation type="list" allowBlank="1" showInputMessage="1" showErrorMessage="1" sqref="H56">
      <formula1>$A$2046:$A$2047</formula1>
    </dataValidation>
    <dataValidation type="list" allowBlank="1" showInputMessage="1" showErrorMessage="1" sqref="G55">
      <formula1>$D$56:$D$57</formula1>
    </dataValidation>
  </dataValidations>
  <hyperlinks>
    <hyperlink ref="D86:F86" r:id="rId1" display="the University of Southampton."/>
    <hyperlink ref="H88:I88" r:id="rId2" display="Biogas Handbook"/>
    <hyperlink ref="K93" r:id="rId3"/>
    <hyperlink ref="J102" r:id="rId4"/>
    <hyperlink ref="N102" r:id="rId5"/>
    <hyperlink ref="G4:J4" r:id="rId6" display="Bioenergy Professor. "/>
    <hyperlink ref="K47" r:id="rId7"/>
    <hyperlink ref="M47" r:id="rId8"/>
  </hyperlinks>
  <pageMargins left="0.7" right="0.7" top="0.75" bottom="0.75" header="0.3" footer="0.3"/>
  <pageSetup paperSize="9" orientation="portrait" horizontalDpi="1200" verticalDpi="1200" r:id="rId9"/>
  <drawing r:id="rId10"/>
  <legacyDrawing r:id="rId11"/>
  <oleObjects>
    <mc:AlternateContent xmlns:mc="http://schemas.openxmlformats.org/markup-compatibility/2006">
      <mc:Choice Requires="x14">
        <oleObject progId="Equation.3" shapeId="7169" r:id="rId12">
          <objectPr defaultSize="0" autoPict="0" r:id="rId13">
            <anchor moveWithCells="1">
              <from>
                <xdr:col>2</xdr:col>
                <xdr:colOff>600075</xdr:colOff>
                <xdr:row>74</xdr:row>
                <xdr:rowOff>0</xdr:rowOff>
              </from>
              <to>
                <xdr:col>12</xdr:col>
                <xdr:colOff>552450</xdr:colOff>
                <xdr:row>75</xdr:row>
                <xdr:rowOff>57150</xdr:rowOff>
              </to>
            </anchor>
          </objectPr>
        </oleObject>
      </mc:Choice>
      <mc:Fallback>
        <oleObject progId="Equation.3" shapeId="7169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/>
  <dimension ref="A1:AT1081"/>
  <sheetViews>
    <sheetView workbookViewId="0">
      <selection activeCell="H114" sqref="H114"/>
    </sheetView>
  </sheetViews>
  <sheetFormatPr defaultRowHeight="15" x14ac:dyDescent="0.25"/>
  <cols>
    <col min="1" max="5" width="9.140625" style="1"/>
    <col min="6" max="6" width="12" style="1" bestFit="1" customWidth="1"/>
    <col min="7" max="8" width="9.140625" style="1"/>
    <col min="9" max="9" width="12" style="1" bestFit="1" customWidth="1"/>
    <col min="10" max="10" width="9.140625" style="1"/>
    <col min="11" max="11" width="10.7109375" style="1" bestFit="1" customWidth="1"/>
    <col min="12" max="18" width="9.140625" style="1"/>
    <col min="19" max="19" width="12" style="1" bestFit="1" customWidth="1"/>
    <col min="20" max="20" width="11.42578125" style="1" customWidth="1"/>
    <col min="21" max="37" width="9.140625" style="1"/>
    <col min="38" max="38" width="11.5703125" style="1" bestFit="1" customWidth="1"/>
    <col min="39" max="16384" width="9.140625" style="1"/>
  </cols>
  <sheetData>
    <row r="1" spans="1:20" x14ac:dyDescent="0.25">
      <c r="A1" s="5" t="s">
        <v>17</v>
      </c>
    </row>
    <row r="3" spans="1:20" ht="31.5" x14ac:dyDescent="0.5">
      <c r="F3" s="2" t="s">
        <v>0</v>
      </c>
      <c r="S3" s="119"/>
      <c r="T3" s="30"/>
    </row>
    <row r="4" spans="1:20" ht="26.25" x14ac:dyDescent="0.4">
      <c r="F4" s="4" t="s">
        <v>646</v>
      </c>
      <c r="G4" s="210" t="s">
        <v>647</v>
      </c>
      <c r="H4" s="211"/>
      <c r="I4" s="211"/>
      <c r="J4" s="211"/>
      <c r="K4" s="116" t="s">
        <v>667</v>
      </c>
      <c r="R4" s="123"/>
      <c r="S4" s="16"/>
      <c r="T4" s="30"/>
    </row>
    <row r="5" spans="1:20" ht="26.25" x14ac:dyDescent="0.4">
      <c r="F5" s="4" t="s">
        <v>668</v>
      </c>
      <c r="S5" s="16"/>
      <c r="T5" s="30"/>
    </row>
    <row r="6" spans="1:20" ht="18.75" x14ac:dyDescent="0.3">
      <c r="F6" s="120" t="s">
        <v>669</v>
      </c>
      <c r="S6" s="16"/>
      <c r="T6" s="30"/>
    </row>
    <row r="7" spans="1:20" x14ac:dyDescent="0.25">
      <c r="S7" s="117"/>
      <c r="T7" s="30"/>
    </row>
    <row r="8" spans="1:20" ht="21" x14ac:dyDescent="0.35">
      <c r="A8" s="208"/>
      <c r="B8" s="209"/>
      <c r="C8" s="209"/>
      <c r="S8" s="119"/>
      <c r="T8" s="30"/>
    </row>
    <row r="9" spans="1:20" ht="21" x14ac:dyDescent="0.35">
      <c r="A9" s="209"/>
      <c r="B9" s="209"/>
      <c r="C9" s="209"/>
      <c r="D9" s="79" t="s">
        <v>117</v>
      </c>
      <c r="S9" s="117"/>
      <c r="T9" s="30"/>
    </row>
    <row r="10" spans="1:20" s="92" customFormat="1" x14ac:dyDescent="0.25">
      <c r="A10" s="156"/>
      <c r="B10" s="156"/>
      <c r="C10" s="156"/>
      <c r="D10" s="47" t="s">
        <v>439</v>
      </c>
      <c r="S10" s="121"/>
    </row>
    <row r="11" spans="1:20" s="92" customFormat="1" x14ac:dyDescent="0.25">
      <c r="A11" s="156"/>
      <c r="B11" s="156"/>
      <c r="C11" s="156"/>
      <c r="D11" s="47" t="s">
        <v>440</v>
      </c>
      <c r="S11" s="121"/>
    </row>
    <row r="12" spans="1:20" s="92" customFormat="1" x14ac:dyDescent="0.25">
      <c r="A12" s="156"/>
      <c r="B12" s="156"/>
      <c r="C12" s="156"/>
      <c r="D12" s="47" t="s">
        <v>441</v>
      </c>
      <c r="S12" s="121"/>
    </row>
    <row r="13" spans="1:20" s="92" customFormat="1" x14ac:dyDescent="0.25">
      <c r="A13" s="156"/>
      <c r="B13" s="156"/>
      <c r="C13" s="156"/>
      <c r="D13" s="47" t="s">
        <v>442</v>
      </c>
      <c r="S13" s="121"/>
    </row>
    <row r="14" spans="1:20" x14ac:dyDescent="0.25">
      <c r="D14" s="1" t="s">
        <v>113</v>
      </c>
    </row>
    <row r="15" spans="1:20" x14ac:dyDescent="0.25">
      <c r="D15" s="1" t="s">
        <v>114</v>
      </c>
    </row>
    <row r="16" spans="1:20" x14ac:dyDescent="0.25">
      <c r="D16" s="1" t="s">
        <v>115</v>
      </c>
    </row>
    <row r="17" spans="4:15" x14ac:dyDescent="0.25">
      <c r="D17" s="1" t="s">
        <v>461</v>
      </c>
    </row>
    <row r="18" spans="4:15" x14ac:dyDescent="0.25">
      <c r="D18" s="1" t="s">
        <v>462</v>
      </c>
    </row>
    <row r="19" spans="4:15" x14ac:dyDescent="0.25">
      <c r="D19" s="1" t="s">
        <v>463</v>
      </c>
    </row>
    <row r="21" spans="4:15" x14ac:dyDescent="0.25">
      <c r="D21" s="5" t="s">
        <v>537</v>
      </c>
      <c r="G21" s="42"/>
      <c r="L21" s="88"/>
      <c r="M21" s="89"/>
      <c r="O21" s="42"/>
    </row>
    <row r="22" spans="4:15" ht="18" x14ac:dyDescent="0.35">
      <c r="E22" s="163" t="s">
        <v>426</v>
      </c>
      <c r="F22" s="163" t="s">
        <v>427</v>
      </c>
      <c r="G22" s="105" t="s">
        <v>428</v>
      </c>
      <c r="H22" s="95" t="s">
        <v>433</v>
      </c>
      <c r="I22" s="95" t="s">
        <v>429</v>
      </c>
      <c r="K22" s="163" t="s">
        <v>435</v>
      </c>
      <c r="M22" s="163" t="s">
        <v>436</v>
      </c>
      <c r="O22" s="6" t="s">
        <v>825</v>
      </c>
    </row>
    <row r="23" spans="4:15" x14ac:dyDescent="0.25">
      <c r="D23" s="87" t="s">
        <v>420</v>
      </c>
      <c r="E23" s="30" t="s">
        <v>96</v>
      </c>
      <c r="F23" s="67">
        <f>D202</f>
        <v>2.2999999999999998</v>
      </c>
      <c r="G23" s="124">
        <v>5</v>
      </c>
      <c r="H23" s="125">
        <v>0.5</v>
      </c>
      <c r="I23" s="124">
        <v>500</v>
      </c>
      <c r="K23" s="104">
        <f>IF(E23&lt;&gt;$B$1,F23*G23*I23,G23*I23)</f>
        <v>5750</v>
      </c>
      <c r="L23" s="104"/>
      <c r="M23" s="104">
        <f>IF(H23&gt;0,K23-H23*I23,K23*0.95)</f>
        <v>5500</v>
      </c>
      <c r="O23" s="68">
        <f>D226</f>
        <v>19</v>
      </c>
    </row>
    <row r="24" spans="4:15" x14ac:dyDescent="0.25">
      <c r="D24" s="87" t="s">
        <v>421</v>
      </c>
      <c r="E24" s="30" t="s">
        <v>109</v>
      </c>
      <c r="F24" s="67">
        <f>E202</f>
        <v>2.1</v>
      </c>
      <c r="G24" s="124">
        <v>2</v>
      </c>
      <c r="H24" s="125"/>
      <c r="I24" s="124">
        <v>1000</v>
      </c>
      <c r="K24" s="104">
        <f>IF(E24&lt;&gt;$B$1,F24*G24*I24,G24*I24)</f>
        <v>4200</v>
      </c>
      <c r="L24" s="104"/>
      <c r="M24" s="104">
        <f t="shared" ref="M24:M27" si="0">IF(H24&gt;0,K24-H24*I24,K24*0.95)</f>
        <v>3990</v>
      </c>
      <c r="O24" s="68">
        <f>E226</f>
        <v>19.2</v>
      </c>
    </row>
    <row r="25" spans="4:15" x14ac:dyDescent="0.25">
      <c r="D25" s="87" t="s">
        <v>422</v>
      </c>
      <c r="E25" s="30"/>
      <c r="F25" s="67">
        <f>F202</f>
        <v>0</v>
      </c>
      <c r="G25" s="124"/>
      <c r="H25" s="125"/>
      <c r="I25" s="124"/>
      <c r="K25" s="104">
        <f>IF(E25&lt;&gt;$B$1,F25*G25*I25,G25*I25)</f>
        <v>0</v>
      </c>
      <c r="L25" s="104"/>
      <c r="M25" s="104">
        <f t="shared" si="0"/>
        <v>0</v>
      </c>
      <c r="O25" s="68">
        <f>F226</f>
        <v>0</v>
      </c>
    </row>
    <row r="26" spans="4:15" x14ac:dyDescent="0.25">
      <c r="D26" s="87" t="s">
        <v>423</v>
      </c>
      <c r="E26" s="30"/>
      <c r="F26" s="91">
        <f>G202</f>
        <v>0</v>
      </c>
      <c r="G26" s="124"/>
      <c r="H26" s="125"/>
      <c r="I26" s="124"/>
      <c r="K26" s="104">
        <f>IF(E26&lt;&gt;$B$1,F26*G26*I26,G26*I26)</f>
        <v>0</v>
      </c>
      <c r="L26" s="104"/>
      <c r="M26" s="104">
        <f t="shared" si="0"/>
        <v>0</v>
      </c>
      <c r="O26" s="68">
        <f>G226</f>
        <v>0</v>
      </c>
    </row>
    <row r="27" spans="4:15" x14ac:dyDescent="0.25">
      <c r="D27" s="87" t="s">
        <v>424</v>
      </c>
      <c r="E27" s="30"/>
      <c r="F27" s="91">
        <f>H202</f>
        <v>0</v>
      </c>
      <c r="G27" s="124"/>
      <c r="H27" s="125"/>
      <c r="I27" s="124"/>
      <c r="K27" s="104">
        <f>IF(E27&lt;&gt;$B$1,F27*G27*I27,G27*I27)</f>
        <v>0</v>
      </c>
      <c r="L27" s="104"/>
      <c r="M27" s="104">
        <f t="shared" si="0"/>
        <v>0</v>
      </c>
      <c r="O27" s="68">
        <f>H226</f>
        <v>0</v>
      </c>
    </row>
    <row r="28" spans="4:15" x14ac:dyDescent="0.25">
      <c r="D28" s="90" t="s">
        <v>431</v>
      </c>
      <c r="E28" s="30"/>
      <c r="F28" s="163"/>
      <c r="I28" s="6"/>
      <c r="J28" s="6"/>
    </row>
    <row r="29" spans="4:15" x14ac:dyDescent="0.25">
      <c r="D29" s="90"/>
      <c r="E29" s="30"/>
      <c r="F29" s="163"/>
      <c r="I29" s="6"/>
      <c r="J29" s="6"/>
    </row>
    <row r="30" spans="4:15" x14ac:dyDescent="0.25">
      <c r="D30" s="90" t="s">
        <v>819</v>
      </c>
      <c r="E30" s="30"/>
      <c r="F30" s="163"/>
      <c r="I30" s="6"/>
      <c r="J30" s="6"/>
    </row>
    <row r="31" spans="4:15" x14ac:dyDescent="0.25">
      <c r="D31" s="90" t="s">
        <v>820</v>
      </c>
      <c r="E31" s="30"/>
      <c r="F31" s="163"/>
      <c r="I31" s="6"/>
      <c r="J31" s="6"/>
    </row>
    <row r="32" spans="4:15" x14ac:dyDescent="0.25">
      <c r="D32" s="90" t="s">
        <v>821</v>
      </c>
      <c r="E32" s="30"/>
      <c r="F32" s="160" t="s">
        <v>5</v>
      </c>
      <c r="G32" s="1" t="s">
        <v>823</v>
      </c>
      <c r="I32" s="6"/>
      <c r="J32" s="6"/>
    </row>
    <row r="33" spans="4:10" x14ac:dyDescent="0.25">
      <c r="D33" s="90" t="s">
        <v>824</v>
      </c>
      <c r="E33" s="30"/>
      <c r="F33" s="163"/>
      <c r="I33" s="6"/>
      <c r="J33" s="6"/>
    </row>
    <row r="34" spans="4:10" x14ac:dyDescent="0.25">
      <c r="D34" s="90" t="s">
        <v>826</v>
      </c>
      <c r="E34" s="30"/>
      <c r="F34" s="163"/>
      <c r="I34" s="6"/>
      <c r="J34" s="6"/>
    </row>
    <row r="35" spans="4:10" x14ac:dyDescent="0.25">
      <c r="D35" s="90" t="s">
        <v>827</v>
      </c>
      <c r="E35" s="30"/>
      <c r="F35" s="163"/>
      <c r="I35" s="6"/>
      <c r="J35" s="6"/>
    </row>
    <row r="36" spans="4:10" x14ac:dyDescent="0.25">
      <c r="D36" s="90" t="s">
        <v>828</v>
      </c>
      <c r="E36" s="30"/>
      <c r="F36" s="163"/>
      <c r="I36" s="6"/>
      <c r="J36" s="6"/>
    </row>
    <row r="37" spans="4:10" x14ac:dyDescent="0.25">
      <c r="D37" s="90"/>
      <c r="E37" s="30"/>
      <c r="F37" s="163"/>
      <c r="I37" s="6"/>
      <c r="J37" s="6"/>
    </row>
    <row r="38" spans="4:10" x14ac:dyDescent="0.25">
      <c r="D38" s="90" t="s">
        <v>903</v>
      </c>
      <c r="E38" s="6"/>
      <c r="F38" s="6"/>
      <c r="I38" s="6"/>
      <c r="J38" s="6"/>
    </row>
    <row r="39" spans="4:10" x14ac:dyDescent="0.25">
      <c r="D39" s="90" t="s">
        <v>432</v>
      </c>
      <c r="E39" s="6"/>
      <c r="F39" s="6"/>
      <c r="I39" s="6"/>
      <c r="J39" s="6"/>
    </row>
    <row r="40" spans="4:10" x14ac:dyDescent="0.25">
      <c r="D40" s="90" t="s">
        <v>434</v>
      </c>
      <c r="E40" s="6"/>
      <c r="F40" s="6"/>
      <c r="I40" s="6"/>
      <c r="J40" s="6"/>
    </row>
    <row r="41" spans="4:10" x14ac:dyDescent="0.25">
      <c r="D41" s="90" t="s">
        <v>430</v>
      </c>
      <c r="E41" s="6"/>
      <c r="F41" s="6"/>
      <c r="I41" s="6"/>
      <c r="J41" s="6"/>
    </row>
    <row r="42" spans="4:10" x14ac:dyDescent="0.25">
      <c r="D42" s="90" t="s">
        <v>832</v>
      </c>
      <c r="E42" s="6"/>
      <c r="F42" s="6"/>
      <c r="I42" s="6"/>
      <c r="J42" s="6"/>
    </row>
    <row r="43" spans="4:10" x14ac:dyDescent="0.25">
      <c r="D43" s="24"/>
      <c r="E43" s="6"/>
      <c r="F43" s="6"/>
      <c r="G43" s="23"/>
      <c r="H43" s="6"/>
      <c r="I43" s="6"/>
      <c r="J43" s="6"/>
    </row>
    <row r="44" spans="4:10" x14ac:dyDescent="0.25">
      <c r="D44" s="84" t="s">
        <v>538</v>
      </c>
      <c r="E44" s="47"/>
      <c r="F44" s="6"/>
      <c r="G44" s="23"/>
      <c r="H44" s="6"/>
      <c r="I44" s="6"/>
      <c r="J44" s="6"/>
    </row>
    <row r="45" spans="4:10" x14ac:dyDescent="0.25">
      <c r="D45" s="84" t="s">
        <v>401</v>
      </c>
      <c r="E45" s="85" t="s">
        <v>403</v>
      </c>
      <c r="F45" s="47" t="s">
        <v>402</v>
      </c>
      <c r="G45" s="23"/>
      <c r="H45" s="6"/>
      <c r="I45" s="6"/>
      <c r="J45" s="6"/>
    </row>
    <row r="46" spans="4:10" x14ac:dyDescent="0.25">
      <c r="D46" s="84" t="s">
        <v>404</v>
      </c>
      <c r="E46" s="47"/>
      <c r="F46" s="6"/>
      <c r="G46" s="23"/>
      <c r="H46" s="6"/>
      <c r="I46" s="6"/>
      <c r="J46" s="6"/>
    </row>
    <row r="47" spans="4:10" x14ac:dyDescent="0.25">
      <c r="D47" s="84" t="s">
        <v>405</v>
      </c>
      <c r="E47" s="47"/>
      <c r="F47" s="6"/>
      <c r="G47" s="23"/>
      <c r="H47" s="6"/>
      <c r="I47" s="160" t="s">
        <v>406</v>
      </c>
      <c r="J47" s="47" t="s">
        <v>407</v>
      </c>
    </row>
    <row r="48" spans="4:10" x14ac:dyDescent="0.25">
      <c r="D48" s="84" t="s">
        <v>408</v>
      </c>
      <c r="E48" s="47"/>
      <c r="F48" s="6"/>
      <c r="G48" s="23"/>
      <c r="H48" s="6"/>
      <c r="I48" s="160"/>
      <c r="J48" s="47"/>
    </row>
    <row r="49" spans="4:16" x14ac:dyDescent="0.25">
      <c r="D49" s="84" t="s">
        <v>409</v>
      </c>
      <c r="E49" s="47"/>
      <c r="F49" s="6"/>
      <c r="G49" s="23"/>
      <c r="H49" s="6"/>
      <c r="I49" s="160"/>
      <c r="J49" s="47"/>
    </row>
    <row r="50" spans="4:16" x14ac:dyDescent="0.25">
      <c r="D50" s="84" t="s">
        <v>464</v>
      </c>
      <c r="E50" s="47"/>
      <c r="F50" s="6"/>
      <c r="G50" s="23"/>
      <c r="H50" s="6"/>
      <c r="I50" s="160"/>
      <c r="J50" s="47"/>
    </row>
    <row r="51" spans="4:16" x14ac:dyDescent="0.25">
      <c r="D51" s="84" t="s">
        <v>465</v>
      </c>
      <c r="E51" s="47"/>
      <c r="F51" s="6"/>
      <c r="G51" s="23"/>
      <c r="H51" s="6"/>
      <c r="I51" s="160"/>
      <c r="J51" s="47"/>
    </row>
    <row r="52" spans="4:16" ht="18.75" x14ac:dyDescent="0.35">
      <c r="D52" s="84"/>
      <c r="E52" s="6" t="s">
        <v>471</v>
      </c>
      <c r="F52" s="6"/>
      <c r="G52" s="94" t="s">
        <v>477</v>
      </c>
      <c r="H52" s="95" t="s">
        <v>478</v>
      </c>
      <c r="I52" s="96" t="s">
        <v>480</v>
      </c>
      <c r="J52" s="95" t="s">
        <v>481</v>
      </c>
      <c r="L52" s="95" t="s">
        <v>536</v>
      </c>
      <c r="M52" s="95" t="s">
        <v>569</v>
      </c>
    </row>
    <row r="53" spans="4:16" x14ac:dyDescent="0.25">
      <c r="D53" s="84">
        <v>1</v>
      </c>
      <c r="E53" s="224"/>
      <c r="F53" s="225"/>
      <c r="G53" s="126">
        <v>200</v>
      </c>
      <c r="H53" s="93">
        <f>G53*$Z$194</f>
        <v>2320</v>
      </c>
      <c r="I53" s="127"/>
      <c r="J53" s="93">
        <f>IF(AND(I53&gt;0,I53&lt;=1.5),I53*H53,H53)</f>
        <v>2320</v>
      </c>
      <c r="K53" s="47"/>
      <c r="L53" s="93">
        <f>Q194</f>
        <v>78880</v>
      </c>
      <c r="M53" s="47">
        <f>Y194</f>
        <v>55</v>
      </c>
      <c r="N53" s="47"/>
      <c r="O53" s="47"/>
      <c r="P53" s="47"/>
    </row>
    <row r="54" spans="4:16" x14ac:dyDescent="0.25">
      <c r="D54" s="84">
        <v>2</v>
      </c>
      <c r="E54" s="224"/>
      <c r="F54" s="225"/>
      <c r="G54" s="126">
        <v>35</v>
      </c>
      <c r="H54" s="93">
        <f>G54*AE194</f>
        <v>297.5</v>
      </c>
      <c r="I54" s="127"/>
      <c r="J54" s="93">
        <f t="shared" ref="J54:J57" si="1">IF(AND(I54&gt;0,I54&lt;=1.5),I54*H54,H54)</f>
        <v>297.5</v>
      </c>
      <c r="K54" s="47"/>
      <c r="L54" s="93">
        <f>R194</f>
        <v>18742.5</v>
      </c>
      <c r="M54" s="47">
        <f>AD194</f>
        <v>55</v>
      </c>
      <c r="N54" s="47"/>
      <c r="O54" s="47"/>
      <c r="P54" s="47"/>
    </row>
    <row r="55" spans="4:16" x14ac:dyDescent="0.25">
      <c r="D55" s="84">
        <v>3</v>
      </c>
      <c r="E55" s="224"/>
      <c r="F55" s="225"/>
      <c r="G55" s="126"/>
      <c r="H55" s="93">
        <f>G55*AJ194</f>
        <v>0</v>
      </c>
      <c r="I55" s="127"/>
      <c r="J55" s="93">
        <f t="shared" si="1"/>
        <v>0</v>
      </c>
      <c r="K55" s="47"/>
      <c r="L55" s="93">
        <f>S194</f>
        <v>0</v>
      </c>
      <c r="M55" s="47">
        <f>AI194</f>
        <v>0</v>
      </c>
      <c r="N55" s="47"/>
      <c r="O55" s="47"/>
      <c r="P55" s="47"/>
    </row>
    <row r="56" spans="4:16" x14ac:dyDescent="0.25">
      <c r="D56" s="84">
        <v>4</v>
      </c>
      <c r="E56" s="224"/>
      <c r="F56" s="225"/>
      <c r="G56" s="126"/>
      <c r="H56" s="93">
        <f>G56*AO194</f>
        <v>0</v>
      </c>
      <c r="I56" s="127"/>
      <c r="J56" s="93">
        <f t="shared" si="1"/>
        <v>0</v>
      </c>
      <c r="K56" s="47"/>
      <c r="L56" s="93">
        <f>T194</f>
        <v>0</v>
      </c>
      <c r="M56" s="47">
        <f>AN194</f>
        <v>0</v>
      </c>
      <c r="N56" s="47"/>
      <c r="O56" s="47"/>
      <c r="P56" s="47"/>
    </row>
    <row r="57" spans="4:16" x14ac:dyDescent="0.25">
      <c r="D57" s="84">
        <v>5</v>
      </c>
      <c r="E57" s="224"/>
      <c r="F57" s="225"/>
      <c r="G57" s="126"/>
      <c r="H57" s="93">
        <f>G57*AT194</f>
        <v>0</v>
      </c>
      <c r="I57" s="127"/>
      <c r="J57" s="93">
        <f t="shared" si="1"/>
        <v>0</v>
      </c>
      <c r="K57" s="47"/>
      <c r="L57" s="93">
        <f>U194</f>
        <v>0</v>
      </c>
      <c r="M57" s="47">
        <f>AS194</f>
        <v>0</v>
      </c>
      <c r="N57" s="47"/>
      <c r="O57" s="47"/>
      <c r="P57" s="47"/>
    </row>
    <row r="58" spans="4:16" x14ac:dyDescent="0.25">
      <c r="D58" s="84" t="s">
        <v>479</v>
      </c>
      <c r="E58" s="162"/>
      <c r="F58" s="122"/>
      <c r="G58" s="23"/>
      <c r="H58" s="6"/>
      <c r="I58" s="160"/>
      <c r="J58" s="47"/>
    </row>
    <row r="59" spans="4:16" x14ac:dyDescent="0.25">
      <c r="D59" s="84" t="s">
        <v>482</v>
      </c>
      <c r="E59" s="162"/>
      <c r="F59" s="122"/>
      <c r="G59" s="23"/>
      <c r="H59" s="6"/>
      <c r="I59" s="160"/>
      <c r="J59" s="47"/>
    </row>
    <row r="60" spans="4:16" ht="17.25" x14ac:dyDescent="0.25">
      <c r="D60" s="84" t="s">
        <v>568</v>
      </c>
      <c r="E60" s="162"/>
      <c r="F60" s="122"/>
      <c r="G60" s="23"/>
      <c r="H60" s="6"/>
      <c r="I60" s="160"/>
      <c r="J60" s="47"/>
    </row>
    <row r="61" spans="4:16" x14ac:dyDescent="0.25">
      <c r="D61" s="84"/>
      <c r="E61" s="162"/>
      <c r="F61" s="122"/>
      <c r="G61" s="23"/>
      <c r="H61" s="6"/>
      <c r="I61" s="160"/>
      <c r="J61" s="47"/>
    </row>
    <row r="62" spans="4:16" x14ac:dyDescent="0.25">
      <c r="D62" s="84"/>
      <c r="E62" s="162"/>
      <c r="F62" s="122"/>
      <c r="G62" s="23"/>
      <c r="H62" s="6"/>
      <c r="I62" s="160"/>
      <c r="J62" s="47"/>
    </row>
    <row r="63" spans="4:16" ht="21" x14ac:dyDescent="0.35">
      <c r="D63" s="79" t="s">
        <v>118</v>
      </c>
    </row>
    <row r="64" spans="4:16" x14ac:dyDescent="0.25">
      <c r="I64" s="1" t="s">
        <v>119</v>
      </c>
    </row>
    <row r="65" spans="9:16" x14ac:dyDescent="0.25">
      <c r="I65" s="1" t="s">
        <v>120</v>
      </c>
    </row>
    <row r="66" spans="9:16" x14ac:dyDescent="0.25">
      <c r="I66" s="1" t="s">
        <v>121</v>
      </c>
    </row>
    <row r="67" spans="9:16" x14ac:dyDescent="0.25">
      <c r="I67" s="1" t="s">
        <v>122</v>
      </c>
    </row>
    <row r="68" spans="9:16" x14ac:dyDescent="0.25">
      <c r="I68" s="1" t="s">
        <v>519</v>
      </c>
    </row>
    <row r="69" spans="9:16" x14ac:dyDescent="0.25">
      <c r="I69" s="5" t="s">
        <v>520</v>
      </c>
    </row>
    <row r="70" spans="9:16" x14ac:dyDescent="0.25">
      <c r="I70" s="1" t="s">
        <v>521</v>
      </c>
    </row>
    <row r="71" spans="9:16" x14ac:dyDescent="0.25">
      <c r="I71" s="1" t="s">
        <v>549</v>
      </c>
    </row>
    <row r="73" spans="9:16" x14ac:dyDescent="0.25">
      <c r="I73" s="1" t="s">
        <v>124</v>
      </c>
    </row>
    <row r="74" spans="9:16" x14ac:dyDescent="0.25">
      <c r="I74" s="1" t="s">
        <v>550</v>
      </c>
    </row>
    <row r="76" spans="9:16" x14ac:dyDescent="0.25">
      <c r="I76" s="1" t="s">
        <v>123</v>
      </c>
    </row>
    <row r="77" spans="9:16" x14ac:dyDescent="0.25">
      <c r="I77" s="1" t="s">
        <v>503</v>
      </c>
    </row>
    <row r="78" spans="9:16" x14ac:dyDescent="0.25">
      <c r="I78" s="1" t="s">
        <v>577</v>
      </c>
      <c r="K78" s="80" t="s">
        <v>415</v>
      </c>
      <c r="L78" s="1" t="s">
        <v>188</v>
      </c>
      <c r="M78" s="160" t="s">
        <v>415</v>
      </c>
      <c r="N78" s="1" t="s">
        <v>504</v>
      </c>
    </row>
    <row r="79" spans="9:16" x14ac:dyDescent="0.25">
      <c r="I79" s="1" t="s">
        <v>505</v>
      </c>
    </row>
    <row r="80" spans="9:16" x14ac:dyDescent="0.25">
      <c r="I80" s="1" t="s">
        <v>506</v>
      </c>
      <c r="O80" s="80" t="s">
        <v>507</v>
      </c>
      <c r="P80" s="1" t="s">
        <v>508</v>
      </c>
    </row>
    <row r="81" spans="4:17" x14ac:dyDescent="0.25">
      <c r="I81" s="1" t="s">
        <v>509</v>
      </c>
    </row>
    <row r="82" spans="4:17" x14ac:dyDescent="0.25">
      <c r="D82" s="1" t="s">
        <v>539</v>
      </c>
    </row>
    <row r="83" spans="4:17" x14ac:dyDescent="0.25">
      <c r="D83" s="1" t="s">
        <v>540</v>
      </c>
    </row>
    <row r="84" spans="4:17" x14ac:dyDescent="0.25">
      <c r="D84" s="1" t="s">
        <v>541</v>
      </c>
    </row>
    <row r="85" spans="4:17" x14ac:dyDescent="0.25">
      <c r="D85" s="1" t="s">
        <v>542</v>
      </c>
    </row>
    <row r="86" spans="4:17" x14ac:dyDescent="0.25">
      <c r="D86" s="1" t="s">
        <v>543</v>
      </c>
    </row>
    <row r="87" spans="4:17" x14ac:dyDescent="0.25">
      <c r="D87" s="1" t="s">
        <v>544</v>
      </c>
    </row>
    <row r="88" spans="4:17" x14ac:dyDescent="0.25">
      <c r="D88" s="1" t="s">
        <v>545</v>
      </c>
    </row>
    <row r="89" spans="4:17" x14ac:dyDescent="0.25">
      <c r="D89" s="1" t="s">
        <v>546</v>
      </c>
    </row>
    <row r="90" spans="4:17" x14ac:dyDescent="0.25">
      <c r="D90" s="1" t="s">
        <v>513</v>
      </c>
    </row>
    <row r="91" spans="4:17" ht="17.25" x14ac:dyDescent="0.25">
      <c r="D91" s="47"/>
      <c r="E91" s="6" t="s">
        <v>522</v>
      </c>
      <c r="G91" s="102" t="s">
        <v>551</v>
      </c>
      <c r="H91" s="95" t="s">
        <v>523</v>
      </c>
      <c r="I91" s="95" t="s">
        <v>524</v>
      </c>
      <c r="J91" s="95" t="s">
        <v>525</v>
      </c>
      <c r="K91" s="95" t="s">
        <v>526</v>
      </c>
      <c r="L91" s="95" t="s">
        <v>530</v>
      </c>
      <c r="M91" s="95" t="s">
        <v>529</v>
      </c>
      <c r="N91" s="95" t="s">
        <v>429</v>
      </c>
      <c r="O91" s="95" t="s">
        <v>533</v>
      </c>
      <c r="P91" s="95" t="s">
        <v>536</v>
      </c>
      <c r="Q91" s="47"/>
    </row>
    <row r="92" spans="4:17" ht="15.75" x14ac:dyDescent="0.25">
      <c r="D92" s="101" t="s">
        <v>514</v>
      </c>
      <c r="E92" s="47"/>
      <c r="G92" s="128" t="s">
        <v>557</v>
      </c>
      <c r="H92" s="129">
        <v>4</v>
      </c>
      <c r="I92" s="129">
        <v>2</v>
      </c>
      <c r="J92" s="129">
        <v>0.2</v>
      </c>
      <c r="K92" s="100">
        <f>AJ303</f>
        <v>0.10532639999999999</v>
      </c>
      <c r="L92" s="129">
        <v>1</v>
      </c>
      <c r="M92" s="126">
        <v>1000</v>
      </c>
      <c r="N92" s="131">
        <v>10000</v>
      </c>
      <c r="O92" s="131">
        <v>10</v>
      </c>
      <c r="P92" s="93">
        <f>K92*L92*M92*N92/O92</f>
        <v>105326.39999999999</v>
      </c>
      <c r="Q92" s="47"/>
    </row>
    <row r="93" spans="4:17" ht="15.75" x14ac:dyDescent="0.25">
      <c r="D93" s="101" t="s">
        <v>515</v>
      </c>
      <c r="E93" s="47"/>
      <c r="G93" s="128" t="s">
        <v>557</v>
      </c>
      <c r="H93" s="129">
        <v>8</v>
      </c>
      <c r="I93" s="130">
        <v>1</v>
      </c>
      <c r="J93" s="129">
        <v>1</v>
      </c>
      <c r="K93" s="100">
        <f>AJ326</f>
        <v>9.4669700903445876E-4</v>
      </c>
      <c r="L93" s="129">
        <v>1</v>
      </c>
      <c r="M93" s="126">
        <v>15000</v>
      </c>
      <c r="N93" s="131">
        <v>10000</v>
      </c>
      <c r="O93" s="131">
        <v>2</v>
      </c>
      <c r="P93" s="93">
        <f t="shared" ref="P93:P96" si="2">K93*L93*M93*N93/O93</f>
        <v>71002.275677584403</v>
      </c>
      <c r="Q93" s="47"/>
    </row>
    <row r="94" spans="4:17" ht="15.75" x14ac:dyDescent="0.25">
      <c r="D94" s="101" t="s">
        <v>516</v>
      </c>
      <c r="E94" s="47"/>
      <c r="G94" s="128" t="s">
        <v>557</v>
      </c>
      <c r="H94" s="129">
        <v>8</v>
      </c>
      <c r="I94" s="129">
        <v>7</v>
      </c>
      <c r="J94" s="129">
        <v>0.1</v>
      </c>
      <c r="K94" s="100">
        <f>AJ350</f>
        <v>9.2156799999999983E-2</v>
      </c>
      <c r="L94" s="129">
        <v>1</v>
      </c>
      <c r="M94" s="126">
        <v>1000</v>
      </c>
      <c r="N94" s="131">
        <v>10000</v>
      </c>
      <c r="O94" s="131">
        <v>10</v>
      </c>
      <c r="P94" s="93">
        <f t="shared" si="2"/>
        <v>92156.799999999988</v>
      </c>
      <c r="Q94" s="47"/>
    </row>
    <row r="95" spans="4:17" ht="15.75" x14ac:dyDescent="0.25">
      <c r="D95" s="101" t="s">
        <v>517</v>
      </c>
      <c r="E95" s="47"/>
      <c r="G95" s="128" t="s">
        <v>557</v>
      </c>
      <c r="H95" s="129">
        <v>8</v>
      </c>
      <c r="I95" s="130">
        <v>1</v>
      </c>
      <c r="J95" s="129">
        <v>0.5</v>
      </c>
      <c r="K95" s="100">
        <f>AJ379</f>
        <v>1.9064685926011349E-4</v>
      </c>
      <c r="L95" s="129">
        <v>1</v>
      </c>
      <c r="M95" s="126">
        <v>15000</v>
      </c>
      <c r="N95" s="131">
        <v>10000</v>
      </c>
      <c r="O95" s="131">
        <v>2</v>
      </c>
      <c r="P95" s="93">
        <f t="shared" si="2"/>
        <v>14298.514444508512</v>
      </c>
      <c r="Q95" s="47"/>
    </row>
    <row r="96" spans="4:17" ht="15.75" x14ac:dyDescent="0.25">
      <c r="D96" s="101" t="s">
        <v>518</v>
      </c>
      <c r="E96" s="47"/>
      <c r="G96" s="128" t="s">
        <v>557</v>
      </c>
      <c r="H96" s="129">
        <v>5</v>
      </c>
      <c r="I96" s="130">
        <v>1</v>
      </c>
      <c r="J96" s="129">
        <v>0.15</v>
      </c>
      <c r="K96" s="100">
        <f>AJ407</f>
        <v>3.4531249999999999E-2</v>
      </c>
      <c r="L96" s="129">
        <v>1</v>
      </c>
      <c r="M96" s="126">
        <v>1000</v>
      </c>
      <c r="N96" s="131">
        <v>10000</v>
      </c>
      <c r="O96" s="131">
        <v>3</v>
      </c>
      <c r="P96" s="93">
        <f t="shared" si="2"/>
        <v>115104.16666666667</v>
      </c>
      <c r="Q96" s="47"/>
    </row>
    <row r="97" spans="4:17" x14ac:dyDescent="0.25">
      <c r="D97" s="47" t="s">
        <v>527</v>
      </c>
      <c r="E97" s="47"/>
      <c r="F97" s="47"/>
      <c r="G97" s="98"/>
      <c r="H97" s="47"/>
      <c r="I97" s="47"/>
      <c r="J97" s="47"/>
      <c r="K97" s="47"/>
      <c r="L97" s="99"/>
      <c r="M97" s="47"/>
      <c r="N97" s="47"/>
      <c r="O97" s="47"/>
      <c r="P97" s="47"/>
      <c r="Q97" s="47"/>
    </row>
    <row r="98" spans="4:17" x14ac:dyDescent="0.25">
      <c r="D98" s="47" t="s">
        <v>528</v>
      </c>
      <c r="E98" s="47"/>
      <c r="F98" s="47"/>
      <c r="G98" s="98"/>
      <c r="H98" s="47"/>
      <c r="I98" s="47"/>
      <c r="J98" s="47"/>
      <c r="K98" s="47"/>
      <c r="L98" s="99"/>
      <c r="M98" s="47"/>
      <c r="N98" s="47"/>
      <c r="O98" s="47"/>
      <c r="P98" s="47"/>
      <c r="Q98" s="47"/>
    </row>
    <row r="99" spans="4:17" x14ac:dyDescent="0.25">
      <c r="D99" s="47" t="s">
        <v>531</v>
      </c>
      <c r="E99" s="47"/>
      <c r="F99" s="47"/>
      <c r="G99" s="98"/>
      <c r="H99" s="47"/>
      <c r="I99" s="47"/>
      <c r="J99" s="47"/>
      <c r="K99" s="47"/>
      <c r="L99" s="99"/>
      <c r="M99" s="47"/>
      <c r="N99" s="47"/>
      <c r="O99" s="47"/>
      <c r="P99" s="47"/>
      <c r="Q99" s="47"/>
    </row>
    <row r="100" spans="4:17" x14ac:dyDescent="0.25">
      <c r="D100" s="47" t="s">
        <v>904</v>
      </c>
      <c r="E100" s="47"/>
      <c r="F100" s="47"/>
      <c r="G100" s="98"/>
      <c r="H100" s="47"/>
      <c r="I100" s="47"/>
      <c r="J100" s="47"/>
      <c r="K100" s="47"/>
      <c r="L100" s="99"/>
      <c r="M100" s="47"/>
      <c r="N100" s="47"/>
      <c r="O100" s="47"/>
      <c r="P100" s="47"/>
      <c r="Q100" s="47"/>
    </row>
    <row r="101" spans="4:17" x14ac:dyDescent="0.25">
      <c r="D101" s="47" t="s">
        <v>532</v>
      </c>
      <c r="E101" s="47"/>
      <c r="F101" s="47"/>
      <c r="G101" s="98"/>
      <c r="H101" s="47"/>
      <c r="I101" s="47"/>
      <c r="J101" s="47"/>
      <c r="K101" s="47"/>
      <c r="L101" s="99"/>
      <c r="M101" s="47"/>
      <c r="N101" s="47"/>
      <c r="O101" s="47"/>
      <c r="P101" s="47"/>
      <c r="Q101" s="47"/>
    </row>
    <row r="102" spans="4:17" x14ac:dyDescent="0.25">
      <c r="D102" s="47" t="s">
        <v>534</v>
      </c>
      <c r="E102" s="47"/>
      <c r="F102" s="47"/>
      <c r="G102" s="98"/>
      <c r="H102" s="47"/>
      <c r="I102" s="47"/>
      <c r="J102" s="47"/>
      <c r="K102" s="47"/>
      <c r="L102" s="99"/>
      <c r="M102" s="47"/>
      <c r="N102" s="47"/>
      <c r="O102" s="47"/>
      <c r="P102" s="47"/>
      <c r="Q102" s="47"/>
    </row>
    <row r="103" spans="4:17" ht="17.25" x14ac:dyDescent="0.25">
      <c r="D103" s="47" t="s">
        <v>535</v>
      </c>
      <c r="E103" s="47"/>
      <c r="F103" s="47"/>
      <c r="G103" s="98"/>
      <c r="H103" s="47"/>
      <c r="I103" s="47"/>
      <c r="J103" s="47"/>
      <c r="K103" s="47"/>
      <c r="L103" s="99"/>
      <c r="M103" s="47"/>
      <c r="N103" s="47"/>
      <c r="O103" s="47"/>
      <c r="P103" s="47"/>
      <c r="Q103" s="47"/>
    </row>
    <row r="104" spans="4:17" x14ac:dyDescent="0.25">
      <c r="D104" s="6"/>
      <c r="E104" s="6"/>
      <c r="F104" s="6"/>
      <c r="G104" s="36"/>
      <c r="H104" s="6"/>
      <c r="I104" s="6"/>
      <c r="J104" s="6"/>
      <c r="K104" s="6"/>
      <c r="L104" s="37"/>
      <c r="M104" s="6"/>
    </row>
    <row r="105" spans="4:17" s="30" customFormat="1" x14ac:dyDescent="0.25">
      <c r="D105" s="39"/>
    </row>
    <row r="106" spans="4:17" ht="21" x14ac:dyDescent="0.35">
      <c r="D106" s="79" t="s">
        <v>416</v>
      </c>
    </row>
    <row r="107" spans="4:17" x14ac:dyDescent="0.25">
      <c r="D107" s="1" t="s">
        <v>399</v>
      </c>
    </row>
    <row r="108" spans="4:17" x14ac:dyDescent="0.25">
      <c r="D108" s="1" t="s">
        <v>410</v>
      </c>
    </row>
    <row r="109" spans="4:17" x14ac:dyDescent="0.25">
      <c r="D109" s="1" t="s">
        <v>411</v>
      </c>
    </row>
    <row r="110" spans="4:17" x14ac:dyDescent="0.25">
      <c r="D110" s="1" t="s">
        <v>579</v>
      </c>
      <c r="M110" s="86" t="s">
        <v>412</v>
      </c>
      <c r="N110" s="1" t="s">
        <v>578</v>
      </c>
    </row>
    <row r="112" spans="4:17" x14ac:dyDescent="0.25">
      <c r="D112" s="103" t="s">
        <v>559</v>
      </c>
    </row>
    <row r="113" spans="4:12" x14ac:dyDescent="0.25">
      <c r="D113" s="1" t="s">
        <v>558</v>
      </c>
    </row>
    <row r="114" spans="4:12" x14ac:dyDescent="0.25">
      <c r="D114" s="1" t="s">
        <v>413</v>
      </c>
      <c r="H114" s="80" t="s">
        <v>415</v>
      </c>
      <c r="I114" s="1" t="s">
        <v>414</v>
      </c>
    </row>
    <row r="115" spans="4:12" x14ac:dyDescent="0.25">
      <c r="D115" s="1" t="s">
        <v>563</v>
      </c>
    </row>
    <row r="116" spans="4:12" x14ac:dyDescent="0.25">
      <c r="D116" s="1" t="s">
        <v>564</v>
      </c>
    </row>
    <row r="117" spans="4:12" x14ac:dyDescent="0.25">
      <c r="D117" s="1" t="s">
        <v>565</v>
      </c>
    </row>
    <row r="118" spans="4:12" x14ac:dyDescent="0.25">
      <c r="D118" s="1" t="s">
        <v>566</v>
      </c>
    </row>
    <row r="119" spans="4:12" ht="17.25" x14ac:dyDescent="0.25">
      <c r="D119" s="1" t="s">
        <v>137</v>
      </c>
    </row>
    <row r="120" spans="4:12" x14ac:dyDescent="0.25">
      <c r="D120" s="1" t="s">
        <v>136</v>
      </c>
    </row>
    <row r="121" spans="4:12" x14ac:dyDescent="0.25">
      <c r="D121" s="1" t="s">
        <v>303</v>
      </c>
    </row>
    <row r="122" spans="4:12" x14ac:dyDescent="0.25">
      <c r="D122" s="1" t="s">
        <v>306</v>
      </c>
      <c r="K122" s="160" t="s">
        <v>307</v>
      </c>
      <c r="L122" s="1" t="s">
        <v>560</v>
      </c>
    </row>
    <row r="123" spans="4:12" ht="17.25" x14ac:dyDescent="0.25">
      <c r="D123" s="1" t="s">
        <v>309</v>
      </c>
    </row>
    <row r="124" spans="4:12" x14ac:dyDescent="0.25">
      <c r="D124" s="1" t="s">
        <v>310</v>
      </c>
    </row>
    <row r="125" spans="4:12" x14ac:dyDescent="0.25">
      <c r="D125" s="1" t="s">
        <v>561</v>
      </c>
    </row>
    <row r="126" spans="4:12" x14ac:dyDescent="0.25">
      <c r="D126" s="1" t="s">
        <v>135</v>
      </c>
      <c r="H126" s="220" t="s">
        <v>134</v>
      </c>
      <c r="I126" s="221"/>
      <c r="J126" s="1" t="s">
        <v>562</v>
      </c>
    </row>
    <row r="127" spans="4:12" x14ac:dyDescent="0.25">
      <c r="D127" s="1" t="s">
        <v>575</v>
      </c>
    </row>
    <row r="128" spans="4:12" x14ac:dyDescent="0.25">
      <c r="D128" s="1" t="s">
        <v>570</v>
      </c>
    </row>
    <row r="129" spans="4:13" x14ac:dyDescent="0.25">
      <c r="D129" s="1" t="s">
        <v>571</v>
      </c>
    </row>
    <row r="130" spans="4:13" x14ac:dyDescent="0.25">
      <c r="D130" s="1" t="s">
        <v>572</v>
      </c>
    </row>
    <row r="131" spans="4:13" x14ac:dyDescent="0.25">
      <c r="D131" s="1" t="s">
        <v>573</v>
      </c>
    </row>
    <row r="132" spans="4:13" x14ac:dyDescent="0.25">
      <c r="D132" s="1" t="s">
        <v>574</v>
      </c>
    </row>
    <row r="133" spans="4:13" x14ac:dyDescent="0.25">
      <c r="D133" s="1" t="s">
        <v>576</v>
      </c>
    </row>
    <row r="134" spans="4:13" x14ac:dyDescent="0.25">
      <c r="D134" s="1" t="s">
        <v>580</v>
      </c>
    </row>
    <row r="135" spans="4:13" x14ac:dyDescent="0.25">
      <c r="D135" s="1" t="s">
        <v>581</v>
      </c>
    </row>
    <row r="136" spans="4:13" x14ac:dyDescent="0.25">
      <c r="D136" s="1" t="s">
        <v>582</v>
      </c>
    </row>
    <row r="137" spans="4:13" x14ac:dyDescent="0.25">
      <c r="D137" s="1" t="s">
        <v>583</v>
      </c>
    </row>
    <row r="138" spans="4:13" x14ac:dyDescent="0.25">
      <c r="D138" s="1" t="s">
        <v>584</v>
      </c>
    </row>
    <row r="139" spans="4:13" x14ac:dyDescent="0.25">
      <c r="D139" s="1" t="s">
        <v>606</v>
      </c>
    </row>
    <row r="140" spans="4:13" ht="17.25" x14ac:dyDescent="0.25">
      <c r="D140" s="1" t="s">
        <v>607</v>
      </c>
    </row>
    <row r="141" spans="4:13" x14ac:dyDescent="0.25">
      <c r="D141" s="1" t="s">
        <v>610</v>
      </c>
    </row>
    <row r="142" spans="4:13" s="47" customFormat="1" x14ac:dyDescent="0.25">
      <c r="F142" s="226" t="s">
        <v>596</v>
      </c>
      <c r="G142" s="227"/>
      <c r="H142" s="227"/>
      <c r="J142" s="95" t="s">
        <v>609</v>
      </c>
      <c r="L142" s="109" t="s">
        <v>597</v>
      </c>
      <c r="M142" s="110" t="s">
        <v>599</v>
      </c>
    </row>
    <row r="143" spans="4:13" s="47" customFormat="1" ht="18.75" x14ac:dyDescent="0.35">
      <c r="D143" s="106" t="s">
        <v>586</v>
      </c>
      <c r="E143" s="95"/>
      <c r="F143" s="95" t="s">
        <v>445</v>
      </c>
      <c r="G143" s="95" t="s">
        <v>587</v>
      </c>
      <c r="H143" s="95" t="s">
        <v>594</v>
      </c>
      <c r="I143" s="95" t="s">
        <v>595</v>
      </c>
      <c r="J143" s="95" t="s">
        <v>592</v>
      </c>
      <c r="K143" s="95" t="s">
        <v>588</v>
      </c>
      <c r="L143" s="95" t="s">
        <v>590</v>
      </c>
      <c r="M143" s="95" t="s">
        <v>598</v>
      </c>
    </row>
    <row r="144" spans="4:13" s="47" customFormat="1" x14ac:dyDescent="0.25">
      <c r="D144" s="224" t="s">
        <v>593</v>
      </c>
      <c r="E144" s="225"/>
      <c r="F144" s="93">
        <v>10</v>
      </c>
      <c r="G144" s="93">
        <v>90</v>
      </c>
      <c r="H144" s="93">
        <v>500</v>
      </c>
      <c r="I144" s="93">
        <v>60</v>
      </c>
      <c r="J144" s="126">
        <v>150</v>
      </c>
      <c r="K144" s="126">
        <v>1000000</v>
      </c>
      <c r="L144" s="93">
        <f>365.25*(J144/1000)/(F144/100)*K144/1000</f>
        <v>547875</v>
      </c>
      <c r="M144" s="93">
        <f>(365.25*K144/1000)*J144*(G144/100)/1000</f>
        <v>49308.75</v>
      </c>
    </row>
    <row r="145" spans="4:14" s="47" customFormat="1" x14ac:dyDescent="0.25">
      <c r="D145" s="47" t="s">
        <v>589</v>
      </c>
      <c r="F145" s="126"/>
      <c r="G145" s="126"/>
      <c r="H145" s="126"/>
      <c r="I145" s="126"/>
      <c r="J145" s="126"/>
      <c r="K145" s="126">
        <f>K144</f>
        <v>1000000</v>
      </c>
      <c r="L145" s="93">
        <f>IF(F145&gt;0,365.25*(J145/1000)/(F145/100)/1000,0)</f>
        <v>0</v>
      </c>
      <c r="M145" s="93">
        <f>(365.25*K145/1000)*J145*(G145/100)/1000</f>
        <v>0</v>
      </c>
    </row>
    <row r="146" spans="4:14" s="47" customFormat="1" x14ac:dyDescent="0.25">
      <c r="D146" s="47" t="s">
        <v>585</v>
      </c>
      <c r="F146" s="126">
        <v>15</v>
      </c>
      <c r="G146" s="126">
        <v>90</v>
      </c>
      <c r="H146" s="126">
        <v>100</v>
      </c>
      <c r="I146" s="126">
        <v>50</v>
      </c>
      <c r="J146" s="93"/>
      <c r="K146" s="93"/>
      <c r="L146" s="126">
        <v>1000000</v>
      </c>
      <c r="M146" s="93">
        <f>IF(L146&gt;0,L146*(F146/100)*(G146/100),0)</f>
        <v>135000</v>
      </c>
    </row>
    <row r="147" spans="4:14" s="47" customFormat="1" ht="19.5" customHeight="1" x14ac:dyDescent="0.25">
      <c r="D147" s="6" t="s">
        <v>757</v>
      </c>
      <c r="J147" s="95" t="s">
        <v>609</v>
      </c>
    </row>
    <row r="148" spans="4:14" s="47" customFormat="1" ht="19.5" customHeight="1" x14ac:dyDescent="0.35">
      <c r="D148" s="6"/>
      <c r="E148" s="108" t="s">
        <v>608</v>
      </c>
      <c r="F148" s="95" t="s">
        <v>445</v>
      </c>
      <c r="G148" s="95" t="s">
        <v>587</v>
      </c>
      <c r="H148" s="95" t="s">
        <v>594</v>
      </c>
      <c r="I148" s="95" t="s">
        <v>595</v>
      </c>
      <c r="J148" s="95" t="s">
        <v>605</v>
      </c>
      <c r="K148" s="95"/>
      <c r="L148" s="95" t="s">
        <v>591</v>
      </c>
      <c r="M148" s="95" t="s">
        <v>598</v>
      </c>
    </row>
    <row r="149" spans="4:14" s="47" customFormat="1" x14ac:dyDescent="0.25">
      <c r="D149" s="107" t="s">
        <v>600</v>
      </c>
      <c r="E149" s="132"/>
      <c r="F149" s="126">
        <v>15</v>
      </c>
      <c r="G149" s="126">
        <v>90</v>
      </c>
      <c r="H149" s="126">
        <v>500</v>
      </c>
      <c r="I149" s="126">
        <v>60</v>
      </c>
      <c r="J149" s="126">
        <v>250</v>
      </c>
      <c r="K149" s="93"/>
      <c r="L149" s="93">
        <f>365.25*(J149)/(F149/100)/1000</f>
        <v>608.75</v>
      </c>
      <c r="M149" s="93">
        <f>(365.25*J149)*(G149/100)/1000</f>
        <v>82.181250000000006</v>
      </c>
      <c r="N149" s="8">
        <f>M149*H149*I149/100</f>
        <v>24654.375</v>
      </c>
    </row>
    <row r="150" spans="4:14" s="47" customFormat="1" x14ac:dyDescent="0.25">
      <c r="D150" s="97" t="s">
        <v>601</v>
      </c>
      <c r="E150" s="132"/>
      <c r="F150" s="126">
        <v>10</v>
      </c>
      <c r="G150" s="126">
        <v>90</v>
      </c>
      <c r="H150" s="126">
        <v>500</v>
      </c>
      <c r="I150" s="126">
        <v>60</v>
      </c>
      <c r="J150" s="126">
        <v>250</v>
      </c>
      <c r="K150" s="93"/>
      <c r="L150" s="93">
        <f t="shared" ref="L150:L153" si="3">365.25*(J150)/(F150/100)/1000</f>
        <v>913.125</v>
      </c>
      <c r="M150" s="93">
        <f t="shared" ref="M150:M152" si="4">(365.25*J150)*(G150/100)/1000</f>
        <v>82.181250000000006</v>
      </c>
      <c r="N150" s="8">
        <f t="shared" ref="N150:N153" si="5">M150*H150*I150/100</f>
        <v>24654.375</v>
      </c>
    </row>
    <row r="151" spans="4:14" s="47" customFormat="1" x14ac:dyDescent="0.25">
      <c r="D151" s="97" t="s">
        <v>602</v>
      </c>
      <c r="E151" s="132"/>
      <c r="F151" s="126">
        <v>12</v>
      </c>
      <c r="G151" s="126">
        <v>90</v>
      </c>
      <c r="H151" s="126">
        <v>500</v>
      </c>
      <c r="I151" s="126">
        <v>60</v>
      </c>
      <c r="J151" s="126">
        <v>250</v>
      </c>
      <c r="K151" s="93"/>
      <c r="L151" s="93">
        <f t="shared" si="3"/>
        <v>760.9375</v>
      </c>
      <c r="M151" s="93">
        <f t="shared" si="4"/>
        <v>82.181250000000006</v>
      </c>
      <c r="N151" s="8">
        <f t="shared" si="5"/>
        <v>24654.375</v>
      </c>
    </row>
    <row r="152" spans="4:14" s="47" customFormat="1" x14ac:dyDescent="0.25">
      <c r="D152" s="97" t="s">
        <v>603</v>
      </c>
      <c r="E152" s="132"/>
      <c r="F152" s="126">
        <v>18</v>
      </c>
      <c r="G152" s="126">
        <v>90</v>
      </c>
      <c r="H152" s="126">
        <v>500</v>
      </c>
      <c r="I152" s="126">
        <v>60</v>
      </c>
      <c r="J152" s="126">
        <v>250</v>
      </c>
      <c r="K152" s="93"/>
      <c r="L152" s="93">
        <f t="shared" si="3"/>
        <v>507.29166666666669</v>
      </c>
      <c r="M152" s="93">
        <f t="shared" si="4"/>
        <v>82.181250000000006</v>
      </c>
      <c r="N152" s="8">
        <f t="shared" si="5"/>
        <v>24654.375</v>
      </c>
    </row>
    <row r="153" spans="4:14" s="47" customFormat="1" x14ac:dyDescent="0.25">
      <c r="D153" s="97" t="s">
        <v>604</v>
      </c>
      <c r="E153" s="132"/>
      <c r="F153" s="126">
        <v>20</v>
      </c>
      <c r="G153" s="126">
        <v>90</v>
      </c>
      <c r="H153" s="126">
        <v>500</v>
      </c>
      <c r="I153" s="126">
        <v>60</v>
      </c>
      <c r="J153" s="126">
        <v>250</v>
      </c>
      <c r="K153" s="93"/>
      <c r="L153" s="93">
        <f t="shared" si="3"/>
        <v>456.5625</v>
      </c>
      <c r="M153" s="93">
        <f>(365.25*J153)*(G153/100)/1000</f>
        <v>82.181250000000006</v>
      </c>
      <c r="N153" s="8">
        <f t="shared" si="5"/>
        <v>24654.375</v>
      </c>
    </row>
    <row r="154" spans="4:14" s="47" customFormat="1" x14ac:dyDescent="0.25">
      <c r="D154" s="1"/>
      <c r="F154" s="93"/>
      <c r="G154" s="93"/>
      <c r="H154" s="93"/>
      <c r="I154" s="93"/>
      <c r="J154" s="93"/>
      <c r="K154" s="93"/>
      <c r="L154" s="93">
        <f>SUM(L149:L153)</f>
        <v>3246.6666666666665</v>
      </c>
      <c r="M154" s="93">
        <f>SUM(M149:M153)</f>
        <v>410.90625</v>
      </c>
      <c r="N154" s="114">
        <f>SUM(N149:N153)</f>
        <v>123271.875</v>
      </c>
    </row>
    <row r="155" spans="4:14" s="47" customFormat="1" x14ac:dyDescent="0.25">
      <c r="D155" s="103" t="s">
        <v>614</v>
      </c>
      <c r="F155" s="93"/>
      <c r="G155" s="93"/>
      <c r="H155" s="93"/>
      <c r="I155" s="93"/>
      <c r="J155" s="93"/>
      <c r="K155" s="93"/>
      <c r="L155" s="93"/>
      <c r="M155" s="93"/>
    </row>
    <row r="156" spans="4:14" s="47" customFormat="1" x14ac:dyDescent="0.25">
      <c r="D156" s="1" t="s">
        <v>611</v>
      </c>
      <c r="F156" s="93"/>
      <c r="G156" s="93"/>
      <c r="H156" s="93"/>
      <c r="I156" s="93"/>
      <c r="J156" s="93"/>
      <c r="K156" s="93"/>
      <c r="L156" s="93"/>
      <c r="M156" s="93"/>
    </row>
    <row r="157" spans="4:14" s="47" customFormat="1" x14ac:dyDescent="0.25">
      <c r="D157" s="90" t="s">
        <v>612</v>
      </c>
      <c r="F157" s="93"/>
      <c r="G157" s="93"/>
      <c r="H157" s="93"/>
      <c r="I157" s="93"/>
      <c r="J157" s="93"/>
      <c r="K157" s="93"/>
      <c r="L157" s="93"/>
      <c r="M157" s="93"/>
    </row>
    <row r="158" spans="4:14" s="47" customFormat="1" x14ac:dyDescent="0.25">
      <c r="D158" s="90" t="s">
        <v>613</v>
      </c>
      <c r="F158" s="93"/>
      <c r="G158" s="93"/>
      <c r="H158" s="93"/>
      <c r="I158" s="93"/>
      <c r="J158" s="93"/>
      <c r="K158" s="93"/>
      <c r="L158" s="93"/>
      <c r="M158" s="93"/>
    </row>
    <row r="159" spans="4:14" s="47" customFormat="1" x14ac:dyDescent="0.25">
      <c r="D159" s="90" t="s">
        <v>615</v>
      </c>
      <c r="F159" s="93"/>
      <c r="G159" s="93"/>
      <c r="H159" s="93"/>
      <c r="I159" s="93"/>
      <c r="J159" s="93"/>
      <c r="K159" s="93"/>
      <c r="L159" s="93"/>
      <c r="M159" s="93"/>
    </row>
    <row r="160" spans="4:14" s="47" customFormat="1" x14ac:dyDescent="0.25">
      <c r="D160" s="90" t="s">
        <v>816</v>
      </c>
      <c r="F160" s="93"/>
      <c r="G160" s="93"/>
      <c r="H160" s="93"/>
      <c r="I160" s="93"/>
      <c r="J160" s="93"/>
      <c r="K160" s="93"/>
      <c r="L160" s="93"/>
      <c r="M160" s="93"/>
    </row>
    <row r="161" spans="1:16" s="47" customFormat="1" x14ac:dyDescent="0.25">
      <c r="D161" s="90" t="s">
        <v>616</v>
      </c>
      <c r="F161" s="93"/>
      <c r="G161" s="93"/>
      <c r="H161" s="93"/>
      <c r="I161" s="93"/>
      <c r="J161" s="93"/>
      <c r="K161" s="93"/>
      <c r="L161" s="93"/>
      <c r="M161" s="93"/>
    </row>
    <row r="162" spans="1:16" s="47" customFormat="1" x14ac:dyDescent="0.25">
      <c r="D162" s="90" t="s">
        <v>817</v>
      </c>
      <c r="F162" s="93"/>
      <c r="G162" s="93"/>
      <c r="H162" s="93"/>
      <c r="I162" s="93"/>
      <c r="J162" s="93"/>
      <c r="K162" s="93"/>
      <c r="L162" s="93"/>
      <c r="M162" s="93"/>
    </row>
    <row r="163" spans="1:16" s="47" customFormat="1" x14ac:dyDescent="0.25">
      <c r="D163" s="90" t="s">
        <v>818</v>
      </c>
      <c r="F163" s="93"/>
      <c r="G163" s="93"/>
      <c r="H163" s="93"/>
      <c r="I163" s="93"/>
      <c r="J163" s="93"/>
      <c r="K163" s="93"/>
      <c r="L163" s="93"/>
      <c r="M163" s="93"/>
    </row>
    <row r="164" spans="1:16" s="47" customFormat="1" x14ac:dyDescent="0.25">
      <c r="D164" s="90" t="s">
        <v>617</v>
      </c>
      <c r="F164" s="93"/>
      <c r="G164" s="93"/>
      <c r="H164" s="93"/>
      <c r="I164" s="93"/>
      <c r="J164" s="93"/>
      <c r="K164" s="93"/>
      <c r="L164" s="93"/>
      <c r="M164" s="93"/>
    </row>
    <row r="165" spans="1:16" s="47" customFormat="1" x14ac:dyDescent="0.25">
      <c r="D165" s="90" t="s">
        <v>618</v>
      </c>
      <c r="F165" s="93"/>
      <c r="G165" s="93"/>
      <c r="H165" s="93"/>
      <c r="I165" s="93"/>
      <c r="J165" s="126">
        <v>720</v>
      </c>
      <c r="K165" s="93" t="s">
        <v>619</v>
      </c>
      <c r="L165" s="93"/>
      <c r="M165" s="93"/>
      <c r="O165" s="126">
        <v>1000000</v>
      </c>
      <c r="P165" s="47" t="s">
        <v>620</v>
      </c>
    </row>
    <row r="166" spans="1:16" s="47" customFormat="1" x14ac:dyDescent="0.25">
      <c r="D166" s="6"/>
      <c r="E166" s="108" t="s">
        <v>608</v>
      </c>
      <c r="F166" s="111" t="s">
        <v>621</v>
      </c>
      <c r="G166" s="111" t="s">
        <v>21</v>
      </c>
      <c r="H166" s="111" t="s">
        <v>622</v>
      </c>
      <c r="I166" s="111"/>
      <c r="J166" s="112" t="s">
        <v>454</v>
      </c>
      <c r="K166" s="93" t="s">
        <v>623</v>
      </c>
      <c r="L166" s="93"/>
      <c r="M166" s="93"/>
      <c r="O166" s="131">
        <v>25</v>
      </c>
      <c r="P166" s="47" t="s">
        <v>624</v>
      </c>
    </row>
    <row r="167" spans="1:16" s="47" customFormat="1" x14ac:dyDescent="0.25">
      <c r="D167" s="107" t="s">
        <v>600</v>
      </c>
      <c r="E167" s="132"/>
      <c r="F167" s="131">
        <v>100</v>
      </c>
      <c r="G167" s="131">
        <v>12</v>
      </c>
      <c r="H167" s="131">
        <v>15</v>
      </c>
      <c r="I167" s="114">
        <f>F167*G167</f>
        <v>1200</v>
      </c>
      <c r="J167" s="93">
        <f>(J$165/1000)*O$165*(F167/100)</f>
        <v>720000</v>
      </c>
      <c r="K167" s="93"/>
      <c r="L167" s="93"/>
      <c r="M167" s="93"/>
    </row>
    <row r="168" spans="1:16" s="47" customFormat="1" x14ac:dyDescent="0.25">
      <c r="D168" s="97" t="s">
        <v>601</v>
      </c>
      <c r="E168" s="132"/>
      <c r="F168" s="131"/>
      <c r="G168" s="131"/>
      <c r="H168" s="131"/>
      <c r="I168" s="114">
        <f t="shared" ref="I168:I171" si="6">F168*G168</f>
        <v>0</v>
      </c>
      <c r="J168" s="93">
        <f t="shared" ref="J168:J171" si="7">(J$165/1000)*O$165*(F168/100)</f>
        <v>0</v>
      </c>
      <c r="K168" s="93"/>
      <c r="L168" s="93" t="s">
        <v>625</v>
      </c>
      <c r="M168" s="93"/>
      <c r="N168" s="93">
        <f>SUM(J167:J171)</f>
        <v>720000</v>
      </c>
      <c r="O168" s="47" t="s">
        <v>626</v>
      </c>
    </row>
    <row r="169" spans="1:16" s="47" customFormat="1" x14ac:dyDescent="0.25">
      <c r="D169" s="97" t="s">
        <v>602</v>
      </c>
      <c r="E169" s="132"/>
      <c r="F169" s="131"/>
      <c r="G169" s="131"/>
      <c r="H169" s="131"/>
      <c r="I169" s="114">
        <f t="shared" si="6"/>
        <v>0</v>
      </c>
      <c r="J169" s="93">
        <f t="shared" si="7"/>
        <v>0</v>
      </c>
      <c r="K169" s="93"/>
      <c r="L169" s="93" t="s">
        <v>627</v>
      </c>
      <c r="M169" s="93"/>
      <c r="N169" s="47">
        <f>IF(O166&gt;0,N168/(1-(O166/100)),N168)</f>
        <v>960000</v>
      </c>
      <c r="O169" s="47" t="s">
        <v>626</v>
      </c>
    </row>
    <row r="170" spans="1:16" s="47" customFormat="1" ht="18" x14ac:dyDescent="0.35">
      <c r="D170" s="97" t="s">
        <v>603</v>
      </c>
      <c r="E170" s="132"/>
      <c r="F170" s="131"/>
      <c r="G170" s="131"/>
      <c r="H170" s="131"/>
      <c r="I170" s="114">
        <f t="shared" si="6"/>
        <v>0</v>
      </c>
      <c r="J170" s="93">
        <f t="shared" si="7"/>
        <v>0</v>
      </c>
      <c r="L170" s="47" t="s">
        <v>628</v>
      </c>
      <c r="N170" s="113">
        <f>SUM(I167:I171)/F172</f>
        <v>12</v>
      </c>
      <c r="O170" s="47" t="s">
        <v>629</v>
      </c>
    </row>
    <row r="171" spans="1:16" s="47" customFormat="1" x14ac:dyDescent="0.25">
      <c r="D171" s="97" t="s">
        <v>604</v>
      </c>
      <c r="E171" s="132"/>
      <c r="F171" s="131"/>
      <c r="G171" s="131"/>
      <c r="H171" s="131"/>
      <c r="I171" s="114">
        <f t="shared" si="6"/>
        <v>0</v>
      </c>
      <c r="J171" s="93">
        <f t="shared" si="7"/>
        <v>0</v>
      </c>
      <c r="L171" s="47" t="s">
        <v>963</v>
      </c>
      <c r="N171" s="47">
        <f>N168*C176</f>
        <v>108000</v>
      </c>
      <c r="O171" s="47" t="s">
        <v>626</v>
      </c>
    </row>
    <row r="172" spans="1:16" s="47" customFormat="1" x14ac:dyDescent="0.25">
      <c r="F172" s="115">
        <f>SUM(F167:F171)</f>
        <v>100</v>
      </c>
    </row>
    <row r="173" spans="1:16" s="8" customFormat="1" x14ac:dyDescent="0.25"/>
    <row r="174" spans="1:16" s="8" customFormat="1" x14ac:dyDescent="0.25"/>
    <row r="175" spans="1:16" s="8" customFormat="1" x14ac:dyDescent="0.25"/>
    <row r="176" spans="1:16" s="8" customFormat="1" x14ac:dyDescent="0.25">
      <c r="A176" s="8" t="s">
        <v>845</v>
      </c>
      <c r="C176" s="8">
        <f>(F167*H167+F168*H168+F169*H169+F170*H170+F171*H171)/100/SUM(F167:F171)</f>
        <v>0.15</v>
      </c>
    </row>
    <row r="177" spans="1:46" s="8" customFormat="1" x14ac:dyDescent="0.25"/>
    <row r="178" spans="1:46" s="8" customFormat="1" x14ac:dyDescent="0.25">
      <c r="D178" s="8" t="str">
        <f>E23</f>
        <v>Barley</v>
      </c>
      <c r="E178" s="8" t="str">
        <f>E24</f>
        <v>Groundnuts</v>
      </c>
      <c r="F178" s="8">
        <f>E25</f>
        <v>0</v>
      </c>
      <c r="G178" s="8">
        <f>E26</f>
        <v>0</v>
      </c>
      <c r="H178" s="8">
        <f>E27</f>
        <v>0</v>
      </c>
      <c r="Q178" s="222" t="s">
        <v>567</v>
      </c>
      <c r="R178" s="222"/>
      <c r="S178" s="222"/>
      <c r="T178" s="222"/>
      <c r="U178" s="222"/>
    </row>
    <row r="179" spans="1:46" s="8" customFormat="1" x14ac:dyDescent="0.25">
      <c r="D179" s="193" t="s">
        <v>420</v>
      </c>
      <c r="E179" s="193" t="s">
        <v>421</v>
      </c>
      <c r="F179" s="193" t="s">
        <v>422</v>
      </c>
      <c r="G179" s="193" t="s">
        <v>423</v>
      </c>
      <c r="H179" s="193" t="s">
        <v>424</v>
      </c>
      <c r="I179" s="193" t="s">
        <v>694</v>
      </c>
      <c r="M179" s="222" t="s">
        <v>444</v>
      </c>
      <c r="N179" s="223"/>
      <c r="O179" s="223"/>
      <c r="P179" s="8" t="s">
        <v>454</v>
      </c>
      <c r="Q179" s="193" t="s">
        <v>466</v>
      </c>
      <c r="R179" s="193" t="s">
        <v>467</v>
      </c>
      <c r="S179" s="193" t="s">
        <v>468</v>
      </c>
      <c r="T179" s="193" t="s">
        <v>469</v>
      </c>
      <c r="U179" s="193" t="s">
        <v>470</v>
      </c>
      <c r="W179" s="222" t="s">
        <v>472</v>
      </c>
      <c r="X179" s="223"/>
      <c r="Y179" s="223"/>
      <c r="Z179" s="223"/>
      <c r="AB179" s="222" t="s">
        <v>473</v>
      </c>
      <c r="AC179" s="223"/>
      <c r="AD179" s="223"/>
      <c r="AE179" s="223"/>
      <c r="AG179" s="222" t="s">
        <v>474</v>
      </c>
      <c r="AH179" s="223"/>
      <c r="AI179" s="223"/>
      <c r="AJ179" s="223"/>
      <c r="AL179" s="222" t="s">
        <v>475</v>
      </c>
      <c r="AM179" s="223"/>
      <c r="AN179" s="223"/>
      <c r="AO179" s="223"/>
      <c r="AQ179" s="222" t="s">
        <v>476</v>
      </c>
      <c r="AR179" s="223"/>
      <c r="AS179" s="223"/>
      <c r="AT179" s="223"/>
    </row>
    <row r="180" spans="1:46" s="8" customFormat="1" x14ac:dyDescent="0.25">
      <c r="A180" s="8" t="s">
        <v>425</v>
      </c>
      <c r="B180" s="8">
        <v>1</v>
      </c>
      <c r="C180" s="8">
        <v>1</v>
      </c>
      <c r="D180" s="8">
        <f t="shared" ref="D180:D201" si="8">IF($E$23=$A180,$C180,0)</f>
        <v>0</v>
      </c>
      <c r="E180" s="8">
        <f>IF($E$24=$A180,$C180,0)</f>
        <v>0</v>
      </c>
      <c r="F180" s="8">
        <f>IF($E$25=$A180,$C180,0)</f>
        <v>0</v>
      </c>
      <c r="G180" s="8">
        <f>IF($E$26=$A180,$C180,0)</f>
        <v>0</v>
      </c>
      <c r="H180" s="8">
        <f>IF($E$27=$A180,$C180,0)</f>
        <v>0</v>
      </c>
      <c r="I180" s="8">
        <v>0</v>
      </c>
      <c r="M180" s="8" t="s">
        <v>445</v>
      </c>
      <c r="N180" s="8" t="s">
        <v>446</v>
      </c>
      <c r="O180" s="8" t="s">
        <v>447</v>
      </c>
      <c r="P180" s="8" t="s">
        <v>453</v>
      </c>
      <c r="Q180" s="8">
        <v>3</v>
      </c>
      <c r="R180" s="8">
        <v>8</v>
      </c>
    </row>
    <row r="181" spans="1:46" s="8" customFormat="1" x14ac:dyDescent="0.25">
      <c r="A181" s="8" t="s">
        <v>96</v>
      </c>
      <c r="B181" s="8">
        <f>B180+1</f>
        <v>2</v>
      </c>
      <c r="C181" s="8">
        <v>2.2999999999999998</v>
      </c>
      <c r="D181" s="8">
        <f t="shared" si="8"/>
        <v>2.2999999999999998</v>
      </c>
      <c r="E181" s="8">
        <f t="shared" ref="E181:E201" si="9">IF($E$24=$A181,$C181,0)</f>
        <v>0</v>
      </c>
      <c r="F181" s="8">
        <f t="shared" ref="F181:F201" si="10">IF($E$25=$A181,$C181,0)</f>
        <v>0</v>
      </c>
      <c r="G181" s="8">
        <f t="shared" ref="G181:G201" si="11">IF($E$26=$A181,$C181,0)</f>
        <v>0</v>
      </c>
      <c r="H181" s="8">
        <f t="shared" ref="H181:H201" si="12">IF($E$27=$A181,$C181,0)</f>
        <v>0</v>
      </c>
      <c r="I181" s="8">
        <v>100</v>
      </c>
      <c r="J181" s="8">
        <v>1</v>
      </c>
      <c r="K181" s="8" t="s">
        <v>425</v>
      </c>
      <c r="M181" s="9" t="s">
        <v>448</v>
      </c>
      <c r="N181" s="9" t="s">
        <v>448</v>
      </c>
      <c r="O181" s="9" t="s">
        <v>448</v>
      </c>
      <c r="W181" s="8">
        <f>IF($Q$180=$J181,$M181,$Q$181)</f>
        <v>0</v>
      </c>
      <c r="X181" s="8">
        <f>IF($Q$180=$J181,$N181,$Q$181)</f>
        <v>0</v>
      </c>
      <c r="Y181" s="8">
        <f>IF($Q$180=$J181,$O181,$Q$181)</f>
        <v>0</v>
      </c>
      <c r="Z181" s="8">
        <f>IF($Q$180=$J181,$P181,$Q$181)</f>
        <v>0</v>
      </c>
      <c r="AB181" s="8">
        <f>IF($R$180=$J181,$M181,$Q$181)</f>
        <v>0</v>
      </c>
      <c r="AC181" s="8">
        <f>IF($R$180=$J181,$N181,$Q$181)</f>
        <v>0</v>
      </c>
      <c r="AD181" s="8">
        <f>IF($R$180=$J181,$O181,$Q$181)</f>
        <v>0</v>
      </c>
      <c r="AE181" s="8">
        <f>IF($R$180=$J181,$P181,$Q$181)</f>
        <v>0</v>
      </c>
      <c r="AG181" s="8">
        <f>IF($S$180=$J181,$M181,$Q$181)</f>
        <v>0</v>
      </c>
      <c r="AH181" s="8">
        <f>IF($S$180=$J181,$N181,$Q$181)</f>
        <v>0</v>
      </c>
      <c r="AI181" s="8">
        <f>IF($S$180=$J181,$O181,$Q$181)</f>
        <v>0</v>
      </c>
      <c r="AJ181" s="8">
        <f>IF($S$180=$J181,$P181,$Q$181)</f>
        <v>0</v>
      </c>
      <c r="AL181" s="8">
        <f>IF($T$180=$J181,$M181,$Q$181)</f>
        <v>0</v>
      </c>
      <c r="AM181" s="8">
        <f>IF($T$180=$J181,$N181,$Q$181)</f>
        <v>0</v>
      </c>
      <c r="AN181" s="8">
        <f>IF($T$180=$J181,$O181,$Q$181)</f>
        <v>0</v>
      </c>
      <c r="AO181" s="8">
        <f>IF($T$180=$J181,$P181,$Q$181)</f>
        <v>0</v>
      </c>
      <c r="AQ181" s="8">
        <f>IF($U$180=$J181,$M181,$Q$181)</f>
        <v>0</v>
      </c>
      <c r="AR181" s="8">
        <f>IF($U$180=$J181,$N181,$Q$181)</f>
        <v>0</v>
      </c>
      <c r="AS181" s="8">
        <f>IF($U$180=$J181,$O181,$Q$181)</f>
        <v>0</v>
      </c>
      <c r="AT181" s="8">
        <f>IF($U$180=$J181,$P181,$Q$181)</f>
        <v>0</v>
      </c>
    </row>
    <row r="182" spans="1:46" s="8" customFormat="1" x14ac:dyDescent="0.25">
      <c r="A182" s="8" t="s">
        <v>101</v>
      </c>
      <c r="B182" s="8">
        <f t="shared" ref="B182:B201" si="13">B181+1</f>
        <v>3</v>
      </c>
      <c r="C182" s="8">
        <v>0.4</v>
      </c>
      <c r="D182" s="8">
        <f t="shared" si="8"/>
        <v>0</v>
      </c>
      <c r="E182" s="8">
        <f t="shared" si="9"/>
        <v>0</v>
      </c>
      <c r="F182" s="8">
        <f t="shared" si="10"/>
        <v>0</v>
      </c>
      <c r="G182" s="8">
        <f t="shared" si="11"/>
        <v>0</v>
      </c>
      <c r="H182" s="8">
        <f t="shared" si="12"/>
        <v>0</v>
      </c>
      <c r="I182" s="8">
        <v>100</v>
      </c>
      <c r="J182" s="8">
        <f t="shared" ref="J182:J188" si="14">J181+1</f>
        <v>2</v>
      </c>
      <c r="K182" s="8" t="s">
        <v>460</v>
      </c>
      <c r="M182" s="8">
        <v>15</v>
      </c>
      <c r="N182" s="8">
        <v>56.3</v>
      </c>
      <c r="O182" s="8">
        <v>65</v>
      </c>
      <c r="P182" s="8">
        <v>2.1999999999999999E-2</v>
      </c>
      <c r="Q182" s="8">
        <f t="shared" ref="Q182:Q192" si="15">IF(Q$180=$J182,$J$53*$N182,0)</f>
        <v>0</v>
      </c>
      <c r="R182" s="8">
        <f t="shared" ref="R182:R192" si="16">IF(R$180=$J182,$J$54*$N182,0)</f>
        <v>0</v>
      </c>
      <c r="S182" s="8">
        <f t="shared" ref="S182:S192" si="17">IF(S$180=$J182,$J$55*$N182,0)</f>
        <v>0</v>
      </c>
      <c r="T182" s="8">
        <f t="shared" ref="T182:T192" si="18">IF(T$180=$J182,$J$56*$N182,0)</f>
        <v>0</v>
      </c>
      <c r="U182" s="8">
        <f t="shared" ref="U182:U192" si="19">IF(U$180=$J182,$J$57*$N182,0)</f>
        <v>0</v>
      </c>
      <c r="W182" s="8">
        <f t="shared" ref="W182:W192" si="20">IF($Q$180=$J182,$M182,$Q$181)</f>
        <v>0</v>
      </c>
      <c r="X182" s="8">
        <f t="shared" ref="X182:X192" si="21">IF($Q$180=$J182,$N182,$Q$181)</f>
        <v>0</v>
      </c>
      <c r="Y182" s="8">
        <f t="shared" ref="Y182:Y192" si="22">IF($Q$180=$J182,$O182,$Q$181)</f>
        <v>0</v>
      </c>
      <c r="Z182" s="8">
        <f t="shared" ref="Z182:Z192" si="23">IF($Q$180=$J182,$P182,$Q$181)</f>
        <v>0</v>
      </c>
      <c r="AB182" s="8">
        <f t="shared" ref="AB182:AB192" si="24">IF($R$180=$J182,$M182,$Q$181)</f>
        <v>0</v>
      </c>
      <c r="AC182" s="8">
        <f t="shared" ref="AC182:AC192" si="25">IF($R$180=$J182,$N182,$Q$181)</f>
        <v>0</v>
      </c>
      <c r="AD182" s="8">
        <f t="shared" ref="AD182:AD192" si="26">IF($R$180=$J182,$O182,$Q$181)</f>
        <v>0</v>
      </c>
      <c r="AE182" s="8">
        <f t="shared" ref="AE182:AE192" si="27">IF($R$180=$J182,$P182,$Q$181)</f>
        <v>0</v>
      </c>
      <c r="AG182" s="8">
        <f t="shared" ref="AG182:AG192" si="28">IF($S$180=$J182,$M182,$Q$181)</f>
        <v>0</v>
      </c>
      <c r="AH182" s="8">
        <f t="shared" ref="AH182:AH192" si="29">IF($S$180=$J182,$N182,$Q$181)</f>
        <v>0</v>
      </c>
      <c r="AI182" s="8">
        <f t="shared" ref="AI182:AI192" si="30">IF($S$180=$J182,$O182,$Q$181)</f>
        <v>0</v>
      </c>
      <c r="AJ182" s="8">
        <f t="shared" ref="AJ182:AJ192" si="31">IF($S$180=$J182,$P182,$Q$181)</f>
        <v>0</v>
      </c>
      <c r="AL182" s="8">
        <f t="shared" ref="AL182:AL192" si="32">IF($T$180=$J182,$M182,$Q$181)</f>
        <v>0</v>
      </c>
      <c r="AM182" s="8">
        <f t="shared" ref="AM182:AM192" si="33">IF($T$180=$J182,$N182,$Q$181)</f>
        <v>0</v>
      </c>
      <c r="AN182" s="8">
        <f t="shared" ref="AN182:AN192" si="34">IF($T$180=$J182,$O182,$Q$181)</f>
        <v>0</v>
      </c>
      <c r="AO182" s="8">
        <f t="shared" ref="AO182:AO192" si="35">IF($T$180=$J182,$P182,$Q$181)</f>
        <v>0</v>
      </c>
      <c r="AQ182" s="8">
        <f t="shared" ref="AQ182:AQ192" si="36">IF($U$180=$J182,$M182,$Q$181)</f>
        <v>0</v>
      </c>
      <c r="AR182" s="8">
        <f t="shared" ref="AR182:AR192" si="37">IF($U$180=$J182,$N182,$Q$181)</f>
        <v>0</v>
      </c>
      <c r="AS182" s="8">
        <f t="shared" ref="AS182:AS192" si="38">IF($U$180=$J182,$O182,$Q$181)</f>
        <v>0</v>
      </c>
      <c r="AT182" s="8">
        <f t="shared" ref="AT182:AT192" si="39">IF($U$180=$J182,$P182,$Q$181)</f>
        <v>0</v>
      </c>
    </row>
    <row r="183" spans="1:46" s="8" customFormat="1" x14ac:dyDescent="0.25">
      <c r="A183" s="8" t="s">
        <v>111</v>
      </c>
      <c r="B183" s="8">
        <f t="shared" si="13"/>
        <v>4</v>
      </c>
      <c r="C183" s="8">
        <v>1.1000000000000001</v>
      </c>
      <c r="D183" s="8">
        <f t="shared" si="8"/>
        <v>0</v>
      </c>
      <c r="E183" s="8">
        <f t="shared" si="9"/>
        <v>0</v>
      </c>
      <c r="F183" s="8">
        <f t="shared" si="10"/>
        <v>0</v>
      </c>
      <c r="G183" s="8">
        <f t="shared" si="11"/>
        <v>0</v>
      </c>
      <c r="H183" s="8">
        <f t="shared" si="12"/>
        <v>0</v>
      </c>
      <c r="I183" s="8">
        <v>800</v>
      </c>
      <c r="J183" s="8">
        <f t="shared" si="14"/>
        <v>3</v>
      </c>
      <c r="K183" s="8" t="s">
        <v>450</v>
      </c>
      <c r="M183" s="8">
        <v>10</v>
      </c>
      <c r="N183" s="8">
        <v>34</v>
      </c>
      <c r="O183" s="8">
        <v>55</v>
      </c>
      <c r="P183" s="8">
        <v>11.6</v>
      </c>
      <c r="Q183" s="8">
        <f t="shared" si="15"/>
        <v>78880</v>
      </c>
      <c r="R183" s="8">
        <f t="shared" si="16"/>
        <v>0</v>
      </c>
      <c r="S183" s="8">
        <f t="shared" si="17"/>
        <v>0</v>
      </c>
      <c r="T183" s="8">
        <f t="shared" si="18"/>
        <v>0</v>
      </c>
      <c r="U183" s="8">
        <f t="shared" si="19"/>
        <v>0</v>
      </c>
      <c r="W183" s="8">
        <f t="shared" si="20"/>
        <v>10</v>
      </c>
      <c r="X183" s="8">
        <f t="shared" si="21"/>
        <v>34</v>
      </c>
      <c r="Y183" s="8">
        <f t="shared" si="22"/>
        <v>55</v>
      </c>
      <c r="Z183" s="8">
        <f t="shared" si="23"/>
        <v>11.6</v>
      </c>
      <c r="AB183" s="8">
        <f t="shared" si="24"/>
        <v>0</v>
      </c>
      <c r="AC183" s="8">
        <f t="shared" si="25"/>
        <v>0</v>
      </c>
      <c r="AD183" s="8">
        <f t="shared" si="26"/>
        <v>0</v>
      </c>
      <c r="AE183" s="8">
        <f t="shared" si="27"/>
        <v>0</v>
      </c>
      <c r="AG183" s="8">
        <f t="shared" si="28"/>
        <v>0</v>
      </c>
      <c r="AH183" s="8">
        <f t="shared" si="29"/>
        <v>0</v>
      </c>
      <c r="AI183" s="8">
        <f t="shared" si="30"/>
        <v>0</v>
      </c>
      <c r="AJ183" s="8">
        <f t="shared" si="31"/>
        <v>0</v>
      </c>
      <c r="AL183" s="8">
        <f t="shared" si="32"/>
        <v>0</v>
      </c>
      <c r="AM183" s="8">
        <f t="shared" si="33"/>
        <v>0</v>
      </c>
      <c r="AN183" s="8">
        <f t="shared" si="34"/>
        <v>0</v>
      </c>
      <c r="AO183" s="8">
        <f t="shared" si="35"/>
        <v>0</v>
      </c>
      <c r="AQ183" s="8">
        <f t="shared" si="36"/>
        <v>0</v>
      </c>
      <c r="AR183" s="8">
        <f t="shared" si="37"/>
        <v>0</v>
      </c>
      <c r="AS183" s="8">
        <f t="shared" si="38"/>
        <v>0</v>
      </c>
      <c r="AT183" s="8">
        <f t="shared" si="39"/>
        <v>0</v>
      </c>
    </row>
    <row r="184" spans="1:46" s="8" customFormat="1" x14ac:dyDescent="0.25">
      <c r="A184" s="8" t="s">
        <v>112</v>
      </c>
      <c r="B184" s="8">
        <f t="shared" si="13"/>
        <v>5</v>
      </c>
      <c r="C184" s="8">
        <v>0.86</v>
      </c>
      <c r="D184" s="8">
        <f t="shared" si="8"/>
        <v>0</v>
      </c>
      <c r="E184" s="8">
        <f t="shared" si="9"/>
        <v>0</v>
      </c>
      <c r="F184" s="8">
        <f t="shared" si="10"/>
        <v>0</v>
      </c>
      <c r="G184" s="8">
        <f t="shared" si="11"/>
        <v>0</v>
      </c>
      <c r="H184" s="8">
        <f t="shared" si="12"/>
        <v>0</v>
      </c>
      <c r="I184" s="8">
        <v>800</v>
      </c>
      <c r="J184" s="8">
        <f t="shared" si="14"/>
        <v>4</v>
      </c>
      <c r="K184" s="8" t="s">
        <v>451</v>
      </c>
      <c r="M184" s="8">
        <v>8.5</v>
      </c>
      <c r="N184" s="8">
        <v>20.2</v>
      </c>
      <c r="O184" s="8">
        <v>58.1</v>
      </c>
      <c r="P184" s="8">
        <v>19.3</v>
      </c>
      <c r="Q184" s="8">
        <f t="shared" si="15"/>
        <v>0</v>
      </c>
      <c r="R184" s="8">
        <f t="shared" si="16"/>
        <v>0</v>
      </c>
      <c r="S184" s="8">
        <f t="shared" si="17"/>
        <v>0</v>
      </c>
      <c r="T184" s="8">
        <f t="shared" si="18"/>
        <v>0</v>
      </c>
      <c r="U184" s="8">
        <f t="shared" si="19"/>
        <v>0</v>
      </c>
      <c r="W184" s="8">
        <f t="shared" si="20"/>
        <v>0</v>
      </c>
      <c r="X184" s="8">
        <f t="shared" si="21"/>
        <v>0</v>
      </c>
      <c r="Y184" s="8">
        <f t="shared" si="22"/>
        <v>0</v>
      </c>
      <c r="Z184" s="8">
        <f t="shared" si="23"/>
        <v>0</v>
      </c>
      <c r="AB184" s="8">
        <f t="shared" si="24"/>
        <v>0</v>
      </c>
      <c r="AC184" s="8">
        <f t="shared" si="25"/>
        <v>0</v>
      </c>
      <c r="AD184" s="8">
        <f t="shared" si="26"/>
        <v>0</v>
      </c>
      <c r="AE184" s="8">
        <f t="shared" si="27"/>
        <v>0</v>
      </c>
      <c r="AG184" s="8">
        <f t="shared" si="28"/>
        <v>0</v>
      </c>
      <c r="AH184" s="8">
        <f t="shared" si="29"/>
        <v>0</v>
      </c>
      <c r="AI184" s="8">
        <f t="shared" si="30"/>
        <v>0</v>
      </c>
      <c r="AJ184" s="8">
        <f t="shared" si="31"/>
        <v>0</v>
      </c>
      <c r="AL184" s="8">
        <f t="shared" si="32"/>
        <v>0</v>
      </c>
      <c r="AM184" s="8">
        <f t="shared" si="33"/>
        <v>0</v>
      </c>
      <c r="AN184" s="8">
        <f t="shared" si="34"/>
        <v>0</v>
      </c>
      <c r="AO184" s="8">
        <f t="shared" si="35"/>
        <v>0</v>
      </c>
      <c r="AQ184" s="8">
        <f t="shared" si="36"/>
        <v>0</v>
      </c>
      <c r="AR184" s="8">
        <f t="shared" si="37"/>
        <v>0</v>
      </c>
      <c r="AS184" s="8">
        <f t="shared" si="38"/>
        <v>0</v>
      </c>
      <c r="AT184" s="8">
        <f t="shared" si="39"/>
        <v>0</v>
      </c>
    </row>
    <row r="185" spans="1:46" s="8" customFormat="1" x14ac:dyDescent="0.25">
      <c r="A185" s="8" t="s">
        <v>100</v>
      </c>
      <c r="B185" s="8">
        <f t="shared" si="13"/>
        <v>6</v>
      </c>
      <c r="C185" s="8">
        <v>1.2</v>
      </c>
      <c r="D185" s="8">
        <f t="shared" si="8"/>
        <v>0</v>
      </c>
      <c r="E185" s="8">
        <f t="shared" si="9"/>
        <v>0</v>
      </c>
      <c r="F185" s="8">
        <f t="shared" si="10"/>
        <v>0</v>
      </c>
      <c r="G185" s="8">
        <f t="shared" si="11"/>
        <v>0</v>
      </c>
      <c r="H185" s="8">
        <f t="shared" si="12"/>
        <v>0</v>
      </c>
      <c r="I185" s="8">
        <v>150</v>
      </c>
      <c r="J185" s="8">
        <f t="shared" si="14"/>
        <v>5</v>
      </c>
      <c r="K185" s="8" t="s">
        <v>443</v>
      </c>
      <c r="M185" s="8">
        <v>15</v>
      </c>
      <c r="N185" s="8">
        <v>56.3</v>
      </c>
      <c r="O185" s="8">
        <v>65</v>
      </c>
      <c r="P185" s="8">
        <v>4.4999999999999998E-2</v>
      </c>
      <c r="Q185" s="8">
        <f t="shared" si="15"/>
        <v>0</v>
      </c>
      <c r="R185" s="8">
        <f t="shared" si="16"/>
        <v>0</v>
      </c>
      <c r="S185" s="8">
        <f t="shared" si="17"/>
        <v>0</v>
      </c>
      <c r="T185" s="8">
        <f t="shared" si="18"/>
        <v>0</v>
      </c>
      <c r="U185" s="8">
        <f t="shared" si="19"/>
        <v>0</v>
      </c>
      <c r="W185" s="8">
        <f t="shared" si="20"/>
        <v>0</v>
      </c>
      <c r="X185" s="8">
        <f t="shared" si="21"/>
        <v>0</v>
      </c>
      <c r="Y185" s="8">
        <f t="shared" si="22"/>
        <v>0</v>
      </c>
      <c r="Z185" s="8">
        <f t="shared" si="23"/>
        <v>0</v>
      </c>
      <c r="AB185" s="8">
        <f t="shared" si="24"/>
        <v>0</v>
      </c>
      <c r="AC185" s="8">
        <f t="shared" si="25"/>
        <v>0</v>
      </c>
      <c r="AD185" s="8">
        <f t="shared" si="26"/>
        <v>0</v>
      </c>
      <c r="AE185" s="8">
        <f t="shared" si="27"/>
        <v>0</v>
      </c>
      <c r="AG185" s="8">
        <f t="shared" si="28"/>
        <v>0</v>
      </c>
      <c r="AH185" s="8">
        <f t="shared" si="29"/>
        <v>0</v>
      </c>
      <c r="AI185" s="8">
        <f t="shared" si="30"/>
        <v>0</v>
      </c>
      <c r="AJ185" s="8">
        <f t="shared" si="31"/>
        <v>0</v>
      </c>
      <c r="AL185" s="8">
        <f t="shared" si="32"/>
        <v>0</v>
      </c>
      <c r="AM185" s="8">
        <f t="shared" si="33"/>
        <v>0</v>
      </c>
      <c r="AN185" s="8">
        <f t="shared" si="34"/>
        <v>0</v>
      </c>
      <c r="AO185" s="8">
        <f t="shared" si="35"/>
        <v>0</v>
      </c>
      <c r="AQ185" s="8">
        <f t="shared" si="36"/>
        <v>0</v>
      </c>
      <c r="AR185" s="8">
        <f t="shared" si="37"/>
        <v>0</v>
      </c>
      <c r="AS185" s="8">
        <f t="shared" si="38"/>
        <v>0</v>
      </c>
      <c r="AT185" s="8">
        <f t="shared" si="39"/>
        <v>0</v>
      </c>
    </row>
    <row r="186" spans="1:46" s="8" customFormat="1" x14ac:dyDescent="0.25">
      <c r="A186" s="8" t="s">
        <v>105</v>
      </c>
      <c r="B186" s="8">
        <f t="shared" si="13"/>
        <v>7</v>
      </c>
      <c r="C186" s="8">
        <v>0.2</v>
      </c>
      <c r="D186" s="8">
        <f t="shared" si="8"/>
        <v>0</v>
      </c>
      <c r="E186" s="8">
        <f t="shared" si="9"/>
        <v>0</v>
      </c>
      <c r="F186" s="8">
        <f t="shared" si="10"/>
        <v>0</v>
      </c>
      <c r="G186" s="8">
        <f t="shared" si="11"/>
        <v>0</v>
      </c>
      <c r="H186" s="8">
        <f t="shared" si="12"/>
        <v>0</v>
      </c>
      <c r="I186" s="8">
        <v>100</v>
      </c>
      <c r="J186" s="8">
        <f t="shared" si="14"/>
        <v>6</v>
      </c>
      <c r="K186" s="8" t="s">
        <v>452</v>
      </c>
      <c r="M186" s="8">
        <v>15</v>
      </c>
      <c r="N186" s="8">
        <v>56.3</v>
      </c>
      <c r="O186" s="8">
        <v>65</v>
      </c>
      <c r="P186" s="8">
        <v>4.8000000000000001E-2</v>
      </c>
      <c r="Q186" s="8">
        <f t="shared" si="15"/>
        <v>0</v>
      </c>
      <c r="R186" s="8">
        <f t="shared" si="16"/>
        <v>0</v>
      </c>
      <c r="S186" s="8">
        <f t="shared" si="17"/>
        <v>0</v>
      </c>
      <c r="T186" s="8">
        <f t="shared" si="18"/>
        <v>0</v>
      </c>
      <c r="U186" s="8">
        <f t="shared" si="19"/>
        <v>0</v>
      </c>
      <c r="W186" s="8">
        <f t="shared" si="20"/>
        <v>0</v>
      </c>
      <c r="X186" s="8">
        <f t="shared" si="21"/>
        <v>0</v>
      </c>
      <c r="Y186" s="8">
        <f t="shared" si="22"/>
        <v>0</v>
      </c>
      <c r="Z186" s="8">
        <f t="shared" si="23"/>
        <v>0</v>
      </c>
      <c r="AB186" s="8">
        <f t="shared" si="24"/>
        <v>0</v>
      </c>
      <c r="AC186" s="8">
        <f t="shared" si="25"/>
        <v>0</v>
      </c>
      <c r="AD186" s="8">
        <f t="shared" si="26"/>
        <v>0</v>
      </c>
      <c r="AE186" s="8">
        <f t="shared" si="27"/>
        <v>0</v>
      </c>
      <c r="AG186" s="8">
        <f t="shared" si="28"/>
        <v>0</v>
      </c>
      <c r="AH186" s="8">
        <f t="shared" si="29"/>
        <v>0</v>
      </c>
      <c r="AI186" s="8">
        <f t="shared" si="30"/>
        <v>0</v>
      </c>
      <c r="AJ186" s="8">
        <f t="shared" si="31"/>
        <v>0</v>
      </c>
      <c r="AL186" s="8">
        <f t="shared" si="32"/>
        <v>0</v>
      </c>
      <c r="AM186" s="8">
        <f t="shared" si="33"/>
        <v>0</v>
      </c>
      <c r="AN186" s="8">
        <f t="shared" si="34"/>
        <v>0</v>
      </c>
      <c r="AO186" s="8">
        <f t="shared" si="35"/>
        <v>0</v>
      </c>
      <c r="AQ186" s="8">
        <f t="shared" si="36"/>
        <v>0</v>
      </c>
      <c r="AR186" s="8">
        <f t="shared" si="37"/>
        <v>0</v>
      </c>
      <c r="AS186" s="8">
        <f t="shared" si="38"/>
        <v>0</v>
      </c>
      <c r="AT186" s="8">
        <f t="shared" si="39"/>
        <v>0</v>
      </c>
    </row>
    <row r="187" spans="1:46" s="8" customFormat="1" x14ac:dyDescent="0.25">
      <c r="A187" s="8" t="s">
        <v>103</v>
      </c>
      <c r="B187" s="8">
        <f t="shared" si="13"/>
        <v>8</v>
      </c>
      <c r="C187" s="8">
        <v>2</v>
      </c>
      <c r="D187" s="8">
        <f t="shared" si="8"/>
        <v>0</v>
      </c>
      <c r="E187" s="8">
        <f t="shared" si="9"/>
        <v>0</v>
      </c>
      <c r="F187" s="8">
        <f t="shared" si="10"/>
        <v>0</v>
      </c>
      <c r="G187" s="8">
        <f t="shared" si="11"/>
        <v>0</v>
      </c>
      <c r="H187" s="8">
        <f t="shared" si="12"/>
        <v>0</v>
      </c>
      <c r="I187" s="8">
        <v>600</v>
      </c>
      <c r="J187" s="8">
        <f t="shared" si="14"/>
        <v>7</v>
      </c>
      <c r="K187" s="8" t="s">
        <v>459</v>
      </c>
      <c r="M187" s="8">
        <v>15</v>
      </c>
      <c r="N187" s="8">
        <v>55.4</v>
      </c>
      <c r="O187" s="8">
        <v>58.1</v>
      </c>
      <c r="P187" s="8">
        <v>4.4999999999999998E-2</v>
      </c>
      <c r="Q187" s="8">
        <f t="shared" si="15"/>
        <v>0</v>
      </c>
      <c r="R187" s="8">
        <f t="shared" si="16"/>
        <v>0</v>
      </c>
      <c r="S187" s="8">
        <f t="shared" si="17"/>
        <v>0</v>
      </c>
      <c r="T187" s="8">
        <f t="shared" si="18"/>
        <v>0</v>
      </c>
      <c r="U187" s="8">
        <f t="shared" si="19"/>
        <v>0</v>
      </c>
      <c r="W187" s="8">
        <f t="shared" si="20"/>
        <v>0</v>
      </c>
      <c r="X187" s="8">
        <f t="shared" si="21"/>
        <v>0</v>
      </c>
      <c r="Y187" s="8">
        <f t="shared" si="22"/>
        <v>0</v>
      </c>
      <c r="Z187" s="8">
        <f t="shared" si="23"/>
        <v>0</v>
      </c>
      <c r="AB187" s="8">
        <f t="shared" si="24"/>
        <v>0</v>
      </c>
      <c r="AC187" s="8">
        <f t="shared" si="25"/>
        <v>0</v>
      </c>
      <c r="AD187" s="8">
        <f t="shared" si="26"/>
        <v>0</v>
      </c>
      <c r="AE187" s="8">
        <f t="shared" si="27"/>
        <v>0</v>
      </c>
      <c r="AG187" s="8">
        <f t="shared" si="28"/>
        <v>0</v>
      </c>
      <c r="AH187" s="8">
        <f t="shared" si="29"/>
        <v>0</v>
      </c>
      <c r="AI187" s="8">
        <f t="shared" si="30"/>
        <v>0</v>
      </c>
      <c r="AJ187" s="8">
        <f t="shared" si="31"/>
        <v>0</v>
      </c>
      <c r="AL187" s="8">
        <f t="shared" si="32"/>
        <v>0</v>
      </c>
      <c r="AM187" s="8">
        <f t="shared" si="33"/>
        <v>0</v>
      </c>
      <c r="AN187" s="8">
        <f t="shared" si="34"/>
        <v>0</v>
      </c>
      <c r="AO187" s="8">
        <f t="shared" si="35"/>
        <v>0</v>
      </c>
      <c r="AQ187" s="8">
        <f t="shared" si="36"/>
        <v>0</v>
      </c>
      <c r="AR187" s="8">
        <f t="shared" si="37"/>
        <v>0</v>
      </c>
      <c r="AS187" s="8">
        <f t="shared" si="38"/>
        <v>0</v>
      </c>
      <c r="AT187" s="8">
        <f t="shared" si="39"/>
        <v>0</v>
      </c>
    </row>
    <row r="188" spans="1:46" s="8" customFormat="1" x14ac:dyDescent="0.25">
      <c r="A188" s="8" t="s">
        <v>109</v>
      </c>
      <c r="B188" s="8">
        <f t="shared" si="13"/>
        <v>9</v>
      </c>
      <c r="C188" s="8">
        <v>2.1</v>
      </c>
      <c r="D188" s="8">
        <f t="shared" si="8"/>
        <v>0</v>
      </c>
      <c r="E188" s="8">
        <f t="shared" si="9"/>
        <v>2.1</v>
      </c>
      <c r="F188" s="8">
        <f t="shared" si="10"/>
        <v>0</v>
      </c>
      <c r="G188" s="8">
        <f t="shared" si="11"/>
        <v>0</v>
      </c>
      <c r="H188" s="8">
        <f t="shared" si="12"/>
        <v>0</v>
      </c>
      <c r="I188" s="8">
        <v>400</v>
      </c>
      <c r="J188" s="8">
        <f t="shared" si="14"/>
        <v>8</v>
      </c>
      <c r="K188" s="8" t="s">
        <v>449</v>
      </c>
      <c r="M188" s="8">
        <v>28</v>
      </c>
      <c r="N188" s="8">
        <v>63</v>
      </c>
      <c r="O188" s="8">
        <v>55</v>
      </c>
      <c r="P188" s="8">
        <v>8.5</v>
      </c>
      <c r="Q188" s="8">
        <f t="shared" si="15"/>
        <v>0</v>
      </c>
      <c r="R188" s="8">
        <f t="shared" si="16"/>
        <v>18742.5</v>
      </c>
      <c r="S188" s="8">
        <f t="shared" si="17"/>
        <v>0</v>
      </c>
      <c r="T188" s="8">
        <f t="shared" si="18"/>
        <v>0</v>
      </c>
      <c r="U188" s="8">
        <f t="shared" si="19"/>
        <v>0</v>
      </c>
      <c r="W188" s="8">
        <f t="shared" si="20"/>
        <v>0</v>
      </c>
      <c r="X188" s="8">
        <f t="shared" si="21"/>
        <v>0</v>
      </c>
      <c r="Y188" s="8">
        <f t="shared" si="22"/>
        <v>0</v>
      </c>
      <c r="Z188" s="8">
        <f t="shared" si="23"/>
        <v>0</v>
      </c>
      <c r="AB188" s="8">
        <f t="shared" si="24"/>
        <v>28</v>
      </c>
      <c r="AC188" s="8">
        <f t="shared" si="25"/>
        <v>63</v>
      </c>
      <c r="AD188" s="8">
        <f t="shared" si="26"/>
        <v>55</v>
      </c>
      <c r="AE188" s="8">
        <f t="shared" si="27"/>
        <v>8.5</v>
      </c>
      <c r="AG188" s="8">
        <f t="shared" si="28"/>
        <v>0</v>
      </c>
      <c r="AH188" s="8">
        <f t="shared" si="29"/>
        <v>0</v>
      </c>
      <c r="AI188" s="8">
        <f t="shared" si="30"/>
        <v>0</v>
      </c>
      <c r="AJ188" s="8">
        <f t="shared" si="31"/>
        <v>0</v>
      </c>
      <c r="AL188" s="8">
        <f t="shared" si="32"/>
        <v>0</v>
      </c>
      <c r="AM188" s="8">
        <f t="shared" si="33"/>
        <v>0</v>
      </c>
      <c r="AN188" s="8">
        <f t="shared" si="34"/>
        <v>0</v>
      </c>
      <c r="AO188" s="8">
        <f t="shared" si="35"/>
        <v>0</v>
      </c>
      <c r="AQ188" s="8">
        <f t="shared" si="36"/>
        <v>0</v>
      </c>
      <c r="AR188" s="8">
        <f t="shared" si="37"/>
        <v>0</v>
      </c>
      <c r="AS188" s="8">
        <f t="shared" si="38"/>
        <v>0</v>
      </c>
      <c r="AT188" s="8">
        <f t="shared" si="39"/>
        <v>0</v>
      </c>
    </row>
    <row r="189" spans="1:46" s="8" customFormat="1" x14ac:dyDescent="0.25">
      <c r="A189" s="8" t="s">
        <v>99</v>
      </c>
      <c r="B189" s="8">
        <f t="shared" si="13"/>
        <v>10</v>
      </c>
      <c r="C189" s="8">
        <v>1.9</v>
      </c>
      <c r="D189" s="8">
        <f t="shared" si="8"/>
        <v>0</v>
      </c>
      <c r="E189" s="8">
        <f t="shared" si="9"/>
        <v>0</v>
      </c>
      <c r="F189" s="8">
        <f t="shared" si="10"/>
        <v>0</v>
      </c>
      <c r="G189" s="8">
        <f t="shared" si="11"/>
        <v>0</v>
      </c>
      <c r="H189" s="8">
        <f t="shared" si="12"/>
        <v>0</v>
      </c>
      <c r="I189" s="8">
        <v>200</v>
      </c>
      <c r="J189" s="8">
        <f t="shared" ref="J189" si="40">J188+1</f>
        <v>9</v>
      </c>
      <c r="K189" s="8" t="s">
        <v>457</v>
      </c>
      <c r="M189" s="8">
        <v>30</v>
      </c>
      <c r="N189" s="8">
        <v>108</v>
      </c>
      <c r="O189" s="8">
        <v>55</v>
      </c>
      <c r="P189" s="8">
        <v>1.625</v>
      </c>
      <c r="Q189" s="8">
        <f t="shared" si="15"/>
        <v>0</v>
      </c>
      <c r="R189" s="8">
        <f t="shared" si="16"/>
        <v>0</v>
      </c>
      <c r="S189" s="8">
        <f t="shared" si="17"/>
        <v>0</v>
      </c>
      <c r="T189" s="8">
        <f t="shared" si="18"/>
        <v>0</v>
      </c>
      <c r="U189" s="8">
        <f t="shared" si="19"/>
        <v>0</v>
      </c>
      <c r="W189" s="8">
        <f t="shared" si="20"/>
        <v>0</v>
      </c>
      <c r="X189" s="8">
        <f t="shared" si="21"/>
        <v>0</v>
      </c>
      <c r="Y189" s="8">
        <f t="shared" si="22"/>
        <v>0</v>
      </c>
      <c r="Z189" s="8">
        <f t="shared" si="23"/>
        <v>0</v>
      </c>
      <c r="AB189" s="8">
        <f t="shared" si="24"/>
        <v>0</v>
      </c>
      <c r="AC189" s="8">
        <f t="shared" si="25"/>
        <v>0</v>
      </c>
      <c r="AD189" s="8">
        <f t="shared" si="26"/>
        <v>0</v>
      </c>
      <c r="AE189" s="8">
        <f t="shared" si="27"/>
        <v>0</v>
      </c>
      <c r="AG189" s="8">
        <f t="shared" si="28"/>
        <v>0</v>
      </c>
      <c r="AH189" s="8">
        <f t="shared" si="29"/>
        <v>0</v>
      </c>
      <c r="AI189" s="8">
        <f t="shared" si="30"/>
        <v>0</v>
      </c>
      <c r="AJ189" s="8">
        <f t="shared" si="31"/>
        <v>0</v>
      </c>
      <c r="AL189" s="8">
        <f t="shared" si="32"/>
        <v>0</v>
      </c>
      <c r="AM189" s="8">
        <f t="shared" si="33"/>
        <v>0</v>
      </c>
      <c r="AN189" s="8">
        <f t="shared" si="34"/>
        <v>0</v>
      </c>
      <c r="AO189" s="8">
        <f t="shared" si="35"/>
        <v>0</v>
      </c>
      <c r="AQ189" s="8">
        <f t="shared" si="36"/>
        <v>0</v>
      </c>
      <c r="AR189" s="8">
        <f t="shared" si="37"/>
        <v>0</v>
      </c>
      <c r="AS189" s="8">
        <f t="shared" si="38"/>
        <v>0</v>
      </c>
      <c r="AT189" s="8">
        <f t="shared" si="39"/>
        <v>0</v>
      </c>
    </row>
    <row r="190" spans="1:46" s="8" customFormat="1" x14ac:dyDescent="0.25">
      <c r="A190" s="8" t="s">
        <v>93</v>
      </c>
      <c r="B190" s="8">
        <f t="shared" si="13"/>
        <v>11</v>
      </c>
      <c r="C190" s="8">
        <v>1.3</v>
      </c>
      <c r="D190" s="8">
        <f t="shared" si="8"/>
        <v>0</v>
      </c>
      <c r="E190" s="8">
        <f t="shared" si="9"/>
        <v>0</v>
      </c>
      <c r="F190" s="8">
        <f t="shared" si="10"/>
        <v>0</v>
      </c>
      <c r="G190" s="8">
        <f t="shared" si="11"/>
        <v>0</v>
      </c>
      <c r="H190" s="8">
        <f t="shared" si="12"/>
        <v>0</v>
      </c>
      <c r="I190" s="8">
        <v>300</v>
      </c>
      <c r="J190" s="8">
        <f>J189+1</f>
        <v>10</v>
      </c>
      <c r="K190" s="8" t="s">
        <v>458</v>
      </c>
      <c r="M190" s="8">
        <v>30</v>
      </c>
      <c r="N190" s="8">
        <v>108</v>
      </c>
      <c r="O190" s="8">
        <v>55</v>
      </c>
      <c r="P190" s="8">
        <v>0.375</v>
      </c>
      <c r="Q190" s="8">
        <f t="shared" si="15"/>
        <v>0</v>
      </c>
      <c r="R190" s="8">
        <f t="shared" si="16"/>
        <v>0</v>
      </c>
      <c r="S190" s="8">
        <f t="shared" si="17"/>
        <v>0</v>
      </c>
      <c r="T190" s="8">
        <f t="shared" si="18"/>
        <v>0</v>
      </c>
      <c r="U190" s="8">
        <f t="shared" si="19"/>
        <v>0</v>
      </c>
      <c r="W190" s="8">
        <f t="shared" si="20"/>
        <v>0</v>
      </c>
      <c r="X190" s="8">
        <f t="shared" si="21"/>
        <v>0</v>
      </c>
      <c r="Y190" s="8">
        <f t="shared" si="22"/>
        <v>0</v>
      </c>
      <c r="Z190" s="8">
        <f t="shared" si="23"/>
        <v>0</v>
      </c>
      <c r="AB190" s="8">
        <f t="shared" si="24"/>
        <v>0</v>
      </c>
      <c r="AC190" s="8">
        <f t="shared" si="25"/>
        <v>0</v>
      </c>
      <c r="AD190" s="8">
        <f t="shared" si="26"/>
        <v>0</v>
      </c>
      <c r="AE190" s="8">
        <f t="shared" si="27"/>
        <v>0</v>
      </c>
      <c r="AG190" s="8">
        <f t="shared" si="28"/>
        <v>0</v>
      </c>
      <c r="AH190" s="8">
        <f t="shared" si="29"/>
        <v>0</v>
      </c>
      <c r="AI190" s="8">
        <f t="shared" si="30"/>
        <v>0</v>
      </c>
      <c r="AJ190" s="8">
        <f t="shared" si="31"/>
        <v>0</v>
      </c>
      <c r="AL190" s="8">
        <f t="shared" si="32"/>
        <v>0</v>
      </c>
      <c r="AM190" s="8">
        <f t="shared" si="33"/>
        <v>0</v>
      </c>
      <c r="AN190" s="8">
        <f t="shared" si="34"/>
        <v>0</v>
      </c>
      <c r="AO190" s="8">
        <f t="shared" si="35"/>
        <v>0</v>
      </c>
      <c r="AQ190" s="8">
        <f t="shared" si="36"/>
        <v>0</v>
      </c>
      <c r="AR190" s="8">
        <f t="shared" si="37"/>
        <v>0</v>
      </c>
      <c r="AS190" s="8">
        <f t="shared" si="38"/>
        <v>0</v>
      </c>
      <c r="AT190" s="8">
        <f t="shared" si="39"/>
        <v>0</v>
      </c>
    </row>
    <row r="191" spans="1:46" s="8" customFormat="1" x14ac:dyDescent="0.25">
      <c r="A191" s="8" t="s">
        <v>92</v>
      </c>
      <c r="B191" s="8">
        <f t="shared" si="13"/>
        <v>12</v>
      </c>
      <c r="C191" s="8">
        <v>1.3</v>
      </c>
      <c r="D191" s="8">
        <f t="shared" si="8"/>
        <v>0</v>
      </c>
      <c r="E191" s="8">
        <f t="shared" si="9"/>
        <v>0</v>
      </c>
      <c r="F191" s="8">
        <f t="shared" si="10"/>
        <v>0</v>
      </c>
      <c r="G191" s="8">
        <f t="shared" si="11"/>
        <v>0</v>
      </c>
      <c r="H191" s="8">
        <f t="shared" si="12"/>
        <v>0</v>
      </c>
      <c r="I191" s="8">
        <v>100</v>
      </c>
      <c r="J191" s="8">
        <f>J190+1</f>
        <v>11</v>
      </c>
      <c r="K191" s="8" t="s">
        <v>455</v>
      </c>
      <c r="M191" s="8">
        <v>6</v>
      </c>
      <c r="N191" s="8">
        <v>20.399999999999999</v>
      </c>
      <c r="O191" s="8">
        <v>60</v>
      </c>
      <c r="P191" s="8">
        <v>4</v>
      </c>
      <c r="Q191" s="8">
        <f t="shared" si="15"/>
        <v>0</v>
      </c>
      <c r="R191" s="8">
        <f t="shared" si="16"/>
        <v>0</v>
      </c>
      <c r="S191" s="8">
        <f t="shared" si="17"/>
        <v>0</v>
      </c>
      <c r="T191" s="8">
        <f t="shared" si="18"/>
        <v>0</v>
      </c>
      <c r="U191" s="8">
        <f t="shared" si="19"/>
        <v>0</v>
      </c>
      <c r="W191" s="8">
        <f t="shared" si="20"/>
        <v>0</v>
      </c>
      <c r="X191" s="8">
        <f t="shared" si="21"/>
        <v>0</v>
      </c>
      <c r="Y191" s="8">
        <f t="shared" si="22"/>
        <v>0</v>
      </c>
      <c r="Z191" s="8">
        <f t="shared" si="23"/>
        <v>0</v>
      </c>
      <c r="AB191" s="8">
        <f t="shared" si="24"/>
        <v>0</v>
      </c>
      <c r="AC191" s="8">
        <f t="shared" si="25"/>
        <v>0</v>
      </c>
      <c r="AD191" s="8">
        <f t="shared" si="26"/>
        <v>0</v>
      </c>
      <c r="AE191" s="8">
        <f t="shared" si="27"/>
        <v>0</v>
      </c>
      <c r="AG191" s="8">
        <f t="shared" si="28"/>
        <v>0</v>
      </c>
      <c r="AH191" s="8">
        <f t="shared" si="29"/>
        <v>0</v>
      </c>
      <c r="AI191" s="8">
        <f t="shared" si="30"/>
        <v>0</v>
      </c>
      <c r="AJ191" s="8">
        <f t="shared" si="31"/>
        <v>0</v>
      </c>
      <c r="AL191" s="8">
        <f t="shared" si="32"/>
        <v>0</v>
      </c>
      <c r="AM191" s="8">
        <f t="shared" si="33"/>
        <v>0</v>
      </c>
      <c r="AN191" s="8">
        <f t="shared" si="34"/>
        <v>0</v>
      </c>
      <c r="AO191" s="8">
        <f t="shared" si="35"/>
        <v>0</v>
      </c>
      <c r="AQ191" s="8">
        <f t="shared" si="36"/>
        <v>0</v>
      </c>
      <c r="AR191" s="8">
        <f t="shared" si="37"/>
        <v>0</v>
      </c>
      <c r="AS191" s="8">
        <f t="shared" si="38"/>
        <v>0</v>
      </c>
      <c r="AT191" s="8">
        <f t="shared" si="39"/>
        <v>0</v>
      </c>
    </row>
    <row r="192" spans="1:46" s="8" customFormat="1" x14ac:dyDescent="0.25">
      <c r="A192" s="8" t="s">
        <v>102</v>
      </c>
      <c r="B192" s="8">
        <f t="shared" si="13"/>
        <v>13</v>
      </c>
      <c r="C192" s="8">
        <v>0.4</v>
      </c>
      <c r="D192" s="8">
        <f t="shared" si="8"/>
        <v>0</v>
      </c>
      <c r="E192" s="8">
        <f t="shared" si="9"/>
        <v>0</v>
      </c>
      <c r="F192" s="8">
        <f t="shared" si="10"/>
        <v>0</v>
      </c>
      <c r="G192" s="8">
        <f t="shared" si="11"/>
        <v>0</v>
      </c>
      <c r="H192" s="8">
        <f t="shared" si="12"/>
        <v>0</v>
      </c>
      <c r="I192" s="8">
        <v>150</v>
      </c>
      <c r="J192" s="8">
        <f>J191+1</f>
        <v>12</v>
      </c>
      <c r="K192" s="8" t="s">
        <v>456</v>
      </c>
      <c r="M192" s="8">
        <v>6</v>
      </c>
      <c r="N192" s="8">
        <v>20.399999999999999</v>
      </c>
      <c r="O192" s="8">
        <v>60</v>
      </c>
      <c r="P192" s="8">
        <v>2.6</v>
      </c>
      <c r="Q192" s="8">
        <f t="shared" si="15"/>
        <v>0</v>
      </c>
      <c r="R192" s="8">
        <f t="shared" si="16"/>
        <v>0</v>
      </c>
      <c r="S192" s="8">
        <f t="shared" si="17"/>
        <v>0</v>
      </c>
      <c r="T192" s="8">
        <f t="shared" si="18"/>
        <v>0</v>
      </c>
      <c r="U192" s="8">
        <f t="shared" si="19"/>
        <v>0</v>
      </c>
      <c r="W192" s="8">
        <f t="shared" si="20"/>
        <v>0</v>
      </c>
      <c r="X192" s="8">
        <f t="shared" si="21"/>
        <v>0</v>
      </c>
      <c r="Y192" s="8">
        <f t="shared" si="22"/>
        <v>0</v>
      </c>
      <c r="Z192" s="8">
        <f t="shared" si="23"/>
        <v>0</v>
      </c>
      <c r="AB192" s="8">
        <f t="shared" si="24"/>
        <v>0</v>
      </c>
      <c r="AC192" s="8">
        <f t="shared" si="25"/>
        <v>0</v>
      </c>
      <c r="AD192" s="8">
        <f t="shared" si="26"/>
        <v>0</v>
      </c>
      <c r="AE192" s="8">
        <f t="shared" si="27"/>
        <v>0</v>
      </c>
      <c r="AG192" s="8">
        <f t="shared" si="28"/>
        <v>0</v>
      </c>
      <c r="AH192" s="8">
        <f t="shared" si="29"/>
        <v>0</v>
      </c>
      <c r="AI192" s="8">
        <f t="shared" si="30"/>
        <v>0</v>
      </c>
      <c r="AJ192" s="8">
        <f t="shared" si="31"/>
        <v>0</v>
      </c>
      <c r="AL192" s="8">
        <f t="shared" si="32"/>
        <v>0</v>
      </c>
      <c r="AM192" s="8">
        <f t="shared" si="33"/>
        <v>0</v>
      </c>
      <c r="AN192" s="8">
        <f t="shared" si="34"/>
        <v>0</v>
      </c>
      <c r="AO192" s="8">
        <f t="shared" si="35"/>
        <v>0</v>
      </c>
      <c r="AQ192" s="8">
        <f t="shared" si="36"/>
        <v>0</v>
      </c>
      <c r="AR192" s="8">
        <f t="shared" si="37"/>
        <v>0</v>
      </c>
      <c r="AS192" s="8">
        <f t="shared" si="38"/>
        <v>0</v>
      </c>
      <c r="AT192" s="8">
        <f t="shared" si="39"/>
        <v>0</v>
      </c>
    </row>
    <row r="193" spans="1:46" s="8" customFormat="1" x14ac:dyDescent="0.25">
      <c r="A193" s="8" t="s">
        <v>97</v>
      </c>
      <c r="B193" s="8">
        <f t="shared" si="13"/>
        <v>14</v>
      </c>
      <c r="C193" s="8">
        <v>1.4</v>
      </c>
      <c r="D193" s="8">
        <f t="shared" si="8"/>
        <v>0</v>
      </c>
      <c r="E193" s="8">
        <f t="shared" si="9"/>
        <v>0</v>
      </c>
      <c r="F193" s="8">
        <f t="shared" si="10"/>
        <v>0</v>
      </c>
      <c r="G193" s="8">
        <f t="shared" si="11"/>
        <v>0</v>
      </c>
      <c r="H193" s="8">
        <f t="shared" si="12"/>
        <v>0</v>
      </c>
      <c r="I193" s="8">
        <v>200</v>
      </c>
    </row>
    <row r="194" spans="1:46" s="8" customFormat="1" x14ac:dyDescent="0.25">
      <c r="A194" s="8" t="s">
        <v>106</v>
      </c>
      <c r="B194" s="8">
        <f t="shared" si="13"/>
        <v>15</v>
      </c>
      <c r="C194" s="8">
        <v>2.1</v>
      </c>
      <c r="D194" s="8">
        <f t="shared" si="8"/>
        <v>0</v>
      </c>
      <c r="E194" s="8">
        <f t="shared" si="9"/>
        <v>0</v>
      </c>
      <c r="F194" s="8">
        <f t="shared" si="10"/>
        <v>0</v>
      </c>
      <c r="G194" s="8">
        <f t="shared" si="11"/>
        <v>0</v>
      </c>
      <c r="H194" s="8">
        <f t="shared" si="12"/>
        <v>0</v>
      </c>
      <c r="I194" s="8">
        <v>300</v>
      </c>
      <c r="Q194" s="8">
        <f t="shared" ref="Q194:U194" si="41">SUM(Q181:Q192)</f>
        <v>78880</v>
      </c>
      <c r="R194" s="8">
        <f t="shared" si="41"/>
        <v>18742.5</v>
      </c>
      <c r="S194" s="8">
        <f t="shared" si="41"/>
        <v>0</v>
      </c>
      <c r="T194" s="8">
        <f t="shared" si="41"/>
        <v>0</v>
      </c>
      <c r="U194" s="8">
        <f t="shared" si="41"/>
        <v>0</v>
      </c>
      <c r="W194" s="8">
        <f>SUM(W181:W192)</f>
        <v>10</v>
      </c>
      <c r="X194" s="8">
        <f t="shared" ref="X194:Z194" si="42">SUM(X181:X192)</f>
        <v>34</v>
      </c>
      <c r="Y194" s="8">
        <f t="shared" si="42"/>
        <v>55</v>
      </c>
      <c r="Z194" s="8">
        <f t="shared" si="42"/>
        <v>11.6</v>
      </c>
      <c r="AB194" s="8">
        <f>SUM(AB181:AB192)</f>
        <v>28</v>
      </c>
      <c r="AC194" s="8">
        <f t="shared" ref="AC194:AE194" si="43">SUM(AC181:AC192)</f>
        <v>63</v>
      </c>
      <c r="AD194" s="8">
        <f t="shared" si="43"/>
        <v>55</v>
      </c>
      <c r="AE194" s="8">
        <f t="shared" si="43"/>
        <v>8.5</v>
      </c>
      <c r="AG194" s="8">
        <f>SUM(AG181:AG192)</f>
        <v>0</v>
      </c>
      <c r="AH194" s="8">
        <f t="shared" ref="AH194:AJ194" si="44">SUM(AH181:AH192)</f>
        <v>0</v>
      </c>
      <c r="AI194" s="8">
        <f t="shared" si="44"/>
        <v>0</v>
      </c>
      <c r="AJ194" s="8">
        <f t="shared" si="44"/>
        <v>0</v>
      </c>
      <c r="AL194" s="8">
        <f>SUM(AL181:AL192)</f>
        <v>0</v>
      </c>
      <c r="AM194" s="8">
        <f t="shared" ref="AM194:AO194" si="45">SUM(AM181:AM192)</f>
        <v>0</v>
      </c>
      <c r="AN194" s="8">
        <f t="shared" si="45"/>
        <v>0</v>
      </c>
      <c r="AO194" s="8">
        <f t="shared" si="45"/>
        <v>0</v>
      </c>
      <c r="AQ194" s="8">
        <f>SUM(AQ181:AQ192)</f>
        <v>0</v>
      </c>
      <c r="AR194" s="8">
        <f t="shared" ref="AR194:AT194" si="46">SUM(AR181:AR192)</f>
        <v>0</v>
      </c>
      <c r="AS194" s="8">
        <f t="shared" si="46"/>
        <v>0</v>
      </c>
      <c r="AT194" s="8">
        <f t="shared" si="46"/>
        <v>0</v>
      </c>
    </row>
    <row r="195" spans="1:46" s="8" customFormat="1" x14ac:dyDescent="0.25">
      <c r="A195" s="8" t="s">
        <v>94</v>
      </c>
      <c r="B195" s="8">
        <f t="shared" si="13"/>
        <v>16</v>
      </c>
      <c r="C195" s="8">
        <v>1.4</v>
      </c>
      <c r="D195" s="8">
        <f t="shared" si="8"/>
        <v>0</v>
      </c>
      <c r="E195" s="8">
        <f t="shared" si="9"/>
        <v>0</v>
      </c>
      <c r="F195" s="8">
        <f t="shared" si="10"/>
        <v>0</v>
      </c>
      <c r="G195" s="8">
        <f t="shared" si="11"/>
        <v>0</v>
      </c>
      <c r="H195" s="8">
        <f t="shared" si="12"/>
        <v>0</v>
      </c>
      <c r="I195" s="8">
        <v>100</v>
      </c>
    </row>
    <row r="196" spans="1:46" s="8" customFormat="1" x14ac:dyDescent="0.25">
      <c r="A196" s="8" t="s">
        <v>108</v>
      </c>
      <c r="B196" s="8">
        <f t="shared" si="13"/>
        <v>17</v>
      </c>
      <c r="C196" s="8">
        <v>2.1</v>
      </c>
      <c r="D196" s="8">
        <f t="shared" si="8"/>
        <v>0</v>
      </c>
      <c r="E196" s="8">
        <f t="shared" si="9"/>
        <v>0</v>
      </c>
      <c r="F196" s="8">
        <f t="shared" si="10"/>
        <v>0</v>
      </c>
      <c r="G196" s="8">
        <f t="shared" si="11"/>
        <v>0</v>
      </c>
      <c r="H196" s="8">
        <f t="shared" si="12"/>
        <v>0</v>
      </c>
      <c r="I196" s="8">
        <v>200</v>
      </c>
    </row>
    <row r="197" spans="1:46" s="8" customFormat="1" x14ac:dyDescent="0.25">
      <c r="A197" s="8" t="s">
        <v>98</v>
      </c>
      <c r="B197" s="8">
        <f t="shared" si="13"/>
        <v>18</v>
      </c>
      <c r="C197" s="8">
        <v>1.6</v>
      </c>
      <c r="D197" s="8">
        <f t="shared" si="8"/>
        <v>0</v>
      </c>
      <c r="E197" s="8">
        <f t="shared" si="9"/>
        <v>0</v>
      </c>
      <c r="F197" s="8">
        <f t="shared" si="10"/>
        <v>0</v>
      </c>
      <c r="G197" s="8">
        <f t="shared" si="11"/>
        <v>0</v>
      </c>
      <c r="H197" s="8">
        <f t="shared" si="12"/>
        <v>0</v>
      </c>
      <c r="I197" s="8">
        <v>130</v>
      </c>
    </row>
    <row r="198" spans="1:46" s="8" customFormat="1" x14ac:dyDescent="0.25">
      <c r="A198" s="8" t="s">
        <v>107</v>
      </c>
      <c r="B198" s="8">
        <f t="shared" si="13"/>
        <v>19</v>
      </c>
      <c r="C198" s="8">
        <v>2.1</v>
      </c>
      <c r="D198" s="8">
        <f t="shared" si="8"/>
        <v>0</v>
      </c>
      <c r="E198" s="8">
        <f t="shared" si="9"/>
        <v>0</v>
      </c>
      <c r="F198" s="8">
        <f t="shared" si="10"/>
        <v>0</v>
      </c>
      <c r="G198" s="8">
        <f t="shared" si="11"/>
        <v>0</v>
      </c>
      <c r="H198" s="8">
        <f t="shared" si="12"/>
        <v>0</v>
      </c>
      <c r="I198" s="8">
        <v>150</v>
      </c>
    </row>
    <row r="199" spans="1:46" s="8" customFormat="1" x14ac:dyDescent="0.25">
      <c r="A199" s="8" t="s">
        <v>110</v>
      </c>
      <c r="B199" s="8">
        <f t="shared" si="13"/>
        <v>20</v>
      </c>
      <c r="C199" s="8">
        <v>1.2</v>
      </c>
      <c r="D199" s="8">
        <f t="shared" si="8"/>
        <v>0</v>
      </c>
      <c r="E199" s="8">
        <f t="shared" si="9"/>
        <v>0</v>
      </c>
      <c r="F199" s="8">
        <f t="shared" si="10"/>
        <v>0</v>
      </c>
      <c r="G199" s="8">
        <f t="shared" si="11"/>
        <v>0</v>
      </c>
      <c r="H199" s="8">
        <f t="shared" si="12"/>
        <v>0</v>
      </c>
      <c r="I199" s="8">
        <v>300</v>
      </c>
    </row>
    <row r="200" spans="1:46" s="8" customFormat="1" x14ac:dyDescent="0.25">
      <c r="A200" s="8" t="s">
        <v>104</v>
      </c>
      <c r="B200" s="8">
        <f t="shared" si="13"/>
        <v>21</v>
      </c>
      <c r="C200" s="8">
        <v>0.4</v>
      </c>
      <c r="D200" s="8">
        <f t="shared" si="8"/>
        <v>0</v>
      </c>
      <c r="E200" s="8">
        <f t="shared" si="9"/>
        <v>0</v>
      </c>
      <c r="F200" s="8">
        <f t="shared" si="10"/>
        <v>0</v>
      </c>
      <c r="G200" s="8">
        <f t="shared" si="11"/>
        <v>0</v>
      </c>
      <c r="H200" s="8">
        <f t="shared" si="12"/>
        <v>0</v>
      </c>
      <c r="I200" s="8">
        <v>200</v>
      </c>
    </row>
    <row r="201" spans="1:46" s="8" customFormat="1" x14ac:dyDescent="0.25">
      <c r="A201" s="8" t="s">
        <v>95</v>
      </c>
      <c r="B201" s="8">
        <f t="shared" si="13"/>
        <v>22</v>
      </c>
      <c r="C201" s="8">
        <v>1.3</v>
      </c>
      <c r="D201" s="8">
        <f t="shared" si="8"/>
        <v>0</v>
      </c>
      <c r="E201" s="8">
        <f t="shared" si="9"/>
        <v>0</v>
      </c>
      <c r="F201" s="8">
        <f t="shared" si="10"/>
        <v>0</v>
      </c>
      <c r="G201" s="8">
        <f t="shared" si="11"/>
        <v>0</v>
      </c>
      <c r="H201" s="8">
        <f t="shared" si="12"/>
        <v>0</v>
      </c>
      <c r="I201" s="8">
        <v>100</v>
      </c>
    </row>
    <row r="202" spans="1:46" s="8" customFormat="1" x14ac:dyDescent="0.25">
      <c r="D202" s="8">
        <f>SUM(D180:D201)</f>
        <v>2.2999999999999998</v>
      </c>
      <c r="E202" s="8">
        <f t="shared" ref="E202:H202" si="47">SUM(E180:E201)</f>
        <v>2.1</v>
      </c>
      <c r="F202" s="8">
        <f t="shared" si="47"/>
        <v>0</v>
      </c>
      <c r="G202" s="8">
        <f t="shared" si="47"/>
        <v>0</v>
      </c>
      <c r="H202" s="8">
        <f t="shared" si="47"/>
        <v>0</v>
      </c>
    </row>
    <row r="203" spans="1:46" s="8" customFormat="1" x14ac:dyDescent="0.25">
      <c r="C203" s="193" t="s">
        <v>822</v>
      </c>
      <c r="D203" s="193" t="s">
        <v>420</v>
      </c>
      <c r="E203" s="193" t="s">
        <v>421</v>
      </c>
      <c r="F203" s="193" t="s">
        <v>422</v>
      </c>
      <c r="G203" s="193" t="s">
        <v>423</v>
      </c>
      <c r="H203" s="193" t="s">
        <v>424</v>
      </c>
      <c r="I203" s="193"/>
    </row>
    <row r="204" spans="1:46" s="8" customFormat="1" x14ac:dyDescent="0.25">
      <c r="A204" s="8" t="s">
        <v>425</v>
      </c>
      <c r="B204" s="8">
        <v>1</v>
      </c>
      <c r="C204" s="8">
        <v>1</v>
      </c>
      <c r="D204" s="8">
        <f t="shared" ref="D204:D225" si="48">IF($E$23=$A204,$C204,0)</f>
        <v>0</v>
      </c>
      <c r="E204" s="8">
        <f>IF($E$24=$A204,$C204,0)</f>
        <v>0</v>
      </c>
      <c r="F204" s="8">
        <f>IF($E$25=$A204,$C204,0)</f>
        <v>0</v>
      </c>
      <c r="G204" s="8">
        <f>IF($E$26=$A204,$C204,0)</f>
        <v>0</v>
      </c>
      <c r="H204" s="8">
        <f>IF($E$27=$A204,$C204,0)</f>
        <v>0</v>
      </c>
    </row>
    <row r="205" spans="1:46" s="8" customFormat="1" x14ac:dyDescent="0.25">
      <c r="A205" s="8" t="s">
        <v>96</v>
      </c>
      <c r="B205" s="8">
        <f>B204+1</f>
        <v>2</v>
      </c>
      <c r="C205" s="8">
        <v>19</v>
      </c>
      <c r="D205" s="8">
        <f t="shared" si="48"/>
        <v>19</v>
      </c>
      <c r="E205" s="8">
        <f t="shared" ref="E205:E225" si="49">IF($E$24=$A205,$C205,0)</f>
        <v>0</v>
      </c>
      <c r="F205" s="8">
        <f t="shared" ref="F205:F225" si="50">IF($E$25=$A205,$C205,0)</f>
        <v>0</v>
      </c>
      <c r="G205" s="8">
        <f t="shared" ref="G205:G225" si="51">IF($E$26=$A205,$C205,0)</f>
        <v>0</v>
      </c>
      <c r="H205" s="8">
        <f t="shared" ref="H205:H225" si="52">IF($E$27=$A205,$C205,0)</f>
        <v>0</v>
      </c>
    </row>
    <row r="206" spans="1:46" s="8" customFormat="1" x14ac:dyDescent="0.25">
      <c r="A206" s="8" t="s">
        <v>101</v>
      </c>
      <c r="B206" s="8">
        <f t="shared" ref="B206:B225" si="53">B205+1</f>
        <v>3</v>
      </c>
      <c r="C206" s="8">
        <v>19</v>
      </c>
      <c r="D206" s="8">
        <f t="shared" si="48"/>
        <v>0</v>
      </c>
      <c r="E206" s="8">
        <f t="shared" si="49"/>
        <v>0</v>
      </c>
      <c r="F206" s="8">
        <f t="shared" si="50"/>
        <v>0</v>
      </c>
      <c r="G206" s="8">
        <f t="shared" si="51"/>
        <v>0</v>
      </c>
      <c r="H206" s="8">
        <f t="shared" si="52"/>
        <v>0</v>
      </c>
    </row>
    <row r="207" spans="1:46" s="8" customFormat="1" x14ac:dyDescent="0.25">
      <c r="A207" s="8" t="s">
        <v>111</v>
      </c>
      <c r="B207" s="8">
        <f t="shared" si="53"/>
        <v>4</v>
      </c>
      <c r="C207" s="8">
        <v>19.2</v>
      </c>
      <c r="D207" s="8">
        <f t="shared" si="48"/>
        <v>0</v>
      </c>
      <c r="E207" s="8">
        <f t="shared" si="49"/>
        <v>0</v>
      </c>
      <c r="F207" s="8">
        <f t="shared" si="50"/>
        <v>0</v>
      </c>
      <c r="G207" s="8">
        <f t="shared" si="51"/>
        <v>0</v>
      </c>
      <c r="H207" s="8">
        <f t="shared" si="52"/>
        <v>0</v>
      </c>
    </row>
    <row r="208" spans="1:46" s="8" customFormat="1" x14ac:dyDescent="0.25">
      <c r="A208" s="8" t="s">
        <v>112</v>
      </c>
      <c r="B208" s="8">
        <f t="shared" si="53"/>
        <v>5</v>
      </c>
      <c r="C208" s="8">
        <v>19.399999999999999</v>
      </c>
      <c r="D208" s="8">
        <f t="shared" si="48"/>
        <v>0</v>
      </c>
      <c r="E208" s="8">
        <f t="shared" si="49"/>
        <v>0</v>
      </c>
      <c r="F208" s="8">
        <f t="shared" si="50"/>
        <v>0</v>
      </c>
      <c r="G208" s="8">
        <f t="shared" si="51"/>
        <v>0</v>
      </c>
      <c r="H208" s="8">
        <f t="shared" si="52"/>
        <v>0</v>
      </c>
    </row>
    <row r="209" spans="1:8" s="8" customFormat="1" x14ac:dyDescent="0.25">
      <c r="A209" s="8" t="s">
        <v>100</v>
      </c>
      <c r="B209" s="8">
        <f t="shared" si="53"/>
        <v>6</v>
      </c>
      <c r="C209" s="8">
        <v>18</v>
      </c>
      <c r="D209" s="8">
        <f t="shared" si="48"/>
        <v>0</v>
      </c>
      <c r="E209" s="8">
        <f t="shared" si="49"/>
        <v>0</v>
      </c>
      <c r="F209" s="8">
        <f t="shared" si="50"/>
        <v>0</v>
      </c>
      <c r="G209" s="8">
        <f t="shared" si="51"/>
        <v>0</v>
      </c>
      <c r="H209" s="8">
        <f t="shared" si="52"/>
        <v>0</v>
      </c>
    </row>
    <row r="210" spans="1:8" s="8" customFormat="1" x14ac:dyDescent="0.25">
      <c r="A210" s="8" t="s">
        <v>105</v>
      </c>
      <c r="B210" s="8">
        <f t="shared" si="53"/>
        <v>7</v>
      </c>
      <c r="C210" s="8">
        <v>19.2</v>
      </c>
      <c r="D210" s="8">
        <f t="shared" si="48"/>
        <v>0</v>
      </c>
      <c r="E210" s="8">
        <f t="shared" si="49"/>
        <v>0</v>
      </c>
      <c r="F210" s="8">
        <f t="shared" si="50"/>
        <v>0</v>
      </c>
      <c r="G210" s="8">
        <f t="shared" si="51"/>
        <v>0</v>
      </c>
      <c r="H210" s="8">
        <f t="shared" si="52"/>
        <v>0</v>
      </c>
    </row>
    <row r="211" spans="1:8" s="8" customFormat="1" x14ac:dyDescent="0.25">
      <c r="A211" s="8" t="s">
        <v>103</v>
      </c>
      <c r="B211" s="8">
        <f t="shared" si="53"/>
        <v>8</v>
      </c>
      <c r="C211" s="8">
        <v>19.8</v>
      </c>
      <c r="D211" s="8">
        <f t="shared" si="48"/>
        <v>0</v>
      </c>
      <c r="E211" s="8">
        <f t="shared" si="49"/>
        <v>0</v>
      </c>
      <c r="F211" s="8">
        <f t="shared" si="50"/>
        <v>0</v>
      </c>
      <c r="G211" s="8">
        <f t="shared" si="51"/>
        <v>0</v>
      </c>
      <c r="H211" s="8">
        <f t="shared" si="52"/>
        <v>0</v>
      </c>
    </row>
    <row r="212" spans="1:8" s="8" customFormat="1" x14ac:dyDescent="0.25">
      <c r="A212" s="8" t="s">
        <v>109</v>
      </c>
      <c r="B212" s="8">
        <f t="shared" si="53"/>
        <v>9</v>
      </c>
      <c r="C212" s="8">
        <v>19.2</v>
      </c>
      <c r="D212" s="8">
        <f t="shared" si="48"/>
        <v>0</v>
      </c>
      <c r="E212" s="8">
        <f t="shared" si="49"/>
        <v>19.2</v>
      </c>
      <c r="F212" s="8">
        <f t="shared" si="50"/>
        <v>0</v>
      </c>
      <c r="G212" s="8">
        <f t="shared" si="51"/>
        <v>0</v>
      </c>
      <c r="H212" s="8">
        <f t="shared" si="52"/>
        <v>0</v>
      </c>
    </row>
    <row r="213" spans="1:8" s="8" customFormat="1" x14ac:dyDescent="0.25">
      <c r="A213" s="8" t="s">
        <v>99</v>
      </c>
      <c r="B213" s="8">
        <f t="shared" si="53"/>
        <v>10</v>
      </c>
      <c r="C213" s="8">
        <v>18.899999999999999</v>
      </c>
      <c r="D213" s="8">
        <f t="shared" si="48"/>
        <v>0</v>
      </c>
      <c r="E213" s="8">
        <f t="shared" si="49"/>
        <v>0</v>
      </c>
      <c r="F213" s="8">
        <f t="shared" si="50"/>
        <v>0</v>
      </c>
      <c r="G213" s="8">
        <f t="shared" si="51"/>
        <v>0</v>
      </c>
      <c r="H213" s="8">
        <f t="shared" si="52"/>
        <v>0</v>
      </c>
    </row>
    <row r="214" spans="1:8" s="8" customFormat="1" x14ac:dyDescent="0.25">
      <c r="A214" s="8" t="s">
        <v>93</v>
      </c>
      <c r="B214" s="8">
        <f t="shared" si="53"/>
        <v>11</v>
      </c>
      <c r="C214" s="8">
        <v>18.899999999999999</v>
      </c>
      <c r="D214" s="8">
        <f t="shared" si="48"/>
        <v>0</v>
      </c>
      <c r="E214" s="8">
        <f t="shared" si="49"/>
        <v>0</v>
      </c>
      <c r="F214" s="8">
        <f t="shared" si="50"/>
        <v>0</v>
      </c>
      <c r="G214" s="8">
        <f t="shared" si="51"/>
        <v>0</v>
      </c>
      <c r="H214" s="8">
        <f t="shared" si="52"/>
        <v>0</v>
      </c>
    </row>
    <row r="215" spans="1:8" s="8" customFormat="1" x14ac:dyDescent="0.25">
      <c r="A215" s="8" t="s">
        <v>92</v>
      </c>
      <c r="B215" s="8">
        <f t="shared" si="53"/>
        <v>12</v>
      </c>
      <c r="C215" s="8">
        <v>19</v>
      </c>
      <c r="D215" s="8">
        <f t="shared" si="48"/>
        <v>0</v>
      </c>
      <c r="E215" s="8">
        <f t="shared" si="49"/>
        <v>0</v>
      </c>
      <c r="F215" s="8">
        <f t="shared" si="50"/>
        <v>0</v>
      </c>
      <c r="G215" s="8">
        <f t="shared" si="51"/>
        <v>0</v>
      </c>
      <c r="H215" s="8">
        <f t="shared" si="52"/>
        <v>0</v>
      </c>
    </row>
    <row r="216" spans="1:8" s="8" customFormat="1" x14ac:dyDescent="0.25">
      <c r="A216" s="8" t="s">
        <v>102</v>
      </c>
      <c r="B216" s="8">
        <f t="shared" si="53"/>
        <v>13</v>
      </c>
      <c r="C216" s="8">
        <v>18.899999999999999</v>
      </c>
      <c r="D216" s="8">
        <f t="shared" si="48"/>
        <v>0</v>
      </c>
      <c r="E216" s="8">
        <f t="shared" si="49"/>
        <v>0</v>
      </c>
      <c r="F216" s="8">
        <f t="shared" si="50"/>
        <v>0</v>
      </c>
      <c r="G216" s="8">
        <f t="shared" si="51"/>
        <v>0</v>
      </c>
      <c r="H216" s="8">
        <f t="shared" si="52"/>
        <v>0</v>
      </c>
    </row>
    <row r="217" spans="1:8" s="8" customFormat="1" x14ac:dyDescent="0.25">
      <c r="A217" s="8" t="s">
        <v>97</v>
      </c>
      <c r="B217" s="8">
        <f t="shared" si="53"/>
        <v>14</v>
      </c>
      <c r="C217" s="8">
        <v>17</v>
      </c>
      <c r="D217" s="8">
        <f t="shared" si="48"/>
        <v>0</v>
      </c>
      <c r="E217" s="8">
        <f t="shared" si="49"/>
        <v>0</v>
      </c>
      <c r="F217" s="8">
        <f t="shared" si="50"/>
        <v>0</v>
      </c>
      <c r="G217" s="8">
        <f t="shared" si="51"/>
        <v>0</v>
      </c>
      <c r="H217" s="8">
        <f t="shared" si="52"/>
        <v>0</v>
      </c>
    </row>
    <row r="218" spans="1:8" s="8" customFormat="1" x14ac:dyDescent="0.25">
      <c r="A218" s="8" t="s">
        <v>106</v>
      </c>
      <c r="B218" s="8">
        <f t="shared" si="53"/>
        <v>15</v>
      </c>
      <c r="C218" s="8">
        <v>17.8</v>
      </c>
      <c r="D218" s="8">
        <f t="shared" si="48"/>
        <v>0</v>
      </c>
      <c r="E218" s="8">
        <f t="shared" si="49"/>
        <v>0</v>
      </c>
      <c r="F218" s="8">
        <f t="shared" si="50"/>
        <v>0</v>
      </c>
      <c r="G218" s="8">
        <f t="shared" si="51"/>
        <v>0</v>
      </c>
      <c r="H218" s="8">
        <f t="shared" si="52"/>
        <v>0</v>
      </c>
    </row>
    <row r="219" spans="1:8" s="8" customFormat="1" x14ac:dyDescent="0.25">
      <c r="A219" s="8" t="s">
        <v>94</v>
      </c>
      <c r="B219" s="8">
        <f t="shared" si="53"/>
        <v>16</v>
      </c>
      <c r="C219" s="8">
        <v>17.899999999999999</v>
      </c>
      <c r="D219" s="8">
        <f t="shared" si="48"/>
        <v>0</v>
      </c>
      <c r="E219" s="8">
        <f t="shared" si="49"/>
        <v>0</v>
      </c>
      <c r="F219" s="8">
        <f t="shared" si="50"/>
        <v>0</v>
      </c>
      <c r="G219" s="8">
        <f t="shared" si="51"/>
        <v>0</v>
      </c>
      <c r="H219" s="8">
        <f t="shared" si="52"/>
        <v>0</v>
      </c>
    </row>
    <row r="220" spans="1:8" s="8" customFormat="1" x14ac:dyDescent="0.25">
      <c r="A220" s="8" t="s">
        <v>108</v>
      </c>
      <c r="B220" s="8">
        <f t="shared" si="53"/>
        <v>17</v>
      </c>
      <c r="C220" s="8">
        <v>18.100000000000001</v>
      </c>
      <c r="D220" s="8">
        <f t="shared" si="48"/>
        <v>0</v>
      </c>
      <c r="E220" s="8">
        <f t="shared" si="49"/>
        <v>0</v>
      </c>
      <c r="F220" s="8">
        <f t="shared" si="50"/>
        <v>0</v>
      </c>
      <c r="G220" s="8">
        <f t="shared" si="51"/>
        <v>0</v>
      </c>
      <c r="H220" s="8">
        <f t="shared" si="52"/>
        <v>0</v>
      </c>
    </row>
    <row r="221" spans="1:8" s="8" customFormat="1" x14ac:dyDescent="0.25">
      <c r="A221" s="8" t="s">
        <v>98</v>
      </c>
      <c r="B221" s="8">
        <f t="shared" si="53"/>
        <v>18</v>
      </c>
      <c r="C221" s="8">
        <v>17.899999999999999</v>
      </c>
      <c r="D221" s="8">
        <f t="shared" si="48"/>
        <v>0</v>
      </c>
      <c r="E221" s="8">
        <f t="shared" si="49"/>
        <v>0</v>
      </c>
      <c r="F221" s="8">
        <f t="shared" si="50"/>
        <v>0</v>
      </c>
      <c r="G221" s="8">
        <f t="shared" si="51"/>
        <v>0</v>
      </c>
      <c r="H221" s="8">
        <f t="shared" si="52"/>
        <v>0</v>
      </c>
    </row>
    <row r="222" spans="1:8" s="8" customFormat="1" x14ac:dyDescent="0.25">
      <c r="A222" s="8" t="s">
        <v>107</v>
      </c>
      <c r="B222" s="8">
        <f t="shared" si="53"/>
        <v>19</v>
      </c>
      <c r="C222" s="8">
        <v>19.5</v>
      </c>
      <c r="D222" s="8">
        <f t="shared" si="48"/>
        <v>0</v>
      </c>
      <c r="E222" s="8">
        <f t="shared" si="49"/>
        <v>0</v>
      </c>
      <c r="F222" s="8">
        <f t="shared" si="50"/>
        <v>0</v>
      </c>
      <c r="G222" s="8">
        <f t="shared" si="51"/>
        <v>0</v>
      </c>
      <c r="H222" s="8">
        <f t="shared" si="52"/>
        <v>0</v>
      </c>
    </row>
    <row r="223" spans="1:8" s="8" customFormat="1" x14ac:dyDescent="0.25">
      <c r="A223" s="8" t="s">
        <v>110</v>
      </c>
      <c r="B223" s="8">
        <f t="shared" si="53"/>
        <v>20</v>
      </c>
      <c r="C223" s="8">
        <v>16.5</v>
      </c>
      <c r="D223" s="8">
        <f t="shared" si="48"/>
        <v>0</v>
      </c>
      <c r="E223" s="8">
        <f t="shared" si="49"/>
        <v>0</v>
      </c>
      <c r="F223" s="8">
        <f t="shared" si="50"/>
        <v>0</v>
      </c>
      <c r="G223" s="8">
        <f t="shared" si="51"/>
        <v>0</v>
      </c>
      <c r="H223" s="8">
        <f t="shared" si="52"/>
        <v>0</v>
      </c>
    </row>
    <row r="224" spans="1:8" s="8" customFormat="1" x14ac:dyDescent="0.25">
      <c r="A224" s="8" t="s">
        <v>104</v>
      </c>
      <c r="B224" s="8">
        <f t="shared" si="53"/>
        <v>21</v>
      </c>
      <c r="C224" s="8">
        <v>19.8</v>
      </c>
      <c r="D224" s="8">
        <f t="shared" si="48"/>
        <v>0</v>
      </c>
      <c r="E224" s="8">
        <f t="shared" si="49"/>
        <v>0</v>
      </c>
      <c r="F224" s="8">
        <f t="shared" si="50"/>
        <v>0</v>
      </c>
      <c r="G224" s="8">
        <f t="shared" si="51"/>
        <v>0</v>
      </c>
      <c r="H224" s="8">
        <f t="shared" si="52"/>
        <v>0</v>
      </c>
    </row>
    <row r="225" spans="1:8" s="8" customFormat="1" x14ac:dyDescent="0.25">
      <c r="A225" s="8" t="s">
        <v>95</v>
      </c>
      <c r="B225" s="8">
        <f t="shared" si="53"/>
        <v>22</v>
      </c>
      <c r="C225" s="8">
        <v>19</v>
      </c>
      <c r="D225" s="8">
        <f t="shared" si="48"/>
        <v>0</v>
      </c>
      <c r="E225" s="8">
        <f t="shared" si="49"/>
        <v>0</v>
      </c>
      <c r="F225" s="8">
        <f t="shared" si="50"/>
        <v>0</v>
      </c>
      <c r="G225" s="8">
        <f t="shared" si="51"/>
        <v>0</v>
      </c>
      <c r="H225" s="8">
        <f t="shared" si="52"/>
        <v>0</v>
      </c>
    </row>
    <row r="226" spans="1:8" s="8" customFormat="1" x14ac:dyDescent="0.25">
      <c r="D226" s="8">
        <f>SUM(D204:D225)</f>
        <v>19</v>
      </c>
      <c r="E226" s="8">
        <f t="shared" ref="E226:H226" si="54">SUM(E204:E225)</f>
        <v>19.2</v>
      </c>
      <c r="F226" s="8">
        <f t="shared" si="54"/>
        <v>0</v>
      </c>
      <c r="G226" s="8">
        <f t="shared" si="54"/>
        <v>0</v>
      </c>
      <c r="H226" s="8">
        <f t="shared" si="54"/>
        <v>0</v>
      </c>
    </row>
    <row r="227" spans="1:8" s="8" customFormat="1" x14ac:dyDescent="0.25"/>
    <row r="228" spans="1:8" s="8" customFormat="1" x14ac:dyDescent="0.25"/>
    <row r="229" spans="1:8" s="8" customFormat="1" x14ac:dyDescent="0.25"/>
    <row r="230" spans="1:8" s="8" customFormat="1" x14ac:dyDescent="0.25"/>
    <row r="231" spans="1:8" s="8" customFormat="1" x14ac:dyDescent="0.25"/>
    <row r="232" spans="1:8" s="8" customFormat="1" x14ac:dyDescent="0.25"/>
    <row r="233" spans="1:8" s="8" customFormat="1" x14ac:dyDescent="0.25"/>
    <row r="234" spans="1:8" s="8" customFormat="1" x14ac:dyDescent="0.25"/>
    <row r="235" spans="1:8" s="8" customFormat="1" x14ac:dyDescent="0.25"/>
    <row r="236" spans="1:8" s="8" customFormat="1" x14ac:dyDescent="0.25"/>
    <row r="237" spans="1:8" s="8" customFormat="1" x14ac:dyDescent="0.25">
      <c r="C237" s="193" t="s">
        <v>694</v>
      </c>
      <c r="D237" s="193" t="s">
        <v>420</v>
      </c>
      <c r="E237" s="193" t="s">
        <v>421</v>
      </c>
      <c r="F237" s="193" t="s">
        <v>422</v>
      </c>
      <c r="G237" s="193" t="s">
        <v>423</v>
      </c>
      <c r="H237" s="193" t="s">
        <v>424</v>
      </c>
    </row>
    <row r="238" spans="1:8" s="8" customFormat="1" x14ac:dyDescent="0.25">
      <c r="A238" s="8" t="s">
        <v>425</v>
      </c>
      <c r="B238" s="8">
        <v>1</v>
      </c>
      <c r="C238" s="8">
        <v>0</v>
      </c>
      <c r="D238" s="8">
        <f t="shared" ref="D238:D259" si="55">IF($E$23=$A238,$C238,0)</f>
        <v>0</v>
      </c>
      <c r="E238" s="8">
        <f>IF($E$24=$A238,$C238,0)</f>
        <v>0</v>
      </c>
      <c r="F238" s="8">
        <f>IF($E$25=$A238,$C238,0)</f>
        <v>0</v>
      </c>
      <c r="G238" s="8">
        <f>IF($E$26=$A238,$C238,0)</f>
        <v>0</v>
      </c>
      <c r="H238" s="8">
        <f>IF($E$27=$A238,$C238,0)</f>
        <v>0</v>
      </c>
    </row>
    <row r="239" spans="1:8" s="8" customFormat="1" x14ac:dyDescent="0.25">
      <c r="A239" s="8" t="s">
        <v>96</v>
      </c>
      <c r="B239" s="8">
        <f>B238+1</f>
        <v>2</v>
      </c>
      <c r="C239" s="8">
        <v>100</v>
      </c>
      <c r="D239" s="8">
        <f t="shared" si="55"/>
        <v>100</v>
      </c>
      <c r="E239" s="8">
        <f t="shared" ref="E239:E259" si="56">IF($E$24=$A239,$C239,0)</f>
        <v>0</v>
      </c>
      <c r="F239" s="8">
        <f t="shared" ref="F239:F259" si="57">IF($E$25=$A239,$C239,0)</f>
        <v>0</v>
      </c>
      <c r="G239" s="8">
        <f t="shared" ref="G239:G259" si="58">IF($E$26=$A239,$C239,0)</f>
        <v>0</v>
      </c>
      <c r="H239" s="8">
        <f t="shared" ref="H239:H259" si="59">IF($E$27=$A239,$C239,0)</f>
        <v>0</v>
      </c>
    </row>
    <row r="240" spans="1:8" s="8" customFormat="1" x14ac:dyDescent="0.25">
      <c r="A240" s="8" t="s">
        <v>101</v>
      </c>
      <c r="B240" s="8">
        <f t="shared" ref="B240:B259" si="60">B239+1</f>
        <v>3</v>
      </c>
      <c r="C240" s="8">
        <v>100</v>
      </c>
      <c r="D240" s="8">
        <f t="shared" si="55"/>
        <v>0</v>
      </c>
      <c r="E240" s="8">
        <f t="shared" si="56"/>
        <v>0</v>
      </c>
      <c r="F240" s="8">
        <f t="shared" si="57"/>
        <v>0</v>
      </c>
      <c r="G240" s="8">
        <f t="shared" si="58"/>
        <v>0</v>
      </c>
      <c r="H240" s="8">
        <f t="shared" si="59"/>
        <v>0</v>
      </c>
    </row>
    <row r="241" spans="1:8" s="8" customFormat="1" x14ac:dyDescent="0.25">
      <c r="A241" s="8" t="s">
        <v>111</v>
      </c>
      <c r="B241" s="8">
        <f t="shared" si="60"/>
        <v>4</v>
      </c>
      <c r="C241" s="8">
        <v>800</v>
      </c>
      <c r="D241" s="8">
        <f t="shared" si="55"/>
        <v>0</v>
      </c>
      <c r="E241" s="8">
        <f t="shared" si="56"/>
        <v>0</v>
      </c>
      <c r="F241" s="8">
        <f t="shared" si="57"/>
        <v>0</v>
      </c>
      <c r="G241" s="8">
        <f t="shared" si="58"/>
        <v>0</v>
      </c>
      <c r="H241" s="8">
        <f t="shared" si="59"/>
        <v>0</v>
      </c>
    </row>
    <row r="242" spans="1:8" s="8" customFormat="1" x14ac:dyDescent="0.25">
      <c r="A242" s="8" t="s">
        <v>112</v>
      </c>
      <c r="B242" s="8">
        <f t="shared" si="60"/>
        <v>5</v>
      </c>
      <c r="C242" s="8">
        <v>800</v>
      </c>
      <c r="D242" s="8">
        <f t="shared" si="55"/>
        <v>0</v>
      </c>
      <c r="E242" s="8">
        <f t="shared" si="56"/>
        <v>0</v>
      </c>
      <c r="F242" s="8">
        <f t="shared" si="57"/>
        <v>0</v>
      </c>
      <c r="G242" s="8">
        <f t="shared" si="58"/>
        <v>0</v>
      </c>
      <c r="H242" s="8">
        <f t="shared" si="59"/>
        <v>0</v>
      </c>
    </row>
    <row r="243" spans="1:8" s="8" customFormat="1" x14ac:dyDescent="0.25">
      <c r="A243" s="8" t="s">
        <v>100</v>
      </c>
      <c r="B243" s="8">
        <f t="shared" si="60"/>
        <v>6</v>
      </c>
      <c r="C243" s="8">
        <v>150</v>
      </c>
      <c r="D243" s="8">
        <f t="shared" si="55"/>
        <v>0</v>
      </c>
      <c r="E243" s="8">
        <f t="shared" si="56"/>
        <v>0</v>
      </c>
      <c r="F243" s="8">
        <f t="shared" si="57"/>
        <v>0</v>
      </c>
      <c r="G243" s="8">
        <f t="shared" si="58"/>
        <v>0</v>
      </c>
      <c r="H243" s="8">
        <f t="shared" si="59"/>
        <v>0</v>
      </c>
    </row>
    <row r="244" spans="1:8" s="8" customFormat="1" x14ac:dyDescent="0.25">
      <c r="A244" s="8" t="s">
        <v>105</v>
      </c>
      <c r="B244" s="8">
        <f t="shared" si="60"/>
        <v>7</v>
      </c>
      <c r="C244" s="8">
        <v>100</v>
      </c>
      <c r="D244" s="8">
        <f t="shared" si="55"/>
        <v>0</v>
      </c>
      <c r="E244" s="8">
        <f t="shared" si="56"/>
        <v>0</v>
      </c>
      <c r="F244" s="8">
        <f t="shared" si="57"/>
        <v>0</v>
      </c>
      <c r="G244" s="8">
        <f t="shared" si="58"/>
        <v>0</v>
      </c>
      <c r="H244" s="8">
        <f t="shared" si="59"/>
        <v>0</v>
      </c>
    </row>
    <row r="245" spans="1:8" s="8" customFormat="1" x14ac:dyDescent="0.25">
      <c r="A245" s="8" t="s">
        <v>103</v>
      </c>
      <c r="B245" s="8">
        <f t="shared" si="60"/>
        <v>8</v>
      </c>
      <c r="C245" s="8">
        <v>600</v>
      </c>
      <c r="D245" s="8">
        <f t="shared" si="55"/>
        <v>0</v>
      </c>
      <c r="E245" s="8">
        <f t="shared" si="56"/>
        <v>0</v>
      </c>
      <c r="F245" s="8">
        <f t="shared" si="57"/>
        <v>0</v>
      </c>
      <c r="G245" s="8">
        <f t="shared" si="58"/>
        <v>0</v>
      </c>
      <c r="H245" s="8">
        <f t="shared" si="59"/>
        <v>0</v>
      </c>
    </row>
    <row r="246" spans="1:8" s="8" customFormat="1" x14ac:dyDescent="0.25">
      <c r="A246" s="8" t="s">
        <v>109</v>
      </c>
      <c r="B246" s="8">
        <f t="shared" si="60"/>
        <v>9</v>
      </c>
      <c r="C246" s="8">
        <v>400</v>
      </c>
      <c r="D246" s="8">
        <f t="shared" si="55"/>
        <v>0</v>
      </c>
      <c r="E246" s="8">
        <f t="shared" si="56"/>
        <v>400</v>
      </c>
      <c r="F246" s="8">
        <f t="shared" si="57"/>
        <v>0</v>
      </c>
      <c r="G246" s="8">
        <f t="shared" si="58"/>
        <v>0</v>
      </c>
      <c r="H246" s="8">
        <f t="shared" si="59"/>
        <v>0</v>
      </c>
    </row>
    <row r="247" spans="1:8" s="8" customFormat="1" x14ac:dyDescent="0.25">
      <c r="A247" s="8" t="s">
        <v>99</v>
      </c>
      <c r="B247" s="8">
        <f t="shared" si="60"/>
        <v>10</v>
      </c>
      <c r="C247" s="8">
        <v>200</v>
      </c>
      <c r="D247" s="8">
        <f t="shared" si="55"/>
        <v>0</v>
      </c>
      <c r="E247" s="8">
        <f t="shared" si="56"/>
        <v>0</v>
      </c>
      <c r="F247" s="8">
        <f t="shared" si="57"/>
        <v>0</v>
      </c>
      <c r="G247" s="8">
        <f t="shared" si="58"/>
        <v>0</v>
      </c>
      <c r="H247" s="8">
        <f t="shared" si="59"/>
        <v>0</v>
      </c>
    </row>
    <row r="248" spans="1:8" s="8" customFormat="1" x14ac:dyDescent="0.25">
      <c r="A248" s="8" t="s">
        <v>93</v>
      </c>
      <c r="B248" s="8">
        <f t="shared" si="60"/>
        <v>11</v>
      </c>
      <c r="C248" s="8">
        <v>300</v>
      </c>
      <c r="D248" s="8">
        <f t="shared" si="55"/>
        <v>0</v>
      </c>
      <c r="E248" s="8">
        <f t="shared" si="56"/>
        <v>0</v>
      </c>
      <c r="F248" s="8">
        <f t="shared" si="57"/>
        <v>0</v>
      </c>
      <c r="G248" s="8">
        <f t="shared" si="58"/>
        <v>0</v>
      </c>
      <c r="H248" s="8">
        <f t="shared" si="59"/>
        <v>0</v>
      </c>
    </row>
    <row r="249" spans="1:8" s="8" customFormat="1" x14ac:dyDescent="0.25">
      <c r="A249" s="8" t="s">
        <v>92</v>
      </c>
      <c r="B249" s="8">
        <f t="shared" si="60"/>
        <v>12</v>
      </c>
      <c r="C249" s="8">
        <v>100</v>
      </c>
      <c r="D249" s="8">
        <f t="shared" si="55"/>
        <v>0</v>
      </c>
      <c r="E249" s="8">
        <f t="shared" si="56"/>
        <v>0</v>
      </c>
      <c r="F249" s="8">
        <f t="shared" si="57"/>
        <v>0</v>
      </c>
      <c r="G249" s="8">
        <f t="shared" si="58"/>
        <v>0</v>
      </c>
      <c r="H249" s="8">
        <f t="shared" si="59"/>
        <v>0</v>
      </c>
    </row>
    <row r="250" spans="1:8" s="8" customFormat="1" x14ac:dyDescent="0.25">
      <c r="A250" s="8" t="s">
        <v>102</v>
      </c>
      <c r="B250" s="8">
        <f t="shared" si="60"/>
        <v>13</v>
      </c>
      <c r="C250" s="8">
        <v>150</v>
      </c>
      <c r="D250" s="8">
        <f t="shared" si="55"/>
        <v>0</v>
      </c>
      <c r="E250" s="8">
        <f t="shared" si="56"/>
        <v>0</v>
      </c>
      <c r="F250" s="8">
        <f t="shared" si="57"/>
        <v>0</v>
      </c>
      <c r="G250" s="8">
        <f t="shared" si="58"/>
        <v>0</v>
      </c>
      <c r="H250" s="8">
        <f t="shared" si="59"/>
        <v>0</v>
      </c>
    </row>
    <row r="251" spans="1:8" s="8" customFormat="1" x14ac:dyDescent="0.25">
      <c r="A251" s="8" t="s">
        <v>97</v>
      </c>
      <c r="B251" s="8">
        <f t="shared" si="60"/>
        <v>14</v>
      </c>
      <c r="C251" s="8">
        <v>200</v>
      </c>
      <c r="D251" s="8">
        <f t="shared" si="55"/>
        <v>0</v>
      </c>
      <c r="E251" s="8">
        <f t="shared" si="56"/>
        <v>0</v>
      </c>
      <c r="F251" s="8">
        <f t="shared" si="57"/>
        <v>0</v>
      </c>
      <c r="G251" s="8">
        <f t="shared" si="58"/>
        <v>0</v>
      </c>
      <c r="H251" s="8">
        <f t="shared" si="59"/>
        <v>0</v>
      </c>
    </row>
    <row r="252" spans="1:8" s="8" customFormat="1" x14ac:dyDescent="0.25">
      <c r="A252" s="8" t="s">
        <v>106</v>
      </c>
      <c r="B252" s="8">
        <f t="shared" si="60"/>
        <v>15</v>
      </c>
      <c r="C252" s="8">
        <v>300</v>
      </c>
      <c r="D252" s="8">
        <f t="shared" si="55"/>
        <v>0</v>
      </c>
      <c r="E252" s="8">
        <f t="shared" si="56"/>
        <v>0</v>
      </c>
      <c r="F252" s="8">
        <f t="shared" si="57"/>
        <v>0</v>
      </c>
      <c r="G252" s="8">
        <f t="shared" si="58"/>
        <v>0</v>
      </c>
      <c r="H252" s="8">
        <f t="shared" si="59"/>
        <v>0</v>
      </c>
    </row>
    <row r="253" spans="1:8" s="8" customFormat="1" x14ac:dyDescent="0.25">
      <c r="A253" s="8" t="s">
        <v>94</v>
      </c>
      <c r="B253" s="8">
        <f t="shared" si="60"/>
        <v>16</v>
      </c>
      <c r="C253" s="8">
        <v>100</v>
      </c>
      <c r="D253" s="8">
        <f t="shared" si="55"/>
        <v>0</v>
      </c>
      <c r="E253" s="8">
        <f t="shared" si="56"/>
        <v>0</v>
      </c>
      <c r="F253" s="8">
        <f t="shared" si="57"/>
        <v>0</v>
      </c>
      <c r="G253" s="8">
        <f t="shared" si="58"/>
        <v>0</v>
      </c>
      <c r="H253" s="8">
        <f t="shared" si="59"/>
        <v>0</v>
      </c>
    </row>
    <row r="254" spans="1:8" s="8" customFormat="1" x14ac:dyDescent="0.25">
      <c r="A254" s="8" t="s">
        <v>108</v>
      </c>
      <c r="B254" s="8">
        <f t="shared" si="60"/>
        <v>17</v>
      </c>
      <c r="C254" s="8">
        <v>200</v>
      </c>
      <c r="D254" s="8">
        <f t="shared" si="55"/>
        <v>0</v>
      </c>
      <c r="E254" s="8">
        <f t="shared" si="56"/>
        <v>0</v>
      </c>
      <c r="F254" s="8">
        <f t="shared" si="57"/>
        <v>0</v>
      </c>
      <c r="G254" s="8">
        <f t="shared" si="58"/>
        <v>0</v>
      </c>
      <c r="H254" s="8">
        <f t="shared" si="59"/>
        <v>0</v>
      </c>
    </row>
    <row r="255" spans="1:8" s="8" customFormat="1" x14ac:dyDescent="0.25">
      <c r="A255" s="8" t="s">
        <v>98</v>
      </c>
      <c r="B255" s="8">
        <f t="shared" si="60"/>
        <v>18</v>
      </c>
      <c r="C255" s="8">
        <v>130</v>
      </c>
      <c r="D255" s="8">
        <f t="shared" si="55"/>
        <v>0</v>
      </c>
      <c r="E255" s="8">
        <f t="shared" si="56"/>
        <v>0</v>
      </c>
      <c r="F255" s="8">
        <f t="shared" si="57"/>
        <v>0</v>
      </c>
      <c r="G255" s="8">
        <f t="shared" si="58"/>
        <v>0</v>
      </c>
      <c r="H255" s="8">
        <f t="shared" si="59"/>
        <v>0</v>
      </c>
    </row>
    <row r="256" spans="1:8" s="8" customFormat="1" x14ac:dyDescent="0.25">
      <c r="A256" s="8" t="s">
        <v>107</v>
      </c>
      <c r="B256" s="8">
        <f t="shared" si="60"/>
        <v>19</v>
      </c>
      <c r="C256" s="8">
        <v>150</v>
      </c>
      <c r="D256" s="8">
        <f t="shared" si="55"/>
        <v>0</v>
      </c>
      <c r="E256" s="8">
        <f t="shared" si="56"/>
        <v>0</v>
      </c>
      <c r="F256" s="8">
        <f t="shared" si="57"/>
        <v>0</v>
      </c>
      <c r="G256" s="8">
        <f t="shared" si="58"/>
        <v>0</v>
      </c>
      <c r="H256" s="8">
        <f t="shared" si="59"/>
        <v>0</v>
      </c>
    </row>
    <row r="257" spans="1:8" s="8" customFormat="1" x14ac:dyDescent="0.25">
      <c r="A257" s="8" t="s">
        <v>110</v>
      </c>
      <c r="B257" s="8">
        <f t="shared" si="60"/>
        <v>20</v>
      </c>
      <c r="C257" s="8">
        <v>300</v>
      </c>
      <c r="D257" s="8">
        <f t="shared" si="55"/>
        <v>0</v>
      </c>
      <c r="E257" s="8">
        <f t="shared" si="56"/>
        <v>0</v>
      </c>
      <c r="F257" s="8">
        <f t="shared" si="57"/>
        <v>0</v>
      </c>
      <c r="G257" s="8">
        <f t="shared" si="58"/>
        <v>0</v>
      </c>
      <c r="H257" s="8">
        <f t="shared" si="59"/>
        <v>0</v>
      </c>
    </row>
    <row r="258" spans="1:8" s="8" customFormat="1" x14ac:dyDescent="0.25">
      <c r="A258" s="8" t="s">
        <v>104</v>
      </c>
      <c r="B258" s="8">
        <f t="shared" si="60"/>
        <v>21</v>
      </c>
      <c r="C258" s="8">
        <v>200</v>
      </c>
      <c r="D258" s="8">
        <f t="shared" si="55"/>
        <v>0</v>
      </c>
      <c r="E258" s="8">
        <f t="shared" si="56"/>
        <v>0</v>
      </c>
      <c r="F258" s="8">
        <f t="shared" si="57"/>
        <v>0</v>
      </c>
      <c r="G258" s="8">
        <f t="shared" si="58"/>
        <v>0</v>
      </c>
      <c r="H258" s="8">
        <f t="shared" si="59"/>
        <v>0</v>
      </c>
    </row>
    <row r="259" spans="1:8" s="8" customFormat="1" x14ac:dyDescent="0.25">
      <c r="A259" s="8" t="s">
        <v>95</v>
      </c>
      <c r="B259" s="8">
        <f t="shared" si="60"/>
        <v>22</v>
      </c>
      <c r="C259" s="8">
        <v>100</v>
      </c>
      <c r="D259" s="8">
        <f t="shared" si="55"/>
        <v>0</v>
      </c>
      <c r="E259" s="8">
        <f t="shared" si="56"/>
        <v>0</v>
      </c>
      <c r="F259" s="8">
        <f t="shared" si="57"/>
        <v>0</v>
      </c>
      <c r="G259" s="8">
        <f t="shared" si="58"/>
        <v>0</v>
      </c>
      <c r="H259" s="8">
        <f t="shared" si="59"/>
        <v>0</v>
      </c>
    </row>
    <row r="260" spans="1:8" s="8" customFormat="1" x14ac:dyDescent="0.25">
      <c r="D260" s="8">
        <f>SUM(D238:D259)</f>
        <v>100</v>
      </c>
      <c r="E260" s="8">
        <f t="shared" ref="E260:H260" si="61">SUM(E238:E259)</f>
        <v>400</v>
      </c>
      <c r="F260" s="8">
        <f t="shared" si="61"/>
        <v>0</v>
      </c>
      <c r="G260" s="8">
        <f t="shared" si="61"/>
        <v>0</v>
      </c>
      <c r="H260" s="8">
        <f t="shared" si="61"/>
        <v>0</v>
      </c>
    </row>
    <row r="261" spans="1:8" s="8" customFormat="1" x14ac:dyDescent="0.25"/>
    <row r="262" spans="1:8" s="8" customFormat="1" x14ac:dyDescent="0.25"/>
    <row r="263" spans="1:8" s="8" customFormat="1" x14ac:dyDescent="0.25"/>
    <row r="264" spans="1:8" s="8" customFormat="1" x14ac:dyDescent="0.25"/>
    <row r="265" spans="1:8" s="8" customFormat="1" x14ac:dyDescent="0.25"/>
    <row r="266" spans="1:8" s="8" customFormat="1" x14ac:dyDescent="0.25"/>
    <row r="267" spans="1:8" s="8" customFormat="1" x14ac:dyDescent="0.25"/>
    <row r="268" spans="1:8" s="8" customFormat="1" x14ac:dyDescent="0.25"/>
    <row r="269" spans="1:8" s="8" customFormat="1" x14ac:dyDescent="0.25"/>
    <row r="270" spans="1:8" s="8" customFormat="1" x14ac:dyDescent="0.25"/>
    <row r="271" spans="1:8" s="8" customFormat="1" x14ac:dyDescent="0.25"/>
    <row r="272" spans="1:8" s="8" customFormat="1" x14ac:dyDescent="0.25"/>
    <row r="273" spans="1:39" s="8" customFormat="1" x14ac:dyDescent="0.25"/>
    <row r="274" spans="1:39" s="8" customFormat="1" x14ac:dyDescent="0.25"/>
    <row r="275" spans="1:39" s="8" customFormat="1" x14ac:dyDescent="0.25"/>
    <row r="276" spans="1:39" s="8" customFormat="1" x14ac:dyDescent="0.25"/>
    <row r="277" spans="1:39" s="8" customFormat="1" x14ac:dyDescent="0.25"/>
    <row r="278" spans="1:39" s="8" customFormat="1" x14ac:dyDescent="0.25"/>
    <row r="279" spans="1:39" s="8" customFormat="1" x14ac:dyDescent="0.25"/>
    <row r="280" spans="1:39" s="8" customFormat="1" x14ac:dyDescent="0.25"/>
    <row r="281" spans="1:39" s="8" customFormat="1" x14ac:dyDescent="0.25"/>
    <row r="282" spans="1:39" s="8" customFormat="1" x14ac:dyDescent="0.25"/>
    <row r="283" spans="1:39" s="8" customFormat="1" x14ac:dyDescent="0.25"/>
    <row r="284" spans="1:39" s="8" customFormat="1" x14ac:dyDescent="0.25">
      <c r="A284" s="8">
        <v>1</v>
      </c>
    </row>
    <row r="285" spans="1:39" s="8" customFormat="1" x14ac:dyDescent="0.25">
      <c r="A285" s="8" t="s">
        <v>555</v>
      </c>
    </row>
    <row r="286" spans="1:39" s="8" customFormat="1" ht="18" x14ac:dyDescent="0.35">
      <c r="A286" s="8" t="s">
        <v>552</v>
      </c>
      <c r="B286" s="194" t="s">
        <v>484</v>
      </c>
      <c r="C286" s="195">
        <f>J92</f>
        <v>0.2</v>
      </c>
      <c r="D286" s="193" t="s">
        <v>485</v>
      </c>
      <c r="E286" s="195">
        <f>H92</f>
        <v>4</v>
      </c>
      <c r="F286" s="193" t="s">
        <v>486</v>
      </c>
      <c r="G286" s="195">
        <f>I92</f>
        <v>2</v>
      </c>
      <c r="H286" s="193" t="s">
        <v>488</v>
      </c>
      <c r="I286" s="196">
        <v>2</v>
      </c>
      <c r="J286" s="9" t="s">
        <v>489</v>
      </c>
      <c r="L286" s="8">
        <f>IF(OR($G$92=$A$285,$G$92=$A$286),2,1)</f>
        <v>1</v>
      </c>
      <c r="M286" s="193" t="s">
        <v>554</v>
      </c>
      <c r="N286" s="196">
        <v>2</v>
      </c>
      <c r="AD286" s="193"/>
      <c r="AE286" s="196"/>
      <c r="AF286" s="193"/>
      <c r="AG286" s="8" t="s">
        <v>501</v>
      </c>
      <c r="AH286" s="193" t="s">
        <v>1005</v>
      </c>
      <c r="AI286" s="193" t="s">
        <v>502</v>
      </c>
      <c r="AJ286" s="193" t="s">
        <v>556</v>
      </c>
      <c r="AK286" s="196"/>
      <c r="AL286" s="194" t="s">
        <v>448</v>
      </c>
      <c r="AM286" s="196"/>
    </row>
    <row r="287" spans="1:39" s="8" customFormat="1" ht="18" x14ac:dyDescent="0.35">
      <c r="B287" s="197"/>
      <c r="C287" s="197"/>
      <c r="D287" s="197"/>
      <c r="E287" s="197"/>
      <c r="F287" s="197"/>
      <c r="G287" s="197"/>
      <c r="H287" s="197"/>
      <c r="I287" s="197" t="s">
        <v>491</v>
      </c>
      <c r="Q287" s="198" t="s">
        <v>492</v>
      </c>
      <c r="X287" s="198" t="s">
        <v>497</v>
      </c>
      <c r="AA287" s="8" t="s">
        <v>501</v>
      </c>
      <c r="AB287" s="193" t="s">
        <v>1005</v>
      </c>
      <c r="AC287" s="193" t="s">
        <v>502</v>
      </c>
      <c r="AE287" s="8">
        <v>1</v>
      </c>
      <c r="AF287" s="8">
        <f>IF($N$286=AE287,1,0)</f>
        <v>0</v>
      </c>
      <c r="AG287" s="8">
        <f>0</f>
        <v>0</v>
      </c>
      <c r="AH287" s="8">
        <v>0</v>
      </c>
      <c r="AI287" s="8">
        <v>0</v>
      </c>
      <c r="AJ287" s="8">
        <v>0</v>
      </c>
    </row>
    <row r="288" spans="1:39" s="8" customFormat="1" x14ac:dyDescent="0.25">
      <c r="A288" s="8" t="s">
        <v>498</v>
      </c>
      <c r="B288" s="193" t="s">
        <v>490</v>
      </c>
      <c r="C288" s="197"/>
      <c r="D288" s="197"/>
      <c r="E288" s="197"/>
      <c r="F288" s="197"/>
      <c r="G288" s="197"/>
      <c r="H288" s="197"/>
      <c r="I288" s="8">
        <f t="shared" ref="I288:I302" si="62">MAX(C288:H288)</f>
        <v>0</v>
      </c>
      <c r="K288" s="193" t="s">
        <v>493</v>
      </c>
      <c r="Q288" s="8">
        <f t="shared" ref="Q288:Q302" si="63">MAX(L288:P288)</f>
        <v>0</v>
      </c>
      <c r="R288" s="8" t="s">
        <v>496</v>
      </c>
      <c r="S288" s="8">
        <f>MAX(0, 0.1926*(100*C286)*(100*C286) + 0.01631*(100*C286)*(100*C286)*E286 + 0.003755*(100*C286)*E286*E286- 0.02756*(100*C286)*E286 + 0.000499*(100*C286)*(100*C286)*E286*E286)/1000</f>
        <v>0.10532639999999999</v>
      </c>
      <c r="X288" s="8">
        <f>MAX(S288:W288)</f>
        <v>0.10532639999999999</v>
      </c>
      <c r="Z288" s="8" t="str">
        <f>A288</f>
        <v>Alder</v>
      </c>
      <c r="AA288" s="8">
        <v>525</v>
      </c>
      <c r="AB288" s="8">
        <v>19</v>
      </c>
      <c r="AC288" s="8">
        <v>0.3</v>
      </c>
      <c r="AE288" s="8">
        <v>2</v>
      </c>
      <c r="AF288" s="8">
        <f t="shared" ref="AF288:AF302" si="64">IF($N$286=AE288,1,0)</f>
        <v>1</v>
      </c>
      <c r="AG288" s="8">
        <f>$AF288*AA288</f>
        <v>525</v>
      </c>
      <c r="AH288" s="8">
        <f t="shared" ref="AH288:AI288" si="65">$AF288*AB288</f>
        <v>19</v>
      </c>
      <c r="AI288" s="8">
        <f t="shared" si="65"/>
        <v>0.3</v>
      </c>
      <c r="AJ288" s="8">
        <f>$AF288*X288</f>
        <v>0.10532639999999999</v>
      </c>
    </row>
    <row r="289" spans="1:38" s="8" customFormat="1" x14ac:dyDescent="0.25">
      <c r="A289" s="8" t="s">
        <v>495</v>
      </c>
      <c r="B289" s="193" t="s">
        <v>490</v>
      </c>
      <c r="C289" s="197"/>
      <c r="D289" s="197"/>
      <c r="E289" s="197"/>
      <c r="F289" s="197"/>
      <c r="G289" s="197"/>
      <c r="H289" s="197"/>
      <c r="I289" s="8">
        <f t="shared" si="62"/>
        <v>0</v>
      </c>
      <c r="K289" s="193" t="s">
        <v>493</v>
      </c>
      <c r="Q289" s="8">
        <f t="shared" si="63"/>
        <v>0</v>
      </c>
      <c r="R289" s="8" t="s">
        <v>496</v>
      </c>
      <c r="S289" s="8">
        <f>MAX(0,IF(I286=1,0.0331*(100*C286)*(100*C286) + 0.03246*(100*C286)*(100*C286)*E286 + 0.04127*(100*C286)*E286,0.0331*(100*C286)*(100*C286) + 0.03593*(100*C286)*(100*C286)*E286 + 0.04127*(100*C286)*E286))/1000</f>
        <v>7.4029599999999987E-2</v>
      </c>
      <c r="X289" s="8">
        <f>MAX(S289:W289)</f>
        <v>7.4029599999999987E-2</v>
      </c>
      <c r="Z289" s="8" t="str">
        <f t="shared" ref="Z289:Z302" si="66">A289</f>
        <v>Ash</v>
      </c>
      <c r="AA289" s="8">
        <v>650</v>
      </c>
      <c r="AB289" s="8">
        <v>18.600000000000001</v>
      </c>
      <c r="AC289" s="8">
        <v>0.3</v>
      </c>
      <c r="AE289" s="8">
        <v>3</v>
      </c>
      <c r="AF289" s="8">
        <f t="shared" si="64"/>
        <v>0</v>
      </c>
      <c r="AG289" s="8">
        <f t="shared" ref="AG289:AG302" si="67">$AF289*AA289</f>
        <v>0</v>
      </c>
      <c r="AH289" s="8">
        <f t="shared" ref="AH289:AH302" si="68">$AF289*AB289</f>
        <v>0</v>
      </c>
      <c r="AI289" s="8">
        <f t="shared" ref="AI289:AI302" si="69">$AF289*AC289</f>
        <v>0</v>
      </c>
      <c r="AJ289" s="8">
        <f t="shared" ref="AJ289:AJ302" si="70">$AF289*X289</f>
        <v>0</v>
      </c>
      <c r="AL289" s="8" t="str">
        <f t="shared" ref="AL289:AL302" si="71">IF(AF289=1,Z289,AL$286)</f>
        <v/>
      </c>
    </row>
    <row r="290" spans="1:38" s="8" customFormat="1" x14ac:dyDescent="0.25">
      <c r="A290" s="8" t="s">
        <v>126</v>
      </c>
      <c r="B290" s="193" t="s">
        <v>490</v>
      </c>
      <c r="C290" s="197"/>
      <c r="D290" s="197"/>
      <c r="E290" s="197"/>
      <c r="F290" s="197"/>
      <c r="G290" s="197"/>
      <c r="H290" s="197"/>
      <c r="I290" s="8">
        <f t="shared" si="62"/>
        <v>0</v>
      </c>
      <c r="K290" s="193" t="s">
        <v>493</v>
      </c>
      <c r="Q290" s="8">
        <f t="shared" si="63"/>
        <v>0</v>
      </c>
      <c r="R290" s="8" t="s">
        <v>496</v>
      </c>
      <c r="S290" s="8">
        <f xml:space="preserve"> MAX(0,0.0355*(100*C286)*(100*C286) + 0.0205*(100*C286)*E286 + 0.2177*(100*C286) - 0.0397)/1000</f>
        <v>2.01543E-2</v>
      </c>
      <c r="X290" s="8">
        <f>MAX(S290:W290)</f>
        <v>2.01543E-2</v>
      </c>
      <c r="Z290" s="8" t="str">
        <f t="shared" si="66"/>
        <v>Aspen</v>
      </c>
      <c r="AA290" s="8">
        <v>515</v>
      </c>
      <c r="AB290" s="8">
        <v>18.8</v>
      </c>
      <c r="AC290" s="8">
        <v>0.7</v>
      </c>
      <c r="AE290" s="8">
        <v>4</v>
      </c>
      <c r="AF290" s="8">
        <f t="shared" si="64"/>
        <v>0</v>
      </c>
      <c r="AG290" s="8">
        <f t="shared" si="67"/>
        <v>0</v>
      </c>
      <c r="AH290" s="8">
        <f t="shared" si="68"/>
        <v>0</v>
      </c>
      <c r="AI290" s="8">
        <f t="shared" si="69"/>
        <v>0</v>
      </c>
      <c r="AJ290" s="8">
        <f t="shared" si="70"/>
        <v>0</v>
      </c>
      <c r="AL290" s="8" t="str">
        <f t="shared" si="71"/>
        <v/>
      </c>
    </row>
    <row r="291" spans="1:38" s="8" customFormat="1" x14ac:dyDescent="0.25">
      <c r="A291" s="8" t="s">
        <v>494</v>
      </c>
      <c r="B291" s="193" t="s">
        <v>490</v>
      </c>
      <c r="C291" s="199">
        <f>0.01681*C286*C286*E286 + 0.12368*C286*C286 + 0.0004701*C286*C286*E286*E286 + 0.00622*C286*E286*E286</f>
        <v>2.7841664000000002E-2</v>
      </c>
      <c r="D291" s="197"/>
      <c r="E291" s="197"/>
      <c r="F291" s="197"/>
      <c r="G291" s="197"/>
      <c r="H291" s="197"/>
      <c r="I291" s="8">
        <f t="shared" si="62"/>
        <v>2.7841664000000002E-2</v>
      </c>
      <c r="K291" s="193" t="s">
        <v>493</v>
      </c>
      <c r="L291" s="8">
        <f>IF(I286=1,MAX(0,0.0208*(100*C286)*(100*C286)*E286-0.24212*(100*C286)*E286-0.0003486*(100*C286)*(100*C286)*E286*E286),0)/1000</f>
        <v>0</v>
      </c>
      <c r="M291" s="8">
        <f>IF(I286=2,MAX(0,0.01936*(100*C286)*(100*C286)*E286-0.24212*(100*C286)*E286-0.0003486*(100*C286)*(100*C286)*E286*E286),0)/1000</f>
        <v>9.375360000000001E-3</v>
      </c>
      <c r="Q291" s="8">
        <f t="shared" si="63"/>
        <v>9.375360000000001E-3</v>
      </c>
      <c r="R291" s="8" t="s">
        <v>496</v>
      </c>
      <c r="X291" s="8">
        <f t="shared" ref="X291:X296" si="72">I291+Q291</f>
        <v>3.7217024000000001E-2</v>
      </c>
      <c r="Z291" s="8" t="str">
        <f t="shared" si="66"/>
        <v>Beech</v>
      </c>
      <c r="AA291" s="8">
        <v>830</v>
      </c>
      <c r="AB291" s="8">
        <v>17.850000000000001</v>
      </c>
      <c r="AC291" s="8">
        <v>0.8</v>
      </c>
      <c r="AE291" s="8">
        <v>5</v>
      </c>
      <c r="AF291" s="8">
        <f t="shared" si="64"/>
        <v>0</v>
      </c>
      <c r="AG291" s="8">
        <f t="shared" si="67"/>
        <v>0</v>
      </c>
      <c r="AH291" s="8">
        <f t="shared" si="68"/>
        <v>0</v>
      </c>
      <c r="AI291" s="8">
        <f t="shared" si="69"/>
        <v>0</v>
      </c>
      <c r="AJ291" s="8">
        <f t="shared" si="70"/>
        <v>0</v>
      </c>
      <c r="AL291" s="8" t="str">
        <f t="shared" si="71"/>
        <v/>
      </c>
    </row>
    <row r="292" spans="1:38" s="8" customFormat="1" ht="17.25" customHeight="1" x14ac:dyDescent="0.25">
      <c r="A292" s="8" t="s">
        <v>125</v>
      </c>
      <c r="B292" s="193" t="s">
        <v>490</v>
      </c>
      <c r="C292" s="199"/>
      <c r="D292" s="197"/>
      <c r="E292" s="197"/>
      <c r="F292" s="197"/>
      <c r="G292" s="197"/>
      <c r="H292" s="197"/>
      <c r="I292" s="8">
        <f t="shared" si="62"/>
        <v>0</v>
      </c>
      <c r="K292" s="193" t="s">
        <v>493</v>
      </c>
      <c r="Q292" s="8">
        <f t="shared" si="63"/>
        <v>0</v>
      </c>
      <c r="R292" s="8" t="s">
        <v>496</v>
      </c>
      <c r="S292" s="199">
        <f>MAX(0, (10^-0.89363) * (((100*C286)*1)^2.23818) * ((((100*C286)*1)+20)^-1.0693) * (E286^6.02015) * ((E286 - 1.3)^ -4.51472))/1000</f>
        <v>9.5991197690276073E-2</v>
      </c>
      <c r="T292" s="199"/>
      <c r="X292" s="8">
        <f>MAX(S292:W292)</f>
        <v>9.5991197690276073E-2</v>
      </c>
      <c r="Z292" s="8" t="str">
        <f t="shared" si="66"/>
        <v>Birch</v>
      </c>
      <c r="AA292" s="8">
        <v>650</v>
      </c>
      <c r="AB292" s="8">
        <v>18.3</v>
      </c>
      <c r="AC292" s="8">
        <v>0.6</v>
      </c>
      <c r="AE292" s="8">
        <v>6</v>
      </c>
      <c r="AF292" s="8">
        <f t="shared" si="64"/>
        <v>0</v>
      </c>
      <c r="AG292" s="8">
        <f t="shared" si="67"/>
        <v>0</v>
      </c>
      <c r="AH292" s="8">
        <f t="shared" si="68"/>
        <v>0</v>
      </c>
      <c r="AI292" s="8">
        <f t="shared" si="69"/>
        <v>0</v>
      </c>
      <c r="AJ292" s="8">
        <f t="shared" si="70"/>
        <v>0</v>
      </c>
      <c r="AL292" s="8" t="str">
        <f t="shared" si="71"/>
        <v/>
      </c>
    </row>
    <row r="293" spans="1:38" s="8" customFormat="1" ht="17.25" customHeight="1" x14ac:dyDescent="0.25">
      <c r="A293" s="8" t="s">
        <v>512</v>
      </c>
      <c r="B293" s="193" t="s">
        <v>490</v>
      </c>
      <c r="C293" s="199"/>
      <c r="D293" s="197"/>
      <c r="E293" s="197"/>
      <c r="F293" s="197"/>
      <c r="G293" s="197"/>
      <c r="H293" s="197"/>
      <c r="I293" s="8">
        <f t="shared" ref="I293" si="73">MAX(C293:H293)</f>
        <v>0</v>
      </c>
      <c r="K293" s="193" t="s">
        <v>493</v>
      </c>
      <c r="Q293" s="8">
        <f t="shared" ref="Q293" si="74">MAX(L293:P293)</f>
        <v>0</v>
      </c>
      <c r="R293" s="8" t="s">
        <v>496</v>
      </c>
      <c r="S293" s="199">
        <f>EXP(2.2598*LN(100*C286)-2.719)/500</f>
        <v>0.11488170793794542</v>
      </c>
      <c r="T293" s="199"/>
      <c r="X293" s="8">
        <f>MAX(S293:W293)</f>
        <v>0.11488170793794542</v>
      </c>
      <c r="Z293" s="8" t="str">
        <f t="shared" si="66"/>
        <v>Cypress</v>
      </c>
      <c r="AA293" s="8">
        <v>500</v>
      </c>
      <c r="AB293" s="8">
        <v>21.6</v>
      </c>
      <c r="AC293" s="8">
        <v>0.4</v>
      </c>
      <c r="AE293" s="8">
        <v>7</v>
      </c>
      <c r="AF293" s="8">
        <f t="shared" si="64"/>
        <v>0</v>
      </c>
      <c r="AG293" s="8">
        <f t="shared" si="67"/>
        <v>0</v>
      </c>
      <c r="AH293" s="8">
        <f t="shared" si="68"/>
        <v>0</v>
      </c>
      <c r="AI293" s="8">
        <f t="shared" si="69"/>
        <v>0</v>
      </c>
      <c r="AJ293" s="8">
        <f t="shared" si="70"/>
        <v>0</v>
      </c>
      <c r="AL293" s="8" t="str">
        <f t="shared" si="71"/>
        <v/>
      </c>
    </row>
    <row r="294" spans="1:38" s="8" customFormat="1" ht="17.25" customHeight="1" x14ac:dyDescent="0.25">
      <c r="A294" s="8" t="s">
        <v>500</v>
      </c>
      <c r="B294" s="193" t="s">
        <v>490</v>
      </c>
      <c r="C294" s="199"/>
      <c r="D294" s="197"/>
      <c r="E294" s="197"/>
      <c r="F294" s="197"/>
      <c r="G294" s="197"/>
      <c r="H294" s="197"/>
      <c r="I294" s="8">
        <f t="shared" si="62"/>
        <v>0</v>
      </c>
      <c r="K294" s="193" t="s">
        <v>493</v>
      </c>
      <c r="Q294" s="8">
        <f t="shared" si="63"/>
        <v>0</v>
      </c>
      <c r="R294" s="8" t="s">
        <v>496</v>
      </c>
      <c r="S294" s="199">
        <f>(39.8643 + 3.51885*(100*C286) + 0.02138 *E286 *(100*C286)*(100*C286))/1000</f>
        <v>0.1444493</v>
      </c>
      <c r="T294" s="199"/>
      <c r="X294" s="8">
        <f>MAX(S294:W294)</f>
        <v>0.1444493</v>
      </c>
      <c r="Z294" s="8" t="str">
        <f t="shared" si="66"/>
        <v>Eucalyptus</v>
      </c>
      <c r="AA294" s="8">
        <v>890</v>
      </c>
      <c r="AB294" s="8">
        <v>18.899999999999999</v>
      </c>
      <c r="AC294" s="8">
        <v>1.9</v>
      </c>
      <c r="AE294" s="8">
        <v>8</v>
      </c>
      <c r="AF294" s="8">
        <f t="shared" si="64"/>
        <v>0</v>
      </c>
      <c r="AG294" s="8">
        <f t="shared" si="67"/>
        <v>0</v>
      </c>
      <c r="AH294" s="8">
        <f t="shared" si="68"/>
        <v>0</v>
      </c>
      <c r="AI294" s="8">
        <f t="shared" si="69"/>
        <v>0</v>
      </c>
      <c r="AJ294" s="8">
        <f t="shared" si="70"/>
        <v>0</v>
      </c>
      <c r="AL294" s="8" t="str">
        <f t="shared" si="71"/>
        <v/>
      </c>
    </row>
    <row r="295" spans="1:38" s="8" customFormat="1" ht="17.25" customHeight="1" x14ac:dyDescent="0.25">
      <c r="A295" s="8" t="s">
        <v>499</v>
      </c>
      <c r="B295" s="193" t="s">
        <v>490</v>
      </c>
      <c r="I295" s="8">
        <f t="shared" si="62"/>
        <v>0</v>
      </c>
      <c r="K295" s="193" t="s">
        <v>493</v>
      </c>
      <c r="Q295" s="8">
        <f t="shared" si="63"/>
        <v>0</v>
      </c>
      <c r="R295" s="8" t="s">
        <v>496</v>
      </c>
      <c r="S295" s="199">
        <f>( 0.04801*(100*C286)*(100*C286)*E286 + 0.08886*(100*C286)*(100*C286) - 0.01012*(100*C286)*(100*C286)*(100*C286) - 0.08406*(100*C286)*E286 + 0.1972*E286)/1000</f>
        <v>2.5463999999999987E-2</v>
      </c>
      <c r="X295" s="8">
        <f>MAX(S295:W295)</f>
        <v>2.5463999999999987E-2</v>
      </c>
      <c r="Z295" s="8" t="str">
        <f t="shared" si="66"/>
        <v>Larch</v>
      </c>
      <c r="AA295" s="8">
        <v>595</v>
      </c>
      <c r="AB295" s="8">
        <v>17.5</v>
      </c>
      <c r="AC295" s="8">
        <v>0.5</v>
      </c>
      <c r="AE295" s="8">
        <v>9</v>
      </c>
      <c r="AF295" s="8">
        <f t="shared" si="64"/>
        <v>0</v>
      </c>
      <c r="AG295" s="8">
        <f t="shared" si="67"/>
        <v>0</v>
      </c>
      <c r="AH295" s="8">
        <f t="shared" si="68"/>
        <v>0</v>
      </c>
      <c r="AI295" s="8">
        <f t="shared" si="69"/>
        <v>0</v>
      </c>
      <c r="AJ295" s="8">
        <f t="shared" si="70"/>
        <v>0</v>
      </c>
      <c r="AL295" s="8" t="str">
        <f t="shared" si="71"/>
        <v/>
      </c>
    </row>
    <row r="296" spans="1:38" s="8" customFormat="1" x14ac:dyDescent="0.25">
      <c r="A296" s="8" t="s">
        <v>487</v>
      </c>
      <c r="B296" s="193" t="s">
        <v>490</v>
      </c>
      <c r="C296" s="8">
        <f>IF(AND(E286&gt;10,I286=1),0.03522*C286*C286*E286+0.08772*C286*E286-0.04905*C286*C286,0)</f>
        <v>0</v>
      </c>
      <c r="D296" s="8">
        <f>IF(AND(E286&lt;=10,I286=1),0.03522*C286*C286*E286+0.08772*C286*E286-0.04905*C286*C286+(1-E286/10)^2*(0.01682*C286*C286*E286+0.01108*C286*E286-0.02167*C286*E286*E286+0.04905*C286*C286),0)</f>
        <v>0</v>
      </c>
      <c r="E296" s="8">
        <f>IF(AND(E286&gt;10,I286=2),0.03829*C286*C286*E286+0.08772*C286*E286-0.04905*C286*C286,0)</f>
        <v>0</v>
      </c>
      <c r="F296" s="8">
        <f>IF(AND(E286&lt;=10,I286=2),0.03829*C286*C286*E286+0.08772*C286*E286-0.04905*C286*C286+(1-E286/10)^2*(0.01682*C286*C286*E286+0.01108*C286*E286-0.02167*C286*E286*E286+0.04905*C286*C286),0)</f>
        <v>5.4242752000000005E-2</v>
      </c>
      <c r="I296" s="8">
        <f t="shared" si="62"/>
        <v>5.4242752000000005E-2</v>
      </c>
      <c r="K296" s="193" t="s">
        <v>493</v>
      </c>
      <c r="L296" s="8">
        <f>IF(I286=1,MAX(0,0.02813*(100*C286)*(100*C286)*E286-0.3178*(100*C286)*E286-0.0006658*(100*C286)*(100*C286)*E286*E286),0)/1000</f>
        <v>0</v>
      </c>
      <c r="M296" s="8">
        <f>IF(I286=2,MAX(0,0.02729*(100*C286)*(100*C286)*E286-0.3178*(100*C286)*E286-0.0006658*(100*C286)*(100*C286)*E286*E286),0)/1000</f>
        <v>1.3978879999999992E-2</v>
      </c>
      <c r="Q296" s="8">
        <f t="shared" si="63"/>
        <v>1.3978879999999992E-2</v>
      </c>
      <c r="R296" s="8" t="s">
        <v>496</v>
      </c>
      <c r="X296" s="8">
        <f t="shared" si="72"/>
        <v>6.8221632000000004E-2</v>
      </c>
      <c r="Z296" s="8" t="str">
        <f t="shared" si="66"/>
        <v>Oak</v>
      </c>
      <c r="AA296" s="8">
        <v>715</v>
      </c>
      <c r="AB296" s="8">
        <v>18.399999999999999</v>
      </c>
      <c r="AC296" s="8">
        <v>1.4</v>
      </c>
      <c r="AE296" s="8">
        <v>10</v>
      </c>
      <c r="AF296" s="8">
        <f t="shared" si="64"/>
        <v>0</v>
      </c>
      <c r="AG296" s="8">
        <f t="shared" si="67"/>
        <v>0</v>
      </c>
      <c r="AH296" s="8">
        <f t="shared" si="68"/>
        <v>0</v>
      </c>
      <c r="AI296" s="8">
        <f t="shared" si="69"/>
        <v>0</v>
      </c>
      <c r="AJ296" s="8">
        <f t="shared" si="70"/>
        <v>0</v>
      </c>
      <c r="AL296" s="8" t="str">
        <f t="shared" si="71"/>
        <v/>
      </c>
    </row>
    <row r="297" spans="1:38" s="8" customFormat="1" x14ac:dyDescent="0.25">
      <c r="A297" s="8" t="s">
        <v>510</v>
      </c>
      <c r="B297" s="193" t="s">
        <v>490</v>
      </c>
      <c r="I297" s="8">
        <f t="shared" ref="I297" si="75">MAX(C297:H297)</f>
        <v>0</v>
      </c>
      <c r="K297" s="193" t="s">
        <v>493</v>
      </c>
      <c r="Q297" s="8">
        <f t="shared" ref="Q297" si="76">MAX(L297:P297)</f>
        <v>0</v>
      </c>
      <c r="R297" s="8" t="s">
        <v>496</v>
      </c>
      <c r="S297" s="8">
        <f>EXP(2.3524*LN(100*C286)-1.9349)/530</f>
        <v>0.31329300558860235</v>
      </c>
      <c r="X297" s="8">
        <f>MAX(S297:W297)</f>
        <v>0.31329300558860235</v>
      </c>
      <c r="Z297" s="8" t="str">
        <f t="shared" si="66"/>
        <v>Olive</v>
      </c>
      <c r="AA297" s="8">
        <v>530</v>
      </c>
      <c r="AB297" s="8">
        <v>18</v>
      </c>
      <c r="AC297" s="8">
        <v>2.2000000000000002</v>
      </c>
      <c r="AE297" s="8">
        <v>11</v>
      </c>
      <c r="AF297" s="8">
        <f t="shared" si="64"/>
        <v>0</v>
      </c>
      <c r="AG297" s="8">
        <f t="shared" si="67"/>
        <v>0</v>
      </c>
      <c r="AH297" s="8">
        <f t="shared" si="68"/>
        <v>0</v>
      </c>
      <c r="AI297" s="8">
        <f t="shared" si="69"/>
        <v>0</v>
      </c>
      <c r="AJ297" s="8">
        <f t="shared" si="70"/>
        <v>0</v>
      </c>
      <c r="AL297" s="8" t="str">
        <f t="shared" si="71"/>
        <v/>
      </c>
    </row>
    <row r="298" spans="1:38" s="8" customFormat="1" x14ac:dyDescent="0.25">
      <c r="A298" s="8" t="s">
        <v>127</v>
      </c>
      <c r="B298" s="193" t="s">
        <v>490</v>
      </c>
      <c r="I298" s="8">
        <f t="shared" si="62"/>
        <v>0</v>
      </c>
      <c r="K298" s="193" t="s">
        <v>493</v>
      </c>
      <c r="Q298" s="8">
        <f t="shared" si="63"/>
        <v>0</v>
      </c>
      <c r="R298" s="8" t="s">
        <v>496</v>
      </c>
      <c r="S298" s="8">
        <f>IF(C286&lt;=0.05, 0.22 + 0.1066*(100*C286)*(100*C286) + 0.02085*(100*C286)*(100*C286)*E286 + 0.008427*(100*C286)*E286*E286,(10^-1.38903) * ((100*C286)^1.84493) * (((100*C286)+20)^0.06563) * (E286^2.02122) * ((E286-1.3)^-1.01095))/1000</f>
        <v>7.892797588486028E-2</v>
      </c>
      <c r="X298" s="8">
        <f>MAX(S298:W298)</f>
        <v>7.892797588486028E-2</v>
      </c>
      <c r="Z298" s="8" t="str">
        <f t="shared" si="66"/>
        <v>Pine</v>
      </c>
      <c r="AA298" s="8">
        <v>505</v>
      </c>
      <c r="AB298" s="8">
        <v>19.399999999999999</v>
      </c>
      <c r="AC298" s="8">
        <v>0.3</v>
      </c>
      <c r="AE298" s="8">
        <v>12</v>
      </c>
      <c r="AF298" s="8">
        <f t="shared" si="64"/>
        <v>0</v>
      </c>
      <c r="AG298" s="8">
        <f t="shared" si="67"/>
        <v>0</v>
      </c>
      <c r="AH298" s="8">
        <f t="shared" si="68"/>
        <v>0</v>
      </c>
      <c r="AI298" s="8">
        <f t="shared" si="69"/>
        <v>0</v>
      </c>
      <c r="AJ298" s="8">
        <f t="shared" si="70"/>
        <v>0</v>
      </c>
      <c r="AL298" s="8" t="str">
        <f t="shared" si="71"/>
        <v/>
      </c>
    </row>
    <row r="299" spans="1:38" s="8" customFormat="1" x14ac:dyDescent="0.25">
      <c r="A299" s="8" t="s">
        <v>511</v>
      </c>
      <c r="B299" s="193" t="s">
        <v>490</v>
      </c>
      <c r="I299" s="8">
        <f t="shared" ref="I299" si="77">MAX(C299:H299)</f>
        <v>0</v>
      </c>
      <c r="K299" s="193" t="s">
        <v>493</v>
      </c>
      <c r="Q299" s="8">
        <f t="shared" ref="Q299" si="78">MAX(L299:P299)</f>
        <v>0</v>
      </c>
      <c r="R299" s="8" t="s">
        <v>496</v>
      </c>
      <c r="S299" s="8">
        <f>EXP(2.4561*LN(100*C286)-2.5652)/330</f>
        <v>0.36550525680782997</v>
      </c>
      <c r="X299" s="8">
        <f>MAX(S299:W299)</f>
        <v>0.36550525680782997</v>
      </c>
      <c r="Z299" s="8" t="str">
        <f t="shared" si="66"/>
        <v>Salix</v>
      </c>
      <c r="AA299" s="8">
        <v>330</v>
      </c>
      <c r="AB299" s="8">
        <v>18.399999999999999</v>
      </c>
      <c r="AC299" s="8">
        <v>1.5</v>
      </c>
      <c r="AE299" s="8">
        <v>13</v>
      </c>
      <c r="AF299" s="8">
        <f t="shared" si="64"/>
        <v>0</v>
      </c>
      <c r="AG299" s="8">
        <f t="shared" si="67"/>
        <v>0</v>
      </c>
      <c r="AH299" s="8">
        <f t="shared" si="68"/>
        <v>0</v>
      </c>
      <c r="AI299" s="8">
        <f t="shared" si="69"/>
        <v>0</v>
      </c>
      <c r="AJ299" s="8">
        <f t="shared" si="70"/>
        <v>0</v>
      </c>
      <c r="AL299" s="8" t="str">
        <f t="shared" si="71"/>
        <v/>
      </c>
    </row>
    <row r="300" spans="1:38" s="8" customFormat="1" x14ac:dyDescent="0.25">
      <c r="A300" s="8" t="s">
        <v>547</v>
      </c>
      <c r="B300" s="193"/>
      <c r="K300" s="193"/>
      <c r="S300" s="8">
        <f>EXP(2.513*LN(100*C286)-4.545)/1000/500</f>
        <v>3.9504807920299963E-5</v>
      </c>
      <c r="X300" s="8">
        <f t="shared" ref="X300:X301" si="79">MAX(S300:W300)</f>
        <v>3.9504807920299963E-5</v>
      </c>
      <c r="Z300" s="8" t="str">
        <f t="shared" si="66"/>
        <v>Shrub (conif)</v>
      </c>
      <c r="AA300" s="8">
        <v>500</v>
      </c>
      <c r="AB300" s="8">
        <v>19</v>
      </c>
      <c r="AC300" s="8">
        <v>2.5</v>
      </c>
      <c r="AE300" s="8">
        <v>14</v>
      </c>
      <c r="AF300" s="8">
        <f t="shared" si="64"/>
        <v>0</v>
      </c>
      <c r="AG300" s="8">
        <f t="shared" si="67"/>
        <v>0</v>
      </c>
      <c r="AH300" s="8">
        <f t="shared" si="68"/>
        <v>0</v>
      </c>
      <c r="AI300" s="8">
        <f t="shared" si="69"/>
        <v>0</v>
      </c>
      <c r="AJ300" s="8">
        <f t="shared" si="70"/>
        <v>0</v>
      </c>
      <c r="AL300" s="8" t="str">
        <f t="shared" si="71"/>
        <v/>
      </c>
    </row>
    <row r="301" spans="1:38" s="8" customFormat="1" x14ac:dyDescent="0.25">
      <c r="A301" s="8" t="s">
        <v>548</v>
      </c>
      <c r="B301" s="193"/>
      <c r="K301" s="193"/>
      <c r="S301" s="8">
        <f>EXP(2.312*LN(100*C286)-4.305)/1000/600</f>
        <v>2.2918825342886099E-5</v>
      </c>
      <c r="X301" s="8">
        <f t="shared" si="79"/>
        <v>2.2918825342886099E-5</v>
      </c>
      <c r="Z301" s="8" t="str">
        <f t="shared" si="66"/>
        <v>Shrub (decid)</v>
      </c>
      <c r="AA301" s="8">
        <v>600</v>
      </c>
      <c r="AB301" s="8">
        <v>18</v>
      </c>
      <c r="AC301" s="8">
        <v>2.5</v>
      </c>
      <c r="AE301" s="8">
        <v>15</v>
      </c>
      <c r="AF301" s="8">
        <f t="shared" si="64"/>
        <v>0</v>
      </c>
      <c r="AG301" s="8">
        <f t="shared" si="67"/>
        <v>0</v>
      </c>
      <c r="AH301" s="8">
        <f t="shared" si="68"/>
        <v>0</v>
      </c>
      <c r="AI301" s="8">
        <f t="shared" si="69"/>
        <v>0</v>
      </c>
      <c r="AJ301" s="8">
        <f t="shared" si="70"/>
        <v>0</v>
      </c>
      <c r="AL301" s="8" t="str">
        <f t="shared" si="71"/>
        <v/>
      </c>
    </row>
    <row r="302" spans="1:38" s="8" customFormat="1" x14ac:dyDescent="0.25">
      <c r="A302" s="8" t="s">
        <v>483</v>
      </c>
      <c r="B302" s="193" t="s">
        <v>490</v>
      </c>
      <c r="I302" s="8">
        <f t="shared" si="62"/>
        <v>0</v>
      </c>
      <c r="K302" s="193" t="s">
        <v>493</v>
      </c>
      <c r="Q302" s="8">
        <f t="shared" si="63"/>
        <v>0</v>
      </c>
      <c r="R302" s="8" t="s">
        <v>496</v>
      </c>
      <c r="S302" s="8">
        <f>IF(AND(E286&gt;=4,C286&gt;=0.045), (10^-1.02039) * ((100*C286)^2.00128) * (((100*C286)+20)^-0.47473) * (E286^2.87138) * ((E286-1.3)^ -1.61803)/1000,0)</f>
        <v>7.1379397299305508E-2</v>
      </c>
      <c r="T302" s="8">
        <f>IF(S302&gt;0,0,(0.1059*(100*C286)*(100*C286) + 0.01968*(100*C286)*(100*C286)*E286 + 0.01468*(100*C286)*E286*E286 - 0.04585*E286*E286 + 0.006168*(100*C286)*(100*C286)*G286)/1000)</f>
        <v>0</v>
      </c>
      <c r="X302" s="8">
        <f>MAX(S302:W302)</f>
        <v>7.1379397299305508E-2</v>
      </c>
      <c r="Z302" s="8" t="str">
        <f t="shared" si="66"/>
        <v>Spruce</v>
      </c>
      <c r="AA302" s="8">
        <v>390</v>
      </c>
      <c r="AB302" s="8">
        <v>18.600000000000001</v>
      </c>
      <c r="AC302" s="8">
        <v>0.3</v>
      </c>
      <c r="AE302" s="8">
        <v>16</v>
      </c>
      <c r="AF302" s="8">
        <f t="shared" si="64"/>
        <v>0</v>
      </c>
      <c r="AG302" s="8">
        <f t="shared" si="67"/>
        <v>0</v>
      </c>
      <c r="AH302" s="8">
        <f t="shared" si="68"/>
        <v>0</v>
      </c>
      <c r="AI302" s="8">
        <f t="shared" si="69"/>
        <v>0</v>
      </c>
      <c r="AJ302" s="8">
        <f t="shared" si="70"/>
        <v>0</v>
      </c>
      <c r="AL302" s="8" t="str">
        <f t="shared" si="71"/>
        <v/>
      </c>
    </row>
    <row r="303" spans="1:38" s="8" customFormat="1" x14ac:dyDescent="0.25">
      <c r="D303" s="200"/>
      <c r="E303" s="200"/>
      <c r="F303" s="200"/>
      <c r="N303" s="114"/>
      <c r="AG303" s="8">
        <f>IF($N286&gt;1,SUM(AG287:AG302),0)</f>
        <v>525</v>
      </c>
      <c r="AH303" s="8">
        <f t="shared" ref="AH303:AJ303" si="80">IF($N286&gt;1,SUM(AH287:AH302),0)</f>
        <v>19</v>
      </c>
      <c r="AI303" s="8">
        <f t="shared" si="80"/>
        <v>0.3</v>
      </c>
      <c r="AJ303" s="8">
        <f t="shared" si="80"/>
        <v>0.10532639999999999</v>
      </c>
      <c r="AL303" s="8" t="str">
        <f>IF(AF287=1,AL$287,IF(AF288=1,Z288,IF(AF289=1,Z289,IF(AF290=1,Z290,IF(AF291=1,Z291,IF(AF292=1,Z292,IF(AF293=1,Z293,IF(AF294=1,Z294,IF(AF295=1,Z295,IF(AF296=1,Z296,IF(AF297=1,Z297,IF(AF298=1,Z298,IF(AF299=1,Z299,IF(AF300=1,Z300,IF(AF301=1,Z301,IF(AF302=1,Z302,AL$287))))))))))))))))</f>
        <v>Alder</v>
      </c>
    </row>
    <row r="304" spans="1:38" s="8" customFormat="1" x14ac:dyDescent="0.25"/>
    <row r="305" spans="1:39" s="8" customFormat="1" x14ac:dyDescent="0.25"/>
    <row r="306" spans="1:39" s="8" customFormat="1" x14ac:dyDescent="0.25"/>
    <row r="307" spans="1:39" s="8" customFormat="1" x14ac:dyDescent="0.25">
      <c r="A307" s="8">
        <v>2</v>
      </c>
    </row>
    <row r="308" spans="1:39" s="8" customFormat="1" x14ac:dyDescent="0.25">
      <c r="A308" s="8" t="s">
        <v>553</v>
      </c>
    </row>
    <row r="309" spans="1:39" s="8" customFormat="1" ht="18" x14ac:dyDescent="0.35">
      <c r="A309" s="8" t="s">
        <v>552</v>
      </c>
      <c r="B309" s="194" t="s">
        <v>484</v>
      </c>
      <c r="C309" s="195">
        <f>J93</f>
        <v>1</v>
      </c>
      <c r="D309" s="193" t="s">
        <v>485</v>
      </c>
      <c r="E309" s="195">
        <f>H93</f>
        <v>8</v>
      </c>
      <c r="F309" s="193" t="s">
        <v>486</v>
      </c>
      <c r="G309" s="195">
        <f>I93</f>
        <v>1</v>
      </c>
      <c r="H309" s="193" t="s">
        <v>488</v>
      </c>
      <c r="I309" s="196">
        <v>2</v>
      </c>
      <c r="J309" s="9" t="s">
        <v>489</v>
      </c>
      <c r="L309" s="8">
        <f>IF(OR($G$93=$A$285,$G$92=$A$286),2,1)</f>
        <v>1</v>
      </c>
      <c r="M309" s="193" t="s">
        <v>554</v>
      </c>
      <c r="N309" s="196">
        <v>15</v>
      </c>
      <c r="AD309" s="193"/>
      <c r="AE309" s="196"/>
      <c r="AF309" s="193"/>
      <c r="AG309" s="8" t="s">
        <v>501</v>
      </c>
      <c r="AH309" s="193" t="s">
        <v>1005</v>
      </c>
      <c r="AI309" s="193" t="s">
        <v>502</v>
      </c>
      <c r="AJ309" s="193" t="s">
        <v>556</v>
      </c>
      <c r="AK309" s="196"/>
      <c r="AL309" s="193"/>
      <c r="AM309" s="196"/>
    </row>
    <row r="310" spans="1:39" s="8" customFormat="1" ht="18" x14ac:dyDescent="0.35">
      <c r="B310" s="197"/>
      <c r="C310" s="197"/>
      <c r="D310" s="197"/>
      <c r="E310" s="197"/>
      <c r="F310" s="197"/>
      <c r="G310" s="197"/>
      <c r="H310" s="197"/>
      <c r="I310" s="197" t="s">
        <v>491</v>
      </c>
      <c r="Q310" s="198" t="s">
        <v>492</v>
      </c>
      <c r="X310" s="198" t="s">
        <v>497</v>
      </c>
      <c r="AA310" s="8" t="s">
        <v>501</v>
      </c>
      <c r="AB310" s="193" t="s">
        <v>1005</v>
      </c>
      <c r="AC310" s="193" t="s">
        <v>502</v>
      </c>
      <c r="AE310" s="8">
        <v>1</v>
      </c>
      <c r="AF310" s="8">
        <f>IF($N$286=AE310,1,0)</f>
        <v>0</v>
      </c>
      <c r="AG310" s="8">
        <f>0</f>
        <v>0</v>
      </c>
      <c r="AH310" s="8">
        <v>0</v>
      </c>
      <c r="AI310" s="8">
        <v>0</v>
      </c>
      <c r="AJ310" s="8">
        <v>0</v>
      </c>
    </row>
    <row r="311" spans="1:39" s="8" customFormat="1" x14ac:dyDescent="0.25">
      <c r="A311" s="8" t="s">
        <v>498</v>
      </c>
      <c r="B311" s="193" t="s">
        <v>490</v>
      </c>
      <c r="C311" s="197"/>
      <c r="D311" s="197"/>
      <c r="E311" s="197"/>
      <c r="F311" s="197"/>
      <c r="G311" s="197"/>
      <c r="H311" s="197"/>
      <c r="I311" s="8">
        <f t="shared" ref="I311:I322" si="81">MAX(C311:H311)</f>
        <v>0</v>
      </c>
      <c r="K311" s="193" t="s">
        <v>493</v>
      </c>
      <c r="Q311" s="8">
        <f t="shared" ref="Q311:Q322" si="82">MAX(L311:P311)</f>
        <v>0</v>
      </c>
      <c r="R311" s="8" t="s">
        <v>496</v>
      </c>
      <c r="S311" s="8">
        <f>MAX(0, 0.1926*(100*C309)*(100*C309) + 0.01631*(100*C309)*(100*C309)*E309 + 0.003755*(100*C309)*E309*E309- 0.02756*(100*C309)*E309 + 0.000499*(100*C309)*(100*C309)*E309*E309)/1000</f>
        <v>3.5521440000000006</v>
      </c>
      <c r="X311" s="8">
        <f>MAX(S311:W311)</f>
        <v>3.5521440000000006</v>
      </c>
      <c r="Z311" s="8" t="str">
        <f>A311</f>
        <v>Alder</v>
      </c>
      <c r="AA311" s="8">
        <v>525</v>
      </c>
      <c r="AB311" s="8">
        <v>19</v>
      </c>
      <c r="AC311" s="8">
        <v>0.3</v>
      </c>
      <c r="AE311" s="8">
        <v>2</v>
      </c>
      <c r="AF311" s="8">
        <f>IF($N$309=AE311,1,0)</f>
        <v>0</v>
      </c>
      <c r="AG311" s="8">
        <f>$AF311*AA311</f>
        <v>0</v>
      </c>
      <c r="AH311" s="8">
        <f t="shared" ref="AH311:AH325" si="83">$AF311*AB311</f>
        <v>0</v>
      </c>
      <c r="AI311" s="8">
        <f t="shared" ref="AI311:AI325" si="84">$AF311*AC311</f>
        <v>0</v>
      </c>
      <c r="AJ311" s="8">
        <f>$AF311*X311</f>
        <v>0</v>
      </c>
    </row>
    <row r="312" spans="1:39" s="8" customFormat="1" x14ac:dyDescent="0.25">
      <c r="A312" s="8" t="s">
        <v>495</v>
      </c>
      <c r="B312" s="193" t="s">
        <v>490</v>
      </c>
      <c r="C312" s="197"/>
      <c r="D312" s="197"/>
      <c r="E312" s="197"/>
      <c r="F312" s="197"/>
      <c r="G312" s="197"/>
      <c r="H312" s="197"/>
      <c r="I312" s="8">
        <f t="shared" si="81"/>
        <v>0</v>
      </c>
      <c r="K312" s="193" t="s">
        <v>493</v>
      </c>
      <c r="Q312" s="8">
        <f t="shared" si="82"/>
        <v>0</v>
      </c>
      <c r="R312" s="8" t="s">
        <v>496</v>
      </c>
      <c r="S312" s="8">
        <f>MAX(0,IF(I309=1,0.0331*(100*C309)*(100*C309) + 0.03246*(100*C309)*(100*C309)*E309 + 0.04127*(100*C309)*E309,0.0331*(100*C309)*(100*C309) + 0.03593*(100*C309)*(100*C309)*E309 + 0.04127*(100*C309)*E309))/1000</f>
        <v>3.2384159999999995</v>
      </c>
      <c r="X312" s="8">
        <f>MAX(S312:W312)</f>
        <v>3.2384159999999995</v>
      </c>
      <c r="Z312" s="8" t="str">
        <f t="shared" ref="Z312:Z325" si="85">A312</f>
        <v>Ash</v>
      </c>
      <c r="AA312" s="8">
        <v>650</v>
      </c>
      <c r="AB312" s="8">
        <v>18.600000000000001</v>
      </c>
      <c r="AC312" s="8">
        <v>0.3</v>
      </c>
      <c r="AE312" s="8">
        <v>3</v>
      </c>
      <c r="AF312" s="8">
        <f t="shared" ref="AF312:AF325" si="86">IF($N$309=AE312,1,0)</f>
        <v>0</v>
      </c>
      <c r="AG312" s="8">
        <f t="shared" ref="AG312:AG325" si="87">$AF312*AA312</f>
        <v>0</v>
      </c>
      <c r="AH312" s="8">
        <f t="shared" si="83"/>
        <v>0</v>
      </c>
      <c r="AI312" s="8">
        <f t="shared" si="84"/>
        <v>0</v>
      </c>
      <c r="AJ312" s="8">
        <f t="shared" ref="AJ312:AJ325" si="88">$AF312*X312</f>
        <v>0</v>
      </c>
    </row>
    <row r="313" spans="1:39" s="8" customFormat="1" x14ac:dyDescent="0.25">
      <c r="A313" s="8" t="s">
        <v>126</v>
      </c>
      <c r="B313" s="193" t="s">
        <v>490</v>
      </c>
      <c r="C313" s="197"/>
      <c r="D313" s="197"/>
      <c r="E313" s="197"/>
      <c r="F313" s="197"/>
      <c r="G313" s="197"/>
      <c r="H313" s="197"/>
      <c r="I313" s="8">
        <f t="shared" si="81"/>
        <v>0</v>
      </c>
      <c r="K313" s="193" t="s">
        <v>493</v>
      </c>
      <c r="Q313" s="8">
        <f t="shared" si="82"/>
        <v>0</v>
      </c>
      <c r="R313" s="8" t="s">
        <v>496</v>
      </c>
      <c r="S313" s="8">
        <f xml:space="preserve"> MAX(0,0.0355*(100*C309)*(100*C309) + 0.0205*(100*C309)*E309 + 0.2177*(100*C309) - 0.0397)/1000</f>
        <v>0.39313029999999999</v>
      </c>
      <c r="X313" s="8">
        <f>MAX(S313:W313)</f>
        <v>0.39313029999999999</v>
      </c>
      <c r="Z313" s="8" t="str">
        <f t="shared" si="85"/>
        <v>Aspen</v>
      </c>
      <c r="AA313" s="8">
        <v>515</v>
      </c>
      <c r="AB313" s="8">
        <v>18.8</v>
      </c>
      <c r="AC313" s="8">
        <v>0.7</v>
      </c>
      <c r="AE313" s="8">
        <v>4</v>
      </c>
      <c r="AF313" s="8">
        <f t="shared" si="86"/>
        <v>0</v>
      </c>
      <c r="AG313" s="8">
        <f t="shared" si="87"/>
        <v>0</v>
      </c>
      <c r="AH313" s="8">
        <f t="shared" si="83"/>
        <v>0</v>
      </c>
      <c r="AI313" s="8">
        <f t="shared" si="84"/>
        <v>0</v>
      </c>
      <c r="AJ313" s="8">
        <f t="shared" si="88"/>
        <v>0</v>
      </c>
    </row>
    <row r="314" spans="1:39" s="8" customFormat="1" x14ac:dyDescent="0.25">
      <c r="A314" s="8" t="s">
        <v>494</v>
      </c>
      <c r="B314" s="193" t="s">
        <v>490</v>
      </c>
      <c r="C314" s="199">
        <f>0.01681*C309*C309*E309 + 0.12368*C309*C309 + 0.0004701*C309*C309*E309*E309 + 0.00622*C309*E309*E309</f>
        <v>0.6863264</v>
      </c>
      <c r="D314" s="197"/>
      <c r="E314" s="197"/>
      <c r="F314" s="197"/>
      <c r="G314" s="197"/>
      <c r="H314" s="197"/>
      <c r="I314" s="8">
        <f t="shared" si="81"/>
        <v>0.6863264</v>
      </c>
      <c r="K314" s="193" t="s">
        <v>493</v>
      </c>
      <c r="L314" s="8">
        <f>IF(I309=1,MAX(0,0.0208*(100*C309)*(100*C309)*E309-0.24212*(100*C309)*E309-0.0003486*(100*C309)*(100*C309)*E309*E309),0)/1000</f>
        <v>0</v>
      </c>
      <c r="M314" s="8">
        <f>IF(I309=2,MAX(0,0.01936*(100*C309)*(100*C309)*E309-0.24212*(100*C309)*E309-0.0003486*(100*C309)*(100*C309)*E309*E309),0)/1000</f>
        <v>1.1319999999999999</v>
      </c>
      <c r="Q314" s="8">
        <f t="shared" si="82"/>
        <v>1.1319999999999999</v>
      </c>
      <c r="R314" s="8" t="s">
        <v>496</v>
      </c>
      <c r="X314" s="8">
        <f t="shared" ref="X314" si="89">I314+Q314</f>
        <v>1.8183263999999999</v>
      </c>
      <c r="Z314" s="8" t="str">
        <f t="shared" si="85"/>
        <v>Beech</v>
      </c>
      <c r="AA314" s="8">
        <v>830</v>
      </c>
      <c r="AB314" s="8">
        <v>17.850000000000001</v>
      </c>
      <c r="AC314" s="8">
        <v>0.8</v>
      </c>
      <c r="AE314" s="8">
        <v>5</v>
      </c>
      <c r="AF314" s="8">
        <f t="shared" si="86"/>
        <v>0</v>
      </c>
      <c r="AG314" s="8">
        <f t="shared" si="87"/>
        <v>0</v>
      </c>
      <c r="AH314" s="8">
        <f t="shared" si="83"/>
        <v>0</v>
      </c>
      <c r="AI314" s="8">
        <f t="shared" si="84"/>
        <v>0</v>
      </c>
      <c r="AJ314" s="8">
        <f t="shared" si="88"/>
        <v>0</v>
      </c>
    </row>
    <row r="315" spans="1:39" s="8" customFormat="1" ht="17.25" customHeight="1" x14ac:dyDescent="0.25">
      <c r="A315" s="8" t="s">
        <v>125</v>
      </c>
      <c r="B315" s="193" t="s">
        <v>490</v>
      </c>
      <c r="C315" s="199"/>
      <c r="D315" s="197"/>
      <c r="E315" s="197"/>
      <c r="F315" s="197"/>
      <c r="G315" s="197"/>
      <c r="H315" s="197"/>
      <c r="I315" s="8">
        <f t="shared" si="81"/>
        <v>0</v>
      </c>
      <c r="K315" s="193" t="s">
        <v>493</v>
      </c>
      <c r="Q315" s="8">
        <f t="shared" si="82"/>
        <v>0</v>
      </c>
      <c r="R315" s="8" t="s">
        <v>496</v>
      </c>
      <c r="S315" s="199">
        <f>MAX(0, (10^-0.89363) * (((100*C309)*1)^2.23818) * ((((100*C309)*1)+20)^-1.0693) * (E309^6.02015) * ((E309 - 1.3)^ -4.51472))/1000</f>
        <v>1.1660099207485</v>
      </c>
      <c r="T315" s="199"/>
      <c r="X315" s="8">
        <f>MAX(S315:W315)</f>
        <v>1.1660099207485</v>
      </c>
      <c r="Z315" s="8" t="str">
        <f t="shared" si="85"/>
        <v>Birch</v>
      </c>
      <c r="AA315" s="8">
        <v>650</v>
      </c>
      <c r="AB315" s="8">
        <v>18.3</v>
      </c>
      <c r="AC315" s="8">
        <v>0.6</v>
      </c>
      <c r="AE315" s="8">
        <v>6</v>
      </c>
      <c r="AF315" s="8">
        <f t="shared" si="86"/>
        <v>0</v>
      </c>
      <c r="AG315" s="8">
        <f t="shared" si="87"/>
        <v>0</v>
      </c>
      <c r="AH315" s="8">
        <f t="shared" si="83"/>
        <v>0</v>
      </c>
      <c r="AI315" s="8">
        <f t="shared" si="84"/>
        <v>0</v>
      </c>
      <c r="AJ315" s="8">
        <f t="shared" si="88"/>
        <v>0</v>
      </c>
    </row>
    <row r="316" spans="1:39" s="8" customFormat="1" ht="17.25" customHeight="1" x14ac:dyDescent="0.25">
      <c r="A316" s="8" t="s">
        <v>512</v>
      </c>
      <c r="B316" s="193" t="s">
        <v>490</v>
      </c>
      <c r="C316" s="199"/>
      <c r="D316" s="197"/>
      <c r="E316" s="197"/>
      <c r="F316" s="197"/>
      <c r="G316" s="197"/>
      <c r="H316" s="197"/>
      <c r="I316" s="8">
        <f t="shared" si="81"/>
        <v>0</v>
      </c>
      <c r="K316" s="193" t="s">
        <v>493</v>
      </c>
      <c r="Q316" s="8">
        <f t="shared" si="82"/>
        <v>0</v>
      </c>
      <c r="R316" s="8" t="s">
        <v>496</v>
      </c>
      <c r="S316" s="199">
        <f>EXP(2.2598*LN(100*C309)-2.719)/500</f>
        <v>4.362980775496057</v>
      </c>
      <c r="T316" s="199"/>
      <c r="X316" s="8">
        <f>MAX(S316:W316)</f>
        <v>4.362980775496057</v>
      </c>
      <c r="Z316" s="8" t="str">
        <f t="shared" si="85"/>
        <v>Cypress</v>
      </c>
      <c r="AA316" s="8">
        <v>500</v>
      </c>
      <c r="AB316" s="8">
        <v>21.6</v>
      </c>
      <c r="AC316" s="8">
        <v>0.4</v>
      </c>
      <c r="AE316" s="8">
        <v>7</v>
      </c>
      <c r="AF316" s="8">
        <f t="shared" si="86"/>
        <v>0</v>
      </c>
      <c r="AG316" s="8">
        <f t="shared" si="87"/>
        <v>0</v>
      </c>
      <c r="AH316" s="8">
        <f t="shared" si="83"/>
        <v>0</v>
      </c>
      <c r="AI316" s="8">
        <f t="shared" si="84"/>
        <v>0</v>
      </c>
      <c r="AJ316" s="8">
        <f t="shared" si="88"/>
        <v>0</v>
      </c>
    </row>
    <row r="317" spans="1:39" s="8" customFormat="1" ht="17.25" customHeight="1" x14ac:dyDescent="0.25">
      <c r="A317" s="8" t="s">
        <v>500</v>
      </c>
      <c r="B317" s="193" t="s">
        <v>490</v>
      </c>
      <c r="C317" s="199"/>
      <c r="D317" s="197"/>
      <c r="E317" s="197"/>
      <c r="F317" s="197"/>
      <c r="G317" s="197"/>
      <c r="H317" s="197"/>
      <c r="I317" s="8">
        <f t="shared" si="81"/>
        <v>0</v>
      </c>
      <c r="K317" s="193" t="s">
        <v>493</v>
      </c>
      <c r="Q317" s="8">
        <f t="shared" si="82"/>
        <v>0</v>
      </c>
      <c r="R317" s="8" t="s">
        <v>496</v>
      </c>
      <c r="S317" s="199">
        <f>(39.8643 + 3.51885*(100*C309) + 0.02138 *E309 *(100*C309)*(100*C309))/1000</f>
        <v>2.1021493000000002</v>
      </c>
      <c r="T317" s="199"/>
      <c r="X317" s="8">
        <f>MAX(S317:W317)</f>
        <v>2.1021493000000002</v>
      </c>
      <c r="Z317" s="8" t="str">
        <f t="shared" si="85"/>
        <v>Eucalyptus</v>
      </c>
      <c r="AA317" s="8">
        <v>890</v>
      </c>
      <c r="AB317" s="8">
        <v>18.899999999999999</v>
      </c>
      <c r="AC317" s="8">
        <v>1.9</v>
      </c>
      <c r="AE317" s="8">
        <v>8</v>
      </c>
      <c r="AF317" s="8">
        <f t="shared" si="86"/>
        <v>0</v>
      </c>
      <c r="AG317" s="8">
        <f t="shared" si="87"/>
        <v>0</v>
      </c>
      <c r="AH317" s="8">
        <f t="shared" si="83"/>
        <v>0</v>
      </c>
      <c r="AI317" s="8">
        <f t="shared" si="84"/>
        <v>0</v>
      </c>
      <c r="AJ317" s="8">
        <f t="shared" si="88"/>
        <v>0</v>
      </c>
    </row>
    <row r="318" spans="1:39" s="8" customFormat="1" ht="17.25" customHeight="1" x14ac:dyDescent="0.25">
      <c r="A318" s="8" t="s">
        <v>499</v>
      </c>
      <c r="B318" s="193" t="s">
        <v>490</v>
      </c>
      <c r="I318" s="8">
        <f t="shared" si="81"/>
        <v>0</v>
      </c>
      <c r="K318" s="193" t="s">
        <v>493</v>
      </c>
      <c r="Q318" s="8">
        <f t="shared" si="82"/>
        <v>0</v>
      </c>
      <c r="R318" s="8" t="s">
        <v>496</v>
      </c>
      <c r="S318" s="199">
        <f>( 0.04801*(100*C309)*(100*C309)*E309 + 0.08886*(100*C309)*(100*C309) - 0.01012*(100*C309)*(100*C309)*(100*C309) - 0.08406*(100*C309)*E309 + 0.1972*E309)/1000</f>
        <v>-5.4562704000000002</v>
      </c>
      <c r="X318" s="8">
        <f>MAX(S318:W318)</f>
        <v>-5.4562704000000002</v>
      </c>
      <c r="Z318" s="8" t="str">
        <f t="shared" si="85"/>
        <v>Larch</v>
      </c>
      <c r="AA318" s="8">
        <v>595</v>
      </c>
      <c r="AB318" s="8">
        <v>17.5</v>
      </c>
      <c r="AC318" s="8">
        <v>0.5</v>
      </c>
      <c r="AE318" s="8">
        <v>9</v>
      </c>
      <c r="AF318" s="8">
        <f t="shared" si="86"/>
        <v>0</v>
      </c>
      <c r="AG318" s="8">
        <f t="shared" si="87"/>
        <v>0</v>
      </c>
      <c r="AH318" s="8">
        <f t="shared" si="83"/>
        <v>0</v>
      </c>
      <c r="AI318" s="8">
        <f t="shared" si="84"/>
        <v>0</v>
      </c>
      <c r="AJ318" s="8">
        <f t="shared" si="88"/>
        <v>0</v>
      </c>
    </row>
    <row r="319" spans="1:39" s="8" customFormat="1" x14ac:dyDescent="0.25">
      <c r="A319" s="8" t="s">
        <v>487</v>
      </c>
      <c r="B319" s="193" t="s">
        <v>490</v>
      </c>
      <c r="C319" s="8">
        <f>IF(AND(E309&gt;10,I309=1),0.03522*C309*C309*E309+0.08772*C309*E309-0.04905*C309*C309,0)</f>
        <v>0</v>
      </c>
      <c r="D319" s="8">
        <f>IF(AND(E309&lt;=10,I309=1),0.03522*C309*C309*E309+0.08772*C309*E309-0.04905*C309*C309+(1-E309/10)^2*(0.01682*C309*C309*E309+0.01108*C309*E309-0.02167*C309*E309*E309+0.04905*C309*C309),0)</f>
        <v>0</v>
      </c>
      <c r="E319" s="8">
        <f>IF(AND(E309&gt;10,I309=2),0.03829*C309*C309*E309+0.08772*C309*E309-0.04905*C309*C309,0)</f>
        <v>0</v>
      </c>
      <c r="F319" s="8">
        <f>IF(AND(E309&lt;=10,I309=2),0.03829*C309*C309*E309+0.08772*C309*E309-0.04905*C309*C309+(1-E309/10)^2*(0.01682*C309*C309*E309+0.01108*C309*E309-0.02167*C309*E309*E309+0.04905*C309*C309),0)</f>
        <v>0.91444480000000006</v>
      </c>
      <c r="I319" s="8">
        <f t="shared" si="81"/>
        <v>0.91444480000000006</v>
      </c>
      <c r="K319" s="193" t="s">
        <v>493</v>
      </c>
      <c r="L319" s="8">
        <f>IF(I309=1,MAX(0,0.02813*(100*C309)*(100*C309)*E309-0.3178*(100*C309)*E309-0.0006658*(100*C309)*(100*C309)*E309*E309),0)/1000</f>
        <v>0</v>
      </c>
      <c r="M319" s="8">
        <f>IF(I309=2,MAX(0,0.02729*(100*C309)*(100*C309)*E309-0.3178*(100*C309)*E309-0.0006658*(100*C309)*(100*C309)*E309*E309),0)/1000</f>
        <v>1.5028479999999997</v>
      </c>
      <c r="Q319" s="8">
        <f t="shared" si="82"/>
        <v>1.5028479999999997</v>
      </c>
      <c r="R319" s="8" t="s">
        <v>496</v>
      </c>
      <c r="X319" s="8">
        <f t="shared" ref="X319" si="90">I319+Q319</f>
        <v>2.4172927999999998</v>
      </c>
      <c r="Z319" s="8" t="str">
        <f t="shared" si="85"/>
        <v>Oak</v>
      </c>
      <c r="AA319" s="8">
        <v>715</v>
      </c>
      <c r="AB319" s="8">
        <v>18.399999999999999</v>
      </c>
      <c r="AC319" s="8">
        <v>1.4</v>
      </c>
      <c r="AE319" s="8">
        <v>10</v>
      </c>
      <c r="AF319" s="8">
        <f t="shared" si="86"/>
        <v>0</v>
      </c>
      <c r="AG319" s="8">
        <f t="shared" si="87"/>
        <v>0</v>
      </c>
      <c r="AH319" s="8">
        <f t="shared" si="83"/>
        <v>0</v>
      </c>
      <c r="AI319" s="8">
        <f t="shared" si="84"/>
        <v>0</v>
      </c>
      <c r="AJ319" s="8">
        <f t="shared" si="88"/>
        <v>0</v>
      </c>
    </row>
    <row r="320" spans="1:39" s="8" customFormat="1" x14ac:dyDescent="0.25">
      <c r="A320" s="8" t="s">
        <v>510</v>
      </c>
      <c r="B320" s="193" t="s">
        <v>490</v>
      </c>
      <c r="I320" s="8">
        <f t="shared" si="81"/>
        <v>0</v>
      </c>
      <c r="K320" s="193" t="s">
        <v>493</v>
      </c>
      <c r="Q320" s="8">
        <f t="shared" si="82"/>
        <v>0</v>
      </c>
      <c r="R320" s="8" t="s">
        <v>496</v>
      </c>
      <c r="S320" s="8">
        <f>EXP(2.3524*LN(100*C309)-1.9349)/530</f>
        <v>13.810447058355509</v>
      </c>
      <c r="X320" s="8">
        <f>MAX(S320:W320)</f>
        <v>13.810447058355509</v>
      </c>
      <c r="Z320" s="8" t="str">
        <f t="shared" si="85"/>
        <v>Olive</v>
      </c>
      <c r="AA320" s="8">
        <v>530</v>
      </c>
      <c r="AB320" s="8">
        <v>18</v>
      </c>
      <c r="AC320" s="8">
        <v>2.2000000000000002</v>
      </c>
      <c r="AE320" s="8">
        <v>11</v>
      </c>
      <c r="AF320" s="8">
        <f t="shared" si="86"/>
        <v>0</v>
      </c>
      <c r="AG320" s="8">
        <f t="shared" si="87"/>
        <v>0</v>
      </c>
      <c r="AH320" s="8">
        <f t="shared" si="83"/>
        <v>0</v>
      </c>
      <c r="AI320" s="8">
        <f t="shared" si="84"/>
        <v>0</v>
      </c>
      <c r="AJ320" s="8">
        <f t="shared" si="88"/>
        <v>0</v>
      </c>
    </row>
    <row r="321" spans="1:39" s="8" customFormat="1" x14ac:dyDescent="0.25">
      <c r="A321" s="8" t="s">
        <v>127</v>
      </c>
      <c r="B321" s="193" t="s">
        <v>490</v>
      </c>
      <c r="I321" s="8">
        <f t="shared" si="81"/>
        <v>0</v>
      </c>
      <c r="K321" s="193" t="s">
        <v>493</v>
      </c>
      <c r="Q321" s="8">
        <f t="shared" si="82"/>
        <v>0</v>
      </c>
      <c r="R321" s="8" t="s">
        <v>496</v>
      </c>
      <c r="S321" s="8">
        <f>IF(C309&lt;=0.05, 0.22 + 0.1066*(100*C309)*(100*C309) + 0.02085*(100*C309)*(100*C309)*E309 + 0.008427*(100*C309)*E309*E309,(10^-1.38903) * ((100*C309)^1.84493) * (((100*C309)+20)^0.06563) * (E309^2.02122) * ((E309-1.3)^-1.01095))/1000</f>
        <v>2.6761465161008267</v>
      </c>
      <c r="X321" s="8">
        <f>MAX(S321:W321)</f>
        <v>2.6761465161008267</v>
      </c>
      <c r="Z321" s="8" t="str">
        <f t="shared" si="85"/>
        <v>Pine</v>
      </c>
      <c r="AA321" s="8">
        <v>505</v>
      </c>
      <c r="AB321" s="8">
        <v>19.399999999999999</v>
      </c>
      <c r="AC321" s="8">
        <v>0.3</v>
      </c>
      <c r="AE321" s="8">
        <v>12</v>
      </c>
      <c r="AF321" s="8">
        <f t="shared" si="86"/>
        <v>0</v>
      </c>
      <c r="AG321" s="8">
        <f t="shared" si="87"/>
        <v>0</v>
      </c>
      <c r="AH321" s="8">
        <f t="shared" si="83"/>
        <v>0</v>
      </c>
      <c r="AI321" s="8">
        <f t="shared" si="84"/>
        <v>0</v>
      </c>
      <c r="AJ321" s="8">
        <f t="shared" si="88"/>
        <v>0</v>
      </c>
    </row>
    <row r="322" spans="1:39" s="8" customFormat="1" x14ac:dyDescent="0.25">
      <c r="A322" s="8" t="s">
        <v>511</v>
      </c>
      <c r="B322" s="193" t="s">
        <v>490</v>
      </c>
      <c r="I322" s="8">
        <f t="shared" si="81"/>
        <v>0</v>
      </c>
      <c r="K322" s="193" t="s">
        <v>493</v>
      </c>
      <c r="Q322" s="8">
        <f t="shared" si="82"/>
        <v>0</v>
      </c>
      <c r="R322" s="8" t="s">
        <v>496</v>
      </c>
      <c r="S322" s="8">
        <f>EXP(2.4561*LN(100*C309)-2.5652)/330</f>
        <v>19.038549397311272</v>
      </c>
      <c r="X322" s="8">
        <f>MAX(S322:W322)</f>
        <v>19.038549397311272</v>
      </c>
      <c r="Z322" s="8" t="str">
        <f t="shared" si="85"/>
        <v>Salix</v>
      </c>
      <c r="AA322" s="8">
        <v>330</v>
      </c>
      <c r="AB322" s="8">
        <v>18.399999999999999</v>
      </c>
      <c r="AC322" s="8">
        <v>1.5</v>
      </c>
      <c r="AE322" s="8">
        <v>13</v>
      </c>
      <c r="AF322" s="8">
        <f t="shared" si="86"/>
        <v>0</v>
      </c>
      <c r="AG322" s="8">
        <f t="shared" si="87"/>
        <v>0</v>
      </c>
      <c r="AH322" s="8">
        <f t="shared" si="83"/>
        <v>0</v>
      </c>
      <c r="AI322" s="8">
        <f t="shared" si="84"/>
        <v>0</v>
      </c>
      <c r="AJ322" s="8">
        <f t="shared" si="88"/>
        <v>0</v>
      </c>
    </row>
    <row r="323" spans="1:39" s="8" customFormat="1" x14ac:dyDescent="0.25">
      <c r="A323" s="8" t="s">
        <v>547</v>
      </c>
      <c r="B323" s="193"/>
      <c r="K323" s="193"/>
      <c r="S323" s="8">
        <f>EXP(2.513*LN(100*C309)-4.545)/1000/500</f>
        <v>2.2550780379056307E-3</v>
      </c>
      <c r="X323" s="8">
        <f t="shared" ref="X323:X324" si="91">MAX(S323:W323)</f>
        <v>2.2550780379056307E-3</v>
      </c>
      <c r="Z323" s="8" t="str">
        <f t="shared" si="85"/>
        <v>Shrub (conif)</v>
      </c>
      <c r="AA323" s="8">
        <v>500</v>
      </c>
      <c r="AB323" s="8">
        <v>19</v>
      </c>
      <c r="AC323" s="8">
        <v>2.5</v>
      </c>
      <c r="AE323" s="8">
        <v>14</v>
      </c>
      <c r="AF323" s="8">
        <f t="shared" si="86"/>
        <v>0</v>
      </c>
      <c r="AG323" s="8">
        <f t="shared" si="87"/>
        <v>0</v>
      </c>
      <c r="AH323" s="8">
        <f t="shared" si="83"/>
        <v>0</v>
      </c>
      <c r="AI323" s="8">
        <f t="shared" si="84"/>
        <v>0</v>
      </c>
      <c r="AJ323" s="8">
        <f t="shared" si="88"/>
        <v>0</v>
      </c>
    </row>
    <row r="324" spans="1:39" s="8" customFormat="1" x14ac:dyDescent="0.25">
      <c r="A324" s="8" t="s">
        <v>548</v>
      </c>
      <c r="B324" s="193"/>
      <c r="K324" s="193"/>
      <c r="S324" s="8">
        <f>EXP(2.312*LN(100*C309)-4.305)/1000/600</f>
        <v>9.4669700903445876E-4</v>
      </c>
      <c r="X324" s="8">
        <f t="shared" si="91"/>
        <v>9.4669700903445876E-4</v>
      </c>
      <c r="Z324" s="8" t="str">
        <f t="shared" si="85"/>
        <v>Shrub (decid)</v>
      </c>
      <c r="AA324" s="8">
        <v>600</v>
      </c>
      <c r="AB324" s="8">
        <v>18</v>
      </c>
      <c r="AC324" s="8">
        <v>2.5</v>
      </c>
      <c r="AE324" s="8">
        <v>15</v>
      </c>
      <c r="AF324" s="8">
        <f t="shared" si="86"/>
        <v>1</v>
      </c>
      <c r="AG324" s="8">
        <f t="shared" si="87"/>
        <v>600</v>
      </c>
      <c r="AH324" s="8">
        <f t="shared" si="83"/>
        <v>18</v>
      </c>
      <c r="AI324" s="8">
        <f t="shared" si="84"/>
        <v>2.5</v>
      </c>
      <c r="AJ324" s="8">
        <f t="shared" si="88"/>
        <v>9.4669700903445876E-4</v>
      </c>
    </row>
    <row r="325" spans="1:39" s="8" customFormat="1" x14ac:dyDescent="0.25">
      <c r="A325" s="8" t="s">
        <v>483</v>
      </c>
      <c r="B325" s="193" t="s">
        <v>490</v>
      </c>
      <c r="I325" s="8">
        <f t="shared" ref="I325" si="92">MAX(C325:H325)</f>
        <v>0</v>
      </c>
      <c r="K325" s="193" t="s">
        <v>493</v>
      </c>
      <c r="Q325" s="8">
        <f t="shared" ref="Q325" si="93">MAX(L325:P325)</f>
        <v>0</v>
      </c>
      <c r="R325" s="8" t="s">
        <v>496</v>
      </c>
      <c r="S325" s="8">
        <f>IF(AND(E309&gt;=4,C309&gt;=0.045), (10^-1.02039) * ((100*C309)^2.00128) * (((100*C309)+20)^-0.47473) * (E309^2.87138) * ((E309-1.3)^ -1.61803)/1000,0)</f>
        <v>1.7849292270848878</v>
      </c>
      <c r="T325" s="8">
        <f>IF(S325&gt;0,0,(0.1059*(100*C309)*(100*C309) + 0.01968*(100*C309)*(100*C309)*E309 + 0.01468*(100*C309)*E309*E309 - 0.04585*E309*E309 + 0.006168*(100*C309)*(100*C309)*G309)/1000)</f>
        <v>0</v>
      </c>
      <c r="X325" s="8">
        <f>MAX(S325:W325)</f>
        <v>1.7849292270848878</v>
      </c>
      <c r="Z325" s="8" t="str">
        <f t="shared" si="85"/>
        <v>Spruce</v>
      </c>
      <c r="AA325" s="8">
        <v>390</v>
      </c>
      <c r="AB325" s="8">
        <v>18.600000000000001</v>
      </c>
      <c r="AC325" s="8">
        <v>0.3</v>
      </c>
      <c r="AE325" s="8">
        <v>16</v>
      </c>
      <c r="AF325" s="8">
        <f t="shared" si="86"/>
        <v>0</v>
      </c>
      <c r="AG325" s="8">
        <f t="shared" si="87"/>
        <v>0</v>
      </c>
      <c r="AH325" s="8">
        <f t="shared" si="83"/>
        <v>0</v>
      </c>
      <c r="AI325" s="8">
        <f t="shared" si="84"/>
        <v>0</v>
      </c>
      <c r="AJ325" s="8">
        <f t="shared" si="88"/>
        <v>0</v>
      </c>
    </row>
    <row r="326" spans="1:39" s="8" customFormat="1" x14ac:dyDescent="0.25">
      <c r="D326" s="200"/>
      <c r="E326" s="200"/>
      <c r="F326" s="200"/>
      <c r="N326" s="114"/>
      <c r="AG326" s="8">
        <f>IF($N309&gt;1,SUM(AG310:AG325),0)</f>
        <v>600</v>
      </c>
      <c r="AH326" s="8">
        <f t="shared" ref="AH326:AJ326" si="94">IF($N309&gt;1,SUM(AH310:AH325),0)</f>
        <v>18</v>
      </c>
      <c r="AI326" s="8">
        <f t="shared" si="94"/>
        <v>2.5</v>
      </c>
      <c r="AJ326" s="8">
        <f t="shared" si="94"/>
        <v>9.4669700903445876E-4</v>
      </c>
      <c r="AL326" s="8" t="str">
        <f>IF(AF310=1,AL$287,IF(AF311=1,Z311,IF(AF312=1,Z312,IF(AF313=1,Z313,IF(AF314=1,Z314,IF(AF315=1,Z315,IF(AF316=1,Z316,IF(AF317=1,Z317,IF(AF318=1,Z318,IF(AF319=1,Z319,IF(AF320=1,Z320,IF(AF321=1,Z321,IF(AF322=1,Z322,IF(AF323=1,Z323,IF(AF324=1,Z324,IF(AF325=1,Z325,AL$287))))))))))))))))</f>
        <v>Shrub (decid)</v>
      </c>
    </row>
    <row r="327" spans="1:39" s="8" customFormat="1" x14ac:dyDescent="0.25"/>
    <row r="328" spans="1:39" s="8" customFormat="1" x14ac:dyDescent="0.25"/>
    <row r="329" spans="1:39" s="8" customFormat="1" x14ac:dyDescent="0.25"/>
    <row r="330" spans="1:39" s="8" customFormat="1" x14ac:dyDescent="0.25"/>
    <row r="331" spans="1:39" s="8" customFormat="1" x14ac:dyDescent="0.25">
      <c r="A331" s="8">
        <v>3</v>
      </c>
    </row>
    <row r="332" spans="1:39" s="8" customFormat="1" x14ac:dyDescent="0.25">
      <c r="A332" s="8" t="s">
        <v>553</v>
      </c>
    </row>
    <row r="333" spans="1:39" s="8" customFormat="1" ht="18" x14ac:dyDescent="0.35">
      <c r="A333" s="8" t="s">
        <v>552</v>
      </c>
      <c r="B333" s="194" t="s">
        <v>484</v>
      </c>
      <c r="C333" s="195">
        <f>J94</f>
        <v>0.1</v>
      </c>
      <c r="D333" s="193" t="s">
        <v>485</v>
      </c>
      <c r="E333" s="195">
        <f>H94</f>
        <v>8</v>
      </c>
      <c r="F333" s="193" t="s">
        <v>486</v>
      </c>
      <c r="G333" s="195">
        <f>I94</f>
        <v>7</v>
      </c>
      <c r="H333" s="193" t="s">
        <v>488</v>
      </c>
      <c r="I333" s="196">
        <v>2</v>
      </c>
      <c r="J333" s="9" t="s">
        <v>489</v>
      </c>
      <c r="L333" s="8">
        <f>IF(OR($G$94=$A$285,$G$92=$A$286),2,1)</f>
        <v>1</v>
      </c>
      <c r="M333" s="193" t="s">
        <v>554</v>
      </c>
      <c r="N333" s="196">
        <v>8</v>
      </c>
      <c r="AD333" s="193"/>
      <c r="AE333" s="196"/>
      <c r="AF333" s="193"/>
      <c r="AG333" s="8" t="s">
        <v>501</v>
      </c>
      <c r="AH333" s="193" t="s">
        <v>1005</v>
      </c>
      <c r="AI333" s="193" t="s">
        <v>502</v>
      </c>
      <c r="AJ333" s="193" t="s">
        <v>556</v>
      </c>
      <c r="AK333" s="196"/>
      <c r="AL333" s="193"/>
      <c r="AM333" s="196"/>
    </row>
    <row r="334" spans="1:39" s="8" customFormat="1" ht="18" x14ac:dyDescent="0.35">
      <c r="B334" s="197"/>
      <c r="C334" s="197"/>
      <c r="D334" s="197"/>
      <c r="E334" s="197"/>
      <c r="F334" s="197"/>
      <c r="G334" s="197"/>
      <c r="H334" s="197"/>
      <c r="I334" s="197" t="s">
        <v>491</v>
      </c>
      <c r="Q334" s="198" t="s">
        <v>492</v>
      </c>
      <c r="X334" s="198" t="s">
        <v>497</v>
      </c>
      <c r="AA334" s="8" t="s">
        <v>501</v>
      </c>
      <c r="AB334" s="193" t="s">
        <v>1005</v>
      </c>
      <c r="AC334" s="193" t="s">
        <v>502</v>
      </c>
      <c r="AE334" s="8">
        <v>1</v>
      </c>
      <c r="AF334" s="8">
        <f>IF($N$286=AE334,1,0)</f>
        <v>0</v>
      </c>
      <c r="AG334" s="8">
        <f>0</f>
        <v>0</v>
      </c>
      <c r="AH334" s="8">
        <v>0</v>
      </c>
      <c r="AI334" s="8">
        <v>0</v>
      </c>
      <c r="AJ334" s="8">
        <v>0</v>
      </c>
    </row>
    <row r="335" spans="1:39" s="8" customFormat="1" x14ac:dyDescent="0.25">
      <c r="A335" s="8" t="s">
        <v>498</v>
      </c>
      <c r="B335" s="193" t="s">
        <v>490</v>
      </c>
      <c r="C335" s="197"/>
      <c r="D335" s="197"/>
      <c r="E335" s="197"/>
      <c r="F335" s="197"/>
      <c r="G335" s="197"/>
      <c r="H335" s="197"/>
      <c r="I335" s="8">
        <f t="shared" ref="I335:I346" si="95">MAX(C335:H335)</f>
        <v>0</v>
      </c>
      <c r="K335" s="193" t="s">
        <v>493</v>
      </c>
      <c r="Q335" s="8">
        <f t="shared" ref="Q335:Q346" si="96">MAX(L335:P335)</f>
        <v>0</v>
      </c>
      <c r="R335" s="8" t="s">
        <v>496</v>
      </c>
      <c r="S335" s="8">
        <f>MAX(0, 0.1926*(100*C333)*(100*C333) + 0.01631*(100*C333)*(100*C333)*E333 + 0.003755*(100*C333)*E333*E333- 0.02756*(100*C333)*E333 + 0.000499*(100*C333)*(100*C333)*E333*E333)/1000</f>
        <v>3.5700000000000003E-2</v>
      </c>
      <c r="X335" s="8">
        <f>MAX(S335:W335)</f>
        <v>3.5700000000000003E-2</v>
      </c>
      <c r="Z335" s="8" t="str">
        <f>A335</f>
        <v>Alder</v>
      </c>
      <c r="AA335" s="8">
        <v>525</v>
      </c>
      <c r="AB335" s="8">
        <v>19</v>
      </c>
      <c r="AC335" s="8">
        <v>0.3</v>
      </c>
      <c r="AE335" s="8">
        <v>2</v>
      </c>
      <c r="AF335" s="8">
        <f>IF($N$333=AE335,1,0)</f>
        <v>0</v>
      </c>
      <c r="AG335" s="8">
        <f>$AF335*AA335</f>
        <v>0</v>
      </c>
      <c r="AH335" s="8">
        <f t="shared" ref="AH335:AH349" si="97">$AF335*AB335</f>
        <v>0</v>
      </c>
      <c r="AI335" s="8">
        <f t="shared" ref="AI335:AI349" si="98">$AF335*AC335</f>
        <v>0</v>
      </c>
      <c r="AJ335" s="8">
        <f>$AF335*X335</f>
        <v>0</v>
      </c>
    </row>
    <row r="336" spans="1:39" s="8" customFormat="1" x14ac:dyDescent="0.25">
      <c r="A336" s="8" t="s">
        <v>495</v>
      </c>
      <c r="B336" s="193" t="s">
        <v>490</v>
      </c>
      <c r="C336" s="197"/>
      <c r="D336" s="197"/>
      <c r="E336" s="197"/>
      <c r="F336" s="197"/>
      <c r="G336" s="197"/>
      <c r="H336" s="197"/>
      <c r="I336" s="8">
        <f t="shared" si="95"/>
        <v>0</v>
      </c>
      <c r="K336" s="193" t="s">
        <v>493</v>
      </c>
      <c r="Q336" s="8">
        <f t="shared" si="96"/>
        <v>0</v>
      </c>
      <c r="R336" s="8" t="s">
        <v>496</v>
      </c>
      <c r="S336" s="8">
        <f>MAX(0,IF(I333=1,0.0331*(100*C333)*(100*C333) + 0.03246*(100*C333)*(100*C333)*E333 + 0.04127*(100*C333)*E333,0.0331*(100*C333)*(100*C333) + 0.03593*(100*C333)*(100*C333)*E333 + 0.04127*(100*C333)*E333))/1000</f>
        <v>3.5355599999999994E-2</v>
      </c>
      <c r="X336" s="8">
        <f>MAX(S336:W336)</f>
        <v>3.5355599999999994E-2</v>
      </c>
      <c r="Z336" s="8" t="str">
        <f t="shared" ref="Z336:Z349" si="99">A336</f>
        <v>Ash</v>
      </c>
      <c r="AA336" s="8">
        <v>650</v>
      </c>
      <c r="AB336" s="8">
        <v>18.600000000000001</v>
      </c>
      <c r="AC336" s="8">
        <v>0.3</v>
      </c>
      <c r="AE336" s="8">
        <v>3</v>
      </c>
      <c r="AF336" s="8">
        <f t="shared" ref="AF336:AF349" si="100">IF($N$333=AE336,1,0)</f>
        <v>0</v>
      </c>
      <c r="AG336" s="8">
        <f t="shared" ref="AG336:AG349" si="101">$AF336*AA336</f>
        <v>0</v>
      </c>
      <c r="AH336" s="8">
        <f t="shared" si="97"/>
        <v>0</v>
      </c>
      <c r="AI336" s="8">
        <f t="shared" si="98"/>
        <v>0</v>
      </c>
      <c r="AJ336" s="8">
        <f t="shared" ref="AJ336:AJ349" si="102">$AF336*X336</f>
        <v>0</v>
      </c>
    </row>
    <row r="337" spans="1:38" s="8" customFormat="1" x14ac:dyDescent="0.25">
      <c r="A337" s="8" t="s">
        <v>126</v>
      </c>
      <c r="B337" s="193" t="s">
        <v>490</v>
      </c>
      <c r="C337" s="197"/>
      <c r="D337" s="197"/>
      <c r="E337" s="197"/>
      <c r="F337" s="197"/>
      <c r="G337" s="197"/>
      <c r="H337" s="197"/>
      <c r="I337" s="8">
        <f t="shared" si="95"/>
        <v>0</v>
      </c>
      <c r="K337" s="193" t="s">
        <v>493</v>
      </c>
      <c r="Q337" s="8">
        <f t="shared" si="96"/>
        <v>0</v>
      </c>
      <c r="R337" s="8" t="s">
        <v>496</v>
      </c>
      <c r="S337" s="8">
        <f xml:space="preserve"> MAX(0,0.0355*(100*C333)*(100*C333) + 0.0205*(100*C333)*E333 + 0.2177*(100*C333) - 0.0397)/1000</f>
        <v>7.3272999999999993E-3</v>
      </c>
      <c r="X337" s="8">
        <f>MAX(S337:W337)</f>
        <v>7.3272999999999993E-3</v>
      </c>
      <c r="Z337" s="8" t="str">
        <f t="shared" si="99"/>
        <v>Aspen</v>
      </c>
      <c r="AA337" s="8">
        <v>515</v>
      </c>
      <c r="AB337" s="8">
        <v>18.8</v>
      </c>
      <c r="AC337" s="8">
        <v>0.7</v>
      </c>
      <c r="AE337" s="8">
        <v>4</v>
      </c>
      <c r="AF337" s="8">
        <f t="shared" si="100"/>
        <v>0</v>
      </c>
      <c r="AG337" s="8">
        <f t="shared" si="101"/>
        <v>0</v>
      </c>
      <c r="AH337" s="8">
        <f t="shared" si="97"/>
        <v>0</v>
      </c>
      <c r="AI337" s="8">
        <f t="shared" si="98"/>
        <v>0</v>
      </c>
      <c r="AJ337" s="8">
        <f t="shared" si="102"/>
        <v>0</v>
      </c>
    </row>
    <row r="338" spans="1:38" s="8" customFormat="1" x14ac:dyDescent="0.25">
      <c r="A338" s="8" t="s">
        <v>494</v>
      </c>
      <c r="B338" s="193" t="s">
        <v>490</v>
      </c>
      <c r="C338" s="199">
        <f>0.01681*C333*C333*E333 + 0.12368*C333*C333 + 0.0004701*C333*C333*E333*E333 + 0.00622*C333*E333*E333</f>
        <v>4.2690464000000004E-2</v>
      </c>
      <c r="D338" s="197"/>
      <c r="E338" s="197"/>
      <c r="F338" s="197"/>
      <c r="G338" s="197"/>
      <c r="H338" s="197"/>
      <c r="I338" s="8">
        <f t="shared" si="95"/>
        <v>4.2690464000000004E-2</v>
      </c>
      <c r="K338" s="193" t="s">
        <v>493</v>
      </c>
      <c r="L338" s="8">
        <f>IF(I333=1,MAX(0,0.0208*(100*C333)*(100*C333)*E333-0.24212*(100*C333)*E333-0.0003486*(100*C333)*(100*C333)*E333*E333),0)/1000</f>
        <v>0</v>
      </c>
      <c r="M338" s="8">
        <f>IF(I333=2,MAX(0,0.01936*(100*C333)*(100*C333)*E333-0.24212*(100*C333)*E333-0.0003486*(100*C333)*(100*C333)*E333*E333),0)/1000</f>
        <v>0</v>
      </c>
      <c r="Q338" s="8">
        <f t="shared" si="96"/>
        <v>0</v>
      </c>
      <c r="R338" s="8" t="s">
        <v>496</v>
      </c>
      <c r="X338" s="8">
        <f t="shared" ref="X338" si="103">I338+Q338</f>
        <v>4.2690464000000004E-2</v>
      </c>
      <c r="Z338" s="8" t="str">
        <f t="shared" si="99"/>
        <v>Beech</v>
      </c>
      <c r="AA338" s="8">
        <v>830</v>
      </c>
      <c r="AB338" s="8">
        <v>17.850000000000001</v>
      </c>
      <c r="AC338" s="8">
        <v>0.8</v>
      </c>
      <c r="AE338" s="8">
        <v>5</v>
      </c>
      <c r="AF338" s="8">
        <f t="shared" si="100"/>
        <v>0</v>
      </c>
      <c r="AG338" s="8">
        <f t="shared" si="101"/>
        <v>0</v>
      </c>
      <c r="AH338" s="8">
        <f t="shared" si="97"/>
        <v>0</v>
      </c>
      <c r="AI338" s="8">
        <f t="shared" si="98"/>
        <v>0</v>
      </c>
      <c r="AJ338" s="8">
        <f t="shared" si="102"/>
        <v>0</v>
      </c>
    </row>
    <row r="339" spans="1:38" s="8" customFormat="1" ht="17.25" customHeight="1" x14ac:dyDescent="0.25">
      <c r="A339" s="8" t="s">
        <v>125</v>
      </c>
      <c r="B339" s="193" t="s">
        <v>490</v>
      </c>
      <c r="C339" s="199"/>
      <c r="D339" s="197"/>
      <c r="E339" s="197"/>
      <c r="F339" s="197"/>
      <c r="G339" s="197"/>
      <c r="H339" s="197"/>
      <c r="I339" s="8">
        <f t="shared" si="95"/>
        <v>0</v>
      </c>
      <c r="K339" s="193" t="s">
        <v>493</v>
      </c>
      <c r="Q339" s="8">
        <f t="shared" si="96"/>
        <v>0</v>
      </c>
      <c r="R339" s="8" t="s">
        <v>496</v>
      </c>
      <c r="S339" s="199">
        <f>MAX(0, (10^-0.89363) * (((100*C333)*1)^2.23818) * ((((100*C333)*1)+20)^-1.0693) * (E333^6.02015) * ((E333 - 1.3)^ -4.51472))/1000</f>
        <v>2.9669142485311713E-2</v>
      </c>
      <c r="T339" s="199"/>
      <c r="X339" s="8">
        <f>MAX(S339:W339)</f>
        <v>2.9669142485311713E-2</v>
      </c>
      <c r="Z339" s="8" t="str">
        <f t="shared" si="99"/>
        <v>Birch</v>
      </c>
      <c r="AA339" s="8">
        <v>650</v>
      </c>
      <c r="AB339" s="8">
        <v>18.3</v>
      </c>
      <c r="AC339" s="8">
        <v>0.6</v>
      </c>
      <c r="AE339" s="8">
        <v>6</v>
      </c>
      <c r="AF339" s="8">
        <f t="shared" si="100"/>
        <v>0</v>
      </c>
      <c r="AG339" s="8">
        <f t="shared" si="101"/>
        <v>0</v>
      </c>
      <c r="AH339" s="8">
        <f t="shared" si="97"/>
        <v>0</v>
      </c>
      <c r="AI339" s="8">
        <f t="shared" si="98"/>
        <v>0</v>
      </c>
      <c r="AJ339" s="8">
        <f t="shared" si="102"/>
        <v>0</v>
      </c>
    </row>
    <row r="340" spans="1:38" s="8" customFormat="1" ht="17.25" customHeight="1" x14ac:dyDescent="0.25">
      <c r="A340" s="8" t="s">
        <v>512</v>
      </c>
      <c r="B340" s="193" t="s">
        <v>490</v>
      </c>
      <c r="C340" s="199"/>
      <c r="D340" s="197"/>
      <c r="E340" s="197"/>
      <c r="F340" s="197"/>
      <c r="G340" s="197"/>
      <c r="H340" s="197"/>
      <c r="I340" s="8">
        <f t="shared" si="95"/>
        <v>0</v>
      </c>
      <c r="K340" s="193" t="s">
        <v>493</v>
      </c>
      <c r="Q340" s="8">
        <f t="shared" si="96"/>
        <v>0</v>
      </c>
      <c r="R340" s="8" t="s">
        <v>496</v>
      </c>
      <c r="S340" s="199">
        <f>EXP(2.2598*LN(100*C333)-2.719)/500</f>
        <v>2.3987406745754326E-2</v>
      </c>
      <c r="T340" s="199"/>
      <c r="X340" s="8">
        <f>MAX(S340:W340)</f>
        <v>2.3987406745754326E-2</v>
      </c>
      <c r="Z340" s="8" t="str">
        <f t="shared" si="99"/>
        <v>Cypress</v>
      </c>
      <c r="AA340" s="8">
        <v>500</v>
      </c>
      <c r="AB340" s="8">
        <v>21.6</v>
      </c>
      <c r="AC340" s="8">
        <v>0.4</v>
      </c>
      <c r="AE340" s="8">
        <v>7</v>
      </c>
      <c r="AF340" s="8">
        <f t="shared" si="100"/>
        <v>0</v>
      </c>
      <c r="AG340" s="8">
        <f t="shared" si="101"/>
        <v>0</v>
      </c>
      <c r="AH340" s="8">
        <f t="shared" si="97"/>
        <v>0</v>
      </c>
      <c r="AI340" s="8">
        <f t="shared" si="98"/>
        <v>0</v>
      </c>
      <c r="AJ340" s="8">
        <f t="shared" si="102"/>
        <v>0</v>
      </c>
    </row>
    <row r="341" spans="1:38" s="8" customFormat="1" ht="17.25" customHeight="1" x14ac:dyDescent="0.25">
      <c r="A341" s="8" t="s">
        <v>500</v>
      </c>
      <c r="B341" s="193" t="s">
        <v>490</v>
      </c>
      <c r="C341" s="199"/>
      <c r="D341" s="197"/>
      <c r="E341" s="197"/>
      <c r="F341" s="197"/>
      <c r="G341" s="197"/>
      <c r="H341" s="197"/>
      <c r="I341" s="8">
        <f t="shared" si="95"/>
        <v>0</v>
      </c>
      <c r="K341" s="193" t="s">
        <v>493</v>
      </c>
      <c r="Q341" s="8">
        <f t="shared" si="96"/>
        <v>0</v>
      </c>
      <c r="R341" s="8" t="s">
        <v>496</v>
      </c>
      <c r="S341" s="199">
        <f>(39.8643 + 3.51885*(100*C333) + 0.02138 *E333 *(100*C333)*(100*C333))/1000</f>
        <v>9.2156799999999983E-2</v>
      </c>
      <c r="T341" s="199"/>
      <c r="X341" s="8">
        <f>MAX(S341:W341)</f>
        <v>9.2156799999999983E-2</v>
      </c>
      <c r="Z341" s="8" t="str">
        <f t="shared" si="99"/>
        <v>Eucalyptus</v>
      </c>
      <c r="AA341" s="8">
        <v>890</v>
      </c>
      <c r="AB341" s="8">
        <v>18.899999999999999</v>
      </c>
      <c r="AC341" s="8">
        <v>1.9</v>
      </c>
      <c r="AE341" s="8">
        <v>8</v>
      </c>
      <c r="AF341" s="8">
        <f t="shared" si="100"/>
        <v>1</v>
      </c>
      <c r="AG341" s="8">
        <f t="shared" si="101"/>
        <v>890</v>
      </c>
      <c r="AH341" s="8">
        <f t="shared" si="97"/>
        <v>18.899999999999999</v>
      </c>
      <c r="AI341" s="8">
        <f t="shared" si="98"/>
        <v>1.9</v>
      </c>
      <c r="AJ341" s="8">
        <f t="shared" si="102"/>
        <v>9.2156799999999983E-2</v>
      </c>
    </row>
    <row r="342" spans="1:38" s="8" customFormat="1" ht="17.25" customHeight="1" x14ac:dyDescent="0.25">
      <c r="A342" s="8" t="s">
        <v>499</v>
      </c>
      <c r="B342" s="193" t="s">
        <v>490</v>
      </c>
      <c r="I342" s="8">
        <f t="shared" si="95"/>
        <v>0</v>
      </c>
      <c r="K342" s="193" t="s">
        <v>493</v>
      </c>
      <c r="Q342" s="8">
        <f t="shared" si="96"/>
        <v>0</v>
      </c>
      <c r="R342" s="8" t="s">
        <v>496</v>
      </c>
      <c r="S342" s="199">
        <f>( 0.04801*(100*C333)*(100*C333)*E333 + 0.08886*(100*C333)*(100*C333) - 0.01012*(100*C333)*(100*C333)*(100*C333) - 0.08406*(100*C333)*E333 + 0.1972*E333)/1000</f>
        <v>3.2026799999999987E-2</v>
      </c>
      <c r="X342" s="8">
        <f>MAX(S342:W342)</f>
        <v>3.2026799999999987E-2</v>
      </c>
      <c r="Z342" s="8" t="str">
        <f t="shared" si="99"/>
        <v>Larch</v>
      </c>
      <c r="AA342" s="8">
        <v>595</v>
      </c>
      <c r="AB342" s="8">
        <v>17.5</v>
      </c>
      <c r="AC342" s="8">
        <v>0.5</v>
      </c>
      <c r="AE342" s="8">
        <v>9</v>
      </c>
      <c r="AF342" s="8">
        <f t="shared" si="100"/>
        <v>0</v>
      </c>
      <c r="AG342" s="8">
        <f t="shared" si="101"/>
        <v>0</v>
      </c>
      <c r="AH342" s="8">
        <f t="shared" si="97"/>
        <v>0</v>
      </c>
      <c r="AI342" s="8">
        <f t="shared" si="98"/>
        <v>0</v>
      </c>
      <c r="AJ342" s="8">
        <f t="shared" si="102"/>
        <v>0</v>
      </c>
    </row>
    <row r="343" spans="1:38" s="8" customFormat="1" x14ac:dyDescent="0.25">
      <c r="A343" s="8" t="s">
        <v>487</v>
      </c>
      <c r="B343" s="193" t="s">
        <v>490</v>
      </c>
      <c r="C343" s="8">
        <f>IF(AND(E333&gt;10,I333=1),0.03522*C333*C333*E333+0.08772*C333*E333-0.04905*C333*C333,0)</f>
        <v>0</v>
      </c>
      <c r="D343" s="8">
        <f>IF(AND(E333&lt;=10,I333=1),0.03522*C333*C333*E333+0.08772*C333*E333-0.04905*C333*C333+(1-E333/10)^2*(0.01682*C333*C333*E333+0.01108*C333*E333-0.02167*C333*E333*E333+0.04905*C333*C333),0)</f>
        <v>0</v>
      </c>
      <c r="E343" s="8">
        <f>IF(AND(E333&gt;10,I333=2),0.03829*C333*C333*E333+0.08772*C333*E333-0.04905*C333*C333,0)</f>
        <v>0</v>
      </c>
      <c r="F343" s="8">
        <f>IF(AND(E333&lt;=10,I333=2),0.03829*C333*C333*E333+0.08772*C333*E333-0.04905*C333*C333+(1-E333/10)^2*(0.01682*C333*C333*E333+0.01108*C333*E333-0.02167*C333*E333*E333+0.04905*C333*C333),0)</f>
        <v>6.7629184000000009E-2</v>
      </c>
      <c r="I343" s="8">
        <f t="shared" si="95"/>
        <v>6.7629184000000009E-2</v>
      </c>
      <c r="K343" s="193" t="s">
        <v>493</v>
      </c>
      <c r="L343" s="8">
        <f>IF(I333=1,MAX(0,0.02813*(100*C333)*(100*C333)*E333-0.3178*(100*C333)*E333-0.0006658*(100*C333)*(100*C333)*E333*E333),0)/1000</f>
        <v>0</v>
      </c>
      <c r="M343" s="8">
        <f>IF(I333=2,MAX(0,0.02729*(100*C333)*(100*C333)*E333-0.3178*(100*C333)*E333-0.0006658*(100*C333)*(100*C333)*E333*E333),0)/1000</f>
        <v>0</v>
      </c>
      <c r="Q343" s="8">
        <f t="shared" si="96"/>
        <v>0</v>
      </c>
      <c r="R343" s="8" t="s">
        <v>496</v>
      </c>
      <c r="X343" s="8">
        <f t="shared" ref="X343" si="104">I343+Q343</f>
        <v>6.7629184000000009E-2</v>
      </c>
      <c r="Z343" s="8" t="str">
        <f t="shared" si="99"/>
        <v>Oak</v>
      </c>
      <c r="AA343" s="8">
        <v>715</v>
      </c>
      <c r="AB343" s="8">
        <v>18.399999999999999</v>
      </c>
      <c r="AC343" s="8">
        <v>1.4</v>
      </c>
      <c r="AE343" s="8">
        <v>10</v>
      </c>
      <c r="AF343" s="8">
        <f t="shared" si="100"/>
        <v>0</v>
      </c>
      <c r="AG343" s="8">
        <f t="shared" si="101"/>
        <v>0</v>
      </c>
      <c r="AH343" s="8">
        <f t="shared" si="97"/>
        <v>0</v>
      </c>
      <c r="AI343" s="8">
        <f t="shared" si="98"/>
        <v>0</v>
      </c>
      <c r="AJ343" s="8">
        <f t="shared" si="102"/>
        <v>0</v>
      </c>
    </row>
    <row r="344" spans="1:38" s="8" customFormat="1" x14ac:dyDescent="0.25">
      <c r="A344" s="8" t="s">
        <v>510</v>
      </c>
      <c r="B344" s="193" t="s">
        <v>490</v>
      </c>
      <c r="I344" s="8">
        <f t="shared" si="95"/>
        <v>0</v>
      </c>
      <c r="K344" s="193" t="s">
        <v>493</v>
      </c>
      <c r="Q344" s="8">
        <f t="shared" si="96"/>
        <v>0</v>
      </c>
      <c r="R344" s="8" t="s">
        <v>496</v>
      </c>
      <c r="S344" s="8">
        <f>EXP(2.3524*LN(100*C333)-1.9349)/530</f>
        <v>6.1349035219832267E-2</v>
      </c>
      <c r="X344" s="8">
        <f>MAX(S344:W344)</f>
        <v>6.1349035219832267E-2</v>
      </c>
      <c r="Z344" s="8" t="str">
        <f t="shared" si="99"/>
        <v>Olive</v>
      </c>
      <c r="AA344" s="8">
        <v>530</v>
      </c>
      <c r="AB344" s="8">
        <v>18</v>
      </c>
      <c r="AC344" s="8">
        <v>2.2000000000000002</v>
      </c>
      <c r="AE344" s="8">
        <v>11</v>
      </c>
      <c r="AF344" s="8">
        <f t="shared" si="100"/>
        <v>0</v>
      </c>
      <c r="AG344" s="8">
        <f t="shared" si="101"/>
        <v>0</v>
      </c>
      <c r="AH344" s="8">
        <f t="shared" si="97"/>
        <v>0</v>
      </c>
      <c r="AI344" s="8">
        <f t="shared" si="98"/>
        <v>0</v>
      </c>
      <c r="AJ344" s="8">
        <f t="shared" si="102"/>
        <v>0</v>
      </c>
    </row>
    <row r="345" spans="1:38" s="8" customFormat="1" x14ac:dyDescent="0.25">
      <c r="A345" s="8" t="s">
        <v>127</v>
      </c>
      <c r="B345" s="193" t="s">
        <v>490</v>
      </c>
      <c r="I345" s="8">
        <f t="shared" si="95"/>
        <v>0</v>
      </c>
      <c r="K345" s="193" t="s">
        <v>493</v>
      </c>
      <c r="Q345" s="8">
        <f t="shared" si="96"/>
        <v>0</v>
      </c>
      <c r="R345" s="8" t="s">
        <v>496</v>
      </c>
      <c r="S345" s="8">
        <f>IF(C333&lt;=0.05, 0.22 + 0.1066*(100*C333)*(100*C333) + 0.02085*(100*C333)*(100*C333)*E333 + 0.008427*(100*C333)*E333*E333,(10^-1.38903) * ((100*C333)^1.84493) * (((100*C333)+20)^0.06563) * (E333^2.02122) * ((E333-1.3)^-1.01095))/1000</f>
        <v>3.4919393310296358E-2</v>
      </c>
      <c r="X345" s="8">
        <f>MAX(S345:W345)</f>
        <v>3.4919393310296358E-2</v>
      </c>
      <c r="Z345" s="8" t="str">
        <f t="shared" si="99"/>
        <v>Pine</v>
      </c>
      <c r="AA345" s="8">
        <v>505</v>
      </c>
      <c r="AB345" s="8">
        <v>19.399999999999999</v>
      </c>
      <c r="AC345" s="8">
        <v>0.3</v>
      </c>
      <c r="AE345" s="8">
        <v>12</v>
      </c>
      <c r="AF345" s="8">
        <f t="shared" si="100"/>
        <v>0</v>
      </c>
      <c r="AG345" s="8">
        <f t="shared" si="101"/>
        <v>0</v>
      </c>
      <c r="AH345" s="8">
        <f t="shared" si="97"/>
        <v>0</v>
      </c>
      <c r="AI345" s="8">
        <f t="shared" si="98"/>
        <v>0</v>
      </c>
      <c r="AJ345" s="8">
        <f t="shared" si="102"/>
        <v>0</v>
      </c>
    </row>
    <row r="346" spans="1:38" s="8" customFormat="1" x14ac:dyDescent="0.25">
      <c r="A346" s="8" t="s">
        <v>511</v>
      </c>
      <c r="B346" s="193" t="s">
        <v>490</v>
      </c>
      <c r="I346" s="8">
        <f t="shared" si="95"/>
        <v>0</v>
      </c>
      <c r="K346" s="193" t="s">
        <v>493</v>
      </c>
      <c r="Q346" s="8">
        <f t="shared" si="96"/>
        <v>0</v>
      </c>
      <c r="R346" s="8" t="s">
        <v>496</v>
      </c>
      <c r="S346" s="8">
        <f>EXP(2.4561*LN(100*C333)-2.5652)/330</f>
        <v>6.6609144399991813E-2</v>
      </c>
      <c r="X346" s="8">
        <f>MAX(S346:W346)</f>
        <v>6.6609144399991813E-2</v>
      </c>
      <c r="Z346" s="8" t="str">
        <f t="shared" si="99"/>
        <v>Salix</v>
      </c>
      <c r="AA346" s="8">
        <v>330</v>
      </c>
      <c r="AB346" s="8">
        <v>18.399999999999999</v>
      </c>
      <c r="AC346" s="8">
        <v>1.5</v>
      </c>
      <c r="AE346" s="8">
        <v>13</v>
      </c>
      <c r="AF346" s="8">
        <f t="shared" si="100"/>
        <v>0</v>
      </c>
      <c r="AG346" s="8">
        <f t="shared" si="101"/>
        <v>0</v>
      </c>
      <c r="AH346" s="8">
        <f t="shared" si="97"/>
        <v>0</v>
      </c>
      <c r="AI346" s="8">
        <f t="shared" si="98"/>
        <v>0</v>
      </c>
      <c r="AJ346" s="8">
        <f t="shared" si="102"/>
        <v>0</v>
      </c>
    </row>
    <row r="347" spans="1:38" s="8" customFormat="1" x14ac:dyDescent="0.25">
      <c r="A347" s="8" t="s">
        <v>547</v>
      </c>
      <c r="B347" s="193"/>
      <c r="K347" s="193"/>
      <c r="S347" s="8">
        <f>EXP(2.513*LN(100*C333)-4.545)/1000/500</f>
        <v>6.9208840838703671E-6</v>
      </c>
      <c r="X347" s="8">
        <f t="shared" ref="X347:X348" si="105">MAX(S347:W347)</f>
        <v>6.9208840838703671E-6</v>
      </c>
      <c r="Z347" s="8" t="str">
        <f t="shared" si="99"/>
        <v>Shrub (conif)</v>
      </c>
      <c r="AA347" s="8">
        <v>500</v>
      </c>
      <c r="AB347" s="8">
        <v>19</v>
      </c>
      <c r="AC347" s="8">
        <v>2.5</v>
      </c>
      <c r="AE347" s="8">
        <v>14</v>
      </c>
      <c r="AF347" s="8">
        <f t="shared" si="100"/>
        <v>0</v>
      </c>
      <c r="AG347" s="8">
        <f t="shared" si="101"/>
        <v>0</v>
      </c>
      <c r="AH347" s="8">
        <f t="shared" si="97"/>
        <v>0</v>
      </c>
      <c r="AI347" s="8">
        <f t="shared" si="98"/>
        <v>0</v>
      </c>
      <c r="AJ347" s="8">
        <f t="shared" si="102"/>
        <v>0</v>
      </c>
    </row>
    <row r="348" spans="1:38" s="8" customFormat="1" x14ac:dyDescent="0.25">
      <c r="A348" s="8" t="s">
        <v>548</v>
      </c>
      <c r="B348" s="193"/>
      <c r="K348" s="193"/>
      <c r="S348" s="8">
        <f>EXP(2.312*LN(100*C333)-4.305)/1000/600</f>
        <v>4.6154176339996173E-6</v>
      </c>
      <c r="X348" s="8">
        <f t="shared" si="105"/>
        <v>4.6154176339996173E-6</v>
      </c>
      <c r="Z348" s="8" t="str">
        <f t="shared" si="99"/>
        <v>Shrub (decid)</v>
      </c>
      <c r="AA348" s="8">
        <v>600</v>
      </c>
      <c r="AB348" s="8">
        <v>18</v>
      </c>
      <c r="AC348" s="8">
        <v>2.5</v>
      </c>
      <c r="AE348" s="8">
        <v>15</v>
      </c>
      <c r="AF348" s="8">
        <f t="shared" si="100"/>
        <v>0</v>
      </c>
      <c r="AG348" s="8">
        <f t="shared" si="101"/>
        <v>0</v>
      </c>
      <c r="AH348" s="8">
        <f t="shared" si="97"/>
        <v>0</v>
      </c>
      <c r="AI348" s="8">
        <f t="shared" si="98"/>
        <v>0</v>
      </c>
      <c r="AJ348" s="8">
        <f t="shared" si="102"/>
        <v>0</v>
      </c>
    </row>
    <row r="349" spans="1:38" s="8" customFormat="1" x14ac:dyDescent="0.25">
      <c r="A349" s="8" t="s">
        <v>483</v>
      </c>
      <c r="B349" s="193" t="s">
        <v>490</v>
      </c>
      <c r="I349" s="8">
        <f t="shared" ref="I349" si="106">MAX(C349:H349)</f>
        <v>0</v>
      </c>
      <c r="K349" s="193" t="s">
        <v>493</v>
      </c>
      <c r="Q349" s="8">
        <f t="shared" ref="Q349" si="107">MAX(L349:P349)</f>
        <v>0</v>
      </c>
      <c r="R349" s="8" t="s">
        <v>496</v>
      </c>
      <c r="S349" s="8">
        <f>IF(AND(E333&gt;=4,C333&gt;=0.045), (10^-1.02039) * ((100*C333)^2.00128) * (((100*C333)+20)^-0.47473) * (E333^2.87138) * ((E333-1.3)^ -1.61803)/1000,0)</f>
        <v>3.4368212154205109E-2</v>
      </c>
      <c r="T349" s="8">
        <f>IF(S349&gt;0,0,(0.1059*(100*C333)*(100*C333) + 0.01968*(100*C333)*(100*C333)*E333 + 0.01468*(100*C333)*E333*E333 - 0.04585*E333*E333 + 0.006168*(100*C333)*(100*C333)*G333)/1000)</f>
        <v>0</v>
      </c>
      <c r="X349" s="8">
        <f>MAX(S349:W349)</f>
        <v>3.4368212154205109E-2</v>
      </c>
      <c r="Z349" s="8" t="str">
        <f t="shared" si="99"/>
        <v>Spruce</v>
      </c>
      <c r="AA349" s="8">
        <v>390</v>
      </c>
      <c r="AB349" s="8">
        <v>18.600000000000001</v>
      </c>
      <c r="AC349" s="8">
        <v>0.3</v>
      </c>
      <c r="AE349" s="8">
        <v>16</v>
      </c>
      <c r="AF349" s="8">
        <f t="shared" si="100"/>
        <v>0</v>
      </c>
      <c r="AG349" s="8">
        <f t="shared" si="101"/>
        <v>0</v>
      </c>
      <c r="AH349" s="8">
        <f t="shared" si="97"/>
        <v>0</v>
      </c>
      <c r="AI349" s="8">
        <f t="shared" si="98"/>
        <v>0</v>
      </c>
      <c r="AJ349" s="8">
        <f t="shared" si="102"/>
        <v>0</v>
      </c>
    </row>
    <row r="350" spans="1:38" s="8" customFormat="1" x14ac:dyDescent="0.25">
      <c r="D350" s="200"/>
      <c r="E350" s="200"/>
      <c r="F350" s="200"/>
      <c r="N350" s="114"/>
      <c r="AG350" s="8">
        <f>IF($N333&gt;1,SUM(AG334:AG349),0)</f>
        <v>890</v>
      </c>
      <c r="AH350" s="8">
        <f t="shared" ref="AH350:AJ350" si="108">IF($N333&gt;1,SUM(AH334:AH349),0)</f>
        <v>18.899999999999999</v>
      </c>
      <c r="AI350" s="8">
        <f t="shared" si="108"/>
        <v>1.9</v>
      </c>
      <c r="AJ350" s="8">
        <f t="shared" si="108"/>
        <v>9.2156799999999983E-2</v>
      </c>
      <c r="AL350" s="8" t="str">
        <f>IF(AF334=1,AL$287,IF(AF335=1,Z335,IF(AF336=1,Z336,IF(AF337=1,Z337,IF(AF338=1,Z338,IF(AF339=1,Z339,IF(AF340=1,Z340,IF(AF341=1,Z341,IF(AF342=1,Z342,IF(AF343=1,Z343,IF(AF344=1,Z344,IF(AF345=1,Z345,IF(AF346=1,Z346,IF(AF347=1,Z347,IF(AF348=1,Z348,IF(AF349=1,Z349,AL$287))))))))))))))))</f>
        <v>Eucalyptus</v>
      </c>
    </row>
    <row r="351" spans="1:38" s="8" customFormat="1" x14ac:dyDescent="0.25"/>
    <row r="352" spans="1:38" s="8" customFormat="1" x14ac:dyDescent="0.25"/>
    <row r="353" spans="1:39" s="8" customFormat="1" x14ac:dyDescent="0.25"/>
    <row r="354" spans="1:39" s="8" customFormat="1" x14ac:dyDescent="0.25"/>
    <row r="355" spans="1:39" s="8" customFormat="1" x14ac:dyDescent="0.25"/>
    <row r="356" spans="1:39" s="8" customFormat="1" x14ac:dyDescent="0.25"/>
    <row r="357" spans="1:39" s="8" customFormat="1" x14ac:dyDescent="0.25"/>
    <row r="358" spans="1:39" s="8" customFormat="1" x14ac:dyDescent="0.25"/>
    <row r="359" spans="1:39" s="8" customFormat="1" x14ac:dyDescent="0.25"/>
    <row r="360" spans="1:39" s="8" customFormat="1" x14ac:dyDescent="0.25">
      <c r="A360" s="8">
        <v>4</v>
      </c>
    </row>
    <row r="361" spans="1:39" s="8" customFormat="1" x14ac:dyDescent="0.25">
      <c r="A361" s="8" t="s">
        <v>553</v>
      </c>
    </row>
    <row r="362" spans="1:39" s="8" customFormat="1" ht="18" x14ac:dyDescent="0.35">
      <c r="A362" s="8" t="s">
        <v>552</v>
      </c>
      <c r="B362" s="194" t="s">
        <v>484</v>
      </c>
      <c r="C362" s="195">
        <f>J95</f>
        <v>0.5</v>
      </c>
      <c r="D362" s="193" t="s">
        <v>485</v>
      </c>
      <c r="E362" s="195">
        <f>H95</f>
        <v>8</v>
      </c>
      <c r="F362" s="193" t="s">
        <v>486</v>
      </c>
      <c r="G362" s="195">
        <f>I95</f>
        <v>1</v>
      </c>
      <c r="H362" s="193" t="s">
        <v>488</v>
      </c>
      <c r="I362" s="196">
        <v>2</v>
      </c>
      <c r="J362" s="9" t="s">
        <v>489</v>
      </c>
      <c r="L362" s="8">
        <f>IF(OR($G$96=$A$285,$G$92=$A$286),2,1)</f>
        <v>1</v>
      </c>
      <c r="M362" s="193" t="s">
        <v>554</v>
      </c>
      <c r="N362" s="196">
        <v>15</v>
      </c>
      <c r="AD362" s="193"/>
      <c r="AE362" s="196"/>
      <c r="AF362" s="193"/>
      <c r="AG362" s="8" t="s">
        <v>501</v>
      </c>
      <c r="AH362" s="193" t="s">
        <v>1005</v>
      </c>
      <c r="AI362" s="193" t="s">
        <v>502</v>
      </c>
      <c r="AJ362" s="193" t="s">
        <v>556</v>
      </c>
      <c r="AK362" s="196"/>
      <c r="AL362" s="193"/>
      <c r="AM362" s="196"/>
    </row>
    <row r="363" spans="1:39" s="8" customFormat="1" ht="18" x14ac:dyDescent="0.35">
      <c r="B363" s="197"/>
      <c r="C363" s="197"/>
      <c r="D363" s="197"/>
      <c r="E363" s="197"/>
      <c r="F363" s="197"/>
      <c r="G363" s="197"/>
      <c r="H363" s="197"/>
      <c r="I363" s="197" t="s">
        <v>491</v>
      </c>
      <c r="Q363" s="198" t="s">
        <v>492</v>
      </c>
      <c r="X363" s="198" t="s">
        <v>497</v>
      </c>
      <c r="AA363" s="8" t="s">
        <v>501</v>
      </c>
      <c r="AB363" s="193" t="s">
        <v>1005</v>
      </c>
      <c r="AC363" s="193" t="s">
        <v>502</v>
      </c>
      <c r="AE363" s="8">
        <v>1</v>
      </c>
      <c r="AF363" s="8">
        <f>IF($N$286=AE363,1,0)</f>
        <v>0</v>
      </c>
      <c r="AG363" s="8">
        <f>0</f>
        <v>0</v>
      </c>
      <c r="AH363" s="8">
        <v>0</v>
      </c>
      <c r="AI363" s="8">
        <v>0</v>
      </c>
      <c r="AJ363" s="8">
        <v>0</v>
      </c>
    </row>
    <row r="364" spans="1:39" s="8" customFormat="1" x14ac:dyDescent="0.25">
      <c r="A364" s="8" t="s">
        <v>498</v>
      </c>
      <c r="B364" s="193" t="s">
        <v>490</v>
      </c>
      <c r="C364" s="197"/>
      <c r="D364" s="197"/>
      <c r="E364" s="197"/>
      <c r="F364" s="197"/>
      <c r="G364" s="197"/>
      <c r="H364" s="197"/>
      <c r="I364" s="8">
        <f t="shared" ref="I364:I375" si="109">MAX(C364:H364)</f>
        <v>0</v>
      </c>
      <c r="K364" s="193" t="s">
        <v>493</v>
      </c>
      <c r="Q364" s="8">
        <f t="shared" ref="Q364:Q375" si="110">MAX(L364:P364)</f>
        <v>0</v>
      </c>
      <c r="R364" s="8" t="s">
        <v>496</v>
      </c>
      <c r="S364" s="8">
        <f>MAX(0, 0.1926*(100*C362)*(100*C362) + 0.01631*(100*C362)*(100*C362)*E362 + 0.003755*(100*C362)*E362*E362- 0.02756*(100*C362)*E362 + 0.000499*(100*C362)*(100*C362)*E362*E362)/1000</f>
        <v>0.88853199999999999</v>
      </c>
      <c r="X364" s="8">
        <f>MAX(S364:W364)</f>
        <v>0.88853199999999999</v>
      </c>
      <c r="Z364" s="8" t="str">
        <f>A364</f>
        <v>Alder</v>
      </c>
      <c r="AA364" s="8">
        <v>525</v>
      </c>
      <c r="AB364" s="8">
        <v>19</v>
      </c>
      <c r="AC364" s="8">
        <v>0.3</v>
      </c>
      <c r="AE364" s="8">
        <v>2</v>
      </c>
      <c r="AF364" s="8">
        <f>IF($N$362=AE364,1,0)</f>
        <v>0</v>
      </c>
      <c r="AG364" s="8">
        <f>$AF364*AA364</f>
        <v>0</v>
      </c>
      <c r="AH364" s="8">
        <f t="shared" ref="AH364:AH378" si="111">$AF364*AB364</f>
        <v>0</v>
      </c>
      <c r="AI364" s="8">
        <f t="shared" ref="AI364:AI378" si="112">$AF364*AC364</f>
        <v>0</v>
      </c>
      <c r="AJ364" s="8">
        <f>$AF364*X364</f>
        <v>0</v>
      </c>
    </row>
    <row r="365" spans="1:39" s="8" customFormat="1" x14ac:dyDescent="0.25">
      <c r="A365" s="8" t="s">
        <v>495</v>
      </c>
      <c r="B365" s="193" t="s">
        <v>490</v>
      </c>
      <c r="C365" s="197"/>
      <c r="D365" s="197"/>
      <c r="E365" s="197"/>
      <c r="F365" s="197"/>
      <c r="G365" s="197"/>
      <c r="H365" s="197"/>
      <c r="I365" s="8">
        <f t="shared" si="109"/>
        <v>0</v>
      </c>
      <c r="K365" s="193" t="s">
        <v>493</v>
      </c>
      <c r="Q365" s="8">
        <f t="shared" si="110"/>
        <v>0</v>
      </c>
      <c r="R365" s="8" t="s">
        <v>496</v>
      </c>
      <c r="S365" s="8">
        <f>MAX(0,IF(I362=1,0.0331*(100*C362)*(100*C362) + 0.03246*(100*C362)*(100*C362)*E362 + 0.04127*(100*C362)*E362,0.0331*(100*C362)*(100*C362) + 0.03593*(100*C362)*(100*C362)*E362 + 0.04127*(100*C362)*E362))/1000</f>
        <v>0.81785799999999997</v>
      </c>
      <c r="X365" s="8">
        <f>MAX(S365:W365)</f>
        <v>0.81785799999999997</v>
      </c>
      <c r="Z365" s="8" t="str">
        <f t="shared" ref="Z365:Z378" si="113">A365</f>
        <v>Ash</v>
      </c>
      <c r="AA365" s="8">
        <v>650</v>
      </c>
      <c r="AB365" s="8">
        <v>18.600000000000001</v>
      </c>
      <c r="AC365" s="8">
        <v>0.3</v>
      </c>
      <c r="AE365" s="8">
        <v>3</v>
      </c>
      <c r="AF365" s="8">
        <f t="shared" ref="AF365:AF378" si="114">IF($N$362=AE365,1,0)</f>
        <v>0</v>
      </c>
      <c r="AG365" s="8">
        <f t="shared" ref="AG365:AG378" si="115">$AF365*AA365</f>
        <v>0</v>
      </c>
      <c r="AH365" s="8">
        <f t="shared" si="111"/>
        <v>0</v>
      </c>
      <c r="AI365" s="8">
        <f t="shared" si="112"/>
        <v>0</v>
      </c>
      <c r="AJ365" s="8">
        <f t="shared" ref="AJ365:AJ378" si="116">$AF365*X365</f>
        <v>0</v>
      </c>
    </row>
    <row r="366" spans="1:39" s="8" customFormat="1" x14ac:dyDescent="0.25">
      <c r="A366" s="8" t="s">
        <v>126</v>
      </c>
      <c r="B366" s="193" t="s">
        <v>490</v>
      </c>
      <c r="C366" s="197"/>
      <c r="D366" s="197"/>
      <c r="E366" s="197"/>
      <c r="F366" s="197"/>
      <c r="G366" s="197"/>
      <c r="H366" s="197"/>
      <c r="I366" s="8">
        <f t="shared" si="109"/>
        <v>0</v>
      </c>
      <c r="K366" s="193" t="s">
        <v>493</v>
      </c>
      <c r="Q366" s="8">
        <f t="shared" si="110"/>
        <v>0</v>
      </c>
      <c r="R366" s="8" t="s">
        <v>496</v>
      </c>
      <c r="S366" s="8">
        <f xml:space="preserve"> MAX(0,0.0355*(100*C362)*(100*C362) + 0.0205*(100*C362)*E362 + 0.2177*(100*C362) - 0.0397)/1000</f>
        <v>0.10779530000000001</v>
      </c>
      <c r="X366" s="8">
        <f>MAX(S366:W366)</f>
        <v>0.10779530000000001</v>
      </c>
      <c r="Z366" s="8" t="str">
        <f t="shared" si="113"/>
        <v>Aspen</v>
      </c>
      <c r="AA366" s="8">
        <v>515</v>
      </c>
      <c r="AB366" s="8">
        <v>18.8</v>
      </c>
      <c r="AC366" s="8">
        <v>0.7</v>
      </c>
      <c r="AE366" s="8">
        <v>4</v>
      </c>
      <c r="AF366" s="8">
        <f t="shared" si="114"/>
        <v>0</v>
      </c>
      <c r="AG366" s="8">
        <f t="shared" si="115"/>
        <v>0</v>
      </c>
      <c r="AH366" s="8">
        <f t="shared" si="111"/>
        <v>0</v>
      </c>
      <c r="AI366" s="8">
        <f t="shared" si="112"/>
        <v>0</v>
      </c>
      <c r="AJ366" s="8">
        <f t="shared" si="116"/>
        <v>0</v>
      </c>
    </row>
    <row r="367" spans="1:39" s="8" customFormat="1" x14ac:dyDescent="0.25">
      <c r="A367" s="8" t="s">
        <v>494</v>
      </c>
      <c r="B367" s="193" t="s">
        <v>490</v>
      </c>
      <c r="C367" s="199">
        <f>0.01681*C362*C362*E362 + 0.12368*C362*C362 + 0.0004701*C362*C362*E362*E362 + 0.00622*C362*E362*E362</f>
        <v>0.2711016</v>
      </c>
      <c r="D367" s="197"/>
      <c r="E367" s="197"/>
      <c r="F367" s="197"/>
      <c r="G367" s="197"/>
      <c r="H367" s="197"/>
      <c r="I367" s="8">
        <f t="shared" si="109"/>
        <v>0.2711016</v>
      </c>
      <c r="K367" s="193" t="s">
        <v>493</v>
      </c>
      <c r="L367" s="8">
        <f>IF(I362=1,MAX(0,0.0208*(100*C362)*(100*C362)*E362-0.24212*(100*C362)*E362-0.0003486*(100*C362)*(100*C362)*E362*E362),0)/1000</f>
        <v>0</v>
      </c>
      <c r="M367" s="8">
        <f>IF(I362=2,MAX(0,0.01936*(100*C362)*(100*C362)*E362-0.24212*(100*C362)*E362-0.0003486*(100*C362)*(100*C362)*E362*E362),0)/1000</f>
        <v>0.23457599999999995</v>
      </c>
      <c r="Q367" s="8">
        <f t="shared" si="110"/>
        <v>0.23457599999999995</v>
      </c>
      <c r="R367" s="8" t="s">
        <v>496</v>
      </c>
      <c r="X367" s="8">
        <f t="shared" ref="X367" si="117">I367+Q367</f>
        <v>0.50567759999999995</v>
      </c>
      <c r="Z367" s="8" t="str">
        <f t="shared" si="113"/>
        <v>Beech</v>
      </c>
      <c r="AA367" s="8">
        <v>830</v>
      </c>
      <c r="AB367" s="8">
        <v>17.850000000000001</v>
      </c>
      <c r="AC367" s="8">
        <v>0.8</v>
      </c>
      <c r="AE367" s="8">
        <v>5</v>
      </c>
      <c r="AF367" s="8">
        <f t="shared" si="114"/>
        <v>0</v>
      </c>
      <c r="AG367" s="8">
        <f t="shared" si="115"/>
        <v>0</v>
      </c>
      <c r="AH367" s="8">
        <f t="shared" si="111"/>
        <v>0</v>
      </c>
      <c r="AI367" s="8">
        <f t="shared" si="112"/>
        <v>0</v>
      </c>
      <c r="AJ367" s="8">
        <f t="shared" si="116"/>
        <v>0</v>
      </c>
    </row>
    <row r="368" spans="1:39" s="8" customFormat="1" ht="17.25" customHeight="1" x14ac:dyDescent="0.25">
      <c r="A368" s="8" t="s">
        <v>125</v>
      </c>
      <c r="B368" s="193" t="s">
        <v>490</v>
      </c>
      <c r="C368" s="199"/>
      <c r="D368" s="197"/>
      <c r="E368" s="197"/>
      <c r="F368" s="197"/>
      <c r="G368" s="197"/>
      <c r="H368" s="197"/>
      <c r="I368" s="8">
        <f t="shared" si="109"/>
        <v>0</v>
      </c>
      <c r="K368" s="193" t="s">
        <v>493</v>
      </c>
      <c r="Q368" s="8">
        <f t="shared" si="110"/>
        <v>0</v>
      </c>
      <c r="R368" s="8" t="s">
        <v>496</v>
      </c>
      <c r="S368" s="199">
        <f>MAX(0, (10^-0.89363) * (((100*C362)*1)^2.23818) * ((((100*C362)*1)+20)^-1.0693) * (E362^6.02015) * ((E362 - 1.3)^ -4.51472))/1000</f>
        <v>0.43979278679468803</v>
      </c>
      <c r="T368" s="199"/>
      <c r="X368" s="8">
        <f>MAX(S368:W368)</f>
        <v>0.43979278679468803</v>
      </c>
      <c r="Z368" s="8" t="str">
        <f t="shared" si="113"/>
        <v>Birch</v>
      </c>
      <c r="AA368" s="8">
        <v>650</v>
      </c>
      <c r="AB368" s="8">
        <v>18.3</v>
      </c>
      <c r="AC368" s="8">
        <v>0.6</v>
      </c>
      <c r="AE368" s="8">
        <v>6</v>
      </c>
      <c r="AF368" s="8">
        <f t="shared" si="114"/>
        <v>0</v>
      </c>
      <c r="AG368" s="8">
        <f t="shared" si="115"/>
        <v>0</v>
      </c>
      <c r="AH368" s="8">
        <f t="shared" si="111"/>
        <v>0</v>
      </c>
      <c r="AI368" s="8">
        <f t="shared" si="112"/>
        <v>0</v>
      </c>
      <c r="AJ368" s="8">
        <f t="shared" si="116"/>
        <v>0</v>
      </c>
    </row>
    <row r="369" spans="1:38" s="8" customFormat="1" ht="17.25" customHeight="1" x14ac:dyDescent="0.25">
      <c r="A369" s="8" t="s">
        <v>512</v>
      </c>
      <c r="B369" s="193" t="s">
        <v>490</v>
      </c>
      <c r="C369" s="199"/>
      <c r="D369" s="197"/>
      <c r="E369" s="197"/>
      <c r="F369" s="197"/>
      <c r="G369" s="197"/>
      <c r="H369" s="197"/>
      <c r="I369" s="8">
        <f t="shared" si="109"/>
        <v>0</v>
      </c>
      <c r="K369" s="193" t="s">
        <v>493</v>
      </c>
      <c r="Q369" s="8">
        <f t="shared" si="110"/>
        <v>0</v>
      </c>
      <c r="R369" s="8" t="s">
        <v>496</v>
      </c>
      <c r="S369" s="199">
        <f>EXP(2.2598*LN(100*C362)-2.719)/500</f>
        <v>0.91099441646760237</v>
      </c>
      <c r="T369" s="199"/>
      <c r="X369" s="8">
        <f>MAX(S369:W369)</f>
        <v>0.91099441646760237</v>
      </c>
      <c r="Z369" s="8" t="str">
        <f t="shared" si="113"/>
        <v>Cypress</v>
      </c>
      <c r="AA369" s="8">
        <v>500</v>
      </c>
      <c r="AB369" s="8">
        <v>21.6</v>
      </c>
      <c r="AC369" s="8">
        <v>0.4</v>
      </c>
      <c r="AE369" s="8">
        <v>7</v>
      </c>
      <c r="AF369" s="8">
        <f t="shared" si="114"/>
        <v>0</v>
      </c>
      <c r="AG369" s="8">
        <f t="shared" si="115"/>
        <v>0</v>
      </c>
      <c r="AH369" s="8">
        <f t="shared" si="111"/>
        <v>0</v>
      </c>
      <c r="AI369" s="8">
        <f t="shared" si="112"/>
        <v>0</v>
      </c>
      <c r="AJ369" s="8">
        <f t="shared" si="116"/>
        <v>0</v>
      </c>
    </row>
    <row r="370" spans="1:38" s="8" customFormat="1" ht="17.25" customHeight="1" x14ac:dyDescent="0.25">
      <c r="A370" s="8" t="s">
        <v>500</v>
      </c>
      <c r="B370" s="193" t="s">
        <v>490</v>
      </c>
      <c r="C370" s="199"/>
      <c r="D370" s="197"/>
      <c r="E370" s="197"/>
      <c r="F370" s="197"/>
      <c r="G370" s="197"/>
      <c r="H370" s="197"/>
      <c r="I370" s="8">
        <f t="shared" si="109"/>
        <v>0</v>
      </c>
      <c r="K370" s="193" t="s">
        <v>493</v>
      </c>
      <c r="Q370" s="8">
        <f t="shared" si="110"/>
        <v>0</v>
      </c>
      <c r="R370" s="8" t="s">
        <v>496</v>
      </c>
      <c r="S370" s="199">
        <f>(39.8643 + 3.51885*(100*C362) + 0.02138 *E362 *(100*C362)*(100*C362))/1000</f>
        <v>0.64340679999999995</v>
      </c>
      <c r="T370" s="199"/>
      <c r="X370" s="8">
        <f>MAX(S370:W370)</f>
        <v>0.64340679999999995</v>
      </c>
      <c r="Z370" s="8" t="str">
        <f t="shared" si="113"/>
        <v>Eucalyptus</v>
      </c>
      <c r="AA370" s="8">
        <v>890</v>
      </c>
      <c r="AB370" s="8">
        <v>18.899999999999999</v>
      </c>
      <c r="AC370" s="8">
        <v>1.9</v>
      </c>
      <c r="AE370" s="8">
        <v>8</v>
      </c>
      <c r="AF370" s="8">
        <f t="shared" si="114"/>
        <v>0</v>
      </c>
      <c r="AG370" s="8">
        <f t="shared" si="115"/>
        <v>0</v>
      </c>
      <c r="AH370" s="8">
        <f t="shared" si="111"/>
        <v>0</v>
      </c>
      <c r="AI370" s="8">
        <f t="shared" si="112"/>
        <v>0</v>
      </c>
      <c r="AJ370" s="8">
        <f t="shared" si="116"/>
        <v>0</v>
      </c>
    </row>
    <row r="371" spans="1:38" s="8" customFormat="1" ht="17.25" customHeight="1" x14ac:dyDescent="0.25">
      <c r="A371" s="8" t="s">
        <v>499</v>
      </c>
      <c r="B371" s="193" t="s">
        <v>490</v>
      </c>
      <c r="I371" s="8">
        <f t="shared" si="109"/>
        <v>0</v>
      </c>
      <c r="K371" s="193" t="s">
        <v>493</v>
      </c>
      <c r="Q371" s="8">
        <f t="shared" si="110"/>
        <v>0</v>
      </c>
      <c r="R371" s="8" t="s">
        <v>496</v>
      </c>
      <c r="S371" s="199">
        <f>( 0.04801*(100*C362)*(100*C362)*E362 + 0.08886*(100*C362)*(100*C362) - 0.01012*(100*C362)*(100*C362)*(100*C362) - 0.08406*(100*C362)*E362 + 0.1972*E362)/1000</f>
        <v>-0.11469640000000009</v>
      </c>
      <c r="X371" s="8">
        <f>MAX(S371:W371)</f>
        <v>-0.11469640000000009</v>
      </c>
      <c r="Z371" s="8" t="str">
        <f t="shared" si="113"/>
        <v>Larch</v>
      </c>
      <c r="AA371" s="8">
        <v>595</v>
      </c>
      <c r="AB371" s="8">
        <v>17.5</v>
      </c>
      <c r="AC371" s="8">
        <v>0.5</v>
      </c>
      <c r="AE371" s="8">
        <v>9</v>
      </c>
      <c r="AF371" s="8">
        <f t="shared" si="114"/>
        <v>0</v>
      </c>
      <c r="AG371" s="8">
        <f t="shared" si="115"/>
        <v>0</v>
      </c>
      <c r="AH371" s="8">
        <f t="shared" si="111"/>
        <v>0</v>
      </c>
      <c r="AI371" s="8">
        <f t="shared" si="112"/>
        <v>0</v>
      </c>
      <c r="AJ371" s="8">
        <f t="shared" si="116"/>
        <v>0</v>
      </c>
    </row>
    <row r="372" spans="1:38" s="8" customFormat="1" x14ac:dyDescent="0.25">
      <c r="A372" s="8" t="s">
        <v>487</v>
      </c>
      <c r="B372" s="193" t="s">
        <v>490</v>
      </c>
      <c r="C372" s="8">
        <f>IF(AND(E362&gt;10,I362=1),0.03522*C362*C362*E362+0.08772*C362*E362-0.04905*C362*C362,0)</f>
        <v>0</v>
      </c>
      <c r="D372" s="8">
        <f>IF(AND(E362&lt;=10,I362=1),0.03522*C362*C362*E362+0.08772*C362*E362-0.04905*C362*C362+(1-E362/10)^2*(0.01682*C362*C362*E362+0.01108*C362*E362-0.02167*C362*E362*E362+0.04905*C362*C362),0)</f>
        <v>0</v>
      </c>
      <c r="E372" s="8">
        <f>IF(AND(E362&gt;10,I362=2),0.03829*C362*C362*E362+0.08772*C362*E362-0.04905*C362*C362,0)</f>
        <v>0</v>
      </c>
      <c r="F372" s="8">
        <f>IF(AND(E362&lt;=10,I362=2),0.03829*C362*C362*E362+0.08772*C362*E362-0.04905*C362*C362+(1-E362/10)^2*(0.01682*C362*C362*E362+0.01108*C362*E362-0.02167*C362*E362*E362+0.04905*C362*C362),0)</f>
        <v>0.39106879999999999</v>
      </c>
      <c r="I372" s="8">
        <f t="shared" si="109"/>
        <v>0.39106879999999999</v>
      </c>
      <c r="K372" s="193" t="s">
        <v>493</v>
      </c>
      <c r="L372" s="8">
        <f>IF(I362=1,MAX(0,0.02813*(100*C362)*(100*C362)*E362-0.3178*(100*C362)*E362-0.0006658*(100*C362)*(100*C362)*E362*E362),0)/1000</f>
        <v>0</v>
      </c>
      <c r="M372" s="8">
        <f>IF(I362=2,MAX(0,0.02729*(100*C362)*(100*C362)*E362-0.3178*(100*C362)*E362-0.0006658*(100*C362)*(100*C362)*E362*E362),0)/1000</f>
        <v>0.31215199999999993</v>
      </c>
      <c r="Q372" s="8">
        <f t="shared" si="110"/>
        <v>0.31215199999999993</v>
      </c>
      <c r="R372" s="8" t="s">
        <v>496</v>
      </c>
      <c r="X372" s="8">
        <f t="shared" ref="X372" si="118">I372+Q372</f>
        <v>0.70322079999999998</v>
      </c>
      <c r="Z372" s="8" t="str">
        <f t="shared" si="113"/>
        <v>Oak</v>
      </c>
      <c r="AA372" s="8">
        <v>715</v>
      </c>
      <c r="AB372" s="8">
        <v>18.399999999999999</v>
      </c>
      <c r="AC372" s="8">
        <v>1.4</v>
      </c>
      <c r="AE372" s="8">
        <v>10</v>
      </c>
      <c r="AF372" s="8">
        <f t="shared" si="114"/>
        <v>0</v>
      </c>
      <c r="AG372" s="8">
        <f t="shared" si="115"/>
        <v>0</v>
      </c>
      <c r="AH372" s="8">
        <f t="shared" si="111"/>
        <v>0</v>
      </c>
      <c r="AI372" s="8">
        <f t="shared" si="112"/>
        <v>0</v>
      </c>
      <c r="AJ372" s="8">
        <f t="shared" si="116"/>
        <v>0</v>
      </c>
    </row>
    <row r="373" spans="1:38" s="8" customFormat="1" x14ac:dyDescent="0.25">
      <c r="A373" s="8" t="s">
        <v>510</v>
      </c>
      <c r="B373" s="193" t="s">
        <v>490</v>
      </c>
      <c r="I373" s="8">
        <f t="shared" si="109"/>
        <v>0</v>
      </c>
      <c r="K373" s="193" t="s">
        <v>493</v>
      </c>
      <c r="Q373" s="8">
        <f t="shared" si="110"/>
        <v>0</v>
      </c>
      <c r="R373" s="8" t="s">
        <v>496</v>
      </c>
      <c r="S373" s="8">
        <f>EXP(2.3524*LN(100*C362)-1.9349)/530</f>
        <v>2.704361692955402</v>
      </c>
      <c r="X373" s="8">
        <f>MAX(S373:W373)</f>
        <v>2.704361692955402</v>
      </c>
      <c r="Z373" s="8" t="str">
        <f t="shared" si="113"/>
        <v>Olive</v>
      </c>
      <c r="AA373" s="8">
        <v>530</v>
      </c>
      <c r="AB373" s="8">
        <v>18</v>
      </c>
      <c r="AC373" s="8">
        <v>2.2000000000000002</v>
      </c>
      <c r="AE373" s="8">
        <v>11</v>
      </c>
      <c r="AF373" s="8">
        <f t="shared" si="114"/>
        <v>0</v>
      </c>
      <c r="AG373" s="8">
        <f t="shared" si="115"/>
        <v>0</v>
      </c>
      <c r="AH373" s="8">
        <f t="shared" si="111"/>
        <v>0</v>
      </c>
      <c r="AI373" s="8">
        <f t="shared" si="112"/>
        <v>0</v>
      </c>
      <c r="AJ373" s="8">
        <f t="shared" si="116"/>
        <v>0</v>
      </c>
    </row>
    <row r="374" spans="1:38" s="8" customFormat="1" x14ac:dyDescent="0.25">
      <c r="A374" s="8" t="s">
        <v>127</v>
      </c>
      <c r="B374" s="193" t="s">
        <v>490</v>
      </c>
      <c r="I374" s="8">
        <f t="shared" si="109"/>
        <v>0</v>
      </c>
      <c r="K374" s="193" t="s">
        <v>493</v>
      </c>
      <c r="Q374" s="8">
        <f t="shared" si="110"/>
        <v>0</v>
      </c>
      <c r="R374" s="8" t="s">
        <v>496</v>
      </c>
      <c r="S374" s="8">
        <f>IF(C362&lt;=0.05, 0.22 + 0.1066*(100*C362)*(100*C362) + 0.02085*(100*C362)*(100*C362)*E362 + 0.008427*(100*C362)*E362*E362,(10^-1.38903) * ((100*C362)^1.84493) * (((100*C362)+20)^0.06563) * (E362^2.02122) * ((E362-1.3)^-1.01095))/1000</f>
        <v>0.71906431437832063</v>
      </c>
      <c r="X374" s="8">
        <f>MAX(S374:W374)</f>
        <v>0.71906431437832063</v>
      </c>
      <c r="Z374" s="8" t="str">
        <f t="shared" si="113"/>
        <v>Pine</v>
      </c>
      <c r="AA374" s="8">
        <v>505</v>
      </c>
      <c r="AB374" s="8">
        <v>19.399999999999999</v>
      </c>
      <c r="AC374" s="8">
        <v>0.3</v>
      </c>
      <c r="AE374" s="8">
        <v>12</v>
      </c>
      <c r="AF374" s="8">
        <f t="shared" si="114"/>
        <v>0</v>
      </c>
      <c r="AG374" s="8">
        <f t="shared" si="115"/>
        <v>0</v>
      </c>
      <c r="AH374" s="8">
        <f t="shared" si="111"/>
        <v>0</v>
      </c>
      <c r="AI374" s="8">
        <f t="shared" si="112"/>
        <v>0</v>
      </c>
      <c r="AJ374" s="8">
        <f t="shared" si="116"/>
        <v>0</v>
      </c>
    </row>
    <row r="375" spans="1:38" s="8" customFormat="1" x14ac:dyDescent="0.25">
      <c r="A375" s="8" t="s">
        <v>511</v>
      </c>
      <c r="B375" s="193" t="s">
        <v>490</v>
      </c>
      <c r="I375" s="8">
        <f t="shared" si="109"/>
        <v>0</v>
      </c>
      <c r="K375" s="193" t="s">
        <v>493</v>
      </c>
      <c r="Q375" s="8">
        <f t="shared" si="110"/>
        <v>0</v>
      </c>
      <c r="R375" s="8" t="s">
        <v>496</v>
      </c>
      <c r="S375" s="8">
        <f>EXP(2.4561*LN(100*C362)-2.5652)/330</f>
        <v>3.4695574478115456</v>
      </c>
      <c r="X375" s="8">
        <f>MAX(S375:W375)</f>
        <v>3.4695574478115456</v>
      </c>
      <c r="Z375" s="8" t="str">
        <f t="shared" si="113"/>
        <v>Salix</v>
      </c>
      <c r="AA375" s="8">
        <v>330</v>
      </c>
      <c r="AB375" s="8">
        <v>18.399999999999999</v>
      </c>
      <c r="AC375" s="8">
        <v>1.5</v>
      </c>
      <c r="AE375" s="8">
        <v>13</v>
      </c>
      <c r="AF375" s="8">
        <f t="shared" si="114"/>
        <v>0</v>
      </c>
      <c r="AG375" s="8">
        <f t="shared" si="115"/>
        <v>0</v>
      </c>
      <c r="AH375" s="8">
        <f t="shared" si="111"/>
        <v>0</v>
      </c>
      <c r="AI375" s="8">
        <f t="shared" si="112"/>
        <v>0</v>
      </c>
      <c r="AJ375" s="8">
        <f t="shared" si="116"/>
        <v>0</v>
      </c>
    </row>
    <row r="376" spans="1:38" s="8" customFormat="1" x14ac:dyDescent="0.25">
      <c r="A376" s="8" t="s">
        <v>547</v>
      </c>
      <c r="B376" s="193"/>
      <c r="K376" s="193"/>
      <c r="S376" s="8">
        <f>EXP(2.513*LN(100*C362)-4.545)/1000/500</f>
        <v>3.950692212429864E-4</v>
      </c>
      <c r="X376" s="8">
        <f t="shared" ref="X376:X377" si="119">MAX(S376:W376)</f>
        <v>3.950692212429864E-4</v>
      </c>
      <c r="Z376" s="8" t="str">
        <f t="shared" si="113"/>
        <v>Shrub (conif)</v>
      </c>
      <c r="AA376" s="8">
        <v>500</v>
      </c>
      <c r="AB376" s="8">
        <v>19</v>
      </c>
      <c r="AC376" s="8">
        <v>2.5</v>
      </c>
      <c r="AE376" s="8">
        <v>14</v>
      </c>
      <c r="AF376" s="8">
        <f t="shared" si="114"/>
        <v>0</v>
      </c>
      <c r="AG376" s="8">
        <f t="shared" si="115"/>
        <v>0</v>
      </c>
      <c r="AH376" s="8">
        <f t="shared" si="111"/>
        <v>0</v>
      </c>
      <c r="AI376" s="8">
        <f t="shared" si="112"/>
        <v>0</v>
      </c>
      <c r="AJ376" s="8">
        <f t="shared" si="116"/>
        <v>0</v>
      </c>
    </row>
    <row r="377" spans="1:38" s="8" customFormat="1" x14ac:dyDescent="0.25">
      <c r="A377" s="8" t="s">
        <v>548</v>
      </c>
      <c r="B377" s="193"/>
      <c r="K377" s="193"/>
      <c r="S377" s="8">
        <f>EXP(2.312*LN(100*C362)-4.305)/1000/600</f>
        <v>1.9064685926011349E-4</v>
      </c>
      <c r="X377" s="8">
        <f t="shared" si="119"/>
        <v>1.9064685926011349E-4</v>
      </c>
      <c r="Z377" s="8" t="str">
        <f t="shared" si="113"/>
        <v>Shrub (decid)</v>
      </c>
      <c r="AA377" s="8">
        <v>600</v>
      </c>
      <c r="AB377" s="8">
        <v>18</v>
      </c>
      <c r="AC377" s="8">
        <v>2.5</v>
      </c>
      <c r="AE377" s="8">
        <v>15</v>
      </c>
      <c r="AF377" s="8">
        <f t="shared" si="114"/>
        <v>1</v>
      </c>
      <c r="AG377" s="8">
        <f t="shared" si="115"/>
        <v>600</v>
      </c>
      <c r="AH377" s="8">
        <f t="shared" si="111"/>
        <v>18</v>
      </c>
      <c r="AI377" s="8">
        <f t="shared" si="112"/>
        <v>2.5</v>
      </c>
      <c r="AJ377" s="8">
        <f t="shared" si="116"/>
        <v>1.9064685926011349E-4</v>
      </c>
    </row>
    <row r="378" spans="1:38" s="8" customFormat="1" x14ac:dyDescent="0.25">
      <c r="A378" s="8" t="s">
        <v>483</v>
      </c>
      <c r="B378" s="193" t="s">
        <v>490</v>
      </c>
      <c r="I378" s="8">
        <f t="shared" ref="I378" si="120">MAX(C378:H378)</f>
        <v>0</v>
      </c>
      <c r="K378" s="193" t="s">
        <v>493</v>
      </c>
      <c r="Q378" s="8">
        <f t="shared" ref="Q378" si="121">MAX(L378:P378)</f>
        <v>0</v>
      </c>
      <c r="R378" s="8" t="s">
        <v>496</v>
      </c>
      <c r="S378" s="8">
        <f>IF(AND(E362&gt;=4,C362&gt;=0.045), (10^-1.02039) * ((100*C362)^2.00128) * (((100*C362)+20)^-0.47473) * (E362^2.87138) * ((E362-1.3)^ -1.61803)/1000,0)</f>
        <v>0.57584024167253733</v>
      </c>
      <c r="T378" s="8">
        <f>IF(S378&gt;0,0,(0.1059*(100*C362)*(100*C362) + 0.01968*(100*C362)*(100*C362)*E362 + 0.01468*(100*C362)*E362*E362 - 0.04585*E362*E362 + 0.006168*(100*C362)*(100*C362)*G362)/1000)</f>
        <v>0</v>
      </c>
      <c r="X378" s="8">
        <f>MAX(S378:W378)</f>
        <v>0.57584024167253733</v>
      </c>
      <c r="Z378" s="8" t="str">
        <f t="shared" si="113"/>
        <v>Spruce</v>
      </c>
      <c r="AA378" s="8">
        <v>390</v>
      </c>
      <c r="AB378" s="8">
        <v>18.600000000000001</v>
      </c>
      <c r="AC378" s="8">
        <v>0.3</v>
      </c>
      <c r="AE378" s="8">
        <v>16</v>
      </c>
      <c r="AF378" s="8">
        <f t="shared" si="114"/>
        <v>0</v>
      </c>
      <c r="AG378" s="8">
        <f t="shared" si="115"/>
        <v>0</v>
      </c>
      <c r="AH378" s="8">
        <f t="shared" si="111"/>
        <v>0</v>
      </c>
      <c r="AI378" s="8">
        <f t="shared" si="112"/>
        <v>0</v>
      </c>
      <c r="AJ378" s="8">
        <f t="shared" si="116"/>
        <v>0</v>
      </c>
    </row>
    <row r="379" spans="1:38" s="8" customFormat="1" x14ac:dyDescent="0.25">
      <c r="D379" s="200"/>
      <c r="E379" s="200"/>
      <c r="F379" s="200"/>
      <c r="N379" s="114"/>
      <c r="AG379" s="8">
        <f>IF($N362&gt;1,SUM(AG363:AG378),0)</f>
        <v>600</v>
      </c>
      <c r="AH379" s="8">
        <f t="shared" ref="AH379:AJ379" si="122">IF($N362&gt;1,SUM(AH363:AH378),0)</f>
        <v>18</v>
      </c>
      <c r="AI379" s="8">
        <f t="shared" si="122"/>
        <v>2.5</v>
      </c>
      <c r="AJ379" s="8">
        <f t="shared" si="122"/>
        <v>1.9064685926011349E-4</v>
      </c>
      <c r="AL379" s="8" t="str">
        <f>IF(AF363=1,AL$287,IF(AF364=1,Z364,IF(AF365=1,Z365,IF(AF366=1,Z366,IF(AF367=1,Z367,IF(AF368=1,Z368,IF(AF369=1,Z369,IF(AF370=1,Z370,IF(AF371=1,Z371,IF(AF372=1,Z372,IF(AF373=1,Z373,IF(AF374=1,Z374,IF(AF375=1,Z375,IF(AF376=1,Z376,IF(AF377=1,Z377,IF(AF378=1,Z378,AL$287))))))))))))))))</f>
        <v>Shrub (decid)</v>
      </c>
    </row>
    <row r="380" spans="1:38" s="8" customFormat="1" x14ac:dyDescent="0.25"/>
    <row r="381" spans="1:38" s="8" customFormat="1" x14ac:dyDescent="0.25"/>
    <row r="382" spans="1:38" s="8" customFormat="1" x14ac:dyDescent="0.25"/>
    <row r="383" spans="1:38" s="8" customFormat="1" x14ac:dyDescent="0.25"/>
    <row r="384" spans="1:38" s="8" customFormat="1" x14ac:dyDescent="0.25"/>
    <row r="385" spans="1:39" s="8" customFormat="1" x14ac:dyDescent="0.25"/>
    <row r="386" spans="1:39" s="8" customFormat="1" x14ac:dyDescent="0.25"/>
    <row r="387" spans="1:39" s="8" customFormat="1" x14ac:dyDescent="0.25"/>
    <row r="388" spans="1:39" s="8" customFormat="1" x14ac:dyDescent="0.25">
      <c r="A388" s="8">
        <v>5</v>
      </c>
    </row>
    <row r="389" spans="1:39" s="8" customFormat="1" x14ac:dyDescent="0.25">
      <c r="A389" s="8" t="s">
        <v>553</v>
      </c>
    </row>
    <row r="390" spans="1:39" s="8" customFormat="1" ht="18" x14ac:dyDescent="0.35">
      <c r="A390" s="8" t="s">
        <v>552</v>
      </c>
      <c r="B390" s="194" t="s">
        <v>484</v>
      </c>
      <c r="C390" s="195">
        <f>J96</f>
        <v>0.15</v>
      </c>
      <c r="D390" s="193" t="s">
        <v>485</v>
      </c>
      <c r="E390" s="195">
        <f>H96</f>
        <v>5</v>
      </c>
      <c r="F390" s="193" t="s">
        <v>486</v>
      </c>
      <c r="G390" s="195">
        <f>I96</f>
        <v>1</v>
      </c>
      <c r="H390" s="193" t="s">
        <v>488</v>
      </c>
      <c r="I390" s="196">
        <v>2</v>
      </c>
      <c r="J390" s="9" t="s">
        <v>489</v>
      </c>
      <c r="L390" s="8">
        <f>IF(OR($G$96=$A$285,$G$92=$A$286),2,1)</f>
        <v>1</v>
      </c>
      <c r="M390" s="193" t="s">
        <v>554</v>
      </c>
      <c r="N390" s="196">
        <v>9</v>
      </c>
      <c r="AD390" s="193"/>
      <c r="AE390" s="196"/>
      <c r="AF390" s="193"/>
      <c r="AG390" s="8" t="s">
        <v>501</v>
      </c>
      <c r="AH390" s="193" t="s">
        <v>1005</v>
      </c>
      <c r="AI390" s="193" t="s">
        <v>502</v>
      </c>
      <c r="AJ390" s="193" t="s">
        <v>556</v>
      </c>
      <c r="AK390" s="196"/>
      <c r="AL390" s="193"/>
      <c r="AM390" s="196"/>
    </row>
    <row r="391" spans="1:39" s="8" customFormat="1" ht="18" x14ac:dyDescent="0.35">
      <c r="B391" s="197"/>
      <c r="C391" s="197"/>
      <c r="D391" s="197"/>
      <c r="E391" s="197"/>
      <c r="F391" s="197"/>
      <c r="G391" s="197"/>
      <c r="H391" s="197"/>
      <c r="I391" s="197" t="s">
        <v>491</v>
      </c>
      <c r="Q391" s="198" t="s">
        <v>492</v>
      </c>
      <c r="X391" s="198" t="s">
        <v>497</v>
      </c>
      <c r="AA391" s="8" t="s">
        <v>501</v>
      </c>
      <c r="AB391" s="193" t="s">
        <v>1005</v>
      </c>
      <c r="AC391" s="193" t="s">
        <v>502</v>
      </c>
      <c r="AE391" s="8">
        <v>1</v>
      </c>
      <c r="AF391" s="8">
        <f>IF($N$286=AE391,1,0)</f>
        <v>0</v>
      </c>
      <c r="AG391" s="8">
        <f>0</f>
        <v>0</v>
      </c>
      <c r="AH391" s="8">
        <v>0</v>
      </c>
      <c r="AI391" s="8">
        <v>0</v>
      </c>
      <c r="AJ391" s="8">
        <v>0</v>
      </c>
    </row>
    <row r="392" spans="1:39" s="8" customFormat="1" x14ac:dyDescent="0.25">
      <c r="A392" s="8" t="s">
        <v>498</v>
      </c>
      <c r="B392" s="193" t="s">
        <v>490</v>
      </c>
      <c r="C392" s="197"/>
      <c r="D392" s="197"/>
      <c r="E392" s="197"/>
      <c r="F392" s="197"/>
      <c r="G392" s="197"/>
      <c r="H392" s="197"/>
      <c r="I392" s="8">
        <f t="shared" ref="I392:I403" si="123">MAX(C392:H392)</f>
        <v>0</v>
      </c>
      <c r="K392" s="193" t="s">
        <v>493</v>
      </c>
      <c r="Q392" s="8">
        <f t="shared" ref="Q392:Q403" si="124">MAX(L392:P392)</f>
        <v>0</v>
      </c>
      <c r="R392" s="8" t="s">
        <v>496</v>
      </c>
      <c r="S392" s="8">
        <f>MAX(0, 0.1926*(100*C390)*(100*C390) + 0.01631*(100*C390)*(100*C390)*E390 + 0.003755*(100*C390)*E390*E390- 0.02756*(100*C390)*E390 + 0.000499*(100*C390)*(100*C390)*E390*E390)/1000</f>
        <v>6.3831749999999993E-2</v>
      </c>
      <c r="X392" s="8">
        <f>MAX(S392:W392)</f>
        <v>6.3831749999999993E-2</v>
      </c>
      <c r="Z392" s="8" t="str">
        <f>A392</f>
        <v>Alder</v>
      </c>
      <c r="AA392" s="8">
        <v>525</v>
      </c>
      <c r="AB392" s="8">
        <v>19</v>
      </c>
      <c r="AC392" s="8">
        <v>0.3</v>
      </c>
      <c r="AE392" s="8">
        <v>2</v>
      </c>
      <c r="AF392" s="8">
        <f>IF($N$390=AE392,1,0)</f>
        <v>0</v>
      </c>
      <c r="AG392" s="8">
        <f>$AF392*AA392</f>
        <v>0</v>
      </c>
      <c r="AH392" s="8">
        <f t="shared" ref="AH392:AH406" si="125">$AF392*AB392</f>
        <v>0</v>
      </c>
      <c r="AI392" s="8">
        <f t="shared" ref="AI392:AI406" si="126">$AF392*AC392</f>
        <v>0</v>
      </c>
      <c r="AJ392" s="8">
        <f>$AF392*X392</f>
        <v>0</v>
      </c>
    </row>
    <row r="393" spans="1:39" s="8" customFormat="1" x14ac:dyDescent="0.25">
      <c r="A393" s="8" t="s">
        <v>495</v>
      </c>
      <c r="B393" s="193" t="s">
        <v>490</v>
      </c>
      <c r="C393" s="197"/>
      <c r="D393" s="197"/>
      <c r="E393" s="197"/>
      <c r="F393" s="197"/>
      <c r="G393" s="197"/>
      <c r="H393" s="197"/>
      <c r="I393" s="8">
        <f t="shared" si="123"/>
        <v>0</v>
      </c>
      <c r="K393" s="193" t="s">
        <v>493</v>
      </c>
      <c r="Q393" s="8">
        <f t="shared" si="124"/>
        <v>0</v>
      </c>
      <c r="R393" s="8" t="s">
        <v>496</v>
      </c>
      <c r="S393" s="8">
        <f>MAX(0,IF(I390=1,0.0331*(100*C390)*(100*C390) + 0.03246*(100*C390)*(100*C390)*E390 + 0.04127*(100*C390)*E390,0.0331*(100*C390)*(100*C390) + 0.03593*(100*C390)*(100*C390)*E390 + 0.04127*(100*C390)*E390))/1000</f>
        <v>5.0963999999999988E-2</v>
      </c>
      <c r="X393" s="8">
        <f>MAX(S393:W393)</f>
        <v>5.0963999999999988E-2</v>
      </c>
      <c r="Z393" s="8" t="str">
        <f t="shared" ref="Z393:Z406" si="127">A393</f>
        <v>Ash</v>
      </c>
      <c r="AA393" s="8">
        <v>650</v>
      </c>
      <c r="AB393" s="8">
        <v>18.600000000000001</v>
      </c>
      <c r="AC393" s="8">
        <v>0.3</v>
      </c>
      <c r="AE393" s="8">
        <v>3</v>
      </c>
      <c r="AF393" s="8">
        <f t="shared" ref="AF393:AF406" si="128">IF($N$390=AE393,1,0)</f>
        <v>0</v>
      </c>
      <c r="AG393" s="8">
        <f t="shared" ref="AG393:AG406" si="129">$AF393*AA393</f>
        <v>0</v>
      </c>
      <c r="AH393" s="8">
        <f t="shared" si="125"/>
        <v>0</v>
      </c>
      <c r="AI393" s="8">
        <f t="shared" si="126"/>
        <v>0</v>
      </c>
      <c r="AJ393" s="8">
        <f t="shared" ref="AJ393:AJ406" si="130">$AF393*X393</f>
        <v>0</v>
      </c>
    </row>
    <row r="394" spans="1:39" s="8" customFormat="1" x14ac:dyDescent="0.25">
      <c r="A394" s="8" t="s">
        <v>126</v>
      </c>
      <c r="B394" s="193" t="s">
        <v>490</v>
      </c>
      <c r="C394" s="197"/>
      <c r="D394" s="197"/>
      <c r="E394" s="197"/>
      <c r="F394" s="197"/>
      <c r="G394" s="197"/>
      <c r="H394" s="197"/>
      <c r="I394" s="8">
        <f t="shared" si="123"/>
        <v>0</v>
      </c>
      <c r="K394" s="193" t="s">
        <v>493</v>
      </c>
      <c r="Q394" s="8">
        <f t="shared" si="124"/>
        <v>0</v>
      </c>
      <c r="R394" s="8" t="s">
        <v>496</v>
      </c>
      <c r="S394" s="8">
        <f xml:space="preserve"> MAX(0,0.0355*(100*C390)*(100*C390) + 0.0205*(100*C390)*E390 + 0.2177*(100*C390) - 0.0397)/1000</f>
        <v>1.2750800000000001E-2</v>
      </c>
      <c r="X394" s="8">
        <f>MAX(S394:W394)</f>
        <v>1.2750800000000001E-2</v>
      </c>
      <c r="Z394" s="8" t="str">
        <f t="shared" si="127"/>
        <v>Aspen</v>
      </c>
      <c r="AA394" s="8">
        <v>515</v>
      </c>
      <c r="AB394" s="8">
        <v>18.8</v>
      </c>
      <c r="AC394" s="8">
        <v>0.7</v>
      </c>
      <c r="AE394" s="8">
        <v>4</v>
      </c>
      <c r="AF394" s="8">
        <f t="shared" si="128"/>
        <v>0</v>
      </c>
      <c r="AG394" s="8">
        <f t="shared" si="129"/>
        <v>0</v>
      </c>
      <c r="AH394" s="8">
        <f t="shared" si="125"/>
        <v>0</v>
      </c>
      <c r="AI394" s="8">
        <f t="shared" si="126"/>
        <v>0</v>
      </c>
      <c r="AJ394" s="8">
        <f t="shared" si="130"/>
        <v>0</v>
      </c>
    </row>
    <row r="395" spans="1:39" s="8" customFormat="1" x14ac:dyDescent="0.25">
      <c r="A395" s="8" t="s">
        <v>494</v>
      </c>
      <c r="B395" s="193" t="s">
        <v>490</v>
      </c>
      <c r="C395" s="199">
        <f>0.01681*C390*C390*E390 + 0.12368*C390*C390 + 0.0004701*C390*C390*E390*E390 + 0.00622*C390*E390*E390</f>
        <v>2.8263356249999996E-2</v>
      </c>
      <c r="D395" s="197"/>
      <c r="E395" s="197"/>
      <c r="F395" s="197"/>
      <c r="G395" s="197"/>
      <c r="H395" s="197"/>
      <c r="I395" s="8">
        <f t="shared" si="123"/>
        <v>2.8263356249999996E-2</v>
      </c>
      <c r="K395" s="193" t="s">
        <v>493</v>
      </c>
      <c r="L395" s="8">
        <f>IF(I390=1,MAX(0,0.0208*(100*C390)*(100*C390)*E390-0.24212*(100*C390)*E390-0.0003486*(100*C390)*(100*C390)*E390*E390),0)/1000</f>
        <v>0</v>
      </c>
      <c r="M395" s="8">
        <f>IF(I390=2,MAX(0,0.01936*(100*C390)*(100*C390)*E390-0.24212*(100*C390)*E390-0.0003486*(100*C390)*(100*C390)*E390*E390),0)/1000</f>
        <v>1.6601250000000021E-3</v>
      </c>
      <c r="Q395" s="8">
        <f t="shared" si="124"/>
        <v>1.6601250000000021E-3</v>
      </c>
      <c r="R395" s="8" t="s">
        <v>496</v>
      </c>
      <c r="X395" s="8">
        <f t="shared" ref="X395" si="131">I395+Q395</f>
        <v>2.9923481249999998E-2</v>
      </c>
      <c r="Z395" s="8" t="str">
        <f t="shared" si="127"/>
        <v>Beech</v>
      </c>
      <c r="AA395" s="8">
        <v>830</v>
      </c>
      <c r="AB395" s="8">
        <v>17.850000000000001</v>
      </c>
      <c r="AC395" s="8">
        <v>0.8</v>
      </c>
      <c r="AE395" s="8">
        <v>5</v>
      </c>
      <c r="AF395" s="8">
        <f t="shared" si="128"/>
        <v>0</v>
      </c>
      <c r="AG395" s="8">
        <f t="shared" si="129"/>
        <v>0</v>
      </c>
      <c r="AH395" s="8">
        <f t="shared" si="125"/>
        <v>0</v>
      </c>
      <c r="AI395" s="8">
        <f t="shared" si="126"/>
        <v>0</v>
      </c>
      <c r="AJ395" s="8">
        <f t="shared" si="130"/>
        <v>0</v>
      </c>
    </row>
    <row r="396" spans="1:39" s="8" customFormat="1" ht="17.25" customHeight="1" x14ac:dyDescent="0.25">
      <c r="A396" s="8" t="s">
        <v>125</v>
      </c>
      <c r="B396" s="193" t="s">
        <v>490</v>
      </c>
      <c r="C396" s="199"/>
      <c r="D396" s="197"/>
      <c r="E396" s="197"/>
      <c r="F396" s="197"/>
      <c r="G396" s="197"/>
      <c r="H396" s="197"/>
      <c r="I396" s="8">
        <f t="shared" si="123"/>
        <v>0</v>
      </c>
      <c r="K396" s="193" t="s">
        <v>493</v>
      </c>
      <c r="Q396" s="8">
        <f t="shared" si="124"/>
        <v>0</v>
      </c>
      <c r="R396" s="8" t="s">
        <v>496</v>
      </c>
      <c r="S396" s="199">
        <f>MAX(0, (10^-0.89363) * (((100*C390)*1)^2.23818) * ((((100*C390)*1)+20)^-1.0693) * (E390^6.02015) * ((E390 - 1.3)^ -4.51472))/1000</f>
        <v>5.3732192044334263E-2</v>
      </c>
      <c r="T396" s="199"/>
      <c r="X396" s="8">
        <f>MAX(S396:W396)</f>
        <v>5.3732192044334263E-2</v>
      </c>
      <c r="Z396" s="8" t="str">
        <f t="shared" si="127"/>
        <v>Birch</v>
      </c>
      <c r="AA396" s="8">
        <v>650</v>
      </c>
      <c r="AB396" s="8">
        <v>18.3</v>
      </c>
      <c r="AC396" s="8">
        <v>0.6</v>
      </c>
      <c r="AE396" s="8">
        <v>6</v>
      </c>
      <c r="AF396" s="8">
        <f t="shared" si="128"/>
        <v>0</v>
      </c>
      <c r="AG396" s="8">
        <f t="shared" si="129"/>
        <v>0</v>
      </c>
      <c r="AH396" s="8">
        <f t="shared" si="125"/>
        <v>0</v>
      </c>
      <c r="AI396" s="8">
        <f t="shared" si="126"/>
        <v>0</v>
      </c>
      <c r="AJ396" s="8">
        <f t="shared" si="130"/>
        <v>0</v>
      </c>
    </row>
    <row r="397" spans="1:39" s="8" customFormat="1" ht="17.25" customHeight="1" x14ac:dyDescent="0.25">
      <c r="A397" s="8" t="s">
        <v>512</v>
      </c>
      <c r="B397" s="193" t="s">
        <v>490</v>
      </c>
      <c r="C397" s="199"/>
      <c r="D397" s="197"/>
      <c r="E397" s="197"/>
      <c r="F397" s="197"/>
      <c r="G397" s="197"/>
      <c r="H397" s="197"/>
      <c r="I397" s="8">
        <f t="shared" si="123"/>
        <v>0</v>
      </c>
      <c r="K397" s="193" t="s">
        <v>493</v>
      </c>
      <c r="Q397" s="8">
        <f t="shared" si="124"/>
        <v>0</v>
      </c>
      <c r="R397" s="8" t="s">
        <v>496</v>
      </c>
      <c r="S397" s="199">
        <f>EXP(2.2598*LN(100*C390)-2.719)/500</f>
        <v>5.9967276694019203E-2</v>
      </c>
      <c r="T397" s="199"/>
      <c r="X397" s="8">
        <f>MAX(S397:W397)</f>
        <v>5.9967276694019203E-2</v>
      </c>
      <c r="Z397" s="8" t="str">
        <f t="shared" si="127"/>
        <v>Cypress</v>
      </c>
      <c r="AA397" s="8">
        <v>500</v>
      </c>
      <c r="AB397" s="8">
        <v>21.6</v>
      </c>
      <c r="AC397" s="8">
        <v>0.4</v>
      </c>
      <c r="AE397" s="8">
        <v>7</v>
      </c>
      <c r="AF397" s="8">
        <f t="shared" si="128"/>
        <v>0</v>
      </c>
      <c r="AG397" s="8">
        <f t="shared" si="129"/>
        <v>0</v>
      </c>
      <c r="AH397" s="8">
        <f t="shared" si="125"/>
        <v>0</v>
      </c>
      <c r="AI397" s="8">
        <f t="shared" si="126"/>
        <v>0</v>
      </c>
      <c r="AJ397" s="8">
        <f t="shared" si="130"/>
        <v>0</v>
      </c>
    </row>
    <row r="398" spans="1:39" s="8" customFormat="1" ht="17.25" customHeight="1" x14ac:dyDescent="0.25">
      <c r="A398" s="8" t="s">
        <v>500</v>
      </c>
      <c r="B398" s="193" t="s">
        <v>490</v>
      </c>
      <c r="C398" s="199"/>
      <c r="D398" s="197"/>
      <c r="E398" s="197"/>
      <c r="F398" s="197"/>
      <c r="G398" s="197"/>
      <c r="H398" s="197"/>
      <c r="I398" s="8">
        <f t="shared" si="123"/>
        <v>0</v>
      </c>
      <c r="K398" s="193" t="s">
        <v>493</v>
      </c>
      <c r="Q398" s="8">
        <f t="shared" si="124"/>
        <v>0</v>
      </c>
      <c r="R398" s="8" t="s">
        <v>496</v>
      </c>
      <c r="S398" s="199">
        <f>(39.8643 + 3.51885*(100*C390) + 0.02138 *E390 *(100*C390)*(100*C390))/1000</f>
        <v>0.11669955</v>
      </c>
      <c r="T398" s="199"/>
      <c r="X398" s="8">
        <f>MAX(S398:W398)</f>
        <v>0.11669955</v>
      </c>
      <c r="Z398" s="8" t="str">
        <f t="shared" si="127"/>
        <v>Eucalyptus</v>
      </c>
      <c r="AA398" s="8">
        <v>890</v>
      </c>
      <c r="AB398" s="8">
        <v>18.899999999999999</v>
      </c>
      <c r="AC398" s="8">
        <v>1.9</v>
      </c>
      <c r="AE398" s="8">
        <v>8</v>
      </c>
      <c r="AF398" s="8">
        <f t="shared" si="128"/>
        <v>0</v>
      </c>
      <c r="AG398" s="8">
        <f t="shared" si="129"/>
        <v>0</v>
      </c>
      <c r="AH398" s="8">
        <f t="shared" si="125"/>
        <v>0</v>
      </c>
      <c r="AI398" s="8">
        <f t="shared" si="126"/>
        <v>0</v>
      </c>
      <c r="AJ398" s="8">
        <f t="shared" si="130"/>
        <v>0</v>
      </c>
    </row>
    <row r="399" spans="1:39" s="8" customFormat="1" ht="17.25" customHeight="1" x14ac:dyDescent="0.25">
      <c r="A399" s="8" t="s">
        <v>499</v>
      </c>
      <c r="B399" s="193" t="s">
        <v>490</v>
      </c>
      <c r="I399" s="8">
        <f t="shared" si="123"/>
        <v>0</v>
      </c>
      <c r="K399" s="193" t="s">
        <v>493</v>
      </c>
      <c r="Q399" s="8">
        <f t="shared" si="124"/>
        <v>0</v>
      </c>
      <c r="R399" s="8" t="s">
        <v>496</v>
      </c>
      <c r="S399" s="199">
        <f>( 0.04801*(100*C390)*(100*C390)*E390 + 0.08886*(100*C390)*(100*C390) - 0.01012*(100*C390)*(100*C390)*(100*C390) - 0.08406*(100*C390)*E390 + 0.1972*E390)/1000</f>
        <v>3.4531249999999999E-2</v>
      </c>
      <c r="X399" s="8">
        <f>MAX(S399:W399)</f>
        <v>3.4531249999999999E-2</v>
      </c>
      <c r="Z399" s="8" t="str">
        <f t="shared" si="127"/>
        <v>Larch</v>
      </c>
      <c r="AA399" s="8">
        <v>595</v>
      </c>
      <c r="AB399" s="8">
        <v>17.5</v>
      </c>
      <c r="AC399" s="8">
        <v>0.5</v>
      </c>
      <c r="AE399" s="8">
        <v>9</v>
      </c>
      <c r="AF399" s="8">
        <f t="shared" si="128"/>
        <v>1</v>
      </c>
      <c r="AG399" s="8">
        <f t="shared" si="129"/>
        <v>595</v>
      </c>
      <c r="AH399" s="8">
        <f t="shared" si="125"/>
        <v>17.5</v>
      </c>
      <c r="AI399" s="8">
        <f t="shared" si="126"/>
        <v>0.5</v>
      </c>
      <c r="AJ399" s="8">
        <f t="shared" si="130"/>
        <v>3.4531249999999999E-2</v>
      </c>
    </row>
    <row r="400" spans="1:39" s="8" customFormat="1" x14ac:dyDescent="0.25">
      <c r="A400" s="8" t="s">
        <v>487</v>
      </c>
      <c r="B400" s="193" t="s">
        <v>490</v>
      </c>
      <c r="C400" s="8">
        <f>IF(AND(E390&gt;10,I390=1),0.03522*C390*C390*E390+0.08772*C390*E390-0.04905*C390*C390,0)</f>
        <v>0</v>
      </c>
      <c r="D400" s="8">
        <f>IF(AND(E390&lt;=10,I390=1),0.03522*C390*C390*E390+0.08772*C390*E390-0.04905*C390*C390+(1-E390/10)^2*(0.01682*C390*C390*E390+0.01108*C390*E390-0.02167*C390*E390*E390+0.04905*C390*C390),0)</f>
        <v>0</v>
      </c>
      <c r="E400" s="8">
        <f>IF(AND(E390&gt;10,I390=2),0.03829*C390*C390*E390+0.08772*C390*E390-0.04905*C390*C390,0)</f>
        <v>0</v>
      </c>
      <c r="F400" s="8">
        <f>IF(AND(E390&lt;=10,I390=2),0.03829*C390*C390*E390+0.08772*C390*E390-0.04905*C390*C390+(1-E390/10)^2*(0.01682*C390*C390*E390+0.01108*C390*E390-0.02167*C390*E390*E390+0.04905*C390*C390),0)</f>
        <v>5.1504843750000001E-2</v>
      </c>
      <c r="I400" s="8">
        <f t="shared" si="123"/>
        <v>5.1504843750000001E-2</v>
      </c>
      <c r="K400" s="193" t="s">
        <v>493</v>
      </c>
      <c r="L400" s="8">
        <f>IF(I390=1,MAX(0,0.02813*(100*C390)*(100*C390)*E390-0.3178*(100*C390)*E390-0.0006658*(100*C390)*(100*C390)*E390*E390),0)/1000</f>
        <v>0</v>
      </c>
      <c r="M400" s="8">
        <f>IF(I390=2,MAX(0,0.02729*(100*C390)*(100*C390)*E390-0.3178*(100*C390)*E390-0.0006658*(100*C390)*(100*C390)*E390*E390),0)/1000</f>
        <v>3.1211250000000006E-3</v>
      </c>
      <c r="Q400" s="8">
        <f t="shared" si="124"/>
        <v>3.1211250000000006E-3</v>
      </c>
      <c r="R400" s="8" t="s">
        <v>496</v>
      </c>
      <c r="X400" s="8">
        <f t="shared" ref="X400" si="132">I400+Q400</f>
        <v>5.4625968750000004E-2</v>
      </c>
      <c r="Z400" s="8" t="str">
        <f t="shared" si="127"/>
        <v>Oak</v>
      </c>
      <c r="AA400" s="8">
        <v>715</v>
      </c>
      <c r="AB400" s="8">
        <v>18.399999999999999</v>
      </c>
      <c r="AC400" s="8">
        <v>1.4</v>
      </c>
      <c r="AE400" s="8">
        <v>10</v>
      </c>
      <c r="AF400" s="8">
        <f t="shared" si="128"/>
        <v>0</v>
      </c>
      <c r="AG400" s="8">
        <f t="shared" si="129"/>
        <v>0</v>
      </c>
      <c r="AH400" s="8">
        <f t="shared" si="125"/>
        <v>0</v>
      </c>
      <c r="AI400" s="8">
        <f t="shared" si="126"/>
        <v>0</v>
      </c>
      <c r="AJ400" s="8">
        <f t="shared" si="130"/>
        <v>0</v>
      </c>
    </row>
    <row r="401" spans="1:38" s="8" customFormat="1" x14ac:dyDescent="0.25">
      <c r="A401" s="8" t="s">
        <v>510</v>
      </c>
      <c r="B401" s="193" t="s">
        <v>490</v>
      </c>
      <c r="I401" s="8">
        <f t="shared" si="123"/>
        <v>0</v>
      </c>
      <c r="K401" s="193" t="s">
        <v>493</v>
      </c>
      <c r="Q401" s="8">
        <f t="shared" si="124"/>
        <v>0</v>
      </c>
      <c r="R401" s="8" t="s">
        <v>496</v>
      </c>
      <c r="S401" s="8">
        <f>EXP(2.3524*LN(100*C390)-1.9349)/530</f>
        <v>0.15923730367189243</v>
      </c>
      <c r="X401" s="8">
        <f>MAX(S401:W401)</f>
        <v>0.15923730367189243</v>
      </c>
      <c r="Z401" s="8" t="str">
        <f t="shared" si="127"/>
        <v>Olive</v>
      </c>
      <c r="AA401" s="8">
        <v>530</v>
      </c>
      <c r="AB401" s="8">
        <v>18</v>
      </c>
      <c r="AC401" s="8">
        <v>2.2000000000000002</v>
      </c>
      <c r="AE401" s="8">
        <v>11</v>
      </c>
      <c r="AF401" s="8">
        <f t="shared" si="128"/>
        <v>0</v>
      </c>
      <c r="AG401" s="8">
        <f t="shared" si="129"/>
        <v>0</v>
      </c>
      <c r="AH401" s="8">
        <f t="shared" si="125"/>
        <v>0</v>
      </c>
      <c r="AI401" s="8">
        <f t="shared" si="126"/>
        <v>0</v>
      </c>
      <c r="AJ401" s="8">
        <f t="shared" si="130"/>
        <v>0</v>
      </c>
    </row>
    <row r="402" spans="1:38" s="8" customFormat="1" x14ac:dyDescent="0.25">
      <c r="A402" s="8" t="s">
        <v>127</v>
      </c>
      <c r="B402" s="193" t="s">
        <v>490</v>
      </c>
      <c r="I402" s="8">
        <f t="shared" si="123"/>
        <v>0</v>
      </c>
      <c r="K402" s="193" t="s">
        <v>493</v>
      </c>
      <c r="Q402" s="8">
        <f t="shared" si="124"/>
        <v>0</v>
      </c>
      <c r="R402" s="8" t="s">
        <v>496</v>
      </c>
      <c r="S402" s="8">
        <f>IF(C390&lt;=0.05, 0.22 + 0.1066*(100*C390)*(100*C390) + 0.02085*(100*C390)*(100*C390)*E390 + 0.008427*(100*C390)*E390*E390,(10^-1.38903) * ((100*C390)^1.84493) * (((100*C390)+20)^0.06563) * (E390^2.02122) * ((E390-1.3)^-1.01095))/1000</f>
        <v>5.2536586490462771E-2</v>
      </c>
      <c r="X402" s="8">
        <f>MAX(S402:W402)</f>
        <v>5.2536586490462771E-2</v>
      </c>
      <c r="Z402" s="8" t="str">
        <f t="shared" si="127"/>
        <v>Pine</v>
      </c>
      <c r="AA402" s="8">
        <v>505</v>
      </c>
      <c r="AB402" s="8">
        <v>19.399999999999999</v>
      </c>
      <c r="AC402" s="8">
        <v>0.3</v>
      </c>
      <c r="AE402" s="8">
        <v>12</v>
      </c>
      <c r="AF402" s="8">
        <f t="shared" si="128"/>
        <v>0</v>
      </c>
      <c r="AG402" s="8">
        <f t="shared" si="129"/>
        <v>0</v>
      </c>
      <c r="AH402" s="8">
        <f t="shared" si="125"/>
        <v>0</v>
      </c>
      <c r="AI402" s="8">
        <f t="shared" si="126"/>
        <v>0</v>
      </c>
      <c r="AJ402" s="8">
        <f t="shared" si="130"/>
        <v>0</v>
      </c>
    </row>
    <row r="403" spans="1:38" s="8" customFormat="1" x14ac:dyDescent="0.25">
      <c r="A403" s="8" t="s">
        <v>511</v>
      </c>
      <c r="B403" s="193" t="s">
        <v>490</v>
      </c>
      <c r="I403" s="8">
        <f t="shared" si="123"/>
        <v>0</v>
      </c>
      <c r="K403" s="193" t="s">
        <v>493</v>
      </c>
      <c r="Q403" s="8">
        <f t="shared" si="124"/>
        <v>0</v>
      </c>
      <c r="R403" s="8" t="s">
        <v>496</v>
      </c>
      <c r="S403" s="8">
        <f>EXP(2.4561*LN(100*C390)-2.5652)/330</f>
        <v>0.18031489217606594</v>
      </c>
      <c r="X403" s="8">
        <f>MAX(S403:W403)</f>
        <v>0.18031489217606594</v>
      </c>
      <c r="Z403" s="8" t="str">
        <f t="shared" si="127"/>
        <v>Salix</v>
      </c>
      <c r="AA403" s="8">
        <v>330</v>
      </c>
      <c r="AB403" s="8">
        <v>18.399999999999999</v>
      </c>
      <c r="AC403" s="8">
        <v>1.5</v>
      </c>
      <c r="AE403" s="8">
        <v>13</v>
      </c>
      <c r="AF403" s="8">
        <f t="shared" si="128"/>
        <v>0</v>
      </c>
      <c r="AG403" s="8">
        <f t="shared" si="129"/>
        <v>0</v>
      </c>
      <c r="AH403" s="8">
        <f t="shared" si="125"/>
        <v>0</v>
      </c>
      <c r="AI403" s="8">
        <f t="shared" si="126"/>
        <v>0</v>
      </c>
      <c r="AJ403" s="8">
        <f t="shared" si="130"/>
        <v>0</v>
      </c>
    </row>
    <row r="404" spans="1:38" s="8" customFormat="1" x14ac:dyDescent="0.25">
      <c r="A404" s="8" t="s">
        <v>547</v>
      </c>
      <c r="B404" s="193"/>
      <c r="K404" s="193"/>
      <c r="S404" s="8">
        <f>EXP(2.513*LN(100*C390)-4.545)/1000/500</f>
        <v>1.9172507194921443E-5</v>
      </c>
      <c r="X404" s="8">
        <f t="shared" ref="X404:X405" si="133">MAX(S404:W404)</f>
        <v>1.9172507194921443E-5</v>
      </c>
      <c r="Z404" s="8" t="str">
        <f t="shared" si="127"/>
        <v>Shrub (conif)</v>
      </c>
      <c r="AA404" s="8">
        <v>500</v>
      </c>
      <c r="AB404" s="8">
        <v>19</v>
      </c>
      <c r="AC404" s="8">
        <v>2.5</v>
      </c>
      <c r="AE404" s="8">
        <v>14</v>
      </c>
      <c r="AF404" s="8">
        <f t="shared" si="128"/>
        <v>0</v>
      </c>
      <c r="AG404" s="8">
        <f t="shared" si="129"/>
        <v>0</v>
      </c>
      <c r="AH404" s="8">
        <f t="shared" si="125"/>
        <v>0</v>
      </c>
      <c r="AI404" s="8">
        <f t="shared" si="126"/>
        <v>0</v>
      </c>
      <c r="AJ404" s="8">
        <f t="shared" si="130"/>
        <v>0</v>
      </c>
    </row>
    <row r="405" spans="1:38" s="8" customFormat="1" x14ac:dyDescent="0.25">
      <c r="A405" s="8" t="s">
        <v>548</v>
      </c>
      <c r="B405" s="193"/>
      <c r="K405" s="193"/>
      <c r="S405" s="8">
        <f>EXP(2.312*LN(100*C390)-4.305)/1000/600</f>
        <v>1.1785119645771672E-5</v>
      </c>
      <c r="X405" s="8">
        <f t="shared" si="133"/>
        <v>1.1785119645771672E-5</v>
      </c>
      <c r="Z405" s="8" t="str">
        <f t="shared" si="127"/>
        <v>Shrub (decid)</v>
      </c>
      <c r="AA405" s="8">
        <v>600</v>
      </c>
      <c r="AB405" s="8">
        <v>18</v>
      </c>
      <c r="AC405" s="8">
        <v>2.5</v>
      </c>
      <c r="AE405" s="8">
        <v>15</v>
      </c>
      <c r="AF405" s="8">
        <f t="shared" si="128"/>
        <v>0</v>
      </c>
      <c r="AG405" s="8">
        <f t="shared" si="129"/>
        <v>0</v>
      </c>
      <c r="AH405" s="8">
        <f t="shared" si="125"/>
        <v>0</v>
      </c>
      <c r="AI405" s="8">
        <f t="shared" si="126"/>
        <v>0</v>
      </c>
      <c r="AJ405" s="8">
        <f t="shared" si="130"/>
        <v>0</v>
      </c>
    </row>
    <row r="406" spans="1:38" s="8" customFormat="1" x14ac:dyDescent="0.25">
      <c r="A406" s="8" t="s">
        <v>483</v>
      </c>
      <c r="B406" s="193" t="s">
        <v>490</v>
      </c>
      <c r="I406" s="8">
        <f t="shared" ref="I406" si="134">MAX(C406:H406)</f>
        <v>0</v>
      </c>
      <c r="K406" s="193" t="s">
        <v>493</v>
      </c>
      <c r="Q406" s="8">
        <f t="shared" ref="Q406" si="135">MAX(L406:P406)</f>
        <v>0</v>
      </c>
      <c r="R406" s="8" t="s">
        <v>496</v>
      </c>
      <c r="S406" s="8">
        <f>IF(AND(E390&gt;=4,C390&gt;=0.045), (10^-1.02039) * ((100*C390)^2.00128) * (((100*C390)+20)^-0.47473) * (E390^2.87138) * ((E390-1.3)^ -1.61803)/1000,0)</f>
        <v>4.8744267413779428E-2</v>
      </c>
      <c r="T406" s="8">
        <f>IF(S406&gt;0,0,(0.1059*(100*C390)*(100*C390) + 0.01968*(100*C390)*(100*C390)*E390 + 0.01468*(100*C390)*E390*E390 - 0.04585*E390*E390 + 0.006168*(100*C390)*(100*C390)*G390)/1000)</f>
        <v>0</v>
      </c>
      <c r="X406" s="8">
        <f>MAX(S406:W406)</f>
        <v>4.8744267413779428E-2</v>
      </c>
      <c r="Z406" s="8" t="str">
        <f t="shared" si="127"/>
        <v>Spruce</v>
      </c>
      <c r="AA406" s="8">
        <v>390</v>
      </c>
      <c r="AB406" s="8">
        <v>18.600000000000001</v>
      </c>
      <c r="AC406" s="8">
        <v>0.3</v>
      </c>
      <c r="AE406" s="8">
        <v>16</v>
      </c>
      <c r="AF406" s="8">
        <f t="shared" si="128"/>
        <v>0</v>
      </c>
      <c r="AG406" s="8">
        <f t="shared" si="129"/>
        <v>0</v>
      </c>
      <c r="AH406" s="8">
        <f t="shared" si="125"/>
        <v>0</v>
      </c>
      <c r="AI406" s="8">
        <f t="shared" si="126"/>
        <v>0</v>
      </c>
      <c r="AJ406" s="8">
        <f t="shared" si="130"/>
        <v>0</v>
      </c>
    </row>
    <row r="407" spans="1:38" s="8" customFormat="1" x14ac:dyDescent="0.25">
      <c r="D407" s="200"/>
      <c r="E407" s="200"/>
      <c r="F407" s="200"/>
      <c r="N407" s="114"/>
      <c r="AG407" s="8">
        <f>IF($N390&gt;1,SUM(AG391:AG406),0)</f>
        <v>595</v>
      </c>
      <c r="AH407" s="8">
        <f t="shared" ref="AH407:AJ407" si="136">IF($N390&gt;1,SUM(AH391:AH406),0)</f>
        <v>17.5</v>
      </c>
      <c r="AI407" s="8">
        <f t="shared" si="136"/>
        <v>0.5</v>
      </c>
      <c r="AJ407" s="8">
        <f t="shared" si="136"/>
        <v>3.4531249999999999E-2</v>
      </c>
      <c r="AL407" s="8" t="str">
        <f>IF(AF391=1,AL$287,IF(AF392=1,Z392,IF(AF393=1,Z393,IF(AF394=1,Z394,IF(AF395=1,Z395,IF(AF396=1,Z396,IF(AF397=1,Z397,IF(AF398=1,Z398,IF(AF399=1,Z399,IF(AF400=1,Z400,IF(AF401=1,Z401,IF(AF402=1,Z402,IF(AF403=1,Z403,IF(AF404=1,Z404,IF(AF405=1,Z405,IF(AF406=1,Z406,AL$287))))))))))))))))</f>
        <v>Larch</v>
      </c>
    </row>
    <row r="408" spans="1:38" s="8" customFormat="1" x14ac:dyDescent="0.25"/>
    <row r="409" spans="1:38" s="8" customFormat="1" x14ac:dyDescent="0.25"/>
    <row r="410" spans="1:38" s="8" customFormat="1" x14ac:dyDescent="0.25"/>
    <row r="411" spans="1:38" s="8" customFormat="1" x14ac:dyDescent="0.25"/>
    <row r="412" spans="1:38" s="8" customFormat="1" x14ac:dyDescent="0.25"/>
    <row r="413" spans="1:38" s="8" customFormat="1" x14ac:dyDescent="0.25"/>
    <row r="414" spans="1:38" s="8" customFormat="1" x14ac:dyDescent="0.25"/>
    <row r="415" spans="1:38" s="8" customFormat="1" x14ac:dyDescent="0.25"/>
    <row r="416" spans="1:38" s="8" customFormat="1" x14ac:dyDescent="0.25"/>
    <row r="417" s="8" customFormat="1" x14ac:dyDescent="0.25"/>
    <row r="418" s="8" customFormat="1" x14ac:dyDescent="0.25"/>
    <row r="419" s="8" customFormat="1" x14ac:dyDescent="0.25"/>
    <row r="420" s="8" customFormat="1" x14ac:dyDescent="0.25"/>
    <row r="421" s="8" customFormat="1" x14ac:dyDescent="0.25"/>
    <row r="422" s="8" customFormat="1" x14ac:dyDescent="0.25"/>
    <row r="423" s="8" customFormat="1" x14ac:dyDescent="0.25"/>
    <row r="424" s="8" customFormat="1" x14ac:dyDescent="0.25"/>
    <row r="425" s="8" customFormat="1" x14ac:dyDescent="0.25"/>
    <row r="426" s="8" customFormat="1" x14ac:dyDescent="0.25"/>
    <row r="427" s="8" customFormat="1" x14ac:dyDescent="0.25"/>
    <row r="428" s="8" customFormat="1" x14ac:dyDescent="0.25"/>
    <row r="429" s="8" customFormat="1" x14ac:dyDescent="0.25"/>
    <row r="430" s="8" customFormat="1" x14ac:dyDescent="0.25"/>
    <row r="431" s="8" customFormat="1" x14ac:dyDescent="0.25"/>
    <row r="432" s="8" customFormat="1" x14ac:dyDescent="0.25"/>
    <row r="433" s="8" customFormat="1" x14ac:dyDescent="0.25"/>
    <row r="434" s="8" customFormat="1" x14ac:dyDescent="0.25"/>
    <row r="435" s="8" customFormat="1" x14ac:dyDescent="0.25"/>
    <row r="436" s="8" customFormat="1" x14ac:dyDescent="0.25"/>
    <row r="437" s="8" customFormat="1" x14ac:dyDescent="0.25"/>
    <row r="438" s="8" customFormat="1" x14ac:dyDescent="0.25"/>
    <row r="439" s="8" customFormat="1" x14ac:dyDescent="0.25"/>
    <row r="440" s="8" customFormat="1" x14ac:dyDescent="0.25"/>
    <row r="441" s="8" customFormat="1" x14ac:dyDescent="0.25"/>
    <row r="442" s="8" customFormat="1" x14ac:dyDescent="0.25"/>
    <row r="443" s="8" customFormat="1" x14ac:dyDescent="0.25"/>
    <row r="444" s="8" customFormat="1" x14ac:dyDescent="0.25"/>
    <row r="445" s="8" customFormat="1" x14ac:dyDescent="0.25"/>
    <row r="446" s="8" customFormat="1" x14ac:dyDescent="0.25"/>
    <row r="447" s="8" customFormat="1" x14ac:dyDescent="0.25"/>
    <row r="448" s="8" customFormat="1" x14ac:dyDescent="0.25"/>
    <row r="449" s="8" customFormat="1" x14ac:dyDescent="0.25"/>
    <row r="450" s="8" customFormat="1" x14ac:dyDescent="0.25"/>
    <row r="451" s="8" customFormat="1" x14ac:dyDescent="0.25"/>
    <row r="452" s="8" customFormat="1" x14ac:dyDescent="0.25"/>
    <row r="453" s="8" customFormat="1" x14ac:dyDescent="0.25"/>
    <row r="454" s="8" customFormat="1" x14ac:dyDescent="0.25"/>
    <row r="455" s="8" customFormat="1" x14ac:dyDescent="0.25"/>
    <row r="456" s="8" customFormat="1" x14ac:dyDescent="0.25"/>
    <row r="457" s="8" customFormat="1" x14ac:dyDescent="0.25"/>
    <row r="458" s="8" customFormat="1" x14ac:dyDescent="0.25"/>
    <row r="459" s="8" customFormat="1" x14ac:dyDescent="0.25"/>
    <row r="460" s="8" customFormat="1" x14ac:dyDescent="0.25"/>
    <row r="461" s="8" customFormat="1" x14ac:dyDescent="0.25"/>
    <row r="462" s="8" customFormat="1" x14ac:dyDescent="0.25"/>
    <row r="463" s="8" customFormat="1" x14ac:dyDescent="0.25"/>
    <row r="464" s="8" customFormat="1" x14ac:dyDescent="0.25"/>
    <row r="465" s="8" customFormat="1" x14ac:dyDescent="0.25"/>
    <row r="466" s="8" customFormat="1" x14ac:dyDescent="0.25"/>
    <row r="467" s="8" customFormat="1" x14ac:dyDescent="0.25"/>
    <row r="468" s="8" customFormat="1" x14ac:dyDescent="0.25"/>
    <row r="469" s="8" customFormat="1" x14ac:dyDescent="0.25"/>
    <row r="470" s="8" customFormat="1" x14ac:dyDescent="0.25"/>
    <row r="471" s="8" customFormat="1" x14ac:dyDescent="0.25"/>
    <row r="472" s="8" customFormat="1" x14ac:dyDescent="0.25"/>
    <row r="473" s="8" customFormat="1" x14ac:dyDescent="0.25"/>
    <row r="474" s="8" customFormat="1" x14ac:dyDescent="0.25"/>
    <row r="475" s="8" customFormat="1" x14ac:dyDescent="0.25"/>
    <row r="476" s="8" customFormat="1" x14ac:dyDescent="0.25"/>
    <row r="477" s="8" customFormat="1" x14ac:dyDescent="0.25"/>
    <row r="478" s="8" customFormat="1" x14ac:dyDescent="0.25"/>
    <row r="479" s="8" customFormat="1" x14ac:dyDescent="0.25"/>
    <row r="480" s="8" customFormat="1" x14ac:dyDescent="0.25"/>
    <row r="481" s="8" customFormat="1" x14ac:dyDescent="0.25"/>
    <row r="482" s="8" customFormat="1" x14ac:dyDescent="0.25"/>
    <row r="483" s="8" customFormat="1" x14ac:dyDescent="0.25"/>
    <row r="484" s="8" customFormat="1" x14ac:dyDescent="0.25"/>
    <row r="485" s="8" customFormat="1" x14ac:dyDescent="0.25"/>
    <row r="486" s="8" customFormat="1" x14ac:dyDescent="0.25"/>
    <row r="487" s="8" customFormat="1" x14ac:dyDescent="0.25"/>
    <row r="488" s="8" customFormat="1" x14ac:dyDescent="0.25"/>
    <row r="489" s="8" customFormat="1" x14ac:dyDescent="0.25"/>
    <row r="490" s="8" customFormat="1" x14ac:dyDescent="0.25"/>
    <row r="491" s="8" customFormat="1" x14ac:dyDescent="0.25"/>
    <row r="492" s="8" customFormat="1" x14ac:dyDescent="0.25"/>
    <row r="493" s="8" customFormat="1" x14ac:dyDescent="0.25"/>
    <row r="494" s="8" customFormat="1" x14ac:dyDescent="0.25"/>
    <row r="495" s="8" customFormat="1" x14ac:dyDescent="0.25"/>
    <row r="496" s="8" customFormat="1" x14ac:dyDescent="0.25"/>
    <row r="497" s="8" customFormat="1" x14ac:dyDescent="0.25"/>
    <row r="498" s="8" customFormat="1" x14ac:dyDescent="0.25"/>
    <row r="499" s="8" customFormat="1" x14ac:dyDescent="0.25"/>
    <row r="500" s="8" customFormat="1" x14ac:dyDescent="0.25"/>
    <row r="501" s="8" customFormat="1" x14ac:dyDescent="0.25"/>
    <row r="502" s="8" customFormat="1" x14ac:dyDescent="0.25"/>
    <row r="503" s="8" customFormat="1" x14ac:dyDescent="0.25"/>
    <row r="504" s="8" customFormat="1" x14ac:dyDescent="0.25"/>
    <row r="505" s="8" customFormat="1" x14ac:dyDescent="0.25"/>
    <row r="506" s="8" customFormat="1" x14ac:dyDescent="0.25"/>
    <row r="507" s="8" customFormat="1" x14ac:dyDescent="0.25"/>
    <row r="508" s="8" customFormat="1" x14ac:dyDescent="0.25"/>
    <row r="509" s="8" customFormat="1" x14ac:dyDescent="0.25"/>
    <row r="510" s="8" customFormat="1" x14ac:dyDescent="0.25"/>
    <row r="511" s="8" customFormat="1" x14ac:dyDescent="0.25"/>
    <row r="512" s="8" customFormat="1" x14ac:dyDescent="0.25"/>
    <row r="513" s="8" customFormat="1" x14ac:dyDescent="0.25"/>
    <row r="514" s="8" customFormat="1" x14ac:dyDescent="0.25"/>
    <row r="515" s="8" customFormat="1" x14ac:dyDescent="0.25"/>
    <row r="516" s="8" customFormat="1" x14ac:dyDescent="0.25"/>
    <row r="517" s="8" customFormat="1" x14ac:dyDescent="0.25"/>
    <row r="518" s="8" customFormat="1" x14ac:dyDescent="0.25"/>
    <row r="519" s="8" customFormat="1" x14ac:dyDescent="0.25"/>
    <row r="520" s="8" customFormat="1" x14ac:dyDescent="0.25"/>
    <row r="521" s="8" customFormat="1" x14ac:dyDescent="0.25"/>
    <row r="522" s="8" customFormat="1" x14ac:dyDescent="0.25"/>
    <row r="523" s="8" customFormat="1" x14ac:dyDescent="0.25"/>
    <row r="524" s="8" customFormat="1" x14ac:dyDescent="0.25"/>
    <row r="525" s="8" customFormat="1" x14ac:dyDescent="0.25"/>
    <row r="526" s="8" customFormat="1" x14ac:dyDescent="0.25"/>
    <row r="527" s="8" customFormat="1" x14ac:dyDescent="0.25"/>
    <row r="528" s="8" customFormat="1" x14ac:dyDescent="0.25"/>
    <row r="529" s="8" customFormat="1" x14ac:dyDescent="0.25"/>
    <row r="530" s="8" customFormat="1" x14ac:dyDescent="0.25"/>
    <row r="531" s="8" customFormat="1" x14ac:dyDescent="0.25"/>
    <row r="532" s="8" customFormat="1" x14ac:dyDescent="0.25"/>
    <row r="533" s="8" customFormat="1" x14ac:dyDescent="0.25"/>
    <row r="534" s="8" customFormat="1" x14ac:dyDescent="0.25"/>
    <row r="535" s="8" customFormat="1" x14ac:dyDescent="0.25"/>
    <row r="536" s="8" customFormat="1" x14ac:dyDescent="0.25"/>
    <row r="537" s="8" customFormat="1" x14ac:dyDescent="0.25"/>
    <row r="538" s="8" customFormat="1" x14ac:dyDescent="0.25"/>
    <row r="539" s="8" customFormat="1" x14ac:dyDescent="0.25"/>
    <row r="540" s="8" customFormat="1" x14ac:dyDescent="0.25"/>
    <row r="541" s="8" customFormat="1" x14ac:dyDescent="0.25"/>
    <row r="542" s="8" customFormat="1" x14ac:dyDescent="0.25"/>
    <row r="543" s="8" customFormat="1" x14ac:dyDescent="0.25"/>
    <row r="544" s="8" customFormat="1" x14ac:dyDescent="0.25"/>
    <row r="545" s="8" customFormat="1" x14ac:dyDescent="0.25"/>
    <row r="546" s="8" customFormat="1" x14ac:dyDescent="0.25"/>
    <row r="547" s="8" customFormat="1" x14ac:dyDescent="0.25"/>
    <row r="548" s="8" customFormat="1" x14ac:dyDescent="0.25"/>
    <row r="549" s="8" customFormat="1" x14ac:dyDescent="0.25"/>
    <row r="550" s="8" customFormat="1" x14ac:dyDescent="0.25"/>
    <row r="551" s="8" customFormat="1" x14ac:dyDescent="0.25"/>
    <row r="552" s="8" customFormat="1" x14ac:dyDescent="0.25"/>
    <row r="553" s="8" customFormat="1" x14ac:dyDescent="0.25"/>
    <row r="554" s="8" customFormat="1" x14ac:dyDescent="0.25"/>
    <row r="555" s="8" customFormat="1" x14ac:dyDescent="0.25"/>
    <row r="556" s="8" customFormat="1" x14ac:dyDescent="0.25"/>
    <row r="557" s="8" customFormat="1" x14ac:dyDescent="0.25"/>
    <row r="558" s="8" customFormat="1" x14ac:dyDescent="0.25"/>
    <row r="559" s="8" customFormat="1" x14ac:dyDescent="0.25"/>
    <row r="560" s="8" customFormat="1" x14ac:dyDescent="0.25"/>
    <row r="561" s="8" customFormat="1" x14ac:dyDescent="0.25"/>
    <row r="562" s="8" customFormat="1" x14ac:dyDescent="0.25"/>
    <row r="563" s="8" customFormat="1" x14ac:dyDescent="0.25"/>
    <row r="564" s="8" customFormat="1" x14ac:dyDescent="0.25"/>
    <row r="565" s="8" customFormat="1" x14ac:dyDescent="0.25"/>
    <row r="566" s="8" customFormat="1" x14ac:dyDescent="0.25"/>
    <row r="567" s="8" customFormat="1" x14ac:dyDescent="0.25"/>
    <row r="568" s="8" customFormat="1" x14ac:dyDescent="0.25"/>
    <row r="569" s="8" customFormat="1" x14ac:dyDescent="0.25"/>
    <row r="570" s="8" customFormat="1" x14ac:dyDescent="0.25"/>
    <row r="571" s="8" customFormat="1" x14ac:dyDescent="0.25"/>
    <row r="572" s="8" customFormat="1" x14ac:dyDescent="0.25"/>
    <row r="573" s="8" customFormat="1" x14ac:dyDescent="0.25"/>
    <row r="574" s="8" customFormat="1" x14ac:dyDescent="0.25"/>
    <row r="575" s="8" customFormat="1" x14ac:dyDescent="0.25"/>
    <row r="576" s="8" customFormat="1" x14ac:dyDescent="0.25"/>
    <row r="577" s="8" customFormat="1" x14ac:dyDescent="0.25"/>
    <row r="578" s="8" customFormat="1" x14ac:dyDescent="0.25"/>
    <row r="579" s="8" customFormat="1" x14ac:dyDescent="0.25"/>
    <row r="580" s="8" customFormat="1" x14ac:dyDescent="0.25"/>
    <row r="581" s="8" customFormat="1" x14ac:dyDescent="0.25"/>
    <row r="582" s="8" customFormat="1" x14ac:dyDescent="0.25"/>
    <row r="583" s="8" customFormat="1" x14ac:dyDescent="0.25"/>
    <row r="584" s="8" customFormat="1" x14ac:dyDescent="0.25"/>
    <row r="585" s="8" customFormat="1" x14ac:dyDescent="0.25"/>
    <row r="586" s="8" customFormat="1" x14ac:dyDescent="0.25"/>
    <row r="587" s="8" customFormat="1" x14ac:dyDescent="0.25"/>
    <row r="588" s="8" customFormat="1" x14ac:dyDescent="0.25"/>
    <row r="589" s="8" customFormat="1" x14ac:dyDescent="0.25"/>
    <row r="590" s="8" customFormat="1" x14ac:dyDescent="0.25"/>
    <row r="591" s="8" customFormat="1" x14ac:dyDescent="0.25"/>
    <row r="592" s="8" customFormat="1" x14ac:dyDescent="0.25"/>
    <row r="593" s="8" customFormat="1" x14ac:dyDescent="0.25"/>
    <row r="594" s="8" customFormat="1" x14ac:dyDescent="0.25"/>
    <row r="595" s="8" customFormat="1" x14ac:dyDescent="0.25"/>
    <row r="596" s="8" customFormat="1" x14ac:dyDescent="0.25"/>
    <row r="597" s="8" customFormat="1" x14ac:dyDescent="0.25"/>
    <row r="598" s="8" customFormat="1" x14ac:dyDescent="0.25"/>
    <row r="599" s="8" customFormat="1" x14ac:dyDescent="0.25"/>
    <row r="600" s="8" customFormat="1" x14ac:dyDescent="0.25"/>
    <row r="601" s="8" customFormat="1" x14ac:dyDescent="0.25"/>
    <row r="602" s="8" customFormat="1" x14ac:dyDescent="0.25"/>
    <row r="603" s="8" customFormat="1" x14ac:dyDescent="0.25"/>
    <row r="604" s="8" customFormat="1" x14ac:dyDescent="0.25"/>
    <row r="605" s="8" customFormat="1" x14ac:dyDescent="0.25"/>
    <row r="606" s="8" customFormat="1" x14ac:dyDescent="0.25"/>
    <row r="607" s="8" customFormat="1" x14ac:dyDescent="0.25"/>
    <row r="608" s="8" customFormat="1" x14ac:dyDescent="0.25"/>
    <row r="609" s="8" customFormat="1" x14ac:dyDescent="0.25"/>
    <row r="610" s="8" customFormat="1" x14ac:dyDescent="0.25"/>
    <row r="611" s="8" customFormat="1" x14ac:dyDescent="0.25"/>
    <row r="612" s="8" customFormat="1" x14ac:dyDescent="0.25"/>
    <row r="613" s="8" customFormat="1" x14ac:dyDescent="0.25"/>
    <row r="614" s="8" customFormat="1" x14ac:dyDescent="0.25"/>
    <row r="615" s="8" customFormat="1" x14ac:dyDescent="0.25"/>
    <row r="616" s="8" customFormat="1" x14ac:dyDescent="0.25"/>
    <row r="617" s="8" customFormat="1" x14ac:dyDescent="0.25"/>
    <row r="618" s="8" customFormat="1" x14ac:dyDescent="0.25"/>
    <row r="619" s="8" customFormat="1" x14ac:dyDescent="0.25"/>
    <row r="620" s="8" customFormat="1" x14ac:dyDescent="0.25"/>
    <row r="621" s="8" customFormat="1" x14ac:dyDescent="0.25"/>
    <row r="622" s="8" customFormat="1" x14ac:dyDescent="0.25"/>
    <row r="623" s="8" customFormat="1" x14ac:dyDescent="0.25"/>
    <row r="624" s="8" customFormat="1" x14ac:dyDescent="0.25"/>
    <row r="625" s="8" customFormat="1" x14ac:dyDescent="0.25"/>
    <row r="626" s="8" customFormat="1" x14ac:dyDescent="0.25"/>
    <row r="627" s="8" customFormat="1" x14ac:dyDescent="0.25"/>
    <row r="628" s="8" customFormat="1" x14ac:dyDescent="0.25"/>
    <row r="629" s="8" customFormat="1" x14ac:dyDescent="0.25"/>
    <row r="630" s="8" customFormat="1" x14ac:dyDescent="0.25"/>
    <row r="631" s="8" customFormat="1" x14ac:dyDescent="0.25"/>
    <row r="632" s="8" customFormat="1" x14ac:dyDescent="0.25"/>
    <row r="633" s="8" customFormat="1" x14ac:dyDescent="0.25"/>
    <row r="634" s="8" customFormat="1" x14ac:dyDescent="0.25"/>
    <row r="635" s="8" customFormat="1" x14ac:dyDescent="0.25"/>
    <row r="636" s="8" customFormat="1" x14ac:dyDescent="0.25"/>
    <row r="637" s="8" customFormat="1" x14ac:dyDescent="0.25"/>
    <row r="638" s="8" customFormat="1" x14ac:dyDescent="0.25"/>
    <row r="639" s="8" customFormat="1" x14ac:dyDescent="0.25"/>
    <row r="640" s="8" customFormat="1" x14ac:dyDescent="0.25"/>
    <row r="641" s="8" customFormat="1" x14ac:dyDescent="0.25"/>
    <row r="642" s="8" customFormat="1" x14ac:dyDescent="0.25"/>
    <row r="643" s="8" customFormat="1" x14ac:dyDescent="0.25"/>
    <row r="644" s="8" customFormat="1" x14ac:dyDescent="0.25"/>
    <row r="645" s="8" customFormat="1" x14ac:dyDescent="0.25"/>
    <row r="646" s="8" customFormat="1" x14ac:dyDescent="0.25"/>
    <row r="647" s="8" customFormat="1" x14ac:dyDescent="0.25"/>
    <row r="648" s="8" customFormat="1" x14ac:dyDescent="0.25"/>
    <row r="649" s="8" customFormat="1" x14ac:dyDescent="0.25"/>
    <row r="650" s="8" customFormat="1" x14ac:dyDescent="0.25"/>
    <row r="651" s="8" customFormat="1" x14ac:dyDescent="0.25"/>
    <row r="652" s="8" customFormat="1" x14ac:dyDescent="0.25"/>
    <row r="653" s="8" customFormat="1" x14ac:dyDescent="0.25"/>
    <row r="654" s="8" customFormat="1" x14ac:dyDescent="0.25"/>
    <row r="655" s="8" customFormat="1" x14ac:dyDescent="0.25"/>
    <row r="656" s="8" customFormat="1" x14ac:dyDescent="0.25"/>
    <row r="657" s="8" customFormat="1" x14ac:dyDescent="0.25"/>
    <row r="658" s="8" customFormat="1" x14ac:dyDescent="0.25"/>
    <row r="659" s="8" customFormat="1" x14ac:dyDescent="0.25"/>
    <row r="660" s="8" customFormat="1" x14ac:dyDescent="0.25"/>
    <row r="661" s="8" customFormat="1" x14ac:dyDescent="0.25"/>
    <row r="662" s="8" customFormat="1" x14ac:dyDescent="0.25"/>
    <row r="663" s="8" customFormat="1" x14ac:dyDescent="0.25"/>
    <row r="664" s="8" customFormat="1" x14ac:dyDescent="0.25"/>
    <row r="665" s="8" customFormat="1" x14ac:dyDescent="0.25"/>
    <row r="666" s="8" customFormat="1" x14ac:dyDescent="0.25"/>
    <row r="667" s="8" customFormat="1" x14ac:dyDescent="0.25"/>
    <row r="668" s="8" customFormat="1" x14ac:dyDescent="0.25"/>
    <row r="669" s="8" customFormat="1" x14ac:dyDescent="0.25"/>
    <row r="670" s="8" customFormat="1" x14ac:dyDescent="0.25"/>
    <row r="671" s="8" customFormat="1" x14ac:dyDescent="0.25"/>
    <row r="672" s="8" customFormat="1" x14ac:dyDescent="0.25"/>
    <row r="673" s="8" customFormat="1" x14ac:dyDescent="0.25"/>
    <row r="674" s="8" customFormat="1" x14ac:dyDescent="0.25"/>
    <row r="675" s="8" customFormat="1" x14ac:dyDescent="0.25"/>
    <row r="676" s="8" customFormat="1" x14ac:dyDescent="0.25"/>
    <row r="677" s="8" customFormat="1" x14ac:dyDescent="0.25"/>
    <row r="678" s="8" customFormat="1" x14ac:dyDescent="0.25"/>
    <row r="679" s="8" customFormat="1" x14ac:dyDescent="0.25"/>
    <row r="680" s="8" customFormat="1" x14ac:dyDescent="0.25"/>
    <row r="681" s="8" customFormat="1" x14ac:dyDescent="0.25"/>
    <row r="682" s="8" customFormat="1" x14ac:dyDescent="0.25"/>
    <row r="683" s="8" customFormat="1" x14ac:dyDescent="0.25"/>
    <row r="684" s="8" customFormat="1" x14ac:dyDescent="0.25"/>
    <row r="685" s="8" customFormat="1" x14ac:dyDescent="0.25"/>
    <row r="686" s="8" customFormat="1" x14ac:dyDescent="0.25"/>
    <row r="687" s="8" customFormat="1" x14ac:dyDescent="0.25"/>
    <row r="688" s="8" customFormat="1" x14ac:dyDescent="0.25"/>
    <row r="689" s="8" customFormat="1" x14ac:dyDescent="0.25"/>
    <row r="690" s="8" customFormat="1" x14ac:dyDescent="0.25"/>
    <row r="691" s="8" customFormat="1" x14ac:dyDescent="0.25"/>
    <row r="692" s="8" customFormat="1" x14ac:dyDescent="0.25"/>
    <row r="693" s="8" customFormat="1" x14ac:dyDescent="0.25"/>
    <row r="694" s="8" customFormat="1" x14ac:dyDescent="0.25"/>
    <row r="695" s="8" customFormat="1" x14ac:dyDescent="0.25"/>
    <row r="696" s="8" customFormat="1" x14ac:dyDescent="0.25"/>
    <row r="697" s="8" customFormat="1" x14ac:dyDescent="0.25"/>
    <row r="698" s="8" customFormat="1" x14ac:dyDescent="0.25"/>
    <row r="699" s="8" customFormat="1" x14ac:dyDescent="0.25"/>
    <row r="700" s="8" customFormat="1" x14ac:dyDescent="0.25"/>
    <row r="701" s="8" customFormat="1" x14ac:dyDescent="0.25"/>
    <row r="702" s="8" customFormat="1" x14ac:dyDescent="0.25"/>
    <row r="703" s="8" customFormat="1" x14ac:dyDescent="0.25"/>
    <row r="704" s="8" customFormat="1" x14ac:dyDescent="0.25"/>
    <row r="705" s="8" customFormat="1" x14ac:dyDescent="0.25"/>
    <row r="706" s="8" customFormat="1" x14ac:dyDescent="0.25"/>
    <row r="707" s="8" customFormat="1" x14ac:dyDescent="0.25"/>
    <row r="708" s="8" customFormat="1" x14ac:dyDescent="0.25"/>
    <row r="709" s="8" customFormat="1" x14ac:dyDescent="0.25"/>
    <row r="710" s="8" customFormat="1" x14ac:dyDescent="0.25"/>
    <row r="711" s="8" customFormat="1" x14ac:dyDescent="0.25"/>
    <row r="712" s="8" customFormat="1" x14ac:dyDescent="0.25"/>
    <row r="713" s="8" customFormat="1" x14ac:dyDescent="0.25"/>
    <row r="714" s="8" customFormat="1" x14ac:dyDescent="0.25"/>
    <row r="715" s="8" customFormat="1" x14ac:dyDescent="0.25"/>
    <row r="716" s="8" customFormat="1" x14ac:dyDescent="0.25"/>
    <row r="717" s="8" customFormat="1" x14ac:dyDescent="0.25"/>
    <row r="718" s="8" customFormat="1" x14ac:dyDescent="0.25"/>
    <row r="719" s="8" customFormat="1" x14ac:dyDescent="0.25"/>
    <row r="720" s="8" customFormat="1" x14ac:dyDescent="0.25"/>
    <row r="721" s="8" customFormat="1" x14ac:dyDescent="0.25"/>
    <row r="722" s="8" customFormat="1" x14ac:dyDescent="0.25"/>
    <row r="723" s="8" customFormat="1" x14ac:dyDescent="0.25"/>
    <row r="724" s="8" customFormat="1" x14ac:dyDescent="0.25"/>
    <row r="725" s="8" customFormat="1" x14ac:dyDescent="0.25"/>
    <row r="726" s="8" customFormat="1" x14ac:dyDescent="0.25"/>
    <row r="727" s="8" customFormat="1" x14ac:dyDescent="0.25"/>
    <row r="728" s="8" customFormat="1" x14ac:dyDescent="0.25"/>
    <row r="729" s="8" customFormat="1" x14ac:dyDescent="0.25"/>
    <row r="730" s="8" customFormat="1" x14ac:dyDescent="0.25"/>
    <row r="731" s="8" customFormat="1" x14ac:dyDescent="0.25"/>
    <row r="732" s="8" customFormat="1" x14ac:dyDescent="0.25"/>
    <row r="733" s="8" customFormat="1" x14ac:dyDescent="0.25"/>
    <row r="734" s="8" customFormat="1" x14ac:dyDescent="0.25"/>
    <row r="735" s="8" customFormat="1" x14ac:dyDescent="0.25"/>
    <row r="736" s="8" customFormat="1" x14ac:dyDescent="0.25"/>
    <row r="737" s="8" customFormat="1" x14ac:dyDescent="0.25"/>
    <row r="738" s="8" customFormat="1" x14ac:dyDescent="0.25"/>
    <row r="739" s="8" customFormat="1" x14ac:dyDescent="0.25"/>
    <row r="740" s="8" customFormat="1" x14ac:dyDescent="0.25"/>
    <row r="741" s="8" customFormat="1" x14ac:dyDescent="0.25"/>
    <row r="742" s="8" customFormat="1" x14ac:dyDescent="0.25"/>
    <row r="743" s="8" customFormat="1" x14ac:dyDescent="0.25"/>
    <row r="744" s="8" customFormat="1" x14ac:dyDescent="0.25"/>
    <row r="745" s="8" customFormat="1" x14ac:dyDescent="0.25"/>
    <row r="746" s="8" customFormat="1" x14ac:dyDescent="0.25"/>
    <row r="747" s="8" customFormat="1" x14ac:dyDescent="0.25"/>
    <row r="748" s="8" customFormat="1" x14ac:dyDescent="0.25"/>
    <row r="749" s="8" customFormat="1" x14ac:dyDescent="0.25"/>
    <row r="750" s="8" customFormat="1" x14ac:dyDescent="0.25"/>
    <row r="751" s="8" customFormat="1" x14ac:dyDescent="0.25"/>
    <row r="752" s="8" customFormat="1" x14ac:dyDescent="0.25"/>
    <row r="753" s="8" customFormat="1" x14ac:dyDescent="0.25"/>
    <row r="754" s="8" customFormat="1" x14ac:dyDescent="0.25"/>
    <row r="755" s="8" customFormat="1" x14ac:dyDescent="0.25"/>
    <row r="756" s="8" customFormat="1" x14ac:dyDescent="0.25"/>
    <row r="757" s="8" customFormat="1" x14ac:dyDescent="0.25"/>
    <row r="758" s="8" customFormat="1" x14ac:dyDescent="0.25"/>
    <row r="759" s="8" customFormat="1" x14ac:dyDescent="0.25"/>
    <row r="760" s="8" customFormat="1" x14ac:dyDescent="0.25"/>
    <row r="761" s="8" customFormat="1" x14ac:dyDescent="0.25"/>
    <row r="762" s="8" customFormat="1" x14ac:dyDescent="0.25"/>
    <row r="763" s="8" customFormat="1" x14ac:dyDescent="0.25"/>
    <row r="764" s="8" customFormat="1" x14ac:dyDescent="0.25"/>
    <row r="765" s="8" customFormat="1" x14ac:dyDescent="0.25"/>
    <row r="766" s="8" customFormat="1" x14ac:dyDescent="0.25"/>
    <row r="767" s="8" customFormat="1" x14ac:dyDescent="0.25"/>
    <row r="768" s="8" customFormat="1" x14ac:dyDescent="0.25"/>
    <row r="769" s="8" customFormat="1" x14ac:dyDescent="0.25"/>
    <row r="770" s="8" customFormat="1" x14ac:dyDescent="0.25"/>
    <row r="771" s="8" customFormat="1" x14ac:dyDescent="0.25"/>
    <row r="772" s="8" customFormat="1" x14ac:dyDescent="0.25"/>
    <row r="773" s="8" customFormat="1" x14ac:dyDescent="0.25"/>
    <row r="774" s="8" customFormat="1" x14ac:dyDescent="0.25"/>
    <row r="775" s="8" customFormat="1" x14ac:dyDescent="0.25"/>
    <row r="776" s="8" customFormat="1" x14ac:dyDescent="0.25"/>
    <row r="777" s="8" customFormat="1" x14ac:dyDescent="0.25"/>
    <row r="778" s="8" customFormat="1" x14ac:dyDescent="0.25"/>
    <row r="779" s="8" customFormat="1" x14ac:dyDescent="0.25"/>
    <row r="780" s="8" customFormat="1" x14ac:dyDescent="0.25"/>
    <row r="781" s="8" customFormat="1" x14ac:dyDescent="0.25"/>
    <row r="782" s="8" customFormat="1" x14ac:dyDescent="0.25"/>
    <row r="783" s="8" customFormat="1" x14ac:dyDescent="0.25"/>
    <row r="784" s="8" customFormat="1" x14ac:dyDescent="0.25"/>
    <row r="785" s="8" customFormat="1" x14ac:dyDescent="0.25"/>
    <row r="786" s="8" customFormat="1" x14ac:dyDescent="0.25"/>
    <row r="787" s="8" customFormat="1" x14ac:dyDescent="0.25"/>
    <row r="788" s="8" customFormat="1" x14ac:dyDescent="0.25"/>
    <row r="789" s="8" customFormat="1" x14ac:dyDescent="0.25"/>
    <row r="790" s="8" customFormat="1" x14ac:dyDescent="0.25"/>
    <row r="791" s="8" customFormat="1" x14ac:dyDescent="0.25"/>
    <row r="792" s="8" customFormat="1" x14ac:dyDescent="0.25"/>
    <row r="793" s="8" customFormat="1" x14ac:dyDescent="0.25"/>
    <row r="794" s="8" customFormat="1" x14ac:dyDescent="0.25"/>
    <row r="795" s="8" customFormat="1" x14ac:dyDescent="0.25"/>
    <row r="796" s="8" customFormat="1" x14ac:dyDescent="0.25"/>
    <row r="797" s="8" customFormat="1" x14ac:dyDescent="0.25"/>
    <row r="798" s="8" customFormat="1" x14ac:dyDescent="0.25"/>
    <row r="799" s="8" customFormat="1" x14ac:dyDescent="0.25"/>
    <row r="800" s="8" customFormat="1" x14ac:dyDescent="0.25"/>
    <row r="801" s="8" customFormat="1" x14ac:dyDescent="0.25"/>
    <row r="802" s="8" customFormat="1" x14ac:dyDescent="0.25"/>
    <row r="803" s="8" customFormat="1" x14ac:dyDescent="0.25"/>
    <row r="804" s="8" customFormat="1" x14ac:dyDescent="0.25"/>
    <row r="805" s="8" customFormat="1" x14ac:dyDescent="0.25"/>
    <row r="806" s="8" customFormat="1" x14ac:dyDescent="0.25"/>
    <row r="807" s="8" customFormat="1" x14ac:dyDescent="0.25"/>
    <row r="808" s="8" customFormat="1" x14ac:dyDescent="0.25"/>
    <row r="809" s="8" customFormat="1" x14ac:dyDescent="0.25"/>
    <row r="810" s="8" customFormat="1" x14ac:dyDescent="0.25"/>
    <row r="811" s="8" customFormat="1" x14ac:dyDescent="0.25"/>
    <row r="812" s="8" customFormat="1" x14ac:dyDescent="0.25"/>
    <row r="813" s="8" customFormat="1" x14ac:dyDescent="0.25"/>
    <row r="814" s="8" customFormat="1" x14ac:dyDescent="0.25"/>
    <row r="815" s="8" customFormat="1" x14ac:dyDescent="0.25"/>
    <row r="816" s="8" customFormat="1" x14ac:dyDescent="0.25"/>
    <row r="817" s="8" customFormat="1" x14ac:dyDescent="0.25"/>
    <row r="818" s="8" customFormat="1" x14ac:dyDescent="0.25"/>
    <row r="819" s="8" customFormat="1" x14ac:dyDescent="0.25"/>
    <row r="820" s="8" customFormat="1" x14ac:dyDescent="0.25"/>
    <row r="821" s="8" customFormat="1" x14ac:dyDescent="0.25"/>
    <row r="822" s="8" customFormat="1" x14ac:dyDescent="0.25"/>
    <row r="823" s="8" customFormat="1" x14ac:dyDescent="0.25"/>
    <row r="824" s="8" customFormat="1" x14ac:dyDescent="0.25"/>
    <row r="825" s="8" customFormat="1" x14ac:dyDescent="0.25"/>
    <row r="826" s="8" customFormat="1" x14ac:dyDescent="0.25"/>
    <row r="827" s="8" customFormat="1" x14ac:dyDescent="0.25"/>
    <row r="828" s="8" customFormat="1" x14ac:dyDescent="0.25"/>
    <row r="829" s="8" customFormat="1" x14ac:dyDescent="0.25"/>
    <row r="830" s="8" customFormat="1" x14ac:dyDescent="0.25"/>
    <row r="831" s="8" customFormat="1" x14ac:dyDescent="0.25"/>
    <row r="832" s="8" customFormat="1" x14ac:dyDescent="0.25"/>
    <row r="833" s="8" customFormat="1" x14ac:dyDescent="0.25"/>
    <row r="834" s="8" customFormat="1" x14ac:dyDescent="0.25"/>
    <row r="835" s="8" customFormat="1" x14ac:dyDescent="0.25"/>
    <row r="836" s="8" customFormat="1" x14ac:dyDescent="0.25"/>
    <row r="837" s="8" customFormat="1" x14ac:dyDescent="0.25"/>
    <row r="838" s="8" customFormat="1" x14ac:dyDescent="0.25"/>
    <row r="839" s="8" customFormat="1" x14ac:dyDescent="0.25"/>
    <row r="840" s="8" customFormat="1" x14ac:dyDescent="0.25"/>
    <row r="841" s="8" customFormat="1" x14ac:dyDescent="0.25"/>
    <row r="842" s="8" customFormat="1" x14ac:dyDescent="0.25"/>
    <row r="843" s="8" customFormat="1" x14ac:dyDescent="0.25"/>
    <row r="844" s="8" customFormat="1" x14ac:dyDescent="0.25"/>
    <row r="845" s="8" customFormat="1" x14ac:dyDescent="0.25"/>
    <row r="846" s="8" customFormat="1" x14ac:dyDescent="0.25"/>
    <row r="847" s="8" customFormat="1" x14ac:dyDescent="0.25"/>
    <row r="848" s="8" customFormat="1" x14ac:dyDescent="0.25"/>
    <row r="849" s="8" customFormat="1" x14ac:dyDescent="0.25"/>
    <row r="850" s="8" customFormat="1" x14ac:dyDescent="0.25"/>
    <row r="851" s="8" customFormat="1" x14ac:dyDescent="0.25"/>
    <row r="852" s="8" customFormat="1" x14ac:dyDescent="0.25"/>
    <row r="853" s="8" customFormat="1" x14ac:dyDescent="0.25"/>
    <row r="854" s="8" customFormat="1" x14ac:dyDescent="0.25"/>
    <row r="855" s="8" customFormat="1" x14ac:dyDescent="0.25"/>
    <row r="856" s="8" customFormat="1" x14ac:dyDescent="0.25"/>
    <row r="857" s="8" customFormat="1" x14ac:dyDescent="0.25"/>
    <row r="858" s="8" customFormat="1" x14ac:dyDescent="0.25"/>
    <row r="859" s="8" customFormat="1" x14ac:dyDescent="0.25"/>
    <row r="860" s="8" customFormat="1" x14ac:dyDescent="0.25"/>
    <row r="861" s="8" customFormat="1" x14ac:dyDescent="0.25"/>
    <row r="862" s="8" customFormat="1" x14ac:dyDescent="0.25"/>
    <row r="863" s="8" customFormat="1" x14ac:dyDescent="0.25"/>
    <row r="864" s="8" customFormat="1" x14ac:dyDescent="0.25"/>
    <row r="865" s="8" customFormat="1" x14ac:dyDescent="0.25"/>
    <row r="866" s="8" customFormat="1" x14ac:dyDescent="0.25"/>
    <row r="867" s="8" customFormat="1" x14ac:dyDescent="0.25"/>
    <row r="868" s="8" customFormat="1" x14ac:dyDescent="0.25"/>
    <row r="869" s="8" customFormat="1" x14ac:dyDescent="0.25"/>
    <row r="870" s="8" customFormat="1" x14ac:dyDescent="0.25"/>
    <row r="871" s="8" customFormat="1" x14ac:dyDescent="0.25"/>
    <row r="872" s="8" customFormat="1" x14ac:dyDescent="0.25"/>
    <row r="873" s="8" customFormat="1" x14ac:dyDescent="0.25"/>
    <row r="874" s="8" customFormat="1" x14ac:dyDescent="0.25"/>
    <row r="875" s="8" customFormat="1" x14ac:dyDescent="0.25"/>
    <row r="876" s="8" customFormat="1" x14ac:dyDescent="0.25"/>
    <row r="877" s="8" customFormat="1" x14ac:dyDescent="0.25"/>
    <row r="878" s="8" customFormat="1" x14ac:dyDescent="0.25"/>
    <row r="879" s="8" customFormat="1" x14ac:dyDescent="0.25"/>
    <row r="880" s="8" customFormat="1" x14ac:dyDescent="0.25"/>
    <row r="881" s="8" customFormat="1" x14ac:dyDescent="0.25"/>
    <row r="882" s="8" customFormat="1" x14ac:dyDescent="0.25"/>
    <row r="883" s="8" customFormat="1" x14ac:dyDescent="0.25"/>
    <row r="884" s="8" customFormat="1" x14ac:dyDescent="0.25"/>
    <row r="885" s="8" customFormat="1" x14ac:dyDescent="0.25"/>
    <row r="886" s="8" customFormat="1" x14ac:dyDescent="0.25"/>
    <row r="887" s="8" customFormat="1" x14ac:dyDescent="0.25"/>
    <row r="888" s="8" customFormat="1" x14ac:dyDescent="0.25"/>
    <row r="889" s="8" customFormat="1" x14ac:dyDescent="0.25"/>
    <row r="890" s="8" customFormat="1" x14ac:dyDescent="0.25"/>
    <row r="891" s="8" customFormat="1" x14ac:dyDescent="0.25"/>
    <row r="892" s="8" customFormat="1" x14ac:dyDescent="0.25"/>
    <row r="893" s="8" customFormat="1" x14ac:dyDescent="0.25"/>
    <row r="894" s="8" customFormat="1" x14ac:dyDescent="0.25"/>
    <row r="895" s="8" customFormat="1" x14ac:dyDescent="0.25"/>
    <row r="896" s="8" customFormat="1" x14ac:dyDescent="0.25"/>
    <row r="897" s="8" customFormat="1" x14ac:dyDescent="0.25"/>
    <row r="898" s="8" customFormat="1" x14ac:dyDescent="0.25"/>
    <row r="899" s="8" customFormat="1" x14ac:dyDescent="0.25"/>
    <row r="900" s="8" customFormat="1" x14ac:dyDescent="0.25"/>
    <row r="901" s="8" customFormat="1" x14ac:dyDescent="0.25"/>
    <row r="902" s="8" customFormat="1" x14ac:dyDescent="0.25"/>
    <row r="903" s="8" customFormat="1" x14ac:dyDescent="0.25"/>
    <row r="904" s="8" customFormat="1" x14ac:dyDescent="0.25"/>
    <row r="905" s="8" customFormat="1" x14ac:dyDescent="0.25"/>
    <row r="906" s="8" customFormat="1" x14ac:dyDescent="0.25"/>
    <row r="907" s="8" customFormat="1" x14ac:dyDescent="0.25"/>
    <row r="908" s="8" customFormat="1" x14ac:dyDescent="0.25"/>
    <row r="909" s="8" customFormat="1" x14ac:dyDescent="0.25"/>
    <row r="910" s="8" customFormat="1" x14ac:dyDescent="0.25"/>
    <row r="911" s="8" customFormat="1" x14ac:dyDescent="0.25"/>
    <row r="912" s="8" customFormat="1" x14ac:dyDescent="0.25"/>
    <row r="913" s="8" customFormat="1" x14ac:dyDescent="0.25"/>
    <row r="914" s="8" customFormat="1" x14ac:dyDescent="0.25"/>
    <row r="915" s="8" customFormat="1" x14ac:dyDescent="0.25"/>
    <row r="916" s="8" customFormat="1" x14ac:dyDescent="0.25"/>
    <row r="917" s="8" customFormat="1" x14ac:dyDescent="0.25"/>
    <row r="918" s="8" customFormat="1" x14ac:dyDescent="0.25"/>
    <row r="919" s="8" customFormat="1" x14ac:dyDescent="0.25"/>
    <row r="920" s="8" customFormat="1" x14ac:dyDescent="0.25"/>
    <row r="921" s="8" customFormat="1" x14ac:dyDescent="0.25"/>
    <row r="922" s="8" customFormat="1" x14ac:dyDescent="0.25"/>
    <row r="923" s="8" customFormat="1" x14ac:dyDescent="0.25"/>
    <row r="924" s="8" customFormat="1" x14ac:dyDescent="0.25"/>
    <row r="925" s="8" customFormat="1" x14ac:dyDescent="0.25"/>
    <row r="926" s="8" customFormat="1" x14ac:dyDescent="0.25"/>
    <row r="927" s="8" customFormat="1" x14ac:dyDescent="0.25"/>
    <row r="928" s="8" customFormat="1" x14ac:dyDescent="0.25"/>
    <row r="929" s="8" customFormat="1" x14ac:dyDescent="0.25"/>
    <row r="930" s="8" customFormat="1" x14ac:dyDescent="0.25"/>
    <row r="931" s="8" customFormat="1" x14ac:dyDescent="0.25"/>
    <row r="932" s="8" customFormat="1" x14ac:dyDescent="0.25"/>
    <row r="933" s="8" customFormat="1" x14ac:dyDescent="0.25"/>
    <row r="934" s="8" customFormat="1" x14ac:dyDescent="0.25"/>
    <row r="935" s="8" customFormat="1" x14ac:dyDescent="0.25"/>
    <row r="936" s="8" customFormat="1" x14ac:dyDescent="0.25"/>
    <row r="937" s="8" customFormat="1" x14ac:dyDescent="0.25"/>
    <row r="938" s="8" customFormat="1" x14ac:dyDescent="0.25"/>
    <row r="939" s="8" customFormat="1" x14ac:dyDescent="0.25"/>
    <row r="940" s="8" customFormat="1" x14ac:dyDescent="0.25"/>
    <row r="941" s="8" customFormat="1" x14ac:dyDescent="0.25"/>
    <row r="942" s="8" customFormat="1" x14ac:dyDescent="0.25"/>
    <row r="943" s="8" customFormat="1" x14ac:dyDescent="0.25"/>
    <row r="944" s="8" customFormat="1" x14ac:dyDescent="0.25"/>
    <row r="945" s="8" customFormat="1" x14ac:dyDescent="0.25"/>
    <row r="946" s="8" customFormat="1" x14ac:dyDescent="0.25"/>
    <row r="947" s="8" customFormat="1" x14ac:dyDescent="0.25"/>
    <row r="948" s="8" customFormat="1" x14ac:dyDescent="0.25"/>
    <row r="949" s="8" customFormat="1" x14ac:dyDescent="0.25"/>
    <row r="950" s="8" customFormat="1" x14ac:dyDescent="0.25"/>
    <row r="951" s="8" customFormat="1" x14ac:dyDescent="0.25"/>
    <row r="952" s="8" customFormat="1" x14ac:dyDescent="0.25"/>
    <row r="953" s="8" customFormat="1" x14ac:dyDescent="0.25"/>
    <row r="954" s="8" customFormat="1" x14ac:dyDescent="0.25"/>
    <row r="955" s="8" customFormat="1" x14ac:dyDescent="0.25"/>
    <row r="956" s="8" customFormat="1" x14ac:dyDescent="0.25"/>
    <row r="957" s="8" customFormat="1" x14ac:dyDescent="0.25"/>
    <row r="958" s="8" customFormat="1" x14ac:dyDescent="0.25"/>
    <row r="959" s="8" customFormat="1" x14ac:dyDescent="0.25"/>
    <row r="960" s="8" customFormat="1" x14ac:dyDescent="0.25"/>
    <row r="961" s="8" customFormat="1" x14ac:dyDescent="0.25"/>
    <row r="962" s="8" customFormat="1" x14ac:dyDescent="0.25"/>
    <row r="963" s="8" customFormat="1" x14ac:dyDescent="0.25"/>
    <row r="964" s="8" customFormat="1" x14ac:dyDescent="0.25"/>
    <row r="965" s="8" customFormat="1" x14ac:dyDescent="0.25"/>
    <row r="966" s="8" customFormat="1" x14ac:dyDescent="0.25"/>
    <row r="967" s="8" customFormat="1" x14ac:dyDescent="0.25"/>
    <row r="968" s="8" customFormat="1" x14ac:dyDescent="0.25"/>
    <row r="969" s="8" customFormat="1" x14ac:dyDescent="0.25"/>
    <row r="970" s="8" customFormat="1" x14ac:dyDescent="0.25"/>
    <row r="971" s="8" customFormat="1" x14ac:dyDescent="0.25"/>
    <row r="972" s="8" customFormat="1" x14ac:dyDescent="0.25"/>
    <row r="973" s="8" customFormat="1" x14ac:dyDescent="0.25"/>
    <row r="974" s="8" customFormat="1" x14ac:dyDescent="0.25"/>
    <row r="975" s="8" customFormat="1" x14ac:dyDescent="0.25"/>
    <row r="976" s="8" customFormat="1" x14ac:dyDescent="0.25"/>
    <row r="977" s="8" customFormat="1" x14ac:dyDescent="0.25"/>
    <row r="978" s="8" customFormat="1" x14ac:dyDescent="0.25"/>
    <row r="979" s="8" customFormat="1" x14ac:dyDescent="0.25"/>
    <row r="980" s="8" customFormat="1" x14ac:dyDescent="0.25"/>
    <row r="981" s="8" customFormat="1" x14ac:dyDescent="0.25"/>
    <row r="982" s="8" customFormat="1" x14ac:dyDescent="0.25"/>
    <row r="983" s="8" customFormat="1" x14ac:dyDescent="0.25"/>
    <row r="984" s="8" customFormat="1" x14ac:dyDescent="0.25"/>
    <row r="985" s="8" customFormat="1" x14ac:dyDescent="0.25"/>
    <row r="986" s="8" customFormat="1" x14ac:dyDescent="0.25"/>
    <row r="987" s="8" customFormat="1" x14ac:dyDescent="0.25"/>
    <row r="988" s="8" customFormat="1" x14ac:dyDescent="0.25"/>
    <row r="989" s="8" customFormat="1" x14ac:dyDescent="0.25"/>
    <row r="990" s="8" customFormat="1" x14ac:dyDescent="0.25"/>
    <row r="991" s="8" customFormat="1" x14ac:dyDescent="0.25"/>
    <row r="992" s="8" customFormat="1" x14ac:dyDescent="0.25"/>
    <row r="993" s="8" customFormat="1" x14ac:dyDescent="0.25"/>
    <row r="994" s="8" customFormat="1" x14ac:dyDescent="0.25"/>
    <row r="995" s="8" customFormat="1" x14ac:dyDescent="0.25"/>
    <row r="996" s="8" customFormat="1" x14ac:dyDescent="0.25"/>
    <row r="997" s="8" customFormat="1" x14ac:dyDescent="0.25"/>
    <row r="998" s="8" customFormat="1" x14ac:dyDescent="0.25"/>
    <row r="999" s="8" customFormat="1" x14ac:dyDescent="0.25"/>
    <row r="1000" s="8" customFormat="1" x14ac:dyDescent="0.25"/>
    <row r="1001" s="8" customFormat="1" x14ac:dyDescent="0.25"/>
    <row r="1002" s="8" customFormat="1" x14ac:dyDescent="0.25"/>
    <row r="1003" s="8" customFormat="1" x14ac:dyDescent="0.25"/>
    <row r="1004" s="8" customFormat="1" x14ac:dyDescent="0.25"/>
    <row r="1005" s="8" customFormat="1" x14ac:dyDescent="0.25"/>
    <row r="1006" s="8" customFormat="1" x14ac:dyDescent="0.25"/>
    <row r="1007" s="8" customFormat="1" x14ac:dyDescent="0.25"/>
    <row r="1008" s="8" customFormat="1" x14ac:dyDescent="0.25"/>
    <row r="1009" s="8" customFormat="1" x14ac:dyDescent="0.25"/>
    <row r="1010" s="8" customFormat="1" x14ac:dyDescent="0.25"/>
    <row r="1011" s="8" customFormat="1" x14ac:dyDescent="0.25"/>
    <row r="1012" s="8" customFormat="1" x14ac:dyDescent="0.25"/>
    <row r="1013" s="8" customFormat="1" x14ac:dyDescent="0.25"/>
    <row r="1014" s="8" customFormat="1" x14ac:dyDescent="0.25"/>
    <row r="1015" s="8" customFormat="1" x14ac:dyDescent="0.25"/>
    <row r="1016" s="8" customFormat="1" x14ac:dyDescent="0.25"/>
    <row r="1017" s="8" customFormat="1" x14ac:dyDescent="0.25"/>
    <row r="1018" s="8" customFormat="1" x14ac:dyDescent="0.25"/>
    <row r="1019" s="8" customFormat="1" x14ac:dyDescent="0.25"/>
    <row r="1020" s="8" customFormat="1" x14ac:dyDescent="0.25"/>
    <row r="1021" s="8" customFormat="1" x14ac:dyDescent="0.25"/>
    <row r="1022" s="8" customFormat="1" x14ac:dyDescent="0.25"/>
    <row r="1023" s="8" customFormat="1" x14ac:dyDescent="0.25"/>
    <row r="1024" s="8" customFormat="1" x14ac:dyDescent="0.25"/>
    <row r="1025" s="8" customFormat="1" x14ac:dyDescent="0.25"/>
    <row r="1026" s="8" customFormat="1" x14ac:dyDescent="0.25"/>
    <row r="1027" s="8" customFormat="1" x14ac:dyDescent="0.25"/>
    <row r="1028" s="8" customFormat="1" x14ac:dyDescent="0.25"/>
    <row r="1029" s="8" customFormat="1" x14ac:dyDescent="0.25"/>
    <row r="1030" s="8" customFormat="1" x14ac:dyDescent="0.25"/>
    <row r="1031" s="8" customFormat="1" x14ac:dyDescent="0.25"/>
    <row r="1032" s="8" customFormat="1" x14ac:dyDescent="0.25"/>
    <row r="1033" s="8" customFormat="1" x14ac:dyDescent="0.25"/>
    <row r="1034" s="8" customFormat="1" x14ac:dyDescent="0.25"/>
    <row r="1035" s="8" customFormat="1" x14ac:dyDescent="0.25"/>
    <row r="1036" s="8" customFormat="1" x14ac:dyDescent="0.25"/>
    <row r="1037" s="8" customFormat="1" x14ac:dyDescent="0.25"/>
    <row r="1038" s="8" customFormat="1" x14ac:dyDescent="0.25"/>
    <row r="1039" s="8" customFormat="1" x14ac:dyDescent="0.25"/>
    <row r="1040" s="8" customFormat="1" x14ac:dyDescent="0.25"/>
    <row r="1041" s="8" customFormat="1" x14ac:dyDescent="0.25"/>
    <row r="1042" s="8" customFormat="1" x14ac:dyDescent="0.25"/>
    <row r="1043" s="8" customFormat="1" x14ac:dyDescent="0.25"/>
    <row r="1044" s="8" customFormat="1" x14ac:dyDescent="0.25"/>
    <row r="1045" s="8" customFormat="1" x14ac:dyDescent="0.25"/>
    <row r="1046" s="8" customFormat="1" x14ac:dyDescent="0.25"/>
    <row r="1047" s="8" customFormat="1" x14ac:dyDescent="0.25"/>
    <row r="1048" s="8" customFormat="1" x14ac:dyDescent="0.25"/>
    <row r="1049" s="8" customFormat="1" x14ac:dyDescent="0.25"/>
    <row r="1050" s="8" customFormat="1" x14ac:dyDescent="0.25"/>
    <row r="1051" s="8" customFormat="1" x14ac:dyDescent="0.25"/>
    <row r="1052" s="8" customFormat="1" x14ac:dyDescent="0.25"/>
    <row r="1053" s="8" customFormat="1" x14ac:dyDescent="0.25"/>
    <row r="1054" s="8" customFormat="1" x14ac:dyDescent="0.25"/>
    <row r="1055" s="8" customFormat="1" x14ac:dyDescent="0.25"/>
    <row r="1056" s="8" customFormat="1" x14ac:dyDescent="0.25"/>
    <row r="1057" s="8" customFormat="1" x14ac:dyDescent="0.25"/>
    <row r="1058" s="8" customFormat="1" x14ac:dyDescent="0.25"/>
    <row r="1059" s="8" customFormat="1" x14ac:dyDescent="0.25"/>
    <row r="1060" s="8" customFormat="1" x14ac:dyDescent="0.25"/>
    <row r="1061" s="8" customFormat="1" x14ac:dyDescent="0.25"/>
    <row r="1062" s="8" customFormat="1" x14ac:dyDescent="0.25"/>
    <row r="1063" s="8" customFormat="1" x14ac:dyDescent="0.25"/>
    <row r="1064" s="8" customFormat="1" x14ac:dyDescent="0.25"/>
    <row r="1065" s="8" customFormat="1" x14ac:dyDescent="0.25"/>
    <row r="1066" s="8" customFormat="1" x14ac:dyDescent="0.25"/>
    <row r="1067" s="8" customFormat="1" x14ac:dyDescent="0.25"/>
    <row r="1068" s="8" customFormat="1" x14ac:dyDescent="0.25"/>
    <row r="1069" s="8" customFormat="1" x14ac:dyDescent="0.25"/>
    <row r="1070" s="8" customFormat="1" x14ac:dyDescent="0.25"/>
    <row r="1071" s="8" customFormat="1" x14ac:dyDescent="0.25"/>
    <row r="1072" s="8" customFormat="1" x14ac:dyDescent="0.25"/>
    <row r="1073" s="8" customFormat="1" x14ac:dyDescent="0.25"/>
    <row r="1074" s="8" customFormat="1" x14ac:dyDescent="0.25"/>
    <row r="1075" s="8" customFormat="1" x14ac:dyDescent="0.25"/>
    <row r="1076" s="8" customFormat="1" x14ac:dyDescent="0.25"/>
    <row r="1077" s="8" customFormat="1" x14ac:dyDescent="0.25"/>
    <row r="1078" s="8" customFormat="1" x14ac:dyDescent="0.25"/>
    <row r="1079" s="8" customFormat="1" x14ac:dyDescent="0.25"/>
    <row r="1080" s="8" customFormat="1" x14ac:dyDescent="0.25"/>
    <row r="1081" s="8" customFormat="1" x14ac:dyDescent="0.25"/>
  </sheetData>
  <sheetProtection password="80AB" sheet="1" objects="1" scenarios="1"/>
  <sortState ref="A2051:G2062">
    <sortCondition ref="A70"/>
  </sortState>
  <mergeCells count="17">
    <mergeCell ref="G4:J4"/>
    <mergeCell ref="W179:Z179"/>
    <mergeCell ref="AB179:AE179"/>
    <mergeCell ref="AG179:AJ179"/>
    <mergeCell ref="AL179:AO179"/>
    <mergeCell ref="AQ179:AT179"/>
    <mergeCell ref="Q178:U178"/>
    <mergeCell ref="A8:C9"/>
    <mergeCell ref="M179:O179"/>
    <mergeCell ref="E53:F53"/>
    <mergeCell ref="E54:F54"/>
    <mergeCell ref="E55:F55"/>
    <mergeCell ref="E56:F56"/>
    <mergeCell ref="E57:F57"/>
    <mergeCell ref="H126:I126"/>
    <mergeCell ref="D144:E144"/>
    <mergeCell ref="F142:H142"/>
  </mergeCells>
  <dataValidations disablePrompts="1" count="1">
    <dataValidation type="list" allowBlank="1" showInputMessage="1" showErrorMessage="1" sqref="E23:E37">
      <formula1>$A$181:$A$201</formula1>
    </dataValidation>
  </dataValidations>
  <hyperlinks>
    <hyperlink ref="E45" r:id="rId1" display="FAO"/>
    <hyperlink ref="I47" r:id="rId2" location="data"/>
    <hyperlink ref="H114" r:id="rId3"/>
    <hyperlink ref="M78" r:id="rId4" location="equations"/>
    <hyperlink ref="O80" r:id="rId5"/>
    <hyperlink ref="K122" r:id="rId6"/>
    <hyperlink ref="H126:I126" r:id="rId7" display="Biogas Handbook"/>
    <hyperlink ref="K78" r:id="rId8"/>
    <hyperlink ref="M110" r:id="rId9"/>
    <hyperlink ref="G4:J4" r:id="rId10" display="Bioenergy Professor. "/>
    <hyperlink ref="F32" r:id="rId11"/>
  </hyperlinks>
  <pageMargins left="0.7" right="0.7" top="0.75" bottom="0.75" header="0.3" footer="0.3"/>
  <pageSetup paperSize="9" orientation="portrait" horizontalDpi="1200" verticalDpi="1200" r:id="rId12"/>
  <drawing r:id="rId13"/>
  <legacyDrawing r:id="rId1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15" name="Drop Down 2">
              <controlPr defaultSize="0" autoLine="0" autoPict="0">
                <anchor moveWithCells="1">
                  <from>
                    <xdr:col>4</xdr:col>
                    <xdr:colOff>28575</xdr:colOff>
                    <xdr:row>52</xdr:row>
                    <xdr:rowOff>38100</xdr:rowOff>
                  </from>
                  <to>
                    <xdr:col>5</xdr:col>
                    <xdr:colOff>752475</xdr:colOff>
                    <xdr:row>53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16" name="Drop Down 4">
              <controlPr defaultSize="0" autoLine="0" autoPict="0">
                <anchor moveWithCells="1">
                  <from>
                    <xdr:col>4</xdr:col>
                    <xdr:colOff>28575</xdr:colOff>
                    <xdr:row>53</xdr:row>
                    <xdr:rowOff>28575</xdr:rowOff>
                  </from>
                  <to>
                    <xdr:col>5</xdr:col>
                    <xdr:colOff>752475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17" name="Drop Down 5">
              <controlPr defaultSize="0" autoLine="0" autoPict="0">
                <anchor moveWithCells="1">
                  <from>
                    <xdr:col>4</xdr:col>
                    <xdr:colOff>28575</xdr:colOff>
                    <xdr:row>54</xdr:row>
                    <xdr:rowOff>38100</xdr:rowOff>
                  </from>
                  <to>
                    <xdr:col>5</xdr:col>
                    <xdr:colOff>752475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8" name="Drop Down 6">
              <controlPr defaultSize="0" autoLine="0" autoPict="0">
                <anchor moveWithCells="1">
                  <from>
                    <xdr:col>4</xdr:col>
                    <xdr:colOff>28575</xdr:colOff>
                    <xdr:row>55</xdr:row>
                    <xdr:rowOff>38100</xdr:rowOff>
                  </from>
                  <to>
                    <xdr:col>5</xdr:col>
                    <xdr:colOff>752475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9" name="Drop Down 7">
              <controlPr defaultSize="0" autoLine="0" autoPict="0">
                <anchor moveWithCells="1">
                  <from>
                    <xdr:col>4</xdr:col>
                    <xdr:colOff>38100</xdr:colOff>
                    <xdr:row>56</xdr:row>
                    <xdr:rowOff>38100</xdr:rowOff>
                  </from>
                  <to>
                    <xdr:col>5</xdr:col>
                    <xdr:colOff>762000</xdr:colOff>
                    <xdr:row>57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20" name="Drop Down 8">
              <controlPr defaultSize="0" autoLine="0" autoPict="0">
                <anchor moveWithCells="1">
                  <from>
                    <xdr:col>3</xdr:col>
                    <xdr:colOff>552450</xdr:colOff>
                    <xdr:row>90</xdr:row>
                    <xdr:rowOff>200025</xdr:rowOff>
                  </from>
                  <to>
                    <xdr:col>5</xdr:col>
                    <xdr:colOff>609600</xdr:colOff>
                    <xdr:row>91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21" name="Drop Down 9">
              <controlPr defaultSize="0" autoLine="0" autoPict="0">
                <anchor moveWithCells="1">
                  <from>
                    <xdr:col>3</xdr:col>
                    <xdr:colOff>552450</xdr:colOff>
                    <xdr:row>91</xdr:row>
                    <xdr:rowOff>180975</xdr:rowOff>
                  </from>
                  <to>
                    <xdr:col>5</xdr:col>
                    <xdr:colOff>609600</xdr:colOff>
                    <xdr:row>92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22" name="Drop Down 10">
              <controlPr defaultSize="0" autoLine="0" autoPict="0">
                <anchor moveWithCells="1">
                  <from>
                    <xdr:col>3</xdr:col>
                    <xdr:colOff>542925</xdr:colOff>
                    <xdr:row>93</xdr:row>
                    <xdr:rowOff>0</xdr:rowOff>
                  </from>
                  <to>
                    <xdr:col>5</xdr:col>
                    <xdr:colOff>600075</xdr:colOff>
                    <xdr:row>93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23" name="Drop Down 11">
              <controlPr defaultSize="0" autoLine="0" autoPict="0">
                <anchor moveWithCells="1">
                  <from>
                    <xdr:col>3</xdr:col>
                    <xdr:colOff>542925</xdr:colOff>
                    <xdr:row>94</xdr:row>
                    <xdr:rowOff>0</xdr:rowOff>
                  </from>
                  <to>
                    <xdr:col>5</xdr:col>
                    <xdr:colOff>600075</xdr:colOff>
                    <xdr:row>94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24" name="Drop Down 12">
              <controlPr defaultSize="0" autoLine="0" autoPict="0">
                <anchor moveWithCells="1">
                  <from>
                    <xdr:col>3</xdr:col>
                    <xdr:colOff>542925</xdr:colOff>
                    <xdr:row>95</xdr:row>
                    <xdr:rowOff>9525</xdr:rowOff>
                  </from>
                  <to>
                    <xdr:col>5</xdr:col>
                    <xdr:colOff>600075</xdr:colOff>
                    <xdr:row>95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3:AE800"/>
  <sheetViews>
    <sheetView workbookViewId="0">
      <selection activeCell="P17" sqref="P17"/>
    </sheetView>
  </sheetViews>
  <sheetFormatPr defaultRowHeight="15" x14ac:dyDescent="0.25"/>
  <cols>
    <col min="1" max="2" width="11.5703125" style="1" bestFit="1" customWidth="1"/>
    <col min="3" max="19" width="9.140625" style="1"/>
    <col min="20" max="20" width="11.42578125" style="1" customWidth="1"/>
    <col min="21" max="16384" width="9.140625" style="1"/>
  </cols>
  <sheetData>
    <row r="3" spans="1:21" ht="31.5" x14ac:dyDescent="0.5">
      <c r="F3" s="2" t="s">
        <v>0</v>
      </c>
      <c r="S3" s="119"/>
      <c r="T3" s="30"/>
      <c r="U3" s="30"/>
    </row>
    <row r="4" spans="1:21" ht="26.25" x14ac:dyDescent="0.4">
      <c r="F4" s="4" t="s">
        <v>646</v>
      </c>
      <c r="G4" s="210" t="s">
        <v>647</v>
      </c>
      <c r="H4" s="211"/>
      <c r="I4" s="211"/>
      <c r="J4" s="211"/>
      <c r="K4" s="116" t="s">
        <v>670</v>
      </c>
      <c r="S4" s="16"/>
      <c r="T4" s="30"/>
      <c r="U4" s="30"/>
    </row>
    <row r="5" spans="1:21" ht="26.25" x14ac:dyDescent="0.4">
      <c r="F5" s="4" t="s">
        <v>671</v>
      </c>
      <c r="S5" s="16"/>
      <c r="T5" s="30"/>
      <c r="U5" s="30"/>
    </row>
    <row r="6" spans="1:21" ht="18.75" x14ac:dyDescent="0.3">
      <c r="F6" s="120" t="s">
        <v>672</v>
      </c>
      <c r="S6" s="16"/>
      <c r="T6" s="30"/>
      <c r="U6" s="30"/>
    </row>
    <row r="7" spans="1:21" x14ac:dyDescent="0.25">
      <c r="S7" s="117"/>
      <c r="T7" s="30"/>
      <c r="U7" s="30"/>
    </row>
    <row r="8" spans="1:21" ht="21" x14ac:dyDescent="0.35">
      <c r="A8" s="228"/>
      <c r="B8" s="229"/>
      <c r="C8" s="229"/>
      <c r="S8" s="119"/>
      <c r="T8" s="30"/>
      <c r="U8" s="30"/>
    </row>
    <row r="9" spans="1:21" ht="21" x14ac:dyDescent="0.35">
      <c r="A9" s="229"/>
      <c r="B9" s="229"/>
      <c r="C9" s="229"/>
      <c r="D9" s="79" t="s">
        <v>437</v>
      </c>
      <c r="S9" s="117"/>
      <c r="T9" s="30"/>
      <c r="U9" s="30"/>
    </row>
    <row r="10" spans="1:21" x14ac:dyDescent="0.25">
      <c r="D10" s="1" t="s">
        <v>438</v>
      </c>
    </row>
    <row r="12" spans="1:21" ht="21" x14ac:dyDescent="0.35">
      <c r="D12" s="79" t="s">
        <v>673</v>
      </c>
    </row>
    <row r="13" spans="1:21" s="47" customFormat="1" x14ac:dyDescent="0.25">
      <c r="D13" s="47" t="s">
        <v>687</v>
      </c>
    </row>
    <row r="14" spans="1:21" s="47" customFormat="1" x14ac:dyDescent="0.25">
      <c r="D14" s="47" t="s">
        <v>688</v>
      </c>
    </row>
    <row r="15" spans="1:21" s="47" customFormat="1" x14ac:dyDescent="0.25">
      <c r="D15" s="47" t="s">
        <v>689</v>
      </c>
    </row>
    <row r="16" spans="1:21" s="47" customFormat="1" x14ac:dyDescent="0.25">
      <c r="D16" s="47" t="s">
        <v>690</v>
      </c>
    </row>
    <row r="17" spans="4:17" s="47" customFormat="1" x14ac:dyDescent="0.25">
      <c r="D17" s="47" t="s">
        <v>691</v>
      </c>
      <c r="P17" s="80" t="s">
        <v>507</v>
      </c>
      <c r="Q17" s="47" t="s">
        <v>692</v>
      </c>
    </row>
    <row r="18" spans="4:17" s="47" customFormat="1" x14ac:dyDescent="0.25">
      <c r="D18" s="47" t="s">
        <v>696</v>
      </c>
    </row>
    <row r="19" spans="4:17" s="47" customFormat="1" x14ac:dyDescent="0.25">
      <c r="D19" s="47" t="s">
        <v>699</v>
      </c>
    </row>
    <row r="20" spans="4:17" s="47" customFormat="1" x14ac:dyDescent="0.25">
      <c r="D20" s="47" t="s">
        <v>693</v>
      </c>
    </row>
    <row r="21" spans="4:17" s="47" customFormat="1" x14ac:dyDescent="0.25">
      <c r="D21" s="47" t="s">
        <v>905</v>
      </c>
    </row>
    <row r="22" spans="4:17" s="47" customFormat="1" x14ac:dyDescent="0.25">
      <c r="D22" s="47" t="s">
        <v>700</v>
      </c>
    </row>
    <row r="23" spans="4:17" s="47" customFormat="1" x14ac:dyDescent="0.25">
      <c r="D23" s="47" t="s">
        <v>701</v>
      </c>
    </row>
    <row r="24" spans="4:17" s="47" customFormat="1" x14ac:dyDescent="0.25">
      <c r="D24" s="47" t="s">
        <v>705</v>
      </c>
    </row>
    <row r="25" spans="4:17" s="47" customFormat="1" x14ac:dyDescent="0.25">
      <c r="D25" s="47" t="s">
        <v>906</v>
      </c>
    </row>
    <row r="26" spans="4:17" s="47" customFormat="1" x14ac:dyDescent="0.25">
      <c r="D26" s="47" t="s">
        <v>711</v>
      </c>
    </row>
    <row r="27" spans="4:17" s="47" customFormat="1" x14ac:dyDescent="0.25">
      <c r="D27" s="47" t="s">
        <v>712</v>
      </c>
    </row>
    <row r="28" spans="4:17" s="47" customFormat="1" x14ac:dyDescent="0.25">
      <c r="D28" s="47" t="s">
        <v>713</v>
      </c>
    </row>
    <row r="29" spans="4:17" s="47" customFormat="1" x14ac:dyDescent="0.25">
      <c r="D29" s="47" t="s">
        <v>714</v>
      </c>
    </row>
    <row r="30" spans="4:17" s="47" customFormat="1" x14ac:dyDescent="0.25">
      <c r="D30" s="47" t="s">
        <v>723</v>
      </c>
    </row>
    <row r="31" spans="4:17" s="47" customFormat="1" x14ac:dyDescent="0.25">
      <c r="D31" s="47" t="s">
        <v>724</v>
      </c>
    </row>
    <row r="32" spans="4:17" s="47" customFormat="1" x14ac:dyDescent="0.25">
      <c r="D32" s="47" t="s">
        <v>725</v>
      </c>
    </row>
    <row r="33" spans="4:31" s="47" customFormat="1" x14ac:dyDescent="0.25">
      <c r="D33" s="47" t="s">
        <v>726</v>
      </c>
    </row>
    <row r="34" spans="4:31" s="47" customFormat="1" x14ac:dyDescent="0.25">
      <c r="D34" s="47" t="s">
        <v>727</v>
      </c>
    </row>
    <row r="35" spans="4:31" s="47" customFormat="1" x14ac:dyDescent="0.25"/>
    <row r="36" spans="4:31" s="47" customFormat="1" x14ac:dyDescent="0.25">
      <c r="I36" s="95" t="s">
        <v>707</v>
      </c>
      <c r="J36" s="163" t="s">
        <v>728</v>
      </c>
      <c r="K36" s="171" t="s">
        <v>708</v>
      </c>
      <c r="L36" s="163" t="s">
        <v>729</v>
      </c>
      <c r="M36" s="95" t="s">
        <v>721</v>
      </c>
      <c r="P36" s="226" t="s">
        <v>710</v>
      </c>
      <c r="Q36" s="227"/>
      <c r="R36" s="225"/>
    </row>
    <row r="37" spans="4:31" ht="18.75" x14ac:dyDescent="0.35">
      <c r="D37" s="226" t="s">
        <v>680</v>
      </c>
      <c r="E37" s="230"/>
      <c r="F37" s="6"/>
      <c r="G37" s="226" t="s">
        <v>720</v>
      </c>
      <c r="H37" s="230"/>
      <c r="I37" s="95" t="s">
        <v>695</v>
      </c>
      <c r="J37" s="95" t="s">
        <v>704</v>
      </c>
      <c r="K37" s="95" t="s">
        <v>706</v>
      </c>
      <c r="L37" s="95" t="s">
        <v>709</v>
      </c>
      <c r="M37" s="95" t="s">
        <v>722</v>
      </c>
      <c r="P37" s="95" t="s">
        <v>702</v>
      </c>
      <c r="Q37" s="95" t="s">
        <v>703</v>
      </c>
      <c r="R37" s="135" t="s">
        <v>730</v>
      </c>
      <c r="V37" s="1" t="s">
        <v>848</v>
      </c>
      <c r="W37" s="1" t="s">
        <v>850</v>
      </c>
      <c r="X37" s="1" t="s">
        <v>849</v>
      </c>
      <c r="Y37" s="88" t="s">
        <v>842</v>
      </c>
      <c r="Z37" s="88" t="s">
        <v>846</v>
      </c>
      <c r="AA37" s="88" t="s">
        <v>847</v>
      </c>
      <c r="AC37" s="88" t="s">
        <v>854</v>
      </c>
      <c r="AD37" s="88" t="s">
        <v>855</v>
      </c>
      <c r="AE37" s="88" t="s">
        <v>856</v>
      </c>
    </row>
    <row r="38" spans="4:31" x14ac:dyDescent="0.25">
      <c r="D38" s="88" t="s">
        <v>674</v>
      </c>
      <c r="E38" s="104" t="str">
        <f>Resources!E23</f>
        <v>Barley</v>
      </c>
      <c r="F38" s="104"/>
      <c r="G38" s="104">
        <f>Resources!M23</f>
        <v>5500</v>
      </c>
      <c r="H38" s="104" t="s">
        <v>679</v>
      </c>
      <c r="I38" s="104">
        <f>Resources!D260</f>
        <v>100</v>
      </c>
      <c r="J38" s="124">
        <v>1</v>
      </c>
      <c r="K38" s="133"/>
      <c r="L38" s="133">
        <v>25</v>
      </c>
      <c r="M38" s="133">
        <v>25</v>
      </c>
      <c r="P38" s="104">
        <f>G38*J38/(1-(M38/100))</f>
        <v>7333.333333333333</v>
      </c>
      <c r="Q38" s="104">
        <f>L38*G38/(1-(M38/100))</f>
        <v>183333.33333333334</v>
      </c>
      <c r="R38" s="136">
        <f>P38+Q38</f>
        <v>190666.66666666669</v>
      </c>
      <c r="V38" s="1">
        <f>IF(M38&lt;=20,1,0)</f>
        <v>0</v>
      </c>
      <c r="W38" s="1">
        <f>IF(AND(20&lt;M38,M38&lt;=40),1,0)</f>
        <v>1</v>
      </c>
      <c r="X38" s="1">
        <f>IF(40&lt;=M38,1,0)</f>
        <v>0</v>
      </c>
      <c r="Y38" s="1">
        <f>IF(G38&gt;0,Resources!D226*(1-'Supply chains'!M38/100)*(1-'Supply chains'!M59/100)-2.443*('Supply chains'!M38/100),0)</f>
        <v>12.499250000000002</v>
      </c>
      <c r="AC38" s="1">
        <f>V38*G38+V39*G39+V40*G40+V41*G41+V42*G42</f>
        <v>0</v>
      </c>
      <c r="AD38" s="1">
        <f>W38*G38+W39*G39+W40*G40+W41*G41+W42*G42</f>
        <v>9490</v>
      </c>
      <c r="AE38" s="1">
        <f>X38*G38+X39*G39+X40*G40+X41*G41+X42*G42</f>
        <v>0</v>
      </c>
    </row>
    <row r="39" spans="4:31" x14ac:dyDescent="0.25">
      <c r="D39" s="88" t="s">
        <v>675</v>
      </c>
      <c r="E39" s="104" t="str">
        <f>Resources!E24</f>
        <v>Groundnuts</v>
      </c>
      <c r="F39" s="104"/>
      <c r="G39" s="104">
        <f>Resources!M24</f>
        <v>3990</v>
      </c>
      <c r="H39" s="134" t="s">
        <v>697</v>
      </c>
      <c r="I39" s="104">
        <f>Resources!E260</f>
        <v>400</v>
      </c>
      <c r="J39" s="124">
        <v>0.5</v>
      </c>
      <c r="K39" s="133"/>
      <c r="L39" s="133">
        <v>25</v>
      </c>
      <c r="M39" s="133">
        <v>25</v>
      </c>
      <c r="P39" s="104">
        <f t="shared" ref="P39:P42" si="0">G39*J39/(1-(M39/100))</f>
        <v>2660</v>
      </c>
      <c r="Q39" s="104">
        <f t="shared" ref="Q39:Q42" si="1">L39*G39/(1-(M39/100))</f>
        <v>133000</v>
      </c>
      <c r="R39" s="136">
        <f t="shared" ref="R39:R52" si="2">P39+Q39</f>
        <v>135660</v>
      </c>
      <c r="V39" s="1">
        <f t="shared" ref="V39:V47" si="3">IF(M39&lt;=20,1,0)</f>
        <v>0</v>
      </c>
      <c r="W39" s="1">
        <f t="shared" ref="W39:W47" si="4">IF(AND(20&lt;M39,M39&lt;=40),1,0)</f>
        <v>1</v>
      </c>
      <c r="X39" s="1">
        <f t="shared" ref="X39:X47" si="5">IF(40&lt;=M39,1,0)</f>
        <v>0</v>
      </c>
      <c r="Y39" s="1">
        <f>IF(G39&gt;0,Resources!E226*(1-'Supply chains'!M39/100)*(1-'Supply chains'!M59/100)-2.443*('Supply chains'!M39/100),0)</f>
        <v>12.63725</v>
      </c>
      <c r="AC39" s="1">
        <f>AC38/(AC38+AD38+AE38)</f>
        <v>0</v>
      </c>
      <c r="AD39" s="1">
        <f>AD38/(AC38+AD38+AE38)</f>
        <v>1</v>
      </c>
      <c r="AE39" s="1">
        <f>AE38/(AC38+AD38+AE38)</f>
        <v>0</v>
      </c>
    </row>
    <row r="40" spans="4:31" x14ac:dyDescent="0.25">
      <c r="D40" s="88" t="s">
        <v>676</v>
      </c>
      <c r="E40" s="104">
        <f>Resources!E25</f>
        <v>0</v>
      </c>
      <c r="F40" s="104"/>
      <c r="G40" s="104">
        <f>Resources!M25</f>
        <v>0</v>
      </c>
      <c r="H40" s="134" t="s">
        <v>697</v>
      </c>
      <c r="I40" s="104">
        <f>Resources!F260</f>
        <v>0</v>
      </c>
      <c r="J40" s="124"/>
      <c r="K40" s="133"/>
      <c r="L40" s="133"/>
      <c r="M40" s="133"/>
      <c r="P40" s="104">
        <f t="shared" si="0"/>
        <v>0</v>
      </c>
      <c r="Q40" s="104">
        <f t="shared" si="1"/>
        <v>0</v>
      </c>
      <c r="R40" s="136">
        <f t="shared" si="2"/>
        <v>0</v>
      </c>
      <c r="V40" s="1">
        <f t="shared" si="3"/>
        <v>1</v>
      </c>
      <c r="W40" s="1">
        <f t="shared" si="4"/>
        <v>0</v>
      </c>
      <c r="X40" s="1">
        <f t="shared" si="5"/>
        <v>0</v>
      </c>
      <c r="Y40" s="1">
        <f>IF(G40&gt;0,Resources!F226*(1-'Supply chains'!M40/100)*(1-'Supply chains'!M59/100)-2.443*('Supply chains'!M40/100),0)</f>
        <v>0</v>
      </c>
    </row>
    <row r="41" spans="4:31" x14ac:dyDescent="0.25">
      <c r="D41" s="88" t="s">
        <v>677</v>
      </c>
      <c r="E41" s="104">
        <f>Resources!E26</f>
        <v>0</v>
      </c>
      <c r="F41" s="104"/>
      <c r="G41" s="104">
        <f>Resources!M26</f>
        <v>0</v>
      </c>
      <c r="H41" s="134" t="s">
        <v>697</v>
      </c>
      <c r="I41" s="104">
        <f>Resources!G260</f>
        <v>0</v>
      </c>
      <c r="J41" s="124"/>
      <c r="K41" s="133"/>
      <c r="L41" s="133"/>
      <c r="M41" s="133"/>
      <c r="P41" s="104">
        <f t="shared" si="0"/>
        <v>0</v>
      </c>
      <c r="Q41" s="104">
        <f t="shared" si="1"/>
        <v>0</v>
      </c>
      <c r="R41" s="136">
        <f t="shared" si="2"/>
        <v>0</v>
      </c>
      <c r="V41" s="1">
        <f t="shared" si="3"/>
        <v>1</v>
      </c>
      <c r="W41" s="1">
        <f t="shared" si="4"/>
        <v>0</v>
      </c>
      <c r="X41" s="1">
        <f t="shared" si="5"/>
        <v>0</v>
      </c>
      <c r="Y41" s="1">
        <f>IF(G41&gt;0,Resources!G226*(1-'Supply chains'!M41/100)*(1-'Supply chains'!M59/100)-2.443*('Supply chains'!M41/100),0)</f>
        <v>0</v>
      </c>
    </row>
    <row r="42" spans="4:31" x14ac:dyDescent="0.25">
      <c r="D42" s="137" t="s">
        <v>678</v>
      </c>
      <c r="E42" s="138">
        <f>Resources!E27</f>
        <v>0</v>
      </c>
      <c r="F42" s="138"/>
      <c r="G42" s="138">
        <f>Resources!M27</f>
        <v>0</v>
      </c>
      <c r="H42" s="139" t="s">
        <v>697</v>
      </c>
      <c r="I42" s="138">
        <f>Resources!H260</f>
        <v>0</v>
      </c>
      <c r="J42" s="140"/>
      <c r="K42" s="141"/>
      <c r="L42" s="141"/>
      <c r="M42" s="141"/>
      <c r="N42" s="3"/>
      <c r="O42" s="3"/>
      <c r="P42" s="138">
        <f t="shared" si="0"/>
        <v>0</v>
      </c>
      <c r="Q42" s="138">
        <f t="shared" si="1"/>
        <v>0</v>
      </c>
      <c r="R42" s="142">
        <f t="shared" si="2"/>
        <v>0</v>
      </c>
      <c r="V42" s="1">
        <f t="shared" si="3"/>
        <v>1</v>
      </c>
      <c r="W42" s="1">
        <f t="shared" si="4"/>
        <v>0</v>
      </c>
      <c r="X42" s="1">
        <f t="shared" si="5"/>
        <v>0</v>
      </c>
      <c r="Y42" s="1">
        <f>IF(G42&gt;0,Resources!H226*(1-'Supply chains'!M42/100)*(1-'Supply chains'!M59/100)-2.443*('Supply chains'!M42/100),0)</f>
        <v>0</v>
      </c>
    </row>
    <row r="43" spans="4:31" ht="17.25" x14ac:dyDescent="0.25">
      <c r="D43" s="88" t="s">
        <v>681</v>
      </c>
      <c r="E43" s="104" t="str">
        <f>Resources!AL303</f>
        <v>Alder</v>
      </c>
      <c r="F43" s="104"/>
      <c r="G43" s="104">
        <f>Resources!P92</f>
        <v>105326.39999999999</v>
      </c>
      <c r="H43" s="104" t="s">
        <v>686</v>
      </c>
      <c r="I43" s="104">
        <f>Resources!AG303</f>
        <v>525</v>
      </c>
      <c r="J43" s="124">
        <v>1</v>
      </c>
      <c r="K43" s="133"/>
      <c r="L43" s="133">
        <v>25</v>
      </c>
      <c r="M43" s="133">
        <v>25</v>
      </c>
      <c r="P43" s="104">
        <f>G43*J43*(I43/1000)/(1-(M43/100))</f>
        <v>73728.479999999996</v>
      </c>
      <c r="Q43" s="104">
        <f>L43*G43*(I43/1000)/(1-(M43/100))</f>
        <v>1843212</v>
      </c>
      <c r="R43" s="136">
        <f t="shared" si="2"/>
        <v>1916940.48</v>
      </c>
      <c r="V43" s="1">
        <f t="shared" si="3"/>
        <v>0</v>
      </c>
      <c r="W43" s="1">
        <f t="shared" si="4"/>
        <v>1</v>
      </c>
      <c r="X43" s="1">
        <f t="shared" si="5"/>
        <v>0</v>
      </c>
      <c r="Y43" s="1">
        <f>IF(G43&gt;0,Resources!AH303*(1-M43/100)*(1-P$59/100)-2.443*(M43/100),0)</f>
        <v>13.639250000000001</v>
      </c>
      <c r="Z43" s="1">
        <f>I43*(1-M43/100)+1000*(M43/100)</f>
        <v>643.75</v>
      </c>
      <c r="AA43" s="1">
        <f>G43*Z43/1000</f>
        <v>67803.87</v>
      </c>
      <c r="AC43" s="1">
        <f>V43*AA43+V44*AA44+V45*AA45+V46*AA46+V47*AA47</f>
        <v>0</v>
      </c>
      <c r="AD43" s="1">
        <f>W43*AA43+W44*AA44+W45*AA45+W46*AA46+W47*AA47</f>
        <v>292209.56312713167</v>
      </c>
      <c r="AE43" s="1">
        <f>X43*G43+X44*G44+X45*G45+X46*G46+X47*G47</f>
        <v>0</v>
      </c>
    </row>
    <row r="44" spans="4:31" x14ac:dyDescent="0.25">
      <c r="D44" s="88" t="s">
        <v>682</v>
      </c>
      <c r="E44" s="104" t="str">
        <f>Resources!AL326</f>
        <v>Shrub (decid)</v>
      </c>
      <c r="F44" s="104"/>
      <c r="G44" s="104">
        <f>Resources!P93</f>
        <v>71002.275677584403</v>
      </c>
      <c r="H44" s="134" t="s">
        <v>698</v>
      </c>
      <c r="I44" s="104">
        <f>Resources!AG326</f>
        <v>600</v>
      </c>
      <c r="J44" s="124">
        <v>1</v>
      </c>
      <c r="K44" s="133"/>
      <c r="L44" s="133">
        <v>25</v>
      </c>
      <c r="M44" s="133">
        <v>25</v>
      </c>
      <c r="P44" s="104">
        <f t="shared" ref="P44:P47" si="6">G44*J44*(I44/1000)/(1-(M44/100))</f>
        <v>56801.820542067522</v>
      </c>
      <c r="Q44" s="104">
        <f t="shared" ref="Q44:Q47" si="7">L44*G44*(I44/1000)/(1-(M44/100))</f>
        <v>1420045.5135516878</v>
      </c>
      <c r="R44" s="136">
        <f t="shared" si="2"/>
        <v>1476847.3340937553</v>
      </c>
      <c r="V44" s="1">
        <f t="shared" si="3"/>
        <v>0</v>
      </c>
      <c r="W44" s="1">
        <f t="shared" si="4"/>
        <v>1</v>
      </c>
      <c r="X44" s="1">
        <f t="shared" si="5"/>
        <v>0</v>
      </c>
      <c r="Y44" s="1">
        <f>IF(G44&gt;0,Resources!AH326*(1-M44/100)*(1-P$59/100)-2.443*(M44/100),0)</f>
        <v>12.889250000000001</v>
      </c>
      <c r="Z44" s="1">
        <f t="shared" ref="Z44:Z47" si="8">I44*(1-M44/100)+1000*(M44/100)</f>
        <v>700</v>
      </c>
      <c r="AA44" s="1">
        <f t="shared" ref="AA44:AA47" si="9">G44*Z44/1000</f>
        <v>49701.592974309082</v>
      </c>
      <c r="AC44" s="1">
        <f>AC43/(AC43+AD43+AE43)</f>
        <v>0</v>
      </c>
      <c r="AD44" s="1">
        <f>AD43/(AC43+AD43+AE43)</f>
        <v>1</v>
      </c>
      <c r="AE44" s="1">
        <f>AE43/(AC43+AD43+AE43)</f>
        <v>0</v>
      </c>
    </row>
    <row r="45" spans="4:31" x14ac:dyDescent="0.25">
      <c r="D45" s="88" t="s">
        <v>683</v>
      </c>
      <c r="E45" s="104" t="str">
        <f>Resources!AL350</f>
        <v>Eucalyptus</v>
      </c>
      <c r="F45" s="104"/>
      <c r="G45" s="104">
        <f>Resources!P94</f>
        <v>92156.799999999988</v>
      </c>
      <c r="H45" s="134" t="s">
        <v>698</v>
      </c>
      <c r="I45" s="104">
        <f>Resources!AG350</f>
        <v>890</v>
      </c>
      <c r="J45" s="124">
        <v>1</v>
      </c>
      <c r="K45" s="133"/>
      <c r="L45" s="133">
        <v>25</v>
      </c>
      <c r="M45" s="133">
        <v>25</v>
      </c>
      <c r="P45" s="104">
        <f t="shared" si="6"/>
        <v>109359.40266666666</v>
      </c>
      <c r="Q45" s="104">
        <f t="shared" si="7"/>
        <v>2733985.066666666</v>
      </c>
      <c r="R45" s="136">
        <f t="shared" si="2"/>
        <v>2843344.4693333325</v>
      </c>
      <c r="V45" s="1">
        <f t="shared" si="3"/>
        <v>0</v>
      </c>
      <c r="W45" s="1">
        <f t="shared" si="4"/>
        <v>1</v>
      </c>
      <c r="X45" s="1">
        <f t="shared" si="5"/>
        <v>0</v>
      </c>
      <c r="Y45" s="1">
        <f>IF(G45&gt;0,Resources!AH350*(1-M45/100)*(1-P$59/100)-2.443*(M45/100),0)</f>
        <v>13.564249999999999</v>
      </c>
      <c r="Z45" s="1">
        <f t="shared" si="8"/>
        <v>917.5</v>
      </c>
      <c r="AA45" s="1">
        <f t="shared" si="9"/>
        <v>84553.863999999987</v>
      </c>
    </row>
    <row r="46" spans="4:31" x14ac:dyDescent="0.25">
      <c r="D46" s="88" t="s">
        <v>684</v>
      </c>
      <c r="E46" s="104" t="str">
        <f>Resources!AL379</f>
        <v>Shrub (decid)</v>
      </c>
      <c r="F46" s="104"/>
      <c r="G46" s="104">
        <f>Resources!P95</f>
        <v>14298.514444508512</v>
      </c>
      <c r="H46" s="134" t="s">
        <v>698</v>
      </c>
      <c r="I46" s="104">
        <f>Resources!AG379</f>
        <v>600</v>
      </c>
      <c r="J46" s="124">
        <v>1</v>
      </c>
      <c r="K46" s="133"/>
      <c r="L46" s="133">
        <v>25</v>
      </c>
      <c r="M46" s="133">
        <v>25</v>
      </c>
      <c r="P46" s="104">
        <f t="shared" si="6"/>
        <v>11438.811555606808</v>
      </c>
      <c r="Q46" s="104">
        <f t="shared" si="7"/>
        <v>285970.28889017022</v>
      </c>
      <c r="R46" s="136">
        <f t="shared" si="2"/>
        <v>297409.10044577706</v>
      </c>
      <c r="V46" s="1">
        <f t="shared" si="3"/>
        <v>0</v>
      </c>
      <c r="W46" s="1">
        <f t="shared" si="4"/>
        <v>1</v>
      </c>
      <c r="X46" s="1">
        <f t="shared" si="5"/>
        <v>0</v>
      </c>
      <c r="Y46" s="1">
        <f>IF(G46&gt;0,Resources!AH379*(1-M46/100)*(1-P$59/100)-2.443*(M46/100),0)</f>
        <v>12.889250000000001</v>
      </c>
      <c r="Z46" s="1">
        <f t="shared" si="8"/>
        <v>700</v>
      </c>
      <c r="AA46" s="1">
        <f t="shared" si="9"/>
        <v>10008.960111155959</v>
      </c>
    </row>
    <row r="47" spans="4:31" x14ac:dyDescent="0.25">
      <c r="D47" s="137" t="s">
        <v>685</v>
      </c>
      <c r="E47" s="138" t="str">
        <f>Resources!AL407</f>
        <v>Larch</v>
      </c>
      <c r="F47" s="138"/>
      <c r="G47" s="138">
        <f>Resources!P96</f>
        <v>115104.16666666667</v>
      </c>
      <c r="H47" s="139" t="s">
        <v>698</v>
      </c>
      <c r="I47" s="138">
        <f>Resources!AG407</f>
        <v>595</v>
      </c>
      <c r="J47" s="140">
        <v>1</v>
      </c>
      <c r="K47" s="141"/>
      <c r="L47" s="141">
        <v>25</v>
      </c>
      <c r="M47" s="141">
        <v>25</v>
      </c>
      <c r="N47" s="3"/>
      <c r="O47" s="3"/>
      <c r="P47" s="138">
        <f t="shared" si="6"/>
        <v>91315.972222222234</v>
      </c>
      <c r="Q47" s="138">
        <f t="shared" si="7"/>
        <v>2282899.3055555555</v>
      </c>
      <c r="R47" s="142">
        <f t="shared" si="2"/>
        <v>2374215.2777777775</v>
      </c>
      <c r="V47" s="1">
        <f t="shared" si="3"/>
        <v>0</v>
      </c>
      <c r="W47" s="1">
        <f t="shared" si="4"/>
        <v>1</v>
      </c>
      <c r="X47" s="1">
        <f t="shared" si="5"/>
        <v>0</v>
      </c>
      <c r="Y47" s="1">
        <f>IF(G47&gt;0,Resources!AH407*(1-M47/100)*(1-P$59/100)-2.443*(M47/100),0)</f>
        <v>12.514250000000001</v>
      </c>
      <c r="Z47" s="1">
        <f t="shared" si="8"/>
        <v>696.25</v>
      </c>
      <c r="AA47" s="1">
        <f t="shared" si="9"/>
        <v>80141.276041666672</v>
      </c>
    </row>
    <row r="48" spans="4:31" x14ac:dyDescent="0.25">
      <c r="D48" s="1" t="s">
        <v>715</v>
      </c>
      <c r="E48" s="1">
        <f>Resources!E167</f>
        <v>0</v>
      </c>
      <c r="G48" s="104">
        <f>Resources!J167</f>
        <v>720000</v>
      </c>
      <c r="H48" s="104" t="s">
        <v>679</v>
      </c>
      <c r="K48" s="125">
        <v>800</v>
      </c>
      <c r="L48" s="133">
        <v>50</v>
      </c>
      <c r="M48" s="1">
        <f>Resources!$O$166</f>
        <v>25</v>
      </c>
      <c r="Q48" s="1">
        <f>L48*G48/(1-(M48/100))</f>
        <v>48000000</v>
      </c>
      <c r="R48" s="136">
        <f t="shared" si="2"/>
        <v>48000000</v>
      </c>
      <c r="Y48" s="1">
        <f>IF(G48&gt;0,Resources!G167*(1-M48/100)*(1-M$60/100)-2.443*(M48/100),0)</f>
        <v>7.0392499999999991</v>
      </c>
    </row>
    <row r="49" spans="4:25" x14ac:dyDescent="0.25">
      <c r="D49" s="1" t="s">
        <v>716</v>
      </c>
      <c r="E49" s="1">
        <f>Resources!E168</f>
        <v>0</v>
      </c>
      <c r="G49" s="104">
        <f>Resources!J168</f>
        <v>0</v>
      </c>
      <c r="H49" s="134" t="s">
        <v>697</v>
      </c>
      <c r="K49" s="125"/>
      <c r="L49" s="133">
        <v>0</v>
      </c>
      <c r="M49" s="1">
        <f>Resources!$O$166</f>
        <v>25</v>
      </c>
      <c r="Q49" s="1">
        <f t="shared" ref="Q49:Q52" si="10">L49*G49/(1-(M49/100))</f>
        <v>0</v>
      </c>
      <c r="R49" s="136">
        <f t="shared" si="2"/>
        <v>0</v>
      </c>
      <c r="Y49" s="1">
        <f>IF(G49&gt;0,Resources!G168*(1-M49/100)*(1-M$60/100)-2.443*(M49/100),0)</f>
        <v>0</v>
      </c>
    </row>
    <row r="50" spans="4:25" x14ac:dyDescent="0.25">
      <c r="D50" s="1" t="s">
        <v>717</v>
      </c>
      <c r="E50" s="1">
        <f>Resources!E169</f>
        <v>0</v>
      </c>
      <c r="G50" s="104">
        <f>Resources!J169</f>
        <v>0</v>
      </c>
      <c r="H50" s="134" t="s">
        <v>697</v>
      </c>
      <c r="K50" s="125"/>
      <c r="L50" s="133">
        <v>0</v>
      </c>
      <c r="M50" s="1">
        <f>Resources!$O$166</f>
        <v>25</v>
      </c>
      <c r="Q50" s="1">
        <f t="shared" si="10"/>
        <v>0</v>
      </c>
      <c r="R50" s="136">
        <f t="shared" si="2"/>
        <v>0</v>
      </c>
      <c r="Y50" s="1">
        <f>IF(G50&gt;0,Resources!G169*(1-M50/100)*(1-M$60/100)-2.443*(M50/100),0)</f>
        <v>0</v>
      </c>
    </row>
    <row r="51" spans="4:25" x14ac:dyDescent="0.25">
      <c r="D51" s="1" t="s">
        <v>718</v>
      </c>
      <c r="E51" s="1">
        <f>Resources!E170</f>
        <v>0</v>
      </c>
      <c r="G51" s="104">
        <f>Resources!J170</f>
        <v>0</v>
      </c>
      <c r="H51" s="134" t="s">
        <v>697</v>
      </c>
      <c r="K51" s="125"/>
      <c r="L51" s="133">
        <v>0</v>
      </c>
      <c r="M51" s="1">
        <f>Resources!$O$166</f>
        <v>25</v>
      </c>
      <c r="Q51" s="1">
        <f t="shared" si="10"/>
        <v>0</v>
      </c>
      <c r="R51" s="136">
        <f t="shared" si="2"/>
        <v>0</v>
      </c>
      <c r="Y51" s="1">
        <f>IF(G51&gt;0,Resources!G170*(1-M51/100)*(1-M$60/100)-2.443*(M51/100),0)</f>
        <v>0</v>
      </c>
    </row>
    <row r="52" spans="4:25" x14ac:dyDescent="0.25">
      <c r="D52" s="1" t="s">
        <v>719</v>
      </c>
      <c r="E52" s="1">
        <f>Resources!E171</f>
        <v>0</v>
      </c>
      <c r="G52" s="104">
        <f>Resources!J171</f>
        <v>0</v>
      </c>
      <c r="H52" s="134" t="s">
        <v>697</v>
      </c>
      <c r="K52" s="125"/>
      <c r="L52" s="133">
        <v>0</v>
      </c>
      <c r="M52" s="1">
        <f>Resources!$O$166</f>
        <v>25</v>
      </c>
      <c r="Q52" s="1">
        <f t="shared" si="10"/>
        <v>0</v>
      </c>
      <c r="R52" s="136">
        <f t="shared" si="2"/>
        <v>0</v>
      </c>
      <c r="Y52" s="1">
        <f>IF(G52&gt;0,Resources!G171*(1-M52/100)*(1-M$60/100)-2.443*(M52/100),0)</f>
        <v>0</v>
      </c>
    </row>
    <row r="53" spans="4:25" x14ac:dyDescent="0.25">
      <c r="G53" s="104"/>
      <c r="H53" s="134"/>
      <c r="L53" s="104"/>
      <c r="R53" s="143"/>
    </row>
    <row r="54" spans="4:25" x14ac:dyDescent="0.25">
      <c r="D54" s="1" t="s">
        <v>833</v>
      </c>
      <c r="G54" s="104"/>
      <c r="H54" s="134"/>
      <c r="L54" s="104"/>
      <c r="R54" s="143"/>
    </row>
    <row r="55" spans="4:25" x14ac:dyDescent="0.25">
      <c r="D55" s="1" t="s">
        <v>834</v>
      </c>
      <c r="G55" s="104"/>
      <c r="H55" s="134"/>
      <c r="L55" s="104"/>
      <c r="R55" s="143"/>
    </row>
    <row r="56" spans="4:25" x14ac:dyDescent="0.25">
      <c r="D56" s="1" t="s">
        <v>835</v>
      </c>
      <c r="G56" s="104"/>
      <c r="H56" s="134"/>
      <c r="L56" s="104"/>
      <c r="R56" s="143"/>
    </row>
    <row r="57" spans="4:25" x14ac:dyDescent="0.25">
      <c r="D57" s="1" t="s">
        <v>836</v>
      </c>
      <c r="G57" s="104"/>
      <c r="H57" s="134"/>
      <c r="L57" s="104"/>
      <c r="R57" s="143"/>
    </row>
    <row r="58" spans="4:25" x14ac:dyDescent="0.25">
      <c r="D58" s="1" t="s">
        <v>837</v>
      </c>
      <c r="G58" s="104"/>
      <c r="H58" s="134"/>
      <c r="L58" s="104"/>
      <c r="R58" s="143"/>
    </row>
    <row r="59" spans="4:25" x14ac:dyDescent="0.25">
      <c r="D59" s="1" t="s">
        <v>838</v>
      </c>
      <c r="G59" s="104"/>
      <c r="H59" s="134"/>
      <c r="J59" s="1" t="s">
        <v>839</v>
      </c>
      <c r="L59" s="104"/>
      <c r="M59" s="124">
        <v>8</v>
      </c>
      <c r="N59" s="1" t="s">
        <v>840</v>
      </c>
      <c r="P59" s="124"/>
      <c r="R59" s="143"/>
    </row>
    <row r="60" spans="4:25" x14ac:dyDescent="0.25">
      <c r="D60" s="1" t="s">
        <v>843</v>
      </c>
      <c r="G60" s="104"/>
      <c r="H60" s="134"/>
      <c r="L60" s="104"/>
      <c r="M60" s="68">
        <f>Resources!C176*100</f>
        <v>15</v>
      </c>
      <c r="N60" s="1" t="s">
        <v>844</v>
      </c>
      <c r="R60" s="143"/>
    </row>
    <row r="62" spans="4:25" ht="21" x14ac:dyDescent="0.35">
      <c r="D62" s="79" t="s">
        <v>731</v>
      </c>
    </row>
    <row r="63" spans="4:25" s="47" customFormat="1" x14ac:dyDescent="0.25">
      <c r="D63" s="6" t="s">
        <v>741</v>
      </c>
    </row>
    <row r="64" spans="4:25" s="47" customFormat="1" x14ac:dyDescent="0.25">
      <c r="D64" s="47" t="s">
        <v>732</v>
      </c>
    </row>
    <row r="65" spans="4:19" ht="17.25" x14ac:dyDescent="0.25">
      <c r="D65" s="1" t="s">
        <v>733</v>
      </c>
      <c r="G65" s="144">
        <f>(Resources!L144+Resources!L145+Resources!L146)/1000000</f>
        <v>1.5478749999999999</v>
      </c>
      <c r="H65" s="1" t="s">
        <v>734</v>
      </c>
      <c r="I65" s="1" t="s">
        <v>735</v>
      </c>
      <c r="L65" s="144">
        <f>(Resources!M144+Resources!M145+Resources!M146)/1000000</f>
        <v>0.18430874999999999</v>
      </c>
      <c r="M65" s="1" t="s">
        <v>736</v>
      </c>
    </row>
    <row r="66" spans="4:19" ht="17.25" x14ac:dyDescent="0.25">
      <c r="D66" s="1" t="s">
        <v>737</v>
      </c>
      <c r="G66" s="144">
        <f>(Resources!M144*(Resources!H144*(Resources!I144/100))+Resources!M145*(Resources!H145*(Resources!I145/100))+Resources!M146*(Resources!H146*(Resources!I146/100)))/1000000</f>
        <v>21.542625000000001</v>
      </c>
      <c r="H66" s="1" t="s">
        <v>738</v>
      </c>
      <c r="M66" s="144">
        <f>(Resources!M144*Resources!H144+Resources!M145*Resources!H145+Resources!M146*Resources!H146)/1000000</f>
        <v>38.154375000000002</v>
      </c>
      <c r="N66" s="1" t="s">
        <v>739</v>
      </c>
      <c r="R66" s="25">
        <f>100*(G66/M66)</f>
        <v>56.461742591773557</v>
      </c>
      <c r="S66" s="1" t="s">
        <v>740</v>
      </c>
    </row>
    <row r="67" spans="4:19" ht="17.25" customHeight="1" x14ac:dyDescent="0.25">
      <c r="D67" s="1">
        <f>IF(A136=1,B143,$A$143)</f>
        <v>0</v>
      </c>
      <c r="G67" s="144">
        <f>IF(A136=1,E143,$A$143)</f>
        <v>0</v>
      </c>
      <c r="H67" s="1">
        <f>IF(A136=1,F143,$A$143)</f>
        <v>0</v>
      </c>
      <c r="I67" s="104">
        <f>IF(A136=1,G143,$A$143)</f>
        <v>0</v>
      </c>
      <c r="J67" s="1">
        <f>IF(A136=1,H143,$A$143)</f>
        <v>0</v>
      </c>
      <c r="M67" s="144"/>
      <c r="R67" s="25"/>
    </row>
    <row r="68" spans="4:19" ht="17.25" customHeight="1" x14ac:dyDescent="0.25">
      <c r="D68" s="1" t="s">
        <v>907</v>
      </c>
      <c r="G68" s="144"/>
      <c r="I68" s="104"/>
      <c r="M68" s="144"/>
      <c r="R68" s="25"/>
    </row>
    <row r="69" spans="4:19" x14ac:dyDescent="0.25">
      <c r="D69" s="1" t="s">
        <v>908</v>
      </c>
    </row>
    <row r="70" spans="4:19" x14ac:dyDescent="0.25">
      <c r="D70" s="1" t="s">
        <v>758</v>
      </c>
      <c r="K70" s="146"/>
      <c r="L70" s="1" t="s">
        <v>759</v>
      </c>
    </row>
    <row r="71" spans="4:19" x14ac:dyDescent="0.25">
      <c r="D71" s="1" t="s">
        <v>760</v>
      </c>
    </row>
    <row r="72" spans="4:19" x14ac:dyDescent="0.25">
      <c r="D72" s="6" t="s">
        <v>742</v>
      </c>
    </row>
    <row r="73" spans="4:19" x14ac:dyDescent="0.25">
      <c r="D73" s="1" t="s">
        <v>768</v>
      </c>
    </row>
    <row r="74" spans="4:19" x14ac:dyDescent="0.25">
      <c r="D74" s="1" t="s">
        <v>743</v>
      </c>
    </row>
    <row r="75" spans="4:19" x14ac:dyDescent="0.25">
      <c r="D75" s="1" t="s">
        <v>744</v>
      </c>
    </row>
    <row r="76" spans="4:19" x14ac:dyDescent="0.25">
      <c r="D76" s="1" t="s">
        <v>745</v>
      </c>
    </row>
    <row r="77" spans="4:19" x14ac:dyDescent="0.25">
      <c r="D77" s="1" t="s">
        <v>746</v>
      </c>
      <c r="J77" s="125" t="s">
        <v>756</v>
      </c>
    </row>
    <row r="78" spans="4:19" x14ac:dyDescent="0.25">
      <c r="D78" s="1" t="str">
        <f>A137</f>
        <v>Farms 1</v>
      </c>
      <c r="E78" s="104">
        <f>IF(A$136=2,B137,$A$142)</f>
        <v>2320</v>
      </c>
      <c r="F78" s="1" t="str">
        <f>IF(A$136=2,C$137,$A$142)</f>
        <v xml:space="preserve">ton/year, raw biogas potential </v>
      </c>
      <c r="I78" s="104">
        <f>IF(A$136=2,F137,$A$142)</f>
        <v>78880</v>
      </c>
      <c r="J78" s="1" t="str">
        <f>IF(A$136=2,G$137,$A$142)</f>
        <v>m3/year, pure methane gas</v>
      </c>
      <c r="M78" s="104">
        <f>IF(A$136=2,K137,$A$142)</f>
        <v>43384</v>
      </c>
    </row>
    <row r="79" spans="4:19" x14ac:dyDescent="0.25">
      <c r="D79" s="1" t="str">
        <f>A138</f>
        <v>Farms 2</v>
      </c>
      <c r="E79" s="104">
        <f>IF(A$136=2,B138,$A$142)</f>
        <v>297.5</v>
      </c>
      <c r="F79" s="1" t="str">
        <f t="shared" ref="F79:F82" si="11">IF(A$136=2,C$137,$A$142)</f>
        <v xml:space="preserve">ton/year, raw biogas potential </v>
      </c>
      <c r="I79" s="104">
        <f>IF(A$136=2,F138,$A$142)</f>
        <v>18742.5</v>
      </c>
      <c r="J79" s="1" t="str">
        <f t="shared" ref="J79:J82" si="12">IF(A$136=2,G$137,$A$142)</f>
        <v>m3/year, pure methane gas</v>
      </c>
      <c r="M79" s="104">
        <f>IF(A$136=2,K138,$A$142)</f>
        <v>10308.375</v>
      </c>
    </row>
    <row r="80" spans="4:19" x14ac:dyDescent="0.25">
      <c r="D80" s="1" t="str">
        <f>A139</f>
        <v>Farms 3</v>
      </c>
      <c r="E80" s="104">
        <f>IF(A$136=2,B139,$A$142)</f>
        <v>0</v>
      </c>
      <c r="F80" s="1" t="str">
        <f t="shared" si="11"/>
        <v xml:space="preserve">ton/year, raw biogas potential </v>
      </c>
      <c r="I80" s="104">
        <f>IF(A$136=2,F139,$A$142)</f>
        <v>0</v>
      </c>
      <c r="J80" s="1" t="str">
        <f t="shared" si="12"/>
        <v>m3/year, pure methane gas</v>
      </c>
      <c r="M80" s="104">
        <f>IF(A$136=2,K139,$A$142)</f>
        <v>0</v>
      </c>
    </row>
    <row r="81" spans="4:18" x14ac:dyDescent="0.25">
      <c r="D81" s="1" t="str">
        <f>A140</f>
        <v>Farms 4</v>
      </c>
      <c r="E81" s="104">
        <f>IF(A$136=2,B140,$A$142)</f>
        <v>0</v>
      </c>
      <c r="F81" s="1" t="str">
        <f t="shared" si="11"/>
        <v xml:space="preserve">ton/year, raw biogas potential </v>
      </c>
      <c r="I81" s="104">
        <f>IF(A$136=2,F140,$A$142)</f>
        <v>0</v>
      </c>
      <c r="J81" s="1" t="str">
        <f t="shared" si="12"/>
        <v>m3/year, pure methane gas</v>
      </c>
      <c r="M81" s="104">
        <f>IF(A$136=2,K140,$A$142)</f>
        <v>0</v>
      </c>
    </row>
    <row r="82" spans="4:18" x14ac:dyDescent="0.25">
      <c r="D82" s="1" t="str">
        <f>A141</f>
        <v>Farms 5</v>
      </c>
      <c r="E82" s="104">
        <f>IF(A$136=2,B141,$A$142)</f>
        <v>0</v>
      </c>
      <c r="F82" s="1" t="str">
        <f t="shared" si="11"/>
        <v xml:space="preserve">ton/year, raw biogas potential </v>
      </c>
      <c r="I82" s="104">
        <f>IF(A$136=2,F141,$A$142)</f>
        <v>0</v>
      </c>
      <c r="J82" s="1" t="str">
        <f t="shared" si="12"/>
        <v>m3/year, pure methane gas</v>
      </c>
      <c r="M82" s="104">
        <f>IF(A$136=2,K141,$A$142)</f>
        <v>0</v>
      </c>
    </row>
    <row r="83" spans="4:18" x14ac:dyDescent="0.25">
      <c r="D83" s="6" t="s">
        <v>769</v>
      </c>
    </row>
    <row r="84" spans="4:18" x14ac:dyDescent="0.25">
      <c r="D84" s="1" t="s">
        <v>761</v>
      </c>
      <c r="K84" s="145">
        <f>Resources!M154/1000</f>
        <v>0.41090624999999997</v>
      </c>
      <c r="L84" s="1" t="s">
        <v>762</v>
      </c>
    </row>
    <row r="85" spans="4:18" ht="17.25" x14ac:dyDescent="0.25">
      <c r="D85" s="1" t="s">
        <v>764</v>
      </c>
      <c r="K85" s="145">
        <f>Resources!L154/1000</f>
        <v>3.2466666666666666</v>
      </c>
      <c r="L85" s="1" t="s">
        <v>763</v>
      </c>
    </row>
    <row r="86" spans="4:18" ht="17.25" x14ac:dyDescent="0.25">
      <c r="D86" s="1" t="s">
        <v>765</v>
      </c>
    </row>
    <row r="87" spans="4:18" x14ac:dyDescent="0.25">
      <c r="D87" s="1" t="s">
        <v>766</v>
      </c>
      <c r="H87" s="133">
        <v>0</v>
      </c>
      <c r="I87" s="1" t="s">
        <v>767</v>
      </c>
    </row>
    <row r="89" spans="4:18" ht="21" x14ac:dyDescent="0.35">
      <c r="D89" s="79" t="s">
        <v>909</v>
      </c>
    </row>
    <row r="90" spans="4:18" s="47" customFormat="1" x14ac:dyDescent="0.25">
      <c r="D90" s="47" t="s">
        <v>910</v>
      </c>
    </row>
    <row r="91" spans="4:18" x14ac:dyDescent="0.25">
      <c r="D91" s="1" t="s">
        <v>911</v>
      </c>
      <c r="H91" s="177"/>
    </row>
    <row r="92" spans="4:18" x14ac:dyDescent="0.25">
      <c r="D92" s="1" t="s">
        <v>912</v>
      </c>
      <c r="H92" s="177"/>
    </row>
    <row r="93" spans="4:18" x14ac:dyDescent="0.25">
      <c r="H93" s="177"/>
    </row>
    <row r="94" spans="4:18" x14ac:dyDescent="0.25">
      <c r="D94" s="1" t="s">
        <v>913</v>
      </c>
      <c r="H94" s="177"/>
      <c r="R94" s="80" t="s">
        <v>415</v>
      </c>
    </row>
    <row r="95" spans="4:18" x14ac:dyDescent="0.25">
      <c r="D95" s="1" t="s">
        <v>914</v>
      </c>
      <c r="H95" s="177"/>
    </row>
    <row r="96" spans="4:18" x14ac:dyDescent="0.25">
      <c r="D96" s="1" t="s">
        <v>915</v>
      </c>
      <c r="H96" s="177"/>
    </row>
    <row r="97" spans="4:8" x14ac:dyDescent="0.25">
      <c r="D97" s="1" t="s">
        <v>916</v>
      </c>
      <c r="H97" s="177"/>
    </row>
    <row r="99" spans="4:8" ht="21" x14ac:dyDescent="0.35">
      <c r="D99" s="79" t="s">
        <v>917</v>
      </c>
    </row>
    <row r="100" spans="4:8" s="47" customFormat="1" x14ac:dyDescent="0.25">
      <c r="D100" s="47" t="s">
        <v>918</v>
      </c>
    </row>
    <row r="101" spans="4:8" x14ac:dyDescent="0.25">
      <c r="D101" s="1" t="s">
        <v>922</v>
      </c>
      <c r="H101" s="177"/>
    </row>
    <row r="102" spans="4:8" x14ac:dyDescent="0.25">
      <c r="D102" s="1" t="s">
        <v>919</v>
      </c>
      <c r="H102" s="177"/>
    </row>
    <row r="103" spans="4:8" x14ac:dyDescent="0.25">
      <c r="D103" s="1" t="s">
        <v>920</v>
      </c>
      <c r="H103" s="177"/>
    </row>
    <row r="104" spans="4:8" x14ac:dyDescent="0.25">
      <c r="D104" s="1" t="s">
        <v>921</v>
      </c>
      <c r="H104" s="177"/>
    </row>
    <row r="105" spans="4:8" x14ac:dyDescent="0.25">
      <c r="D105" s="1" t="s">
        <v>923</v>
      </c>
      <c r="H105" s="177"/>
    </row>
    <row r="106" spans="4:8" x14ac:dyDescent="0.25">
      <c r="D106" s="1" t="s">
        <v>924</v>
      </c>
      <c r="H106" s="177"/>
    </row>
    <row r="107" spans="4:8" x14ac:dyDescent="0.25">
      <c r="D107" s="1" t="s">
        <v>925</v>
      </c>
      <c r="H107" s="177"/>
    </row>
    <row r="108" spans="4:8" x14ac:dyDescent="0.25">
      <c r="D108" s="1" t="s">
        <v>926</v>
      </c>
      <c r="H108" s="177"/>
    </row>
    <row r="109" spans="4:8" x14ac:dyDescent="0.25">
      <c r="D109" s="1" t="s">
        <v>927</v>
      </c>
      <c r="H109" s="177"/>
    </row>
    <row r="110" spans="4:8" x14ac:dyDescent="0.25">
      <c r="D110" s="1" t="s">
        <v>928</v>
      </c>
      <c r="H110" s="177"/>
    </row>
    <row r="111" spans="4:8" x14ac:dyDescent="0.25">
      <c r="D111" s="1" t="s">
        <v>941</v>
      </c>
      <c r="H111" s="177"/>
    </row>
    <row r="112" spans="4:8" ht="17.25" x14ac:dyDescent="0.25">
      <c r="D112" s="1" t="s">
        <v>929</v>
      </c>
      <c r="H112" s="177"/>
    </row>
    <row r="113" spans="4:15" x14ac:dyDescent="0.25">
      <c r="D113" s="1" t="s">
        <v>930</v>
      </c>
      <c r="H113" s="177"/>
    </row>
    <row r="114" spans="4:15" x14ac:dyDescent="0.25">
      <c r="D114" s="1" t="s">
        <v>931</v>
      </c>
      <c r="H114" s="177"/>
    </row>
    <row r="115" spans="4:15" x14ac:dyDescent="0.25">
      <c r="D115" s="1" t="s">
        <v>932</v>
      </c>
      <c r="H115" s="177"/>
    </row>
    <row r="116" spans="4:15" x14ac:dyDescent="0.25">
      <c r="D116" s="1" t="s">
        <v>933</v>
      </c>
      <c r="H116" s="177"/>
    </row>
    <row r="117" spans="4:15" x14ac:dyDescent="0.25">
      <c r="H117" s="177"/>
    </row>
    <row r="118" spans="4:15" x14ac:dyDescent="0.25">
      <c r="D118" s="1" t="s">
        <v>934</v>
      </c>
    </row>
    <row r="119" spans="4:15" x14ac:dyDescent="0.25">
      <c r="D119" s="1" t="s">
        <v>935</v>
      </c>
    </row>
    <row r="121" spans="4:15" x14ac:dyDescent="0.25">
      <c r="D121" s="1" t="s">
        <v>937</v>
      </c>
      <c r="N121" s="125"/>
      <c r="O121" s="1" t="s">
        <v>940</v>
      </c>
    </row>
    <row r="123" spans="4:15" x14ac:dyDescent="0.25">
      <c r="D123" s="1" t="s">
        <v>936</v>
      </c>
      <c r="N123" s="125"/>
      <c r="O123" s="1" t="s">
        <v>940</v>
      </c>
    </row>
    <row r="125" spans="4:15" x14ac:dyDescent="0.25">
      <c r="D125" s="1" t="s">
        <v>938</v>
      </c>
      <c r="N125" s="125"/>
      <c r="O125" s="1" t="s">
        <v>940</v>
      </c>
    </row>
    <row r="127" spans="4:15" x14ac:dyDescent="0.25">
      <c r="D127" s="1" t="s">
        <v>939</v>
      </c>
      <c r="N127" s="125"/>
      <c r="O127" s="1" t="s">
        <v>940</v>
      </c>
    </row>
    <row r="128" spans="4:15" x14ac:dyDescent="0.25">
      <c r="N128" s="178"/>
    </row>
    <row r="129" spans="1:16" x14ac:dyDescent="0.25">
      <c r="D129" s="1" t="s">
        <v>967</v>
      </c>
      <c r="N129" s="125"/>
      <c r="O129" s="1" t="s">
        <v>940</v>
      </c>
    </row>
    <row r="130" spans="1:16" x14ac:dyDescent="0.25">
      <c r="D130" s="1" t="s">
        <v>942</v>
      </c>
    </row>
    <row r="132" spans="1:16" s="8" customFormat="1" x14ac:dyDescent="0.25"/>
    <row r="133" spans="1:16" s="8" customFormat="1" x14ac:dyDescent="0.25"/>
    <row r="134" spans="1:16" s="8" customFormat="1" x14ac:dyDescent="0.25"/>
    <row r="135" spans="1:16" s="8" customFormat="1" x14ac:dyDescent="0.25">
      <c r="A135" s="8" t="str">
        <f>PROPER(J77)</f>
        <v>Farm</v>
      </c>
    </row>
    <row r="136" spans="1:16" s="8" customFormat="1" x14ac:dyDescent="0.25">
      <c r="A136" s="8">
        <f>IFERROR(IF(SEARCH("C",A135,1)=1,1,2),2)</f>
        <v>2</v>
      </c>
    </row>
    <row r="137" spans="1:16" s="8" customFormat="1" ht="17.25" x14ac:dyDescent="0.25">
      <c r="A137" s="8" t="s">
        <v>747</v>
      </c>
      <c r="B137" s="114">
        <f>Resources!J53</f>
        <v>2320</v>
      </c>
      <c r="C137" s="8" t="s">
        <v>752</v>
      </c>
      <c r="F137" s="114">
        <f>Resources!L53</f>
        <v>78880</v>
      </c>
      <c r="G137" s="8" t="s">
        <v>1003</v>
      </c>
      <c r="K137" s="8">
        <f>Resources!L53*(Resources!M53/100)</f>
        <v>43384</v>
      </c>
      <c r="L137" s="192" t="s">
        <v>1004</v>
      </c>
      <c r="N137" s="8" t="s">
        <v>943</v>
      </c>
      <c r="P137" s="9" t="s">
        <v>17</v>
      </c>
    </row>
    <row r="138" spans="1:16" s="8" customFormat="1" x14ac:dyDescent="0.25">
      <c r="A138" s="8" t="s">
        <v>748</v>
      </c>
      <c r="B138" s="114">
        <f>Resources!J54</f>
        <v>297.5</v>
      </c>
      <c r="F138" s="114">
        <f>Resources!L54</f>
        <v>18742.5</v>
      </c>
      <c r="K138" s="8">
        <f>Resources!L54*(Resources!M54/100)</f>
        <v>10308.375</v>
      </c>
      <c r="N138" s="8">
        <f>IF(OR(N121=$P$137,N121&lt;=0),5,N121)</f>
        <v>5</v>
      </c>
    </row>
    <row r="139" spans="1:16" s="8" customFormat="1" x14ac:dyDescent="0.25">
      <c r="A139" s="8" t="s">
        <v>749</v>
      </c>
      <c r="B139" s="114">
        <f>Resources!J55</f>
        <v>0</v>
      </c>
      <c r="F139" s="114">
        <f>Resources!L55</f>
        <v>0</v>
      </c>
      <c r="K139" s="8">
        <f>Resources!L55*(Resources!M55/100)</f>
        <v>0</v>
      </c>
      <c r="N139" s="8">
        <f>IF(OR(N123=$P$137,N123&lt;=0),5,N123)</f>
        <v>5</v>
      </c>
    </row>
    <row r="140" spans="1:16" s="8" customFormat="1" x14ac:dyDescent="0.25">
      <c r="A140" s="8" t="s">
        <v>750</v>
      </c>
      <c r="B140" s="114">
        <f>Resources!J56</f>
        <v>0</v>
      </c>
      <c r="F140" s="114">
        <f>Resources!L56</f>
        <v>0</v>
      </c>
      <c r="K140" s="8">
        <f>Resources!L56*(Resources!M56/100)</f>
        <v>0</v>
      </c>
      <c r="N140" s="8">
        <f>IF(OR(N125=$P$137,N125&lt;=0),5,N125)</f>
        <v>5</v>
      </c>
    </row>
    <row r="141" spans="1:16" s="8" customFormat="1" x14ac:dyDescent="0.25">
      <c r="A141" s="8" t="s">
        <v>751</v>
      </c>
      <c r="B141" s="114">
        <f>Resources!J57</f>
        <v>0</v>
      </c>
      <c r="F141" s="114">
        <f>Resources!L57</f>
        <v>0</v>
      </c>
      <c r="K141" s="8">
        <f>Resources!L57*(Resources!M57/100)</f>
        <v>0</v>
      </c>
      <c r="N141" s="8">
        <f>IF(OR(N127=$P$137,N127&lt;=0),5,N127)</f>
        <v>5</v>
      </c>
    </row>
    <row r="142" spans="1:16" s="8" customFormat="1" x14ac:dyDescent="0.25">
      <c r="A142" s="9" t="s">
        <v>17</v>
      </c>
      <c r="N142" s="8">
        <f>IF(OR(N128=$P$137,N128&lt;=0),5,N128)</f>
        <v>5</v>
      </c>
    </row>
    <row r="143" spans="1:16" s="8" customFormat="1" x14ac:dyDescent="0.25">
      <c r="B143" s="8" t="s">
        <v>755</v>
      </c>
      <c r="E143" s="8">
        <f>SUM(K137:K141)/1000000</f>
        <v>5.3692375000000001E-2</v>
      </c>
      <c r="F143" s="8" t="s">
        <v>753</v>
      </c>
      <c r="G143" s="114">
        <f>SUM(B137:B141)</f>
        <v>2617.5</v>
      </c>
      <c r="H143" s="8" t="s">
        <v>754</v>
      </c>
    </row>
    <row r="144" spans="1:16" s="8" customFormat="1" x14ac:dyDescent="0.25"/>
    <row r="145" s="8" customFormat="1" x14ac:dyDescent="0.25"/>
    <row r="146" s="8" customFormat="1" x14ac:dyDescent="0.25"/>
    <row r="147" s="8" customFormat="1" x14ac:dyDescent="0.25"/>
    <row r="148" s="8" customFormat="1" x14ac:dyDescent="0.25"/>
    <row r="149" s="8" customFormat="1" x14ac:dyDescent="0.25"/>
    <row r="150" s="8" customFormat="1" x14ac:dyDescent="0.25"/>
    <row r="151" s="8" customFormat="1" x14ac:dyDescent="0.25"/>
    <row r="152" s="8" customFormat="1" x14ac:dyDescent="0.25"/>
    <row r="153" s="8" customFormat="1" x14ac:dyDescent="0.25"/>
    <row r="154" s="8" customFormat="1" x14ac:dyDescent="0.25"/>
    <row r="155" s="8" customFormat="1" x14ac:dyDescent="0.25"/>
    <row r="156" s="8" customFormat="1" x14ac:dyDescent="0.25"/>
    <row r="157" s="8" customFormat="1" x14ac:dyDescent="0.25"/>
    <row r="158" s="8" customFormat="1" x14ac:dyDescent="0.25"/>
    <row r="159" s="8" customFormat="1" x14ac:dyDescent="0.25"/>
    <row r="160" s="8" customFormat="1" x14ac:dyDescent="0.25"/>
    <row r="161" s="8" customFormat="1" x14ac:dyDescent="0.25"/>
    <row r="162" s="8" customFormat="1" x14ac:dyDescent="0.25"/>
    <row r="163" s="8" customFormat="1" x14ac:dyDescent="0.25"/>
    <row r="164" s="8" customFormat="1" x14ac:dyDescent="0.25"/>
    <row r="165" s="8" customFormat="1" x14ac:dyDescent="0.25"/>
    <row r="166" s="8" customFormat="1" x14ac:dyDescent="0.25"/>
    <row r="167" s="8" customFormat="1" x14ac:dyDescent="0.25"/>
    <row r="168" s="8" customFormat="1" x14ac:dyDescent="0.25"/>
    <row r="169" s="8" customFormat="1" x14ac:dyDescent="0.25"/>
    <row r="170" s="8" customFormat="1" x14ac:dyDescent="0.25"/>
    <row r="171" s="8" customFormat="1" x14ac:dyDescent="0.25"/>
    <row r="172" s="8" customFormat="1" x14ac:dyDescent="0.25"/>
    <row r="173" s="8" customFormat="1" x14ac:dyDescent="0.25"/>
    <row r="174" s="8" customFormat="1" x14ac:dyDescent="0.25"/>
    <row r="175" s="8" customFormat="1" x14ac:dyDescent="0.25"/>
    <row r="176" s="8" customFormat="1" x14ac:dyDescent="0.25"/>
    <row r="177" s="8" customFormat="1" x14ac:dyDescent="0.25"/>
    <row r="178" s="8" customFormat="1" x14ac:dyDescent="0.25"/>
    <row r="179" s="8" customFormat="1" x14ac:dyDescent="0.25"/>
    <row r="180" s="8" customFormat="1" x14ac:dyDescent="0.25"/>
    <row r="181" s="8" customFormat="1" x14ac:dyDescent="0.25"/>
    <row r="182" s="8" customFormat="1" x14ac:dyDescent="0.25"/>
    <row r="183" s="8" customFormat="1" x14ac:dyDescent="0.25"/>
    <row r="184" s="8" customFormat="1" x14ac:dyDescent="0.25"/>
    <row r="185" s="8" customFormat="1" x14ac:dyDescent="0.25"/>
    <row r="186" s="8" customFormat="1" x14ac:dyDescent="0.25"/>
    <row r="187" s="8" customFormat="1" x14ac:dyDescent="0.25"/>
    <row r="188" s="8" customFormat="1" x14ac:dyDescent="0.25"/>
    <row r="189" s="8" customFormat="1" x14ac:dyDescent="0.25"/>
    <row r="190" s="8" customFormat="1" x14ac:dyDescent="0.25"/>
    <row r="191" s="8" customFormat="1" x14ac:dyDescent="0.25"/>
    <row r="192" s="8" customFormat="1" x14ac:dyDescent="0.25"/>
    <row r="193" s="8" customFormat="1" x14ac:dyDescent="0.25"/>
    <row r="194" s="8" customFormat="1" x14ac:dyDescent="0.25"/>
    <row r="195" s="8" customFormat="1" x14ac:dyDescent="0.25"/>
    <row r="196" s="8" customFormat="1" x14ac:dyDescent="0.25"/>
    <row r="197" s="8" customFormat="1" x14ac:dyDescent="0.25"/>
    <row r="198" s="8" customFormat="1" x14ac:dyDescent="0.25"/>
    <row r="199" s="8" customFormat="1" x14ac:dyDescent="0.25"/>
    <row r="200" s="8" customFormat="1" x14ac:dyDescent="0.25"/>
    <row r="201" s="8" customFormat="1" x14ac:dyDescent="0.25"/>
    <row r="202" s="8" customFormat="1" x14ac:dyDescent="0.25"/>
    <row r="203" s="8" customFormat="1" x14ac:dyDescent="0.25"/>
    <row r="204" s="8" customFormat="1" x14ac:dyDescent="0.25"/>
    <row r="205" s="8" customFormat="1" x14ac:dyDescent="0.25"/>
    <row r="206" s="8" customFormat="1" x14ac:dyDescent="0.25"/>
    <row r="207" s="8" customFormat="1" x14ac:dyDescent="0.25"/>
    <row r="208" s="8" customFormat="1" x14ac:dyDescent="0.25"/>
    <row r="209" s="8" customFormat="1" x14ac:dyDescent="0.25"/>
    <row r="210" s="8" customFormat="1" x14ac:dyDescent="0.25"/>
    <row r="211" s="8" customFormat="1" x14ac:dyDescent="0.25"/>
    <row r="212" s="8" customFormat="1" x14ac:dyDescent="0.25"/>
    <row r="213" s="8" customFormat="1" x14ac:dyDescent="0.25"/>
    <row r="214" s="8" customFormat="1" x14ac:dyDescent="0.25"/>
    <row r="215" s="8" customFormat="1" x14ac:dyDescent="0.25"/>
    <row r="216" s="8" customFormat="1" x14ac:dyDescent="0.25"/>
    <row r="217" s="8" customFormat="1" x14ac:dyDescent="0.25"/>
    <row r="218" s="8" customFormat="1" x14ac:dyDescent="0.25"/>
    <row r="219" s="8" customFormat="1" x14ac:dyDescent="0.25"/>
    <row r="220" s="8" customFormat="1" x14ac:dyDescent="0.25"/>
    <row r="221" s="8" customFormat="1" x14ac:dyDescent="0.25"/>
    <row r="222" s="8" customFormat="1" x14ac:dyDescent="0.25"/>
    <row r="223" s="8" customFormat="1" x14ac:dyDescent="0.25"/>
    <row r="224" s="8" customFormat="1" x14ac:dyDescent="0.25"/>
    <row r="225" s="8" customFormat="1" x14ac:dyDescent="0.25"/>
    <row r="226" s="8" customFormat="1" x14ac:dyDescent="0.25"/>
    <row r="227" s="8" customFormat="1" x14ac:dyDescent="0.25"/>
    <row r="228" s="8" customFormat="1" x14ac:dyDescent="0.25"/>
    <row r="229" s="8" customFormat="1" x14ac:dyDescent="0.25"/>
    <row r="230" s="8" customFormat="1" x14ac:dyDescent="0.25"/>
    <row r="231" s="8" customFormat="1" x14ac:dyDescent="0.25"/>
    <row r="232" s="8" customFormat="1" x14ac:dyDescent="0.25"/>
    <row r="233" s="8" customFormat="1" x14ac:dyDescent="0.25"/>
    <row r="234" s="8" customFormat="1" x14ac:dyDescent="0.25"/>
    <row r="235" s="8" customFormat="1" x14ac:dyDescent="0.25"/>
    <row r="236" s="8" customFormat="1" x14ac:dyDescent="0.25"/>
    <row r="237" s="8" customFormat="1" x14ac:dyDescent="0.25"/>
    <row r="238" s="8" customFormat="1" x14ac:dyDescent="0.25"/>
    <row r="239" s="8" customFormat="1" x14ac:dyDescent="0.25"/>
    <row r="240" s="8" customFormat="1" x14ac:dyDescent="0.25"/>
    <row r="241" s="8" customFormat="1" x14ac:dyDescent="0.25"/>
    <row r="242" s="8" customFormat="1" x14ac:dyDescent="0.25"/>
    <row r="243" s="8" customFormat="1" x14ac:dyDescent="0.25"/>
    <row r="244" s="8" customFormat="1" x14ac:dyDescent="0.25"/>
    <row r="245" s="8" customFormat="1" x14ac:dyDescent="0.25"/>
    <row r="246" s="8" customFormat="1" x14ac:dyDescent="0.25"/>
    <row r="247" s="8" customFormat="1" x14ac:dyDescent="0.25"/>
    <row r="248" s="8" customFormat="1" x14ac:dyDescent="0.25"/>
    <row r="249" s="8" customFormat="1" x14ac:dyDescent="0.25"/>
    <row r="250" s="8" customFormat="1" x14ac:dyDescent="0.25"/>
    <row r="251" s="8" customFormat="1" x14ac:dyDescent="0.25"/>
    <row r="252" s="8" customFormat="1" x14ac:dyDescent="0.25"/>
    <row r="253" s="8" customFormat="1" x14ac:dyDescent="0.25"/>
    <row r="254" s="8" customFormat="1" x14ac:dyDescent="0.25"/>
    <row r="255" s="8" customFormat="1" x14ac:dyDescent="0.25"/>
    <row r="256" s="8" customFormat="1" x14ac:dyDescent="0.25"/>
    <row r="257" s="8" customFormat="1" x14ac:dyDescent="0.25"/>
    <row r="258" s="8" customFormat="1" x14ac:dyDescent="0.25"/>
    <row r="259" s="8" customFormat="1" x14ac:dyDescent="0.25"/>
    <row r="260" s="8" customFormat="1" x14ac:dyDescent="0.25"/>
    <row r="261" s="8" customFormat="1" x14ac:dyDescent="0.25"/>
    <row r="262" s="8" customFormat="1" x14ac:dyDescent="0.25"/>
    <row r="263" s="8" customFormat="1" x14ac:dyDescent="0.25"/>
    <row r="264" s="8" customFormat="1" x14ac:dyDescent="0.25"/>
    <row r="265" s="8" customFormat="1" x14ac:dyDescent="0.25"/>
    <row r="266" s="8" customFormat="1" x14ac:dyDescent="0.25"/>
    <row r="267" s="8" customFormat="1" x14ac:dyDescent="0.25"/>
    <row r="268" s="8" customFormat="1" x14ac:dyDescent="0.25"/>
    <row r="269" s="8" customFormat="1" x14ac:dyDescent="0.25"/>
    <row r="270" s="8" customFormat="1" x14ac:dyDescent="0.25"/>
    <row r="271" s="8" customFormat="1" x14ac:dyDescent="0.25"/>
    <row r="272" s="8" customFormat="1" x14ac:dyDescent="0.25"/>
    <row r="273" s="8" customFormat="1" x14ac:dyDescent="0.25"/>
    <row r="274" s="8" customFormat="1" x14ac:dyDescent="0.25"/>
    <row r="275" s="8" customFormat="1" x14ac:dyDescent="0.25"/>
    <row r="276" s="8" customFormat="1" x14ac:dyDescent="0.25"/>
    <row r="277" s="8" customFormat="1" x14ac:dyDescent="0.25"/>
    <row r="278" s="8" customFormat="1" x14ac:dyDescent="0.25"/>
    <row r="279" s="8" customFormat="1" x14ac:dyDescent="0.25"/>
    <row r="280" s="8" customFormat="1" x14ac:dyDescent="0.25"/>
    <row r="281" s="8" customFormat="1" x14ac:dyDescent="0.25"/>
    <row r="282" s="8" customFormat="1" x14ac:dyDescent="0.25"/>
    <row r="283" s="8" customFormat="1" x14ac:dyDescent="0.25"/>
    <row r="284" s="8" customFormat="1" x14ac:dyDescent="0.25"/>
    <row r="285" s="8" customFormat="1" x14ac:dyDescent="0.25"/>
    <row r="286" s="8" customFormat="1" x14ac:dyDescent="0.25"/>
    <row r="287" s="8" customFormat="1" x14ac:dyDescent="0.25"/>
    <row r="288" s="8" customFormat="1" x14ac:dyDescent="0.25"/>
    <row r="289" s="8" customFormat="1" x14ac:dyDescent="0.25"/>
    <row r="290" s="8" customFormat="1" x14ac:dyDescent="0.25"/>
    <row r="291" s="8" customFormat="1" x14ac:dyDescent="0.25"/>
    <row r="292" s="8" customFormat="1" x14ac:dyDescent="0.25"/>
    <row r="293" s="8" customFormat="1" x14ac:dyDescent="0.25"/>
    <row r="294" s="8" customFormat="1" x14ac:dyDescent="0.25"/>
    <row r="295" s="8" customFormat="1" x14ac:dyDescent="0.25"/>
    <row r="296" s="8" customFormat="1" x14ac:dyDescent="0.25"/>
    <row r="297" s="8" customFormat="1" x14ac:dyDescent="0.25"/>
    <row r="298" s="8" customFormat="1" x14ac:dyDescent="0.25"/>
    <row r="299" s="8" customFormat="1" x14ac:dyDescent="0.25"/>
    <row r="300" s="8" customFormat="1" x14ac:dyDescent="0.25"/>
    <row r="301" s="8" customFormat="1" x14ac:dyDescent="0.25"/>
    <row r="302" s="8" customFormat="1" x14ac:dyDescent="0.25"/>
    <row r="303" s="8" customFormat="1" x14ac:dyDescent="0.25"/>
    <row r="304" s="8" customFormat="1" x14ac:dyDescent="0.25"/>
    <row r="305" s="8" customFormat="1" x14ac:dyDescent="0.25"/>
    <row r="306" s="8" customFormat="1" x14ac:dyDescent="0.25"/>
    <row r="307" s="8" customFormat="1" x14ac:dyDescent="0.25"/>
    <row r="308" s="8" customFormat="1" x14ac:dyDescent="0.25"/>
    <row r="309" s="8" customFormat="1" x14ac:dyDescent="0.25"/>
    <row r="310" s="8" customFormat="1" x14ac:dyDescent="0.25"/>
    <row r="311" s="8" customFormat="1" x14ac:dyDescent="0.25"/>
    <row r="312" s="8" customFormat="1" x14ac:dyDescent="0.25"/>
    <row r="313" s="8" customFormat="1" x14ac:dyDescent="0.25"/>
    <row r="314" s="8" customFormat="1" x14ac:dyDescent="0.25"/>
    <row r="315" s="8" customFormat="1" x14ac:dyDescent="0.25"/>
    <row r="316" s="8" customFormat="1" x14ac:dyDescent="0.25"/>
    <row r="317" s="8" customFormat="1" x14ac:dyDescent="0.25"/>
    <row r="318" s="8" customFormat="1" x14ac:dyDescent="0.25"/>
    <row r="319" s="8" customFormat="1" x14ac:dyDescent="0.25"/>
    <row r="320" s="8" customFormat="1" x14ac:dyDescent="0.25"/>
    <row r="321" s="8" customFormat="1" x14ac:dyDescent="0.25"/>
    <row r="322" s="8" customFormat="1" x14ac:dyDescent="0.25"/>
    <row r="323" s="8" customFormat="1" x14ac:dyDescent="0.25"/>
    <row r="324" s="8" customFormat="1" x14ac:dyDescent="0.25"/>
    <row r="325" s="8" customFormat="1" x14ac:dyDescent="0.25"/>
    <row r="326" s="8" customFormat="1" x14ac:dyDescent="0.25"/>
    <row r="327" s="8" customFormat="1" x14ac:dyDescent="0.25"/>
    <row r="328" s="8" customFormat="1" x14ac:dyDescent="0.25"/>
    <row r="329" s="8" customFormat="1" x14ac:dyDescent="0.25"/>
    <row r="330" s="8" customFormat="1" x14ac:dyDescent="0.25"/>
    <row r="331" s="8" customFormat="1" x14ac:dyDescent="0.25"/>
    <row r="332" s="8" customFormat="1" x14ac:dyDescent="0.25"/>
    <row r="333" s="8" customFormat="1" x14ac:dyDescent="0.25"/>
    <row r="334" s="8" customFormat="1" x14ac:dyDescent="0.25"/>
    <row r="335" s="8" customFormat="1" x14ac:dyDescent="0.25"/>
    <row r="336" s="8" customFormat="1" x14ac:dyDescent="0.25"/>
    <row r="337" s="8" customFormat="1" x14ac:dyDescent="0.25"/>
    <row r="338" s="8" customFormat="1" x14ac:dyDescent="0.25"/>
    <row r="339" s="8" customFormat="1" x14ac:dyDescent="0.25"/>
    <row r="340" s="8" customFormat="1" x14ac:dyDescent="0.25"/>
    <row r="341" s="8" customFormat="1" x14ac:dyDescent="0.25"/>
    <row r="342" s="8" customFormat="1" x14ac:dyDescent="0.25"/>
    <row r="343" s="8" customFormat="1" x14ac:dyDescent="0.25"/>
    <row r="344" s="8" customFormat="1" x14ac:dyDescent="0.25"/>
    <row r="345" s="8" customFormat="1" x14ac:dyDescent="0.25"/>
    <row r="346" s="8" customFormat="1" x14ac:dyDescent="0.25"/>
    <row r="347" s="8" customFormat="1" x14ac:dyDescent="0.25"/>
    <row r="348" s="8" customFormat="1" x14ac:dyDescent="0.25"/>
    <row r="349" s="8" customFormat="1" x14ac:dyDescent="0.25"/>
    <row r="350" s="8" customFormat="1" x14ac:dyDescent="0.25"/>
    <row r="351" s="8" customFormat="1" x14ac:dyDescent="0.25"/>
    <row r="352" s="8" customFormat="1" x14ac:dyDescent="0.25"/>
    <row r="353" s="8" customFormat="1" x14ac:dyDescent="0.25"/>
    <row r="354" s="8" customFormat="1" x14ac:dyDescent="0.25"/>
    <row r="355" s="8" customFormat="1" x14ac:dyDescent="0.25"/>
    <row r="356" s="8" customFormat="1" x14ac:dyDescent="0.25"/>
    <row r="357" s="8" customFormat="1" x14ac:dyDescent="0.25"/>
    <row r="358" s="8" customFormat="1" x14ac:dyDescent="0.25"/>
    <row r="359" s="8" customFormat="1" x14ac:dyDescent="0.25"/>
    <row r="360" s="8" customFormat="1" x14ac:dyDescent="0.25"/>
    <row r="361" s="8" customFormat="1" x14ac:dyDescent="0.25"/>
    <row r="362" s="8" customFormat="1" x14ac:dyDescent="0.25"/>
    <row r="363" s="8" customFormat="1" x14ac:dyDescent="0.25"/>
    <row r="364" s="8" customFormat="1" x14ac:dyDescent="0.25"/>
    <row r="365" s="8" customFormat="1" x14ac:dyDescent="0.25"/>
    <row r="366" s="8" customFormat="1" x14ac:dyDescent="0.25"/>
    <row r="367" s="8" customFormat="1" x14ac:dyDescent="0.25"/>
    <row r="368" s="8" customFormat="1" x14ac:dyDescent="0.25"/>
    <row r="369" s="8" customFormat="1" x14ac:dyDescent="0.25"/>
    <row r="370" s="8" customFormat="1" x14ac:dyDescent="0.25"/>
    <row r="371" s="8" customFormat="1" x14ac:dyDescent="0.25"/>
    <row r="372" s="8" customFormat="1" x14ac:dyDescent="0.25"/>
    <row r="373" s="8" customFormat="1" x14ac:dyDescent="0.25"/>
    <row r="374" s="8" customFormat="1" x14ac:dyDescent="0.25"/>
    <row r="375" s="8" customFormat="1" x14ac:dyDescent="0.25"/>
    <row r="376" s="8" customFormat="1" x14ac:dyDescent="0.25"/>
    <row r="377" s="8" customFormat="1" x14ac:dyDescent="0.25"/>
    <row r="378" s="8" customFormat="1" x14ac:dyDescent="0.25"/>
    <row r="379" s="8" customFormat="1" x14ac:dyDescent="0.25"/>
    <row r="380" s="8" customFormat="1" x14ac:dyDescent="0.25"/>
    <row r="381" s="8" customFormat="1" x14ac:dyDescent="0.25"/>
    <row r="382" s="8" customFormat="1" x14ac:dyDescent="0.25"/>
    <row r="383" s="8" customFormat="1" x14ac:dyDescent="0.25"/>
    <row r="384" s="8" customFormat="1" x14ac:dyDescent="0.25"/>
    <row r="385" s="8" customFormat="1" x14ac:dyDescent="0.25"/>
    <row r="386" s="8" customFormat="1" x14ac:dyDescent="0.25"/>
    <row r="387" s="8" customFormat="1" x14ac:dyDescent="0.25"/>
    <row r="388" s="8" customFormat="1" x14ac:dyDescent="0.25"/>
    <row r="389" s="8" customFormat="1" x14ac:dyDescent="0.25"/>
    <row r="390" s="8" customFormat="1" x14ac:dyDescent="0.25"/>
    <row r="391" s="8" customFormat="1" x14ac:dyDescent="0.25"/>
    <row r="392" s="8" customFormat="1" x14ac:dyDescent="0.25"/>
    <row r="393" s="8" customFormat="1" x14ac:dyDescent="0.25"/>
    <row r="394" s="8" customFormat="1" x14ac:dyDescent="0.25"/>
    <row r="395" s="8" customFormat="1" x14ac:dyDescent="0.25"/>
    <row r="396" s="8" customFormat="1" x14ac:dyDescent="0.25"/>
    <row r="397" s="8" customFormat="1" x14ac:dyDescent="0.25"/>
    <row r="398" s="8" customFormat="1" x14ac:dyDescent="0.25"/>
    <row r="399" s="8" customFormat="1" x14ac:dyDescent="0.25"/>
    <row r="400" s="8" customFormat="1" x14ac:dyDescent="0.25"/>
    <row r="401" s="8" customFormat="1" x14ac:dyDescent="0.25"/>
    <row r="402" s="8" customFormat="1" x14ac:dyDescent="0.25"/>
    <row r="403" s="8" customFormat="1" x14ac:dyDescent="0.25"/>
    <row r="404" s="8" customFormat="1" x14ac:dyDescent="0.25"/>
    <row r="405" s="8" customFormat="1" x14ac:dyDescent="0.25"/>
    <row r="406" s="8" customFormat="1" x14ac:dyDescent="0.25"/>
    <row r="407" s="8" customFormat="1" x14ac:dyDescent="0.25"/>
    <row r="408" s="8" customFormat="1" x14ac:dyDescent="0.25"/>
    <row r="409" s="8" customFormat="1" x14ac:dyDescent="0.25"/>
    <row r="410" s="8" customFormat="1" x14ac:dyDescent="0.25"/>
    <row r="411" s="8" customFormat="1" x14ac:dyDescent="0.25"/>
    <row r="412" s="8" customFormat="1" x14ac:dyDescent="0.25"/>
    <row r="413" s="8" customFormat="1" x14ac:dyDescent="0.25"/>
    <row r="414" s="8" customFormat="1" x14ac:dyDescent="0.25"/>
    <row r="415" s="8" customFormat="1" x14ac:dyDescent="0.25"/>
    <row r="416" s="8" customFormat="1" x14ac:dyDescent="0.25"/>
    <row r="417" s="8" customFormat="1" x14ac:dyDescent="0.25"/>
    <row r="418" s="8" customFormat="1" x14ac:dyDescent="0.25"/>
    <row r="419" s="8" customFormat="1" x14ac:dyDescent="0.25"/>
    <row r="420" s="8" customFormat="1" x14ac:dyDescent="0.25"/>
    <row r="421" s="8" customFormat="1" x14ac:dyDescent="0.25"/>
    <row r="422" s="8" customFormat="1" x14ac:dyDescent="0.25"/>
    <row r="423" s="8" customFormat="1" x14ac:dyDescent="0.25"/>
    <row r="424" s="8" customFormat="1" x14ac:dyDescent="0.25"/>
    <row r="425" s="8" customFormat="1" x14ac:dyDescent="0.25"/>
    <row r="426" s="8" customFormat="1" x14ac:dyDescent="0.25"/>
    <row r="427" s="8" customFormat="1" x14ac:dyDescent="0.25"/>
    <row r="428" s="8" customFormat="1" x14ac:dyDescent="0.25"/>
    <row r="429" s="8" customFormat="1" x14ac:dyDescent="0.25"/>
    <row r="430" s="8" customFormat="1" x14ac:dyDescent="0.25"/>
    <row r="431" s="8" customFormat="1" x14ac:dyDescent="0.25"/>
    <row r="432" s="8" customFormat="1" x14ac:dyDescent="0.25"/>
    <row r="433" s="8" customFormat="1" x14ac:dyDescent="0.25"/>
    <row r="434" s="8" customFormat="1" x14ac:dyDescent="0.25"/>
    <row r="435" s="8" customFormat="1" x14ac:dyDescent="0.25"/>
    <row r="436" s="8" customFormat="1" x14ac:dyDescent="0.25"/>
    <row r="437" s="8" customFormat="1" x14ac:dyDescent="0.25"/>
    <row r="438" s="8" customFormat="1" x14ac:dyDescent="0.25"/>
    <row r="439" s="8" customFormat="1" x14ac:dyDescent="0.25"/>
    <row r="440" s="8" customFormat="1" x14ac:dyDescent="0.25"/>
    <row r="441" s="8" customFormat="1" x14ac:dyDescent="0.25"/>
    <row r="442" s="8" customFormat="1" x14ac:dyDescent="0.25"/>
    <row r="443" s="8" customFormat="1" x14ac:dyDescent="0.25"/>
    <row r="444" s="8" customFormat="1" x14ac:dyDescent="0.25"/>
    <row r="445" s="8" customFormat="1" x14ac:dyDescent="0.25"/>
    <row r="446" s="8" customFormat="1" x14ac:dyDescent="0.25"/>
    <row r="447" s="8" customFormat="1" x14ac:dyDescent="0.25"/>
    <row r="448" s="8" customFormat="1" x14ac:dyDescent="0.25"/>
    <row r="449" s="8" customFormat="1" x14ac:dyDescent="0.25"/>
    <row r="450" s="8" customFormat="1" x14ac:dyDescent="0.25"/>
    <row r="451" s="8" customFormat="1" x14ac:dyDescent="0.25"/>
    <row r="452" s="8" customFormat="1" x14ac:dyDescent="0.25"/>
    <row r="453" s="8" customFormat="1" x14ac:dyDescent="0.25"/>
    <row r="454" s="8" customFormat="1" x14ac:dyDescent="0.25"/>
    <row r="455" s="8" customFormat="1" x14ac:dyDescent="0.25"/>
    <row r="456" s="8" customFormat="1" x14ac:dyDescent="0.25"/>
    <row r="457" s="8" customFormat="1" x14ac:dyDescent="0.25"/>
    <row r="458" s="8" customFormat="1" x14ac:dyDescent="0.25"/>
    <row r="459" s="8" customFormat="1" x14ac:dyDescent="0.25"/>
    <row r="460" s="8" customFormat="1" x14ac:dyDescent="0.25"/>
    <row r="461" s="8" customFormat="1" x14ac:dyDescent="0.25"/>
    <row r="462" s="8" customFormat="1" x14ac:dyDescent="0.25"/>
    <row r="463" s="8" customFormat="1" x14ac:dyDescent="0.25"/>
    <row r="464" s="8" customFormat="1" x14ac:dyDescent="0.25"/>
    <row r="465" s="8" customFormat="1" x14ac:dyDescent="0.25"/>
    <row r="466" s="8" customFormat="1" x14ac:dyDescent="0.25"/>
    <row r="467" s="8" customFormat="1" x14ac:dyDescent="0.25"/>
    <row r="468" s="8" customFormat="1" x14ac:dyDescent="0.25"/>
    <row r="469" s="8" customFormat="1" x14ac:dyDescent="0.25"/>
    <row r="470" s="8" customFormat="1" x14ac:dyDescent="0.25"/>
    <row r="471" s="8" customFormat="1" x14ac:dyDescent="0.25"/>
    <row r="472" s="8" customFormat="1" x14ac:dyDescent="0.25"/>
    <row r="473" s="8" customFormat="1" x14ac:dyDescent="0.25"/>
    <row r="474" s="8" customFormat="1" x14ac:dyDescent="0.25"/>
    <row r="475" s="8" customFormat="1" x14ac:dyDescent="0.25"/>
    <row r="476" s="8" customFormat="1" x14ac:dyDescent="0.25"/>
    <row r="477" s="8" customFormat="1" x14ac:dyDescent="0.25"/>
    <row r="478" s="8" customFormat="1" x14ac:dyDescent="0.25"/>
    <row r="479" s="8" customFormat="1" x14ac:dyDescent="0.25"/>
    <row r="480" s="8" customFormat="1" x14ac:dyDescent="0.25"/>
    <row r="481" s="8" customFormat="1" x14ac:dyDescent="0.25"/>
    <row r="482" s="8" customFormat="1" x14ac:dyDescent="0.25"/>
    <row r="483" s="8" customFormat="1" x14ac:dyDescent="0.25"/>
    <row r="484" s="8" customFormat="1" x14ac:dyDescent="0.25"/>
    <row r="485" s="8" customFormat="1" x14ac:dyDescent="0.25"/>
    <row r="486" s="8" customFormat="1" x14ac:dyDescent="0.25"/>
    <row r="487" s="8" customFormat="1" x14ac:dyDescent="0.25"/>
    <row r="488" s="8" customFormat="1" x14ac:dyDescent="0.25"/>
    <row r="489" s="8" customFormat="1" x14ac:dyDescent="0.25"/>
    <row r="490" s="8" customFormat="1" x14ac:dyDescent="0.25"/>
    <row r="491" s="8" customFormat="1" x14ac:dyDescent="0.25"/>
    <row r="492" s="8" customFormat="1" x14ac:dyDescent="0.25"/>
    <row r="493" s="8" customFormat="1" x14ac:dyDescent="0.25"/>
    <row r="494" s="8" customFormat="1" x14ac:dyDescent="0.25"/>
    <row r="495" s="8" customFormat="1" x14ac:dyDescent="0.25"/>
    <row r="496" s="8" customFormat="1" x14ac:dyDescent="0.25"/>
    <row r="497" s="8" customFormat="1" x14ac:dyDescent="0.25"/>
    <row r="498" s="8" customFormat="1" x14ac:dyDescent="0.25"/>
    <row r="499" s="8" customFormat="1" x14ac:dyDescent="0.25"/>
    <row r="500" s="8" customFormat="1" x14ac:dyDescent="0.25"/>
    <row r="501" s="8" customFormat="1" x14ac:dyDescent="0.25"/>
    <row r="502" s="8" customFormat="1" x14ac:dyDescent="0.25"/>
    <row r="503" s="8" customFormat="1" x14ac:dyDescent="0.25"/>
    <row r="504" s="8" customFormat="1" x14ac:dyDescent="0.25"/>
    <row r="505" s="8" customFormat="1" x14ac:dyDescent="0.25"/>
    <row r="506" s="8" customFormat="1" x14ac:dyDescent="0.25"/>
    <row r="507" s="8" customFormat="1" x14ac:dyDescent="0.25"/>
    <row r="508" s="8" customFormat="1" x14ac:dyDescent="0.25"/>
    <row r="509" s="8" customFormat="1" x14ac:dyDescent="0.25"/>
    <row r="510" s="8" customFormat="1" x14ac:dyDescent="0.25"/>
    <row r="511" s="8" customFormat="1" x14ac:dyDescent="0.25"/>
    <row r="512" s="8" customFormat="1" x14ac:dyDescent="0.25"/>
    <row r="513" s="8" customFormat="1" x14ac:dyDescent="0.25"/>
    <row r="514" s="8" customFormat="1" x14ac:dyDescent="0.25"/>
    <row r="515" s="8" customFormat="1" x14ac:dyDescent="0.25"/>
    <row r="516" s="8" customFormat="1" x14ac:dyDescent="0.25"/>
    <row r="517" s="8" customFormat="1" x14ac:dyDescent="0.25"/>
    <row r="518" s="8" customFormat="1" x14ac:dyDescent="0.25"/>
    <row r="519" s="8" customFormat="1" x14ac:dyDescent="0.25"/>
    <row r="520" s="8" customFormat="1" x14ac:dyDescent="0.25"/>
    <row r="521" s="8" customFormat="1" x14ac:dyDescent="0.25"/>
    <row r="522" s="8" customFormat="1" x14ac:dyDescent="0.25"/>
    <row r="523" s="8" customFormat="1" x14ac:dyDescent="0.25"/>
    <row r="524" s="8" customFormat="1" x14ac:dyDescent="0.25"/>
    <row r="525" s="8" customFormat="1" x14ac:dyDescent="0.25"/>
    <row r="526" s="8" customFormat="1" x14ac:dyDescent="0.25"/>
    <row r="527" s="8" customFormat="1" x14ac:dyDescent="0.25"/>
    <row r="528" s="8" customFormat="1" x14ac:dyDescent="0.25"/>
    <row r="529" s="8" customFormat="1" x14ac:dyDescent="0.25"/>
    <row r="530" s="8" customFormat="1" x14ac:dyDescent="0.25"/>
    <row r="531" s="8" customFormat="1" x14ac:dyDescent="0.25"/>
    <row r="532" s="8" customFormat="1" x14ac:dyDescent="0.25"/>
    <row r="533" s="8" customFormat="1" x14ac:dyDescent="0.25"/>
    <row r="534" s="8" customFormat="1" x14ac:dyDescent="0.25"/>
    <row r="535" s="8" customFormat="1" x14ac:dyDescent="0.25"/>
    <row r="536" s="8" customFormat="1" x14ac:dyDescent="0.25"/>
    <row r="537" s="8" customFormat="1" x14ac:dyDescent="0.25"/>
    <row r="538" s="8" customFormat="1" x14ac:dyDescent="0.25"/>
    <row r="539" s="8" customFormat="1" x14ac:dyDescent="0.25"/>
    <row r="540" s="8" customFormat="1" x14ac:dyDescent="0.25"/>
    <row r="541" s="8" customFormat="1" x14ac:dyDescent="0.25"/>
    <row r="542" s="8" customFormat="1" x14ac:dyDescent="0.25"/>
    <row r="543" s="8" customFormat="1" x14ac:dyDescent="0.25"/>
    <row r="544" s="8" customFormat="1" x14ac:dyDescent="0.25"/>
    <row r="545" s="8" customFormat="1" x14ac:dyDescent="0.25"/>
    <row r="546" s="8" customFormat="1" x14ac:dyDescent="0.25"/>
    <row r="547" s="8" customFormat="1" x14ac:dyDescent="0.25"/>
    <row r="548" s="8" customFormat="1" x14ac:dyDescent="0.25"/>
    <row r="549" s="8" customFormat="1" x14ac:dyDescent="0.25"/>
    <row r="550" s="8" customFormat="1" x14ac:dyDescent="0.25"/>
    <row r="551" s="8" customFormat="1" x14ac:dyDescent="0.25"/>
    <row r="552" s="8" customFormat="1" x14ac:dyDescent="0.25"/>
    <row r="553" s="8" customFormat="1" x14ac:dyDescent="0.25"/>
    <row r="554" s="8" customFormat="1" x14ac:dyDescent="0.25"/>
    <row r="555" s="8" customFormat="1" x14ac:dyDescent="0.25"/>
    <row r="556" s="8" customFormat="1" x14ac:dyDescent="0.25"/>
    <row r="557" s="8" customFormat="1" x14ac:dyDescent="0.25"/>
    <row r="558" s="8" customFormat="1" x14ac:dyDescent="0.25"/>
    <row r="559" s="8" customFormat="1" x14ac:dyDescent="0.25"/>
    <row r="560" s="8" customFormat="1" x14ac:dyDescent="0.25"/>
    <row r="561" s="8" customFormat="1" x14ac:dyDescent="0.25"/>
    <row r="562" s="8" customFormat="1" x14ac:dyDescent="0.25"/>
    <row r="563" s="8" customFormat="1" x14ac:dyDescent="0.25"/>
    <row r="564" s="8" customFormat="1" x14ac:dyDescent="0.25"/>
    <row r="565" s="8" customFormat="1" x14ac:dyDescent="0.25"/>
    <row r="566" s="8" customFormat="1" x14ac:dyDescent="0.25"/>
    <row r="567" s="8" customFormat="1" x14ac:dyDescent="0.25"/>
    <row r="568" s="8" customFormat="1" x14ac:dyDescent="0.25"/>
    <row r="569" s="8" customFormat="1" x14ac:dyDescent="0.25"/>
    <row r="570" s="8" customFormat="1" x14ac:dyDescent="0.25"/>
    <row r="571" s="8" customFormat="1" x14ac:dyDescent="0.25"/>
    <row r="572" s="8" customFormat="1" x14ac:dyDescent="0.25"/>
    <row r="573" s="8" customFormat="1" x14ac:dyDescent="0.25"/>
    <row r="574" s="8" customFormat="1" x14ac:dyDescent="0.25"/>
    <row r="575" s="8" customFormat="1" x14ac:dyDescent="0.25"/>
    <row r="576" s="8" customFormat="1" x14ac:dyDescent="0.25"/>
    <row r="577" s="8" customFormat="1" x14ac:dyDescent="0.25"/>
    <row r="578" s="8" customFormat="1" x14ac:dyDescent="0.25"/>
    <row r="579" s="8" customFormat="1" x14ac:dyDescent="0.25"/>
    <row r="580" s="8" customFormat="1" x14ac:dyDescent="0.25"/>
    <row r="581" s="8" customFormat="1" x14ac:dyDescent="0.25"/>
    <row r="582" s="8" customFormat="1" x14ac:dyDescent="0.25"/>
    <row r="583" s="8" customFormat="1" x14ac:dyDescent="0.25"/>
    <row r="584" s="8" customFormat="1" x14ac:dyDescent="0.25"/>
    <row r="585" s="8" customFormat="1" x14ac:dyDescent="0.25"/>
    <row r="586" s="8" customFormat="1" x14ac:dyDescent="0.25"/>
    <row r="587" s="8" customFormat="1" x14ac:dyDescent="0.25"/>
    <row r="588" s="8" customFormat="1" x14ac:dyDescent="0.25"/>
    <row r="589" s="8" customFormat="1" x14ac:dyDescent="0.25"/>
    <row r="590" s="8" customFormat="1" x14ac:dyDescent="0.25"/>
    <row r="591" s="8" customFormat="1" x14ac:dyDescent="0.25"/>
    <row r="592" s="8" customFormat="1" x14ac:dyDescent="0.25"/>
    <row r="593" s="8" customFormat="1" x14ac:dyDescent="0.25"/>
    <row r="594" s="8" customFormat="1" x14ac:dyDescent="0.25"/>
    <row r="595" s="8" customFormat="1" x14ac:dyDescent="0.25"/>
    <row r="596" s="8" customFormat="1" x14ac:dyDescent="0.25"/>
    <row r="597" s="8" customFormat="1" x14ac:dyDescent="0.25"/>
    <row r="598" s="8" customFormat="1" x14ac:dyDescent="0.25"/>
    <row r="599" s="8" customFormat="1" x14ac:dyDescent="0.25"/>
    <row r="600" s="8" customFormat="1" x14ac:dyDescent="0.25"/>
    <row r="601" s="8" customFormat="1" x14ac:dyDescent="0.25"/>
    <row r="602" s="8" customFormat="1" x14ac:dyDescent="0.25"/>
    <row r="603" s="8" customFormat="1" x14ac:dyDescent="0.25"/>
    <row r="604" s="8" customFormat="1" x14ac:dyDescent="0.25"/>
    <row r="605" s="8" customFormat="1" x14ac:dyDescent="0.25"/>
    <row r="606" s="8" customFormat="1" x14ac:dyDescent="0.25"/>
    <row r="607" s="8" customFormat="1" x14ac:dyDescent="0.25"/>
    <row r="608" s="8" customFormat="1" x14ac:dyDescent="0.25"/>
    <row r="609" s="8" customFormat="1" x14ac:dyDescent="0.25"/>
    <row r="610" s="8" customFormat="1" x14ac:dyDescent="0.25"/>
    <row r="611" s="8" customFormat="1" x14ac:dyDescent="0.25"/>
    <row r="612" s="8" customFormat="1" x14ac:dyDescent="0.25"/>
    <row r="613" s="8" customFormat="1" x14ac:dyDescent="0.25"/>
    <row r="614" s="8" customFormat="1" x14ac:dyDescent="0.25"/>
    <row r="615" s="8" customFormat="1" x14ac:dyDescent="0.25"/>
    <row r="616" s="8" customFormat="1" x14ac:dyDescent="0.25"/>
    <row r="617" s="8" customFormat="1" x14ac:dyDescent="0.25"/>
    <row r="618" s="8" customFormat="1" x14ac:dyDescent="0.25"/>
    <row r="619" s="8" customFormat="1" x14ac:dyDescent="0.25"/>
    <row r="620" s="8" customFormat="1" x14ac:dyDescent="0.25"/>
    <row r="621" s="8" customFormat="1" x14ac:dyDescent="0.25"/>
    <row r="622" s="8" customFormat="1" x14ac:dyDescent="0.25"/>
    <row r="623" s="8" customFormat="1" x14ac:dyDescent="0.25"/>
    <row r="624" s="8" customFormat="1" x14ac:dyDescent="0.25"/>
    <row r="625" s="8" customFormat="1" x14ac:dyDescent="0.25"/>
    <row r="626" s="8" customFormat="1" x14ac:dyDescent="0.25"/>
    <row r="627" s="8" customFormat="1" x14ac:dyDescent="0.25"/>
    <row r="628" s="8" customFormat="1" x14ac:dyDescent="0.25"/>
    <row r="629" s="8" customFormat="1" x14ac:dyDescent="0.25"/>
    <row r="630" s="8" customFormat="1" x14ac:dyDescent="0.25"/>
    <row r="631" s="8" customFormat="1" x14ac:dyDescent="0.25"/>
    <row r="632" s="8" customFormat="1" x14ac:dyDescent="0.25"/>
    <row r="633" s="8" customFormat="1" x14ac:dyDescent="0.25"/>
    <row r="634" s="8" customFormat="1" x14ac:dyDescent="0.25"/>
    <row r="635" s="8" customFormat="1" x14ac:dyDescent="0.25"/>
    <row r="636" s="8" customFormat="1" x14ac:dyDescent="0.25"/>
    <row r="637" s="8" customFormat="1" x14ac:dyDescent="0.25"/>
    <row r="638" s="8" customFormat="1" x14ac:dyDescent="0.25"/>
    <row r="639" s="8" customFormat="1" x14ac:dyDescent="0.25"/>
    <row r="640" s="8" customFormat="1" x14ac:dyDescent="0.25"/>
    <row r="641" s="8" customFormat="1" x14ac:dyDescent="0.25"/>
    <row r="642" s="8" customFormat="1" x14ac:dyDescent="0.25"/>
    <row r="643" s="8" customFormat="1" x14ac:dyDescent="0.25"/>
    <row r="644" s="8" customFormat="1" x14ac:dyDescent="0.25"/>
    <row r="645" s="8" customFormat="1" x14ac:dyDescent="0.25"/>
    <row r="646" s="8" customFormat="1" x14ac:dyDescent="0.25"/>
    <row r="647" s="8" customFormat="1" x14ac:dyDescent="0.25"/>
    <row r="648" s="8" customFormat="1" x14ac:dyDescent="0.25"/>
    <row r="649" s="8" customFormat="1" x14ac:dyDescent="0.25"/>
    <row r="650" s="8" customFormat="1" x14ac:dyDescent="0.25"/>
    <row r="651" s="8" customFormat="1" x14ac:dyDescent="0.25"/>
    <row r="652" s="8" customFormat="1" x14ac:dyDescent="0.25"/>
    <row r="653" s="8" customFormat="1" x14ac:dyDescent="0.25"/>
    <row r="654" s="8" customFormat="1" x14ac:dyDescent="0.25"/>
    <row r="655" s="8" customFormat="1" x14ac:dyDescent="0.25"/>
    <row r="656" s="8" customFormat="1" x14ac:dyDescent="0.25"/>
    <row r="657" s="8" customFormat="1" x14ac:dyDescent="0.25"/>
    <row r="658" s="8" customFormat="1" x14ac:dyDescent="0.25"/>
    <row r="659" s="8" customFormat="1" x14ac:dyDescent="0.25"/>
    <row r="660" s="8" customFormat="1" x14ac:dyDescent="0.25"/>
    <row r="661" s="8" customFormat="1" x14ac:dyDescent="0.25"/>
    <row r="662" s="8" customFormat="1" x14ac:dyDescent="0.25"/>
    <row r="663" s="8" customFormat="1" x14ac:dyDescent="0.25"/>
    <row r="664" s="8" customFormat="1" x14ac:dyDescent="0.25"/>
    <row r="665" s="8" customFormat="1" x14ac:dyDescent="0.25"/>
    <row r="666" s="8" customFormat="1" x14ac:dyDescent="0.25"/>
    <row r="667" s="8" customFormat="1" x14ac:dyDescent="0.25"/>
    <row r="668" s="8" customFormat="1" x14ac:dyDescent="0.25"/>
    <row r="669" s="8" customFormat="1" x14ac:dyDescent="0.25"/>
    <row r="670" s="8" customFormat="1" x14ac:dyDescent="0.25"/>
    <row r="671" s="8" customFormat="1" x14ac:dyDescent="0.25"/>
    <row r="672" s="8" customFormat="1" x14ac:dyDescent="0.25"/>
    <row r="673" s="8" customFormat="1" x14ac:dyDescent="0.25"/>
    <row r="674" s="8" customFormat="1" x14ac:dyDescent="0.25"/>
    <row r="675" s="8" customFormat="1" x14ac:dyDescent="0.25"/>
    <row r="676" s="8" customFormat="1" x14ac:dyDescent="0.25"/>
    <row r="677" s="8" customFormat="1" x14ac:dyDescent="0.25"/>
    <row r="678" s="8" customFormat="1" x14ac:dyDescent="0.25"/>
    <row r="679" s="8" customFormat="1" x14ac:dyDescent="0.25"/>
    <row r="680" s="8" customFormat="1" x14ac:dyDescent="0.25"/>
    <row r="681" s="8" customFormat="1" x14ac:dyDescent="0.25"/>
    <row r="682" s="8" customFormat="1" x14ac:dyDescent="0.25"/>
    <row r="683" s="8" customFormat="1" x14ac:dyDescent="0.25"/>
    <row r="684" s="8" customFormat="1" x14ac:dyDescent="0.25"/>
    <row r="685" s="8" customFormat="1" x14ac:dyDescent="0.25"/>
    <row r="686" s="8" customFormat="1" x14ac:dyDescent="0.25"/>
    <row r="687" s="8" customFormat="1" x14ac:dyDescent="0.25"/>
    <row r="688" s="8" customFormat="1" x14ac:dyDescent="0.25"/>
    <row r="689" s="8" customFormat="1" x14ac:dyDescent="0.25"/>
    <row r="690" s="8" customFormat="1" x14ac:dyDescent="0.25"/>
    <row r="691" s="8" customFormat="1" x14ac:dyDescent="0.25"/>
    <row r="692" s="8" customFormat="1" x14ac:dyDescent="0.25"/>
    <row r="693" s="8" customFormat="1" x14ac:dyDescent="0.25"/>
    <row r="694" s="8" customFormat="1" x14ac:dyDescent="0.25"/>
    <row r="695" s="8" customFormat="1" x14ac:dyDescent="0.25"/>
    <row r="696" s="8" customFormat="1" x14ac:dyDescent="0.25"/>
    <row r="697" s="8" customFormat="1" x14ac:dyDescent="0.25"/>
    <row r="698" s="8" customFormat="1" x14ac:dyDescent="0.25"/>
    <row r="699" s="8" customFormat="1" x14ac:dyDescent="0.25"/>
    <row r="700" s="8" customFormat="1" x14ac:dyDescent="0.25"/>
    <row r="701" s="8" customFormat="1" x14ac:dyDescent="0.25"/>
    <row r="702" s="8" customFormat="1" x14ac:dyDescent="0.25"/>
    <row r="703" s="8" customFormat="1" x14ac:dyDescent="0.25"/>
    <row r="704" s="8" customFormat="1" x14ac:dyDescent="0.25"/>
    <row r="705" s="8" customFormat="1" x14ac:dyDescent="0.25"/>
    <row r="706" s="8" customFormat="1" x14ac:dyDescent="0.25"/>
    <row r="707" s="8" customFormat="1" x14ac:dyDescent="0.25"/>
    <row r="708" s="8" customFormat="1" x14ac:dyDescent="0.25"/>
    <row r="709" s="8" customFormat="1" x14ac:dyDescent="0.25"/>
    <row r="710" s="8" customFormat="1" x14ac:dyDescent="0.25"/>
    <row r="711" s="8" customFormat="1" x14ac:dyDescent="0.25"/>
    <row r="712" s="8" customFormat="1" x14ac:dyDescent="0.25"/>
    <row r="713" s="8" customFormat="1" x14ac:dyDescent="0.25"/>
    <row r="714" s="8" customFormat="1" x14ac:dyDescent="0.25"/>
    <row r="715" s="8" customFormat="1" x14ac:dyDescent="0.25"/>
    <row r="716" s="8" customFormat="1" x14ac:dyDescent="0.25"/>
    <row r="717" s="8" customFormat="1" x14ac:dyDescent="0.25"/>
    <row r="718" s="8" customFormat="1" x14ac:dyDescent="0.25"/>
    <row r="719" s="8" customFormat="1" x14ac:dyDescent="0.25"/>
    <row r="720" s="8" customFormat="1" x14ac:dyDescent="0.25"/>
    <row r="721" s="8" customFormat="1" x14ac:dyDescent="0.25"/>
    <row r="722" s="8" customFormat="1" x14ac:dyDescent="0.25"/>
    <row r="723" s="8" customFormat="1" x14ac:dyDescent="0.25"/>
    <row r="724" s="8" customFormat="1" x14ac:dyDescent="0.25"/>
    <row r="725" s="8" customFormat="1" x14ac:dyDescent="0.25"/>
    <row r="726" s="8" customFormat="1" x14ac:dyDescent="0.25"/>
    <row r="727" s="8" customFormat="1" x14ac:dyDescent="0.25"/>
    <row r="728" s="8" customFormat="1" x14ac:dyDescent="0.25"/>
    <row r="729" s="8" customFormat="1" x14ac:dyDescent="0.25"/>
    <row r="730" s="8" customFormat="1" x14ac:dyDescent="0.25"/>
    <row r="731" s="8" customFormat="1" x14ac:dyDescent="0.25"/>
    <row r="732" s="8" customFormat="1" x14ac:dyDescent="0.25"/>
    <row r="733" s="8" customFormat="1" x14ac:dyDescent="0.25"/>
    <row r="734" s="8" customFormat="1" x14ac:dyDescent="0.25"/>
    <row r="735" s="8" customFormat="1" x14ac:dyDescent="0.25"/>
    <row r="736" s="8" customFormat="1" x14ac:dyDescent="0.25"/>
    <row r="737" s="8" customFormat="1" x14ac:dyDescent="0.25"/>
    <row r="738" s="8" customFormat="1" x14ac:dyDescent="0.25"/>
    <row r="739" s="8" customFormat="1" x14ac:dyDescent="0.25"/>
    <row r="740" s="8" customFormat="1" x14ac:dyDescent="0.25"/>
    <row r="741" s="8" customFormat="1" x14ac:dyDescent="0.25"/>
    <row r="742" s="8" customFormat="1" x14ac:dyDescent="0.25"/>
    <row r="743" s="8" customFormat="1" x14ac:dyDescent="0.25"/>
    <row r="744" s="8" customFormat="1" x14ac:dyDescent="0.25"/>
    <row r="745" s="8" customFormat="1" x14ac:dyDescent="0.25"/>
    <row r="746" s="8" customFormat="1" x14ac:dyDescent="0.25"/>
    <row r="747" s="8" customFormat="1" x14ac:dyDescent="0.25"/>
    <row r="748" s="8" customFormat="1" x14ac:dyDescent="0.25"/>
    <row r="749" s="8" customFormat="1" x14ac:dyDescent="0.25"/>
    <row r="750" s="8" customFormat="1" x14ac:dyDescent="0.25"/>
    <row r="751" s="8" customFormat="1" x14ac:dyDescent="0.25"/>
    <row r="752" s="8" customFormat="1" x14ac:dyDescent="0.25"/>
    <row r="753" s="8" customFormat="1" x14ac:dyDescent="0.25"/>
    <row r="754" s="8" customFormat="1" x14ac:dyDescent="0.25"/>
    <row r="755" s="8" customFormat="1" x14ac:dyDescent="0.25"/>
    <row r="756" s="8" customFormat="1" x14ac:dyDescent="0.25"/>
    <row r="757" s="8" customFormat="1" x14ac:dyDescent="0.25"/>
    <row r="758" s="8" customFormat="1" x14ac:dyDescent="0.25"/>
    <row r="759" s="8" customFormat="1" x14ac:dyDescent="0.25"/>
    <row r="760" s="8" customFormat="1" x14ac:dyDescent="0.25"/>
    <row r="761" s="8" customFormat="1" x14ac:dyDescent="0.25"/>
    <row r="762" s="8" customFormat="1" x14ac:dyDescent="0.25"/>
    <row r="763" s="8" customFormat="1" x14ac:dyDescent="0.25"/>
    <row r="764" s="8" customFormat="1" x14ac:dyDescent="0.25"/>
    <row r="765" s="8" customFormat="1" x14ac:dyDescent="0.25"/>
    <row r="766" s="8" customFormat="1" x14ac:dyDescent="0.25"/>
    <row r="767" s="8" customFormat="1" x14ac:dyDescent="0.25"/>
    <row r="768" s="8" customFormat="1" x14ac:dyDescent="0.25"/>
    <row r="769" s="8" customFormat="1" x14ac:dyDescent="0.25"/>
    <row r="770" s="8" customFormat="1" x14ac:dyDescent="0.25"/>
    <row r="771" s="8" customFormat="1" x14ac:dyDescent="0.25"/>
    <row r="772" s="8" customFormat="1" x14ac:dyDescent="0.25"/>
    <row r="773" s="8" customFormat="1" x14ac:dyDescent="0.25"/>
    <row r="774" s="8" customFormat="1" x14ac:dyDescent="0.25"/>
    <row r="775" s="8" customFormat="1" x14ac:dyDescent="0.25"/>
    <row r="776" s="8" customFormat="1" x14ac:dyDescent="0.25"/>
    <row r="777" s="8" customFormat="1" x14ac:dyDescent="0.25"/>
    <row r="778" s="8" customFormat="1" x14ac:dyDescent="0.25"/>
    <row r="779" s="8" customFormat="1" x14ac:dyDescent="0.25"/>
    <row r="780" s="8" customFormat="1" x14ac:dyDescent="0.25"/>
    <row r="781" s="8" customFormat="1" x14ac:dyDescent="0.25"/>
    <row r="782" s="8" customFormat="1" x14ac:dyDescent="0.25"/>
    <row r="783" s="8" customFormat="1" x14ac:dyDescent="0.25"/>
    <row r="784" s="8" customFormat="1" x14ac:dyDescent="0.25"/>
    <row r="785" s="8" customFormat="1" x14ac:dyDescent="0.25"/>
    <row r="786" s="8" customFormat="1" x14ac:dyDescent="0.25"/>
    <row r="787" s="8" customFormat="1" x14ac:dyDescent="0.25"/>
    <row r="788" s="8" customFormat="1" x14ac:dyDescent="0.25"/>
    <row r="789" s="8" customFormat="1" x14ac:dyDescent="0.25"/>
    <row r="790" s="8" customFormat="1" x14ac:dyDescent="0.25"/>
    <row r="791" s="8" customFormat="1" x14ac:dyDescent="0.25"/>
    <row r="792" s="8" customFormat="1" x14ac:dyDescent="0.25"/>
    <row r="793" s="8" customFormat="1" x14ac:dyDescent="0.25"/>
    <row r="794" s="8" customFormat="1" x14ac:dyDescent="0.25"/>
    <row r="795" s="8" customFormat="1" x14ac:dyDescent="0.25"/>
    <row r="796" s="8" customFormat="1" x14ac:dyDescent="0.25"/>
    <row r="797" s="8" customFormat="1" x14ac:dyDescent="0.25"/>
    <row r="798" s="8" customFormat="1" x14ac:dyDescent="0.25"/>
    <row r="799" s="8" customFormat="1" x14ac:dyDescent="0.25"/>
    <row r="800" s="8" customFormat="1" x14ac:dyDescent="0.25"/>
  </sheetData>
  <sheetProtection password="80AB" sheet="1" objects="1" scenarios="1"/>
  <mergeCells count="5">
    <mergeCell ref="P36:R36"/>
    <mergeCell ref="A8:C9"/>
    <mergeCell ref="G4:J4"/>
    <mergeCell ref="D37:E37"/>
    <mergeCell ref="G37:H37"/>
  </mergeCells>
  <hyperlinks>
    <hyperlink ref="G4:J4" r:id="rId1" display="Bioenergy Professor. "/>
    <hyperlink ref="P17" r:id="rId2"/>
    <hyperlink ref="R94" r:id="rId3"/>
  </hyperlinks>
  <pageMargins left="0.7" right="0.7" top="0.75" bottom="0.75" header="0.3" footer="0.3"/>
  <pageSetup paperSize="9" orientation="portrait" horizontalDpi="1200" verticalDpi="1200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3:Y4713"/>
  <sheetViews>
    <sheetView tabSelected="1" zoomScaleNormal="100" workbookViewId="0">
      <selection activeCell="D5" sqref="D5"/>
    </sheetView>
  </sheetViews>
  <sheetFormatPr defaultRowHeight="15" x14ac:dyDescent="0.25"/>
  <cols>
    <col min="1" max="3" width="9.140625" style="1"/>
    <col min="4" max="4" width="10.42578125" style="1" bestFit="1" customWidth="1"/>
    <col min="5" max="19" width="9.140625" style="1"/>
    <col min="20" max="20" width="11.42578125" style="1" customWidth="1"/>
    <col min="21" max="16384" width="9.140625" style="1"/>
  </cols>
  <sheetData>
    <row r="3" spans="1:20" ht="31.5" x14ac:dyDescent="0.5">
      <c r="F3" s="2" t="s">
        <v>0</v>
      </c>
      <c r="S3" s="119"/>
      <c r="T3" s="30"/>
    </row>
    <row r="4" spans="1:20" ht="26.25" x14ac:dyDescent="0.4">
      <c r="F4" s="4" t="s">
        <v>646</v>
      </c>
      <c r="G4" s="210" t="s">
        <v>647</v>
      </c>
      <c r="H4" s="211"/>
      <c r="I4" s="211"/>
      <c r="J4" s="211"/>
      <c r="K4" s="116" t="s">
        <v>807</v>
      </c>
      <c r="S4" s="16"/>
      <c r="T4" s="30"/>
    </row>
    <row r="5" spans="1:20" ht="26.25" x14ac:dyDescent="0.4">
      <c r="F5" s="4" t="s">
        <v>808</v>
      </c>
      <c r="S5" s="16"/>
      <c r="T5" s="30"/>
    </row>
    <row r="6" spans="1:20" ht="18.75" x14ac:dyDescent="0.3">
      <c r="F6" s="120" t="s">
        <v>809</v>
      </c>
      <c r="S6" s="16"/>
      <c r="T6" s="30"/>
    </row>
    <row r="7" spans="1:20" x14ac:dyDescent="0.25">
      <c r="A7" s="228"/>
      <c r="B7" s="229"/>
      <c r="C7" s="229"/>
      <c r="S7" s="117"/>
      <c r="T7" s="30"/>
    </row>
    <row r="8" spans="1:20" ht="21" x14ac:dyDescent="0.35">
      <c r="A8" s="229"/>
      <c r="B8" s="229"/>
      <c r="C8" s="229"/>
      <c r="D8" s="30"/>
      <c r="E8" s="30"/>
      <c r="F8" s="207" t="s">
        <v>1018</v>
      </c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119"/>
      <c r="T8" s="30"/>
    </row>
    <row r="9" spans="1:20" ht="21" x14ac:dyDescent="0.35">
      <c r="A9" s="30"/>
      <c r="B9" s="30"/>
      <c r="C9" s="30"/>
      <c r="D9" s="83" t="s">
        <v>1017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117"/>
      <c r="T9" s="30"/>
    </row>
    <row r="10" spans="1:20" ht="17.25" x14ac:dyDescent="0.25">
      <c r="A10" s="30"/>
      <c r="B10" s="30"/>
      <c r="C10" s="30"/>
      <c r="D10" s="30" t="s">
        <v>1014</v>
      </c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20" ht="18" x14ac:dyDescent="0.35">
      <c r="A11" s="30"/>
      <c r="B11" s="30"/>
      <c r="C11" s="30"/>
      <c r="D11" s="38" t="s">
        <v>1007</v>
      </c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20" x14ac:dyDescent="0.25">
      <c r="A12" s="30"/>
      <c r="B12" s="30"/>
      <c r="C12" s="30"/>
      <c r="D12" s="38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20" x14ac:dyDescent="0.25">
      <c r="A13" s="30"/>
      <c r="B13" s="30"/>
      <c r="C13" s="30"/>
      <c r="D13" s="38" t="s">
        <v>1009</v>
      </c>
      <c r="E13" s="30"/>
      <c r="F13" s="30"/>
      <c r="G13" s="30"/>
      <c r="H13" s="30"/>
      <c r="I13" s="30"/>
      <c r="J13" s="30"/>
      <c r="K13" s="41"/>
      <c r="L13" s="30"/>
      <c r="M13" s="41"/>
      <c r="N13" s="30"/>
      <c r="O13" s="41"/>
      <c r="P13" s="30"/>
      <c r="Q13" s="30"/>
      <c r="R13" s="30"/>
    </row>
    <row r="14" spans="1:20" x14ac:dyDescent="0.25">
      <c r="A14" s="30"/>
      <c r="B14" s="30"/>
      <c r="C14" s="30"/>
      <c r="D14" s="30" t="s">
        <v>1010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20" x14ac:dyDescent="0.25">
      <c r="A15" s="30"/>
      <c r="B15" s="30"/>
      <c r="C15" s="30"/>
      <c r="D15" s="30" t="s">
        <v>1011</v>
      </c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20" x14ac:dyDescent="0.25">
      <c r="A16" s="30"/>
      <c r="B16" s="30"/>
      <c r="C16" s="30"/>
      <c r="D16" s="30" t="s">
        <v>1012</v>
      </c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9" ht="18" x14ac:dyDescent="0.35">
      <c r="A17" s="30"/>
      <c r="B17" s="30"/>
      <c r="C17" s="30"/>
      <c r="D17" s="30" t="s">
        <v>1013</v>
      </c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9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9" x14ac:dyDescent="0.25">
      <c r="A19" s="30"/>
      <c r="B19" s="30"/>
      <c r="C19" s="30"/>
      <c r="D19" s="30" t="s">
        <v>1015</v>
      </c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9" x14ac:dyDescent="0.25">
      <c r="A20" s="30"/>
      <c r="B20" s="30"/>
      <c r="C20" s="30"/>
      <c r="D20" s="30" t="s">
        <v>1016</v>
      </c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9" x14ac:dyDescent="0.25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9" x14ac:dyDescent="0.25">
      <c r="A22" s="30"/>
      <c r="B22" s="30"/>
      <c r="C22" s="30"/>
      <c r="D22" s="30" t="s">
        <v>1008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9" x14ac:dyDescent="0.25">
      <c r="A23" s="30"/>
      <c r="B23" s="30"/>
      <c r="C23" s="30"/>
      <c r="D23" s="38" t="s">
        <v>214</v>
      </c>
      <c r="E23" s="30"/>
      <c r="F23" s="42">
        <f>'Biomass properties'!H57</f>
        <v>0</v>
      </c>
      <c r="G23" s="30" t="s">
        <v>212</v>
      </c>
      <c r="H23" s="30"/>
      <c r="I23" s="30"/>
      <c r="J23" s="30"/>
      <c r="K23" s="30"/>
      <c r="L23" s="30"/>
      <c r="M23" s="30"/>
      <c r="N23" s="30"/>
      <c r="O23" s="172">
        <v>40</v>
      </c>
      <c r="P23" s="16" t="s">
        <v>142</v>
      </c>
      <c r="Q23" s="30"/>
      <c r="R23" s="30"/>
    </row>
    <row r="24" spans="1:19" x14ac:dyDescent="0.25">
      <c r="A24" s="30"/>
      <c r="B24" s="30"/>
      <c r="C24" s="30"/>
      <c r="D24" s="30" t="s">
        <v>215</v>
      </c>
      <c r="E24" s="30"/>
      <c r="F24" s="42">
        <f>100*'Biomass properties'!L2053</f>
        <v>5</v>
      </c>
      <c r="G24" s="30" t="s">
        <v>213</v>
      </c>
      <c r="H24" s="30"/>
      <c r="I24" s="30"/>
      <c r="J24" s="30"/>
      <c r="K24" s="30"/>
      <c r="L24" s="30"/>
      <c r="M24" s="30"/>
      <c r="N24" s="30"/>
      <c r="O24" s="172">
        <v>3</v>
      </c>
      <c r="P24" s="16" t="s">
        <v>143</v>
      </c>
      <c r="Q24" s="30"/>
      <c r="R24" s="30"/>
    </row>
    <row r="25" spans="1:19" x14ac:dyDescent="0.25">
      <c r="A25" s="30"/>
      <c r="B25" s="30"/>
      <c r="C25" s="30"/>
      <c r="D25" s="30" t="s">
        <v>216</v>
      </c>
      <c r="E25" s="30"/>
      <c r="F25" s="42">
        <f>'Biomass properties'!L59</f>
        <v>45</v>
      </c>
      <c r="G25" s="30" t="s">
        <v>143</v>
      </c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9" x14ac:dyDescent="0.25">
      <c r="A26" s="30"/>
      <c r="B26" s="30"/>
      <c r="C26" s="30"/>
      <c r="D26" s="30" t="s">
        <v>217</v>
      </c>
      <c r="E26" s="30"/>
      <c r="F26" s="42">
        <f>'Biomass properties'!N59</f>
        <v>40</v>
      </c>
      <c r="G26" s="30" t="s">
        <v>143</v>
      </c>
      <c r="H26" s="30"/>
      <c r="I26" s="30" t="s">
        <v>144</v>
      </c>
      <c r="J26" s="30"/>
      <c r="K26" s="30"/>
      <c r="L26" s="43">
        <f>'Biomass properties'!H60</f>
        <v>15.789473684210527</v>
      </c>
      <c r="M26" s="30" t="s">
        <v>145</v>
      </c>
      <c r="N26" s="30"/>
      <c r="O26" s="30"/>
      <c r="P26" s="30"/>
      <c r="Q26" s="30"/>
      <c r="R26" s="30"/>
    </row>
    <row r="27" spans="1:19" x14ac:dyDescent="0.25">
      <c r="A27" s="30"/>
      <c r="B27" s="30"/>
      <c r="C27" s="30"/>
      <c r="D27" s="30" t="s">
        <v>218</v>
      </c>
      <c r="E27" s="30"/>
      <c r="F27" s="42">
        <f>'Biomass properties'!M56</f>
        <v>5.6</v>
      </c>
      <c r="G27" s="30" t="s">
        <v>143</v>
      </c>
      <c r="H27" s="30"/>
      <c r="I27" s="38" t="s">
        <v>202</v>
      </c>
      <c r="J27" s="30"/>
      <c r="K27" s="30"/>
      <c r="L27" s="43">
        <f>N2025</f>
        <v>0</v>
      </c>
      <c r="M27" s="30" t="s">
        <v>203</v>
      </c>
      <c r="N27" s="30"/>
      <c r="O27" s="30"/>
      <c r="P27" s="30"/>
      <c r="Q27" s="30"/>
      <c r="R27" s="30"/>
    </row>
    <row r="28" spans="1:19" x14ac:dyDescent="0.25">
      <c r="A28" s="30"/>
      <c r="B28" s="30"/>
      <c r="C28" s="30"/>
      <c r="D28" s="38" t="s">
        <v>219</v>
      </c>
      <c r="E28" s="30"/>
      <c r="F28" s="42">
        <f>100-F25-F26-F27-F24-O24</f>
        <v>1.4000000000000004</v>
      </c>
      <c r="G28" s="30" t="s">
        <v>143</v>
      </c>
      <c r="H28" s="34"/>
      <c r="I28" s="38"/>
      <c r="J28" s="30"/>
      <c r="K28" s="30"/>
      <c r="L28" s="30"/>
      <c r="M28" s="30"/>
      <c r="N28" s="30"/>
      <c r="O28" s="30"/>
      <c r="P28" s="30"/>
    </row>
    <row r="29" spans="1:19" x14ac:dyDescent="0.25">
      <c r="A29" s="44"/>
      <c r="B29" s="44"/>
      <c r="C29" s="44"/>
      <c r="D29" s="39" t="s">
        <v>198</v>
      </c>
      <c r="E29" s="39"/>
      <c r="F29" s="39"/>
      <c r="G29" s="39"/>
      <c r="H29" s="231" t="s">
        <v>167</v>
      </c>
      <c r="I29" s="232"/>
      <c r="J29" s="233"/>
      <c r="K29" s="39" t="s">
        <v>176</v>
      </c>
      <c r="L29" s="39"/>
      <c r="M29" s="173">
        <v>18</v>
      </c>
      <c r="N29" s="174" t="s">
        <v>189</v>
      </c>
      <c r="O29" s="6" t="s">
        <v>188</v>
      </c>
      <c r="P29" s="47"/>
    </row>
    <row r="30" spans="1:19" x14ac:dyDescent="0.25">
      <c r="A30" s="44"/>
      <c r="B30" s="44"/>
      <c r="C30" s="44"/>
      <c r="D30" s="49" t="s">
        <v>177</v>
      </c>
      <c r="E30" s="174">
        <v>1</v>
      </c>
      <c r="F30" s="173" t="s">
        <v>184</v>
      </c>
      <c r="G30" s="49" t="s">
        <v>200</v>
      </c>
      <c r="H30" s="39"/>
      <c r="I30" s="39"/>
      <c r="J30" s="39"/>
      <c r="K30" s="39"/>
      <c r="L30" s="50"/>
      <c r="M30" s="39">
        <f>SUM(H2039:H2050)</f>
        <v>0</v>
      </c>
      <c r="N30" s="39"/>
      <c r="O30" s="39"/>
      <c r="P30" s="47"/>
      <c r="Q30" s="47"/>
    </row>
    <row r="31" spans="1:19" x14ac:dyDescent="0.25">
      <c r="A31" s="44"/>
      <c r="B31" s="44"/>
      <c r="C31" s="44"/>
      <c r="E31" s="44"/>
      <c r="F31" s="44"/>
      <c r="G31" s="44"/>
      <c r="H31" s="45"/>
      <c r="I31" s="46"/>
      <c r="J31" s="44"/>
      <c r="K31" s="44"/>
      <c r="L31" s="44"/>
      <c r="M31" s="44"/>
      <c r="N31" s="44"/>
      <c r="O31" s="44"/>
      <c r="P31" s="44"/>
      <c r="Q31" s="44"/>
      <c r="R31" s="47"/>
      <c r="S31" s="47"/>
    </row>
    <row r="32" spans="1:19" ht="17.25" x14ac:dyDescent="0.25">
      <c r="A32" s="44"/>
      <c r="B32" s="44"/>
      <c r="C32" s="44"/>
      <c r="D32" s="12" t="s">
        <v>201</v>
      </c>
      <c r="E32" s="53"/>
      <c r="F32" s="53" t="s">
        <v>220</v>
      </c>
      <c r="G32" s="53"/>
      <c r="H32" s="54"/>
      <c r="I32" s="55"/>
      <c r="J32" s="53"/>
      <c r="K32" s="53"/>
      <c r="L32" s="53"/>
      <c r="M32" s="53"/>
      <c r="N32" s="53"/>
      <c r="O32" s="53"/>
      <c r="P32" s="53"/>
      <c r="Q32" s="56"/>
      <c r="R32" s="47"/>
      <c r="S32" s="47"/>
    </row>
    <row r="33" spans="1:20" x14ac:dyDescent="0.25">
      <c r="A33" s="44"/>
      <c r="B33" s="44"/>
      <c r="C33" s="44"/>
      <c r="D33" s="57"/>
      <c r="E33" s="44"/>
      <c r="F33" s="44" t="s">
        <v>204</v>
      </c>
      <c r="G33" s="44"/>
      <c r="H33" s="45"/>
      <c r="I33" s="46"/>
      <c r="J33" s="44"/>
      <c r="K33" s="44"/>
      <c r="L33" s="44"/>
      <c r="M33" s="44"/>
      <c r="N33" s="44"/>
      <c r="O33" s="44"/>
      <c r="P33" s="44"/>
      <c r="Q33" s="58"/>
      <c r="R33" s="47"/>
      <c r="S33" s="47"/>
    </row>
    <row r="34" spans="1:20" x14ac:dyDescent="0.25">
      <c r="A34" s="44"/>
      <c r="B34" s="44"/>
      <c r="C34" s="44"/>
      <c r="D34" s="57"/>
      <c r="E34" s="44"/>
      <c r="F34" s="44" t="s">
        <v>806</v>
      </c>
      <c r="G34" s="44"/>
      <c r="H34" s="45"/>
      <c r="I34" s="46"/>
      <c r="J34" s="44"/>
      <c r="K34" s="44"/>
      <c r="L34" s="44"/>
      <c r="M34" s="44"/>
      <c r="N34" s="44"/>
      <c r="O34" s="44"/>
      <c r="P34" s="44"/>
      <c r="Q34" s="58"/>
      <c r="R34" s="47"/>
      <c r="S34" s="47"/>
    </row>
    <row r="35" spans="1:20" x14ac:dyDescent="0.25">
      <c r="A35" s="44"/>
      <c r="B35" s="44"/>
      <c r="C35" s="44"/>
      <c r="D35" s="57"/>
      <c r="E35" s="44"/>
      <c r="F35" s="44" t="s">
        <v>205</v>
      </c>
      <c r="G35" s="44"/>
      <c r="H35" s="45"/>
      <c r="I35" s="46"/>
      <c r="J35" s="44"/>
      <c r="K35" s="44"/>
      <c r="L35" s="44"/>
      <c r="M35" s="44"/>
      <c r="N35" s="44"/>
      <c r="O35" s="44"/>
      <c r="P35" s="44"/>
      <c r="Q35" s="58"/>
      <c r="R35" s="47"/>
      <c r="S35" s="47"/>
    </row>
    <row r="36" spans="1:20" x14ac:dyDescent="0.25">
      <c r="A36" s="44"/>
      <c r="B36" s="44"/>
      <c r="C36" s="44"/>
      <c r="D36" s="57"/>
      <c r="E36" s="44"/>
      <c r="F36" s="44" t="s">
        <v>206</v>
      </c>
      <c r="G36" s="44"/>
      <c r="H36" s="45"/>
      <c r="I36" s="46"/>
      <c r="J36" s="44"/>
      <c r="K36" s="44"/>
      <c r="L36" s="44"/>
      <c r="M36" s="44"/>
      <c r="N36" s="44"/>
      <c r="O36" s="44"/>
      <c r="P36" s="44"/>
      <c r="Q36" s="58"/>
      <c r="R36" s="47"/>
      <c r="S36" s="47"/>
    </row>
    <row r="37" spans="1:20" ht="17.25" x14ac:dyDescent="0.25">
      <c r="A37" s="44"/>
      <c r="B37" s="44"/>
      <c r="C37" s="44"/>
      <c r="D37" s="57"/>
      <c r="E37" s="44"/>
      <c r="F37" s="44" t="s">
        <v>207</v>
      </c>
      <c r="G37" s="44"/>
      <c r="H37" s="45"/>
      <c r="I37" s="46"/>
      <c r="J37" s="44"/>
      <c r="K37" s="44"/>
      <c r="L37" s="44"/>
      <c r="M37" s="51">
        <f>M30</f>
        <v>0</v>
      </c>
      <c r="N37" s="48" t="s">
        <v>208</v>
      </c>
      <c r="O37" s="52">
        <f>L27</f>
        <v>0</v>
      </c>
      <c r="P37" s="44" t="s">
        <v>211</v>
      </c>
      <c r="Q37" s="58"/>
      <c r="R37" s="47"/>
      <c r="S37" s="47"/>
    </row>
    <row r="38" spans="1:20" x14ac:dyDescent="0.25">
      <c r="A38" s="44"/>
      <c r="B38" s="44"/>
      <c r="C38" s="44"/>
      <c r="D38" s="59"/>
      <c r="E38" s="60"/>
      <c r="F38" s="60" t="s">
        <v>209</v>
      </c>
      <c r="G38" s="61">
        <f>M30*L27</f>
        <v>0</v>
      </c>
      <c r="H38" s="62" t="s">
        <v>210</v>
      </c>
      <c r="I38" s="63"/>
      <c r="J38" s="60"/>
      <c r="K38" s="60"/>
      <c r="L38" s="60"/>
      <c r="M38" s="60"/>
      <c r="N38" s="60"/>
      <c r="O38" s="60"/>
      <c r="P38" s="60"/>
      <c r="Q38" s="64"/>
      <c r="R38" s="47"/>
      <c r="S38" s="47"/>
    </row>
    <row r="39" spans="1:20" x14ac:dyDescent="0.25">
      <c r="A39" s="44"/>
      <c r="B39" s="44"/>
      <c r="C39" s="44"/>
      <c r="D39" s="39"/>
      <c r="E39" s="39"/>
      <c r="F39" s="39"/>
      <c r="G39" s="39"/>
      <c r="H39" s="40"/>
      <c r="I39" s="39"/>
      <c r="J39" s="39"/>
      <c r="K39" s="39"/>
      <c r="L39" s="44"/>
      <c r="M39" s="44"/>
      <c r="N39" s="44"/>
      <c r="O39" s="44"/>
      <c r="P39" s="44"/>
      <c r="Q39" s="44"/>
      <c r="R39" s="44"/>
      <c r="S39" s="47"/>
      <c r="T39" s="47"/>
    </row>
    <row r="40" spans="1:20" x14ac:dyDescent="0.25">
      <c r="T40" s="47"/>
    </row>
    <row r="41" spans="1:20" ht="21" x14ac:dyDescent="0.35">
      <c r="D41" s="79" t="s">
        <v>418</v>
      </c>
      <c r="T41" s="47"/>
    </row>
    <row r="42" spans="1:20" ht="17.25" x14ac:dyDescent="0.25">
      <c r="D42" s="1" t="s">
        <v>221</v>
      </c>
      <c r="J42" s="67">
        <f>(D2025+D2026)*8.3144621*273.15/101325</f>
        <v>0</v>
      </c>
      <c r="K42" s="1" t="s">
        <v>222</v>
      </c>
      <c r="P42" s="67">
        <f>N2025</f>
        <v>0</v>
      </c>
      <c r="Q42" s="1" t="s">
        <v>223</v>
      </c>
      <c r="T42" s="47"/>
    </row>
    <row r="43" spans="1:20" ht="17.25" x14ac:dyDescent="0.25">
      <c r="D43" s="1" t="s">
        <v>224</v>
      </c>
      <c r="I43" s="67">
        <f>(I2025+I2026+I2027)*8.3144621*273.15/101325</f>
        <v>0</v>
      </c>
      <c r="J43" s="1" t="s">
        <v>225</v>
      </c>
      <c r="O43" s="25" t="e">
        <f>100*(I2025/(I2025+I2026+I2027))</f>
        <v>#DIV/0!</v>
      </c>
      <c r="P43" s="1" t="s">
        <v>226</v>
      </c>
      <c r="T43" s="47"/>
    </row>
    <row r="44" spans="1:20" ht="17.25" x14ac:dyDescent="0.25">
      <c r="D44" s="68" t="e">
        <f>100*(I2026/(I2025+I2026+I2027))</f>
        <v>#DIV/0!</v>
      </c>
      <c r="E44" s="1" t="s">
        <v>227</v>
      </c>
      <c r="H44" s="1" t="s">
        <v>235</v>
      </c>
      <c r="L44" s="35">
        <f>SUM(K2071:K4253)</f>
        <v>0</v>
      </c>
      <c r="M44" s="1" t="s">
        <v>236</v>
      </c>
      <c r="T44" s="47"/>
    </row>
    <row r="45" spans="1:20" x14ac:dyDescent="0.25">
      <c r="T45" s="47"/>
    </row>
    <row r="46" spans="1:20" x14ac:dyDescent="0.25">
      <c r="D46" s="1" t="s">
        <v>237</v>
      </c>
      <c r="T46" s="47"/>
    </row>
    <row r="47" spans="1:20" ht="17.25" x14ac:dyDescent="0.25">
      <c r="D47" s="1" t="s">
        <v>238</v>
      </c>
      <c r="T47" s="47"/>
    </row>
    <row r="48" spans="1:20" x14ac:dyDescent="0.25">
      <c r="D48" s="1" t="s">
        <v>239</v>
      </c>
      <c r="T48" s="47"/>
    </row>
    <row r="49" spans="4:20" x14ac:dyDescent="0.25">
      <c r="D49" s="1" t="s">
        <v>240</v>
      </c>
      <c r="T49" s="47"/>
    </row>
    <row r="50" spans="4:20" x14ac:dyDescent="0.25">
      <c r="D50" s="1" t="s">
        <v>241</v>
      </c>
      <c r="T50" s="47"/>
    </row>
    <row r="51" spans="4:20" x14ac:dyDescent="0.25">
      <c r="D51" s="1" t="s">
        <v>242</v>
      </c>
      <c r="T51" s="47"/>
    </row>
    <row r="52" spans="4:20" x14ac:dyDescent="0.25">
      <c r="D52" s="1" t="s">
        <v>243</v>
      </c>
      <c r="G52" s="175">
        <v>1.2</v>
      </c>
      <c r="H52" s="1">
        <f>IF(G52&lt;1,M2019,L2019)</f>
        <v>0</v>
      </c>
      <c r="T52" s="47"/>
    </row>
    <row r="53" spans="4:20" ht="17.25" x14ac:dyDescent="0.25">
      <c r="E53" s="1" t="s">
        <v>250</v>
      </c>
      <c r="I53" s="67">
        <f>($K$2037)*8.3144621*273.15/101325</f>
        <v>0</v>
      </c>
      <c r="J53" s="1" t="s">
        <v>251</v>
      </c>
      <c r="P53" s="35">
        <f>SUM(Q2071:Q4253)</f>
        <v>0</v>
      </c>
      <c r="Q53" s="1" t="s">
        <v>236</v>
      </c>
      <c r="T53" s="47"/>
    </row>
    <row r="54" spans="4:20" ht="18" customHeight="1" x14ac:dyDescent="0.25">
      <c r="E54" s="1" t="s">
        <v>255</v>
      </c>
      <c r="H54" s="25">
        <f>M2036</f>
        <v>0</v>
      </c>
      <c r="I54" s="1" t="s">
        <v>256</v>
      </c>
      <c r="N54" s="35">
        <f>P2035</f>
        <v>0</v>
      </c>
      <c r="O54" s="1" t="s">
        <v>236</v>
      </c>
      <c r="T54" s="47"/>
    </row>
    <row r="55" spans="4:20" ht="15" customHeight="1" x14ac:dyDescent="0.25">
      <c r="E55" s="1" t="s">
        <v>257</v>
      </c>
      <c r="O55" s="35">
        <f>5*(INT((P2035+30)/5)+1)</f>
        <v>35</v>
      </c>
      <c r="P55" s="1" t="s">
        <v>258</v>
      </c>
      <c r="T55" s="47"/>
    </row>
    <row r="56" spans="4:20" x14ac:dyDescent="0.25">
      <c r="E56" s="1" t="s">
        <v>260</v>
      </c>
      <c r="K56" s="69" t="e">
        <f>INT(100*(1-SUM(S2071:S4254)/P42))</f>
        <v>#DIV/0!</v>
      </c>
      <c r="L56" s="1" t="s">
        <v>265</v>
      </c>
      <c r="T56" s="47"/>
    </row>
    <row r="57" spans="4:20" ht="18" x14ac:dyDescent="0.35">
      <c r="E57" s="1" t="s">
        <v>261</v>
      </c>
      <c r="H57" s="25">
        <f>M2033</f>
        <v>0</v>
      </c>
      <c r="I57" s="1" t="s">
        <v>262</v>
      </c>
      <c r="K57" s="25">
        <f>M2035</f>
        <v>0</v>
      </c>
      <c r="L57" s="1" t="s">
        <v>263</v>
      </c>
      <c r="T57" s="47"/>
    </row>
    <row r="58" spans="4:20" ht="18" x14ac:dyDescent="0.35">
      <c r="E58" s="1" t="s">
        <v>264</v>
      </c>
      <c r="H58" s="25">
        <f>N2033</f>
        <v>0</v>
      </c>
      <c r="I58" s="1" t="s">
        <v>262</v>
      </c>
      <c r="K58" s="25">
        <f>N2035</f>
        <v>0</v>
      </c>
      <c r="L58" s="1" t="s">
        <v>263</v>
      </c>
      <c r="T58" s="47"/>
    </row>
    <row r="61" spans="4:20" ht="21" x14ac:dyDescent="0.35">
      <c r="D61" s="79" t="s">
        <v>341</v>
      </c>
    </row>
    <row r="62" spans="4:20" ht="17.25" x14ac:dyDescent="0.25">
      <c r="D62" s="1" t="s">
        <v>272</v>
      </c>
    </row>
    <row r="63" spans="4:20" ht="17.25" x14ac:dyDescent="0.25">
      <c r="D63" s="1" t="s">
        <v>273</v>
      </c>
    </row>
    <row r="64" spans="4:20" ht="17.25" x14ac:dyDescent="0.25">
      <c r="D64" s="1" t="s">
        <v>274</v>
      </c>
      <c r="I64" s="35" t="e">
        <f>100*X2770/P42</f>
        <v>#DIV/0!</v>
      </c>
      <c r="J64" s="1" t="s">
        <v>275</v>
      </c>
      <c r="O64" s="35" t="e">
        <f>100*X2920/P42</f>
        <v>#DIV/0!</v>
      </c>
      <c r="P64" s="1" t="s">
        <v>290</v>
      </c>
    </row>
    <row r="65" spans="4:11" x14ac:dyDescent="0.25">
      <c r="D65" s="1" t="s">
        <v>276</v>
      </c>
    </row>
    <row r="66" spans="4:11" x14ac:dyDescent="0.25">
      <c r="D66" s="1" t="s">
        <v>277</v>
      </c>
    </row>
    <row r="67" spans="4:11" x14ac:dyDescent="0.25">
      <c r="D67" s="1" t="s">
        <v>278</v>
      </c>
    </row>
    <row r="68" spans="4:11" x14ac:dyDescent="0.25">
      <c r="D68" s="1" t="s">
        <v>829</v>
      </c>
    </row>
    <row r="69" spans="4:11" x14ac:dyDescent="0.25">
      <c r="D69" s="1" t="s">
        <v>830</v>
      </c>
    </row>
    <row r="70" spans="4:11" x14ac:dyDescent="0.25">
      <c r="D70" s="1" t="s">
        <v>831</v>
      </c>
      <c r="K70" s="80" t="s">
        <v>507</v>
      </c>
    </row>
    <row r="72" spans="4:11" x14ac:dyDescent="0.25">
      <c r="D72" s="1" t="s">
        <v>279</v>
      </c>
    </row>
    <row r="73" spans="4:11" ht="17.25" x14ac:dyDescent="0.25">
      <c r="D73" s="1" t="s">
        <v>280</v>
      </c>
    </row>
    <row r="74" spans="4:11" x14ac:dyDescent="0.25">
      <c r="D74" s="1" t="s">
        <v>281</v>
      </c>
    </row>
    <row r="76" spans="4:11" x14ac:dyDescent="0.25">
      <c r="D76" s="1" t="s">
        <v>297</v>
      </c>
    </row>
    <row r="77" spans="4:11" x14ac:dyDescent="0.25">
      <c r="D77" s="1" t="s">
        <v>298</v>
      </c>
    </row>
    <row r="78" spans="4:11" x14ac:dyDescent="0.25">
      <c r="D78" s="1" t="s">
        <v>299</v>
      </c>
    </row>
    <row r="79" spans="4:11" x14ac:dyDescent="0.25">
      <c r="D79" s="1" t="s">
        <v>300</v>
      </c>
    </row>
    <row r="80" spans="4:11" x14ac:dyDescent="0.25">
      <c r="D80" s="1" t="s">
        <v>301</v>
      </c>
    </row>
    <row r="81" spans="1:22" x14ac:dyDescent="0.25">
      <c r="D81" s="1" t="s">
        <v>302</v>
      </c>
    </row>
    <row r="84" spans="1:22" ht="21" x14ac:dyDescent="0.35">
      <c r="D84" s="79" t="s">
        <v>288</v>
      </c>
    </row>
    <row r="85" spans="1:22" x14ac:dyDescent="0.25">
      <c r="D85" s="1" t="s">
        <v>289</v>
      </c>
    </row>
    <row r="86" spans="1:22" x14ac:dyDescent="0.25">
      <c r="D86" s="1" t="s">
        <v>291</v>
      </c>
    </row>
    <row r="87" spans="1:22" x14ac:dyDescent="0.25">
      <c r="D87" s="1" t="s">
        <v>292</v>
      </c>
    </row>
    <row r="88" spans="1:22" x14ac:dyDescent="0.25">
      <c r="D88" s="1" t="s">
        <v>293</v>
      </c>
    </row>
    <row r="89" spans="1:22" x14ac:dyDescent="0.25">
      <c r="D89" s="1" t="s">
        <v>294</v>
      </c>
    </row>
    <row r="90" spans="1:22" x14ac:dyDescent="0.25">
      <c r="D90" s="1" t="s">
        <v>295</v>
      </c>
    </row>
    <row r="91" spans="1:22" x14ac:dyDescent="0.25">
      <c r="D91" s="1" t="s">
        <v>296</v>
      </c>
    </row>
    <row r="92" spans="1:22" x14ac:dyDescent="0.25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</row>
    <row r="93" spans="1:22" s="47" customFormat="1" x14ac:dyDescent="0.25"/>
    <row r="94" spans="1:22" s="47" customFormat="1" x14ac:dyDescent="0.25"/>
    <row r="95" spans="1:22" s="47" customFormat="1" x14ac:dyDescent="0.25"/>
    <row r="96" spans="1:22" s="47" customFormat="1" x14ac:dyDescent="0.25"/>
    <row r="97" spans="1:18" s="47" customFormat="1" x14ac:dyDescent="0.25"/>
    <row r="98" spans="1:18" s="47" customFormat="1" x14ac:dyDescent="0.25"/>
    <row r="99" spans="1:18" s="47" customFormat="1" x14ac:dyDescent="0.25"/>
    <row r="100" spans="1:18" s="47" customFormat="1" x14ac:dyDescent="0.25"/>
    <row r="101" spans="1:18" s="47" customFormat="1" x14ac:dyDescent="0.25"/>
    <row r="102" spans="1:18" s="47" customFormat="1" x14ac:dyDescent="0.25"/>
    <row r="103" spans="1:18" s="47" customFormat="1" x14ac:dyDescent="0.25"/>
    <row r="104" spans="1:18" s="47" customFormat="1" x14ac:dyDescent="0.25"/>
    <row r="105" spans="1:18" s="47" customFormat="1" x14ac:dyDescent="0.25"/>
    <row r="106" spans="1:18" s="47" customFormat="1" x14ac:dyDescent="0.25"/>
    <row r="107" spans="1:18" s="47" customFormat="1" x14ac:dyDescent="0.25"/>
    <row r="108" spans="1:18" s="47" customFormat="1" x14ac:dyDescent="0.25"/>
    <row r="109" spans="1:18" s="47" customFormat="1" x14ac:dyDescent="0.25"/>
    <row r="110" spans="1:18" s="47" customFormat="1" x14ac:dyDescent="0.25"/>
    <row r="111" spans="1:18" s="47" customFormat="1" x14ac:dyDescent="0.25"/>
    <row r="112" spans="1:18" s="47" customFormat="1" x14ac:dyDescent="0.25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</row>
    <row r="113" spans="1:18" s="47" customFormat="1" x14ac:dyDescent="0.25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</row>
    <row r="114" spans="1:18" s="47" customFormat="1" x14ac:dyDescent="0.25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</row>
    <row r="115" spans="1:18" s="47" customFormat="1" x14ac:dyDescent="0.25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</row>
    <row r="116" spans="1:18" s="47" customFormat="1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</row>
    <row r="117" spans="1:18" s="47" customFormat="1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</row>
    <row r="118" spans="1:18" s="47" customFormat="1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</row>
    <row r="119" spans="1:18" s="47" customFormat="1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</row>
    <row r="120" spans="1:18" s="47" customFormat="1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</row>
    <row r="121" spans="1:18" s="47" customFormat="1" x14ac:dyDescent="0.25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</row>
    <row r="122" spans="1:18" s="47" customFormat="1" x14ac:dyDescent="0.25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</row>
    <row r="123" spans="1:18" s="47" customFormat="1" x14ac:dyDescent="0.25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</row>
    <row r="124" spans="1:18" s="47" customFormat="1" x14ac:dyDescent="0.25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</row>
    <row r="125" spans="1:18" s="47" customFormat="1" x14ac:dyDescent="0.25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</row>
    <row r="126" spans="1:18" s="47" customFormat="1" x14ac:dyDescent="0.25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</row>
    <row r="127" spans="1:18" s="47" customFormat="1" x14ac:dyDescent="0.25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</row>
    <row r="128" spans="1:18" s="47" customFormat="1" x14ac:dyDescent="0.25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</row>
    <row r="129" spans="1:18" s="47" customFormat="1" x14ac:dyDescent="0.25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</row>
    <row r="130" spans="1:18" s="47" customFormat="1" x14ac:dyDescent="0.25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</row>
    <row r="131" spans="1:18" s="47" customFormat="1" x14ac:dyDescent="0.25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</row>
    <row r="132" spans="1:18" s="47" customFormat="1" x14ac:dyDescent="0.25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</row>
    <row r="133" spans="1:18" s="47" customFormat="1" x14ac:dyDescent="0.25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</row>
    <row r="134" spans="1:18" s="47" customFormat="1" x14ac:dyDescent="0.25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</row>
    <row r="135" spans="1:18" s="47" customFormat="1" x14ac:dyDescent="0.25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</row>
    <row r="136" spans="1:18" s="47" customFormat="1" x14ac:dyDescent="0.25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</row>
    <row r="137" spans="1:18" s="47" customFormat="1" x14ac:dyDescent="0.25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</row>
    <row r="138" spans="1:18" s="47" customFormat="1" x14ac:dyDescent="0.25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</row>
    <row r="139" spans="1:18" s="47" customFormat="1" x14ac:dyDescent="0.25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</row>
    <row r="140" spans="1:18" s="47" customFormat="1" x14ac:dyDescent="0.25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</row>
    <row r="141" spans="1:18" s="47" customFormat="1" x14ac:dyDescent="0.25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</row>
    <row r="142" spans="1:18" s="47" customFormat="1" x14ac:dyDescent="0.25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</row>
    <row r="143" spans="1:18" s="47" customFormat="1" x14ac:dyDescent="0.25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</row>
    <row r="144" spans="1:18" s="47" customFormat="1" x14ac:dyDescent="0.25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</row>
    <row r="145" spans="1:18" s="47" customFormat="1" x14ac:dyDescent="0.25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</row>
    <row r="146" spans="1:18" s="47" customFormat="1" x14ac:dyDescent="0.25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</row>
    <row r="147" spans="1:18" s="47" customFormat="1" x14ac:dyDescent="0.25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</row>
    <row r="148" spans="1:18" s="47" customFormat="1" x14ac:dyDescent="0.25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</row>
    <row r="149" spans="1:18" s="47" customFormat="1" x14ac:dyDescent="0.25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</row>
    <row r="150" spans="1:18" s="47" customFormat="1" x14ac:dyDescent="0.25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</row>
    <row r="151" spans="1:18" s="47" customFormat="1" x14ac:dyDescent="0.25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</row>
    <row r="152" spans="1:18" s="47" customFormat="1" x14ac:dyDescent="0.25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</row>
    <row r="153" spans="1:18" s="47" customFormat="1" x14ac:dyDescent="0.25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</row>
    <row r="154" spans="1:18" s="47" customFormat="1" x14ac:dyDescent="0.25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</row>
    <row r="155" spans="1:18" s="47" customFormat="1" x14ac:dyDescent="0.25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</row>
    <row r="156" spans="1:18" s="47" customFormat="1" x14ac:dyDescent="0.25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</row>
    <row r="157" spans="1:18" s="47" customFormat="1" x14ac:dyDescent="0.25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</row>
    <row r="158" spans="1:18" s="47" customFormat="1" x14ac:dyDescent="0.25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</row>
    <row r="159" spans="1:18" s="47" customFormat="1" x14ac:dyDescent="0.25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</row>
    <row r="160" spans="1:18" s="47" customFormat="1" x14ac:dyDescent="0.25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</row>
    <row r="161" spans="1:18" s="47" customFormat="1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</row>
    <row r="162" spans="1:18" s="47" customFormat="1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</row>
    <row r="163" spans="1:18" s="47" customFormat="1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</row>
    <row r="164" spans="1:18" s="47" customFormat="1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</row>
    <row r="165" spans="1:18" s="47" customFormat="1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</row>
    <row r="166" spans="1:18" s="47" customFormat="1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</row>
    <row r="167" spans="1:18" s="47" customFormat="1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</row>
    <row r="168" spans="1:18" s="47" customFormat="1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</row>
    <row r="169" spans="1:18" s="47" customFormat="1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</row>
    <row r="170" spans="1:18" s="47" customFormat="1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</row>
    <row r="171" spans="1:18" s="47" customFormat="1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</row>
    <row r="172" spans="1:18" s="47" customFormat="1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</row>
    <row r="173" spans="1:18" s="47" customFormat="1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</row>
    <row r="174" spans="1:18" s="47" customFormat="1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</row>
    <row r="175" spans="1:18" s="47" customFormat="1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</row>
    <row r="176" spans="1:18" s="47" customFormat="1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</row>
    <row r="177" spans="1:18" s="47" customFormat="1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</row>
    <row r="178" spans="1:18" s="47" customFormat="1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</row>
    <row r="179" spans="1:18" s="47" customFormat="1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</row>
    <row r="180" spans="1:18" s="47" customFormat="1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</row>
    <row r="181" spans="1:18" s="47" customFormat="1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</row>
    <row r="182" spans="1:18" s="47" customFormat="1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</row>
    <row r="183" spans="1:18" s="47" customFormat="1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</row>
    <row r="184" spans="1:18" s="47" customFormat="1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</row>
    <row r="185" spans="1:18" s="47" customFormat="1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</row>
    <row r="186" spans="1:18" s="47" customFormat="1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</row>
    <row r="187" spans="1:18" s="47" customFormat="1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</row>
    <row r="188" spans="1:18" s="47" customFormat="1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</row>
    <row r="189" spans="1:18" s="47" customFormat="1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</row>
    <row r="190" spans="1:18" s="47" customFormat="1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</row>
    <row r="191" spans="1:18" s="47" customFormat="1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</row>
    <row r="192" spans="1:18" s="47" customFormat="1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</row>
    <row r="193" spans="1:18" s="47" customFormat="1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</row>
    <row r="194" spans="1:18" s="47" customFormat="1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</row>
    <row r="195" spans="1:18" s="47" customFormat="1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</row>
    <row r="196" spans="1:18" s="47" customFormat="1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</row>
    <row r="197" spans="1:18" s="47" customFormat="1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</row>
    <row r="198" spans="1:18" s="47" customFormat="1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</row>
    <row r="199" spans="1:18" s="47" customFormat="1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</row>
    <row r="200" spans="1:18" s="47" customFormat="1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</row>
    <row r="201" spans="1:18" s="47" customFormat="1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</row>
    <row r="202" spans="1:18" s="47" customFormat="1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</row>
    <row r="203" spans="1:18" s="47" customFormat="1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</row>
    <row r="204" spans="1:18" s="47" customFormat="1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</row>
    <row r="205" spans="1:18" s="47" customFormat="1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</row>
    <row r="206" spans="1:18" s="47" customFormat="1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</row>
    <row r="207" spans="1:18" s="47" customFormat="1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</row>
    <row r="208" spans="1:18" s="47" customFormat="1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</row>
    <row r="209" spans="1:18" s="47" customFormat="1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</row>
    <row r="210" spans="1:18" s="47" customFormat="1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</row>
    <row r="211" spans="1:18" s="47" customFormat="1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</row>
    <row r="212" spans="1:18" s="47" customFormat="1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</row>
    <row r="213" spans="1:18" s="47" customFormat="1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</row>
    <row r="214" spans="1:18" s="47" customFormat="1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</row>
    <row r="215" spans="1:18" s="47" customFormat="1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</row>
    <row r="216" spans="1:18" s="47" customFormat="1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</row>
    <row r="217" spans="1:18" s="47" customFormat="1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</row>
    <row r="218" spans="1:18" s="47" customFormat="1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</row>
    <row r="219" spans="1:18" s="47" customFormat="1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</row>
    <row r="220" spans="1:18" s="47" customFormat="1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</row>
    <row r="221" spans="1:18" s="47" customFormat="1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</row>
    <row r="222" spans="1:18" s="47" customFormat="1" x14ac:dyDescent="0.25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</row>
    <row r="223" spans="1:18" s="47" customFormat="1" x14ac:dyDescent="0.25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</row>
    <row r="224" spans="1:18" s="47" customFormat="1" x14ac:dyDescent="0.25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</row>
    <row r="225" spans="1:18" s="47" customFormat="1" x14ac:dyDescent="0.25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</row>
    <row r="226" spans="1:18" s="47" customFormat="1" x14ac:dyDescent="0.25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</row>
    <row r="227" spans="1:18" s="47" customFormat="1" x14ac:dyDescent="0.25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</row>
    <row r="228" spans="1:18" s="47" customFormat="1" x14ac:dyDescent="0.25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</row>
    <row r="229" spans="1:18" s="47" customFormat="1" x14ac:dyDescent="0.25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</row>
    <row r="230" spans="1:18" s="47" customFormat="1" x14ac:dyDescent="0.25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</row>
    <row r="231" spans="1:18" s="47" customFormat="1" x14ac:dyDescent="0.25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</row>
    <row r="232" spans="1:18" s="47" customFormat="1" x14ac:dyDescent="0.25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</row>
    <row r="233" spans="1:18" s="47" customFormat="1" x14ac:dyDescent="0.25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</row>
    <row r="234" spans="1:18" s="47" customFormat="1" x14ac:dyDescent="0.25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</row>
    <row r="235" spans="1:18" s="47" customFormat="1" x14ac:dyDescent="0.25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</row>
    <row r="236" spans="1:18" s="47" customFormat="1" x14ac:dyDescent="0.25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</row>
    <row r="237" spans="1:18" s="47" customFormat="1" x14ac:dyDescent="0.25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</row>
    <row r="238" spans="1:18" s="47" customFormat="1" x14ac:dyDescent="0.25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</row>
    <row r="239" spans="1:18" s="47" customFormat="1" x14ac:dyDescent="0.25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</row>
    <row r="240" spans="1:18" s="47" customFormat="1" x14ac:dyDescent="0.25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</row>
    <row r="241" spans="1:18" s="47" customFormat="1" x14ac:dyDescent="0.25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</row>
    <row r="242" spans="1:18" s="47" customFormat="1" x14ac:dyDescent="0.25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</row>
    <row r="243" spans="1:18" s="47" customFormat="1" x14ac:dyDescent="0.25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</row>
    <row r="244" spans="1:18" s="47" customFormat="1" x14ac:dyDescent="0.25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</row>
    <row r="245" spans="1:18" s="47" customFormat="1" x14ac:dyDescent="0.25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</row>
    <row r="246" spans="1:18" s="47" customFormat="1" x14ac:dyDescent="0.25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</row>
    <row r="247" spans="1:18" s="47" customFormat="1" x14ac:dyDescent="0.25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</row>
    <row r="248" spans="1:18" s="47" customFormat="1" x14ac:dyDescent="0.25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</row>
    <row r="249" spans="1:18" s="47" customFormat="1" x14ac:dyDescent="0.25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</row>
    <row r="250" spans="1:18" s="47" customFormat="1" x14ac:dyDescent="0.25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</row>
    <row r="251" spans="1:18" s="47" customFormat="1" x14ac:dyDescent="0.25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</row>
    <row r="252" spans="1:18" s="47" customFormat="1" x14ac:dyDescent="0.25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</row>
    <row r="253" spans="1:18" s="47" customFormat="1" x14ac:dyDescent="0.25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</row>
    <row r="254" spans="1:18" s="47" customFormat="1" x14ac:dyDescent="0.25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</row>
    <row r="255" spans="1:18" s="47" customFormat="1" x14ac:dyDescent="0.25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</row>
    <row r="256" spans="1:18" s="47" customFormat="1" x14ac:dyDescent="0.25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</row>
    <row r="257" spans="1:18" s="47" customFormat="1" x14ac:dyDescent="0.25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</row>
    <row r="258" spans="1:18" s="47" customFormat="1" x14ac:dyDescent="0.25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</row>
    <row r="259" spans="1:18" s="47" customFormat="1" x14ac:dyDescent="0.25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</row>
    <row r="260" spans="1:18" s="47" customFormat="1" x14ac:dyDescent="0.25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</row>
    <row r="261" spans="1:18" s="47" customFormat="1" x14ac:dyDescent="0.25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</row>
    <row r="262" spans="1:18" s="47" customFormat="1" x14ac:dyDescent="0.25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</row>
    <row r="263" spans="1:18" s="47" customFormat="1" x14ac:dyDescent="0.25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</row>
    <row r="264" spans="1:18" s="47" customFormat="1" x14ac:dyDescent="0.25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</row>
    <row r="265" spans="1:18" s="47" customFormat="1" x14ac:dyDescent="0.25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</row>
    <row r="266" spans="1:18" s="47" customFormat="1" x14ac:dyDescent="0.25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</row>
    <row r="267" spans="1:18" s="47" customFormat="1" x14ac:dyDescent="0.25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</row>
    <row r="268" spans="1:18" s="47" customFormat="1" x14ac:dyDescent="0.25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</row>
    <row r="269" spans="1:18" s="47" customFormat="1" x14ac:dyDescent="0.25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</row>
    <row r="270" spans="1:18" s="47" customFormat="1" x14ac:dyDescent="0.25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</row>
    <row r="271" spans="1:18" s="47" customFormat="1" x14ac:dyDescent="0.25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</row>
    <row r="272" spans="1:18" s="47" customFormat="1" x14ac:dyDescent="0.25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</row>
    <row r="273" spans="1:18" s="47" customFormat="1" x14ac:dyDescent="0.25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</row>
    <row r="274" spans="1:18" s="47" customFormat="1" x14ac:dyDescent="0.25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</row>
    <row r="275" spans="1:18" s="47" customFormat="1" x14ac:dyDescent="0.25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</row>
    <row r="276" spans="1:18" s="47" customFormat="1" x14ac:dyDescent="0.25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</row>
    <row r="277" spans="1:18" s="47" customFormat="1" x14ac:dyDescent="0.25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</row>
    <row r="278" spans="1:18" s="47" customFormat="1" x14ac:dyDescent="0.25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</row>
    <row r="279" spans="1:18" s="47" customFormat="1" x14ac:dyDescent="0.25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</row>
    <row r="280" spans="1:18" s="47" customFormat="1" x14ac:dyDescent="0.25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</row>
    <row r="281" spans="1:18" s="47" customFormat="1" x14ac:dyDescent="0.25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</row>
    <row r="282" spans="1:18" s="47" customFormat="1" x14ac:dyDescent="0.25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</row>
    <row r="283" spans="1:18" s="47" customFormat="1" x14ac:dyDescent="0.25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</row>
    <row r="284" spans="1:18" s="47" customFormat="1" x14ac:dyDescent="0.25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</row>
    <row r="285" spans="1:18" s="47" customFormat="1" x14ac:dyDescent="0.25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</row>
    <row r="286" spans="1:18" s="47" customFormat="1" x14ac:dyDescent="0.25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</row>
    <row r="287" spans="1:18" s="47" customFormat="1" x14ac:dyDescent="0.25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</row>
    <row r="288" spans="1:18" s="47" customFormat="1" x14ac:dyDescent="0.25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</row>
    <row r="289" spans="1:18" s="47" customFormat="1" x14ac:dyDescent="0.25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</row>
    <row r="290" spans="1:18" s="47" customFormat="1" x14ac:dyDescent="0.25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</row>
    <row r="291" spans="1:18" s="47" customFormat="1" x14ac:dyDescent="0.25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</row>
    <row r="292" spans="1:18" s="47" customFormat="1" x14ac:dyDescent="0.25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</row>
    <row r="293" spans="1:18" s="47" customFormat="1" x14ac:dyDescent="0.25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</row>
    <row r="294" spans="1:18" s="47" customFormat="1" x14ac:dyDescent="0.25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</row>
    <row r="295" spans="1:18" s="47" customFormat="1" x14ac:dyDescent="0.25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</row>
    <row r="296" spans="1:18" s="47" customFormat="1" x14ac:dyDescent="0.25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</row>
    <row r="297" spans="1:18" s="47" customFormat="1" x14ac:dyDescent="0.25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</row>
    <row r="298" spans="1:18" s="47" customFormat="1" x14ac:dyDescent="0.25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</row>
    <row r="299" spans="1:18" s="47" customFormat="1" x14ac:dyDescent="0.25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</row>
    <row r="300" spans="1:18" s="47" customFormat="1" x14ac:dyDescent="0.25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</row>
    <row r="301" spans="1:18" s="47" customFormat="1" x14ac:dyDescent="0.25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</row>
    <row r="302" spans="1:18" s="47" customFormat="1" x14ac:dyDescent="0.25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</row>
    <row r="303" spans="1:18" s="47" customFormat="1" x14ac:dyDescent="0.25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</row>
    <row r="304" spans="1:18" s="47" customFormat="1" x14ac:dyDescent="0.25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</row>
    <row r="305" spans="1:18" s="47" customFormat="1" x14ac:dyDescent="0.25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</row>
    <row r="306" spans="1:18" s="47" customFormat="1" x14ac:dyDescent="0.25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</row>
    <row r="307" spans="1:18" s="47" customFormat="1" x14ac:dyDescent="0.25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</row>
    <row r="308" spans="1:18" s="47" customFormat="1" x14ac:dyDescent="0.25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</row>
    <row r="309" spans="1:18" s="47" customFormat="1" x14ac:dyDescent="0.25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</row>
    <row r="310" spans="1:18" s="47" customFormat="1" x14ac:dyDescent="0.25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</row>
    <row r="311" spans="1:18" s="47" customFormat="1" x14ac:dyDescent="0.25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</row>
    <row r="312" spans="1:18" s="47" customFormat="1" x14ac:dyDescent="0.25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</row>
    <row r="313" spans="1:18" s="47" customFormat="1" x14ac:dyDescent="0.25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</row>
    <row r="314" spans="1:18" s="47" customFormat="1" x14ac:dyDescent="0.25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</row>
    <row r="315" spans="1:18" s="47" customFormat="1" x14ac:dyDescent="0.25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</row>
    <row r="316" spans="1:18" s="47" customFormat="1" x14ac:dyDescent="0.25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</row>
    <row r="317" spans="1:18" s="47" customFormat="1" x14ac:dyDescent="0.25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</row>
    <row r="318" spans="1:18" s="47" customFormat="1" x14ac:dyDescent="0.25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</row>
    <row r="319" spans="1:18" s="47" customFormat="1" x14ac:dyDescent="0.25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</row>
    <row r="320" spans="1:18" s="47" customFormat="1" x14ac:dyDescent="0.25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</row>
    <row r="321" spans="1:18" s="47" customFormat="1" x14ac:dyDescent="0.25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</row>
    <row r="322" spans="1:18" s="47" customFormat="1" x14ac:dyDescent="0.25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</row>
    <row r="323" spans="1:18" s="47" customFormat="1" x14ac:dyDescent="0.25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</row>
    <row r="324" spans="1:18" s="47" customFormat="1" x14ac:dyDescent="0.25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</row>
    <row r="325" spans="1:18" s="47" customFormat="1" x14ac:dyDescent="0.25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</row>
    <row r="326" spans="1:18" s="47" customFormat="1" x14ac:dyDescent="0.25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</row>
    <row r="327" spans="1:18" s="47" customFormat="1" x14ac:dyDescent="0.25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</row>
    <row r="328" spans="1:18" s="47" customFormat="1" x14ac:dyDescent="0.25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</row>
    <row r="329" spans="1:18" s="47" customFormat="1" x14ac:dyDescent="0.25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</row>
    <row r="330" spans="1:18" s="47" customFormat="1" x14ac:dyDescent="0.25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</row>
    <row r="331" spans="1:18" s="47" customFormat="1" x14ac:dyDescent="0.25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</row>
    <row r="332" spans="1:18" s="47" customFormat="1" x14ac:dyDescent="0.25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</row>
    <row r="333" spans="1:18" s="47" customFormat="1" x14ac:dyDescent="0.25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</row>
    <row r="334" spans="1:18" s="47" customFormat="1" x14ac:dyDescent="0.25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</row>
    <row r="335" spans="1:18" s="47" customFormat="1" x14ac:dyDescent="0.25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</row>
    <row r="336" spans="1:18" s="47" customFormat="1" x14ac:dyDescent="0.25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</row>
    <row r="337" spans="1:18" s="47" customFormat="1" x14ac:dyDescent="0.25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</row>
    <row r="338" spans="1:18" s="47" customFormat="1" x14ac:dyDescent="0.25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</row>
    <row r="339" spans="1:18" s="47" customFormat="1" x14ac:dyDescent="0.25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</row>
    <row r="340" spans="1:18" s="47" customFormat="1" x14ac:dyDescent="0.25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</row>
    <row r="341" spans="1:18" s="47" customFormat="1" x14ac:dyDescent="0.25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</row>
    <row r="342" spans="1:18" s="47" customFormat="1" x14ac:dyDescent="0.25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</row>
    <row r="343" spans="1:18" s="47" customFormat="1" x14ac:dyDescent="0.25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</row>
    <row r="344" spans="1:18" s="47" customFormat="1" x14ac:dyDescent="0.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</row>
    <row r="345" spans="1:18" s="47" customFormat="1" x14ac:dyDescent="0.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</row>
    <row r="346" spans="1:18" s="47" customFormat="1" x14ac:dyDescent="0.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</row>
    <row r="347" spans="1:18" s="47" customFormat="1" x14ac:dyDescent="0.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</row>
    <row r="348" spans="1:18" s="47" customFormat="1" x14ac:dyDescent="0.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</row>
    <row r="349" spans="1:18" s="47" customFormat="1" x14ac:dyDescent="0.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</row>
    <row r="350" spans="1:18" s="47" customFormat="1" x14ac:dyDescent="0.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</row>
    <row r="351" spans="1:18" s="47" customFormat="1" x14ac:dyDescent="0.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</row>
    <row r="352" spans="1:18" s="47" customFormat="1" x14ac:dyDescent="0.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</row>
    <row r="353" spans="1:18" s="47" customFormat="1" x14ac:dyDescent="0.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</row>
    <row r="354" spans="1:18" s="47" customFormat="1" x14ac:dyDescent="0.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</row>
    <row r="355" spans="1:18" s="47" customFormat="1" x14ac:dyDescent="0.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</row>
    <row r="356" spans="1:18" s="47" customFormat="1" x14ac:dyDescent="0.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</row>
    <row r="357" spans="1:18" s="47" customFormat="1" x14ac:dyDescent="0.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</row>
    <row r="358" spans="1:18" s="47" customFormat="1" x14ac:dyDescent="0.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</row>
    <row r="359" spans="1:18" s="47" customFormat="1" x14ac:dyDescent="0.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</row>
    <row r="360" spans="1:18" s="47" customFormat="1" x14ac:dyDescent="0.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</row>
    <row r="361" spans="1:18" s="47" customFormat="1" x14ac:dyDescent="0.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</row>
    <row r="362" spans="1:18" s="47" customFormat="1" x14ac:dyDescent="0.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</row>
    <row r="363" spans="1:18" s="47" customFormat="1" x14ac:dyDescent="0.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</row>
    <row r="364" spans="1:18" s="47" customFormat="1" x14ac:dyDescent="0.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</row>
    <row r="365" spans="1:18" s="47" customFormat="1" x14ac:dyDescent="0.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</row>
    <row r="366" spans="1:18" s="47" customFormat="1" x14ac:dyDescent="0.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</row>
    <row r="367" spans="1:18" s="47" customFormat="1" x14ac:dyDescent="0.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</row>
    <row r="368" spans="1:18" s="47" customFormat="1" x14ac:dyDescent="0.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</row>
    <row r="369" spans="1:18" s="47" customFormat="1" x14ac:dyDescent="0.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</row>
    <row r="370" spans="1:18" s="47" customFormat="1" x14ac:dyDescent="0.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</row>
    <row r="371" spans="1:18" s="47" customFormat="1" x14ac:dyDescent="0.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</row>
    <row r="372" spans="1:18" s="47" customFormat="1" x14ac:dyDescent="0.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</row>
    <row r="373" spans="1:18" s="47" customFormat="1" x14ac:dyDescent="0.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</row>
    <row r="374" spans="1:18" s="47" customFormat="1" x14ac:dyDescent="0.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</row>
    <row r="375" spans="1:18" s="47" customFormat="1" x14ac:dyDescent="0.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</row>
    <row r="376" spans="1:18" s="47" customFormat="1" x14ac:dyDescent="0.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</row>
    <row r="377" spans="1:18" s="47" customFormat="1" x14ac:dyDescent="0.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</row>
    <row r="378" spans="1:18" s="47" customFormat="1" x14ac:dyDescent="0.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</row>
    <row r="379" spans="1:18" s="47" customFormat="1" x14ac:dyDescent="0.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</row>
    <row r="380" spans="1:18" s="47" customFormat="1" x14ac:dyDescent="0.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</row>
    <row r="381" spans="1:18" s="47" customFormat="1" x14ac:dyDescent="0.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</row>
    <row r="382" spans="1:18" s="47" customFormat="1" x14ac:dyDescent="0.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</row>
    <row r="383" spans="1:18" s="47" customFormat="1" x14ac:dyDescent="0.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</row>
    <row r="384" spans="1:18" s="47" customFormat="1" x14ac:dyDescent="0.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</row>
    <row r="385" spans="1:18" s="47" customFormat="1" x14ac:dyDescent="0.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</row>
    <row r="386" spans="1:18" s="47" customFormat="1" x14ac:dyDescent="0.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</row>
    <row r="387" spans="1:18" s="47" customFormat="1" x14ac:dyDescent="0.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</row>
    <row r="388" spans="1:18" s="47" customFormat="1" x14ac:dyDescent="0.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</row>
    <row r="389" spans="1:18" s="47" customFormat="1" x14ac:dyDescent="0.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</row>
    <row r="390" spans="1:18" s="47" customFormat="1" x14ac:dyDescent="0.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</row>
    <row r="391" spans="1:18" s="47" customFormat="1" x14ac:dyDescent="0.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</row>
    <row r="392" spans="1:18" s="47" customFormat="1" x14ac:dyDescent="0.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</row>
    <row r="393" spans="1:18" s="47" customFormat="1" x14ac:dyDescent="0.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</row>
    <row r="394" spans="1:18" s="47" customFormat="1" x14ac:dyDescent="0.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</row>
    <row r="395" spans="1:18" s="47" customFormat="1" x14ac:dyDescent="0.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</row>
    <row r="396" spans="1:18" s="47" customFormat="1" x14ac:dyDescent="0.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</row>
    <row r="397" spans="1:18" s="47" customFormat="1" x14ac:dyDescent="0.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</row>
    <row r="398" spans="1:18" s="47" customFormat="1" x14ac:dyDescent="0.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</row>
    <row r="399" spans="1:18" s="47" customFormat="1" x14ac:dyDescent="0.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</row>
    <row r="400" spans="1:18" s="47" customFormat="1" x14ac:dyDescent="0.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</row>
    <row r="401" spans="1:18" s="47" customFormat="1" x14ac:dyDescent="0.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</row>
    <row r="402" spans="1:18" s="47" customFormat="1" x14ac:dyDescent="0.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</row>
    <row r="403" spans="1:18" s="47" customFormat="1" x14ac:dyDescent="0.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</row>
    <row r="404" spans="1:18" s="47" customFormat="1" x14ac:dyDescent="0.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</row>
    <row r="405" spans="1:18" s="47" customFormat="1" x14ac:dyDescent="0.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</row>
    <row r="406" spans="1:18" s="47" customFormat="1" x14ac:dyDescent="0.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</row>
    <row r="407" spans="1:18" s="47" customFormat="1" x14ac:dyDescent="0.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</row>
    <row r="408" spans="1:18" s="47" customFormat="1" x14ac:dyDescent="0.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</row>
    <row r="409" spans="1:18" s="47" customFormat="1" x14ac:dyDescent="0.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</row>
    <row r="410" spans="1:18" s="47" customFormat="1" x14ac:dyDescent="0.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</row>
    <row r="411" spans="1:18" s="47" customFormat="1" x14ac:dyDescent="0.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</row>
    <row r="412" spans="1:18" s="47" customFormat="1" x14ac:dyDescent="0.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</row>
    <row r="413" spans="1:18" s="47" customFormat="1" x14ac:dyDescent="0.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</row>
    <row r="414" spans="1:18" s="47" customFormat="1" x14ac:dyDescent="0.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</row>
    <row r="415" spans="1:18" s="47" customFormat="1" x14ac:dyDescent="0.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</row>
    <row r="416" spans="1:18" s="47" customFormat="1" x14ac:dyDescent="0.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</row>
    <row r="417" spans="1:18" s="47" customFormat="1" x14ac:dyDescent="0.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</row>
    <row r="418" spans="1:18" s="47" customFormat="1" x14ac:dyDescent="0.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</row>
    <row r="419" spans="1:18" s="47" customFormat="1" x14ac:dyDescent="0.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</row>
    <row r="420" spans="1:18" s="47" customFormat="1" x14ac:dyDescent="0.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</row>
    <row r="421" spans="1:18" s="47" customFormat="1" x14ac:dyDescent="0.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</row>
    <row r="422" spans="1:18" s="47" customFormat="1" x14ac:dyDescent="0.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</row>
    <row r="423" spans="1:18" s="47" customFormat="1" x14ac:dyDescent="0.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</row>
    <row r="424" spans="1:18" s="47" customFormat="1" x14ac:dyDescent="0.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</row>
    <row r="425" spans="1:18" s="47" customFormat="1" x14ac:dyDescent="0.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</row>
    <row r="426" spans="1:18" s="47" customFormat="1" x14ac:dyDescent="0.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</row>
    <row r="427" spans="1:18" s="47" customFormat="1" x14ac:dyDescent="0.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</row>
    <row r="428" spans="1:18" s="47" customFormat="1" x14ac:dyDescent="0.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</row>
    <row r="429" spans="1:18" s="47" customFormat="1" x14ac:dyDescent="0.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</row>
    <row r="430" spans="1:18" s="47" customFormat="1" x14ac:dyDescent="0.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</row>
    <row r="431" spans="1:18" s="47" customFormat="1" x14ac:dyDescent="0.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</row>
    <row r="432" spans="1:18" s="47" customFormat="1" x14ac:dyDescent="0.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</row>
    <row r="433" spans="1:18" s="47" customFormat="1" x14ac:dyDescent="0.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</row>
    <row r="434" spans="1:18" s="47" customFormat="1" x14ac:dyDescent="0.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</row>
    <row r="435" spans="1:18" s="47" customFormat="1" x14ac:dyDescent="0.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</row>
    <row r="436" spans="1:18" s="47" customFormat="1" x14ac:dyDescent="0.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</row>
    <row r="437" spans="1:18" s="47" customFormat="1" x14ac:dyDescent="0.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</row>
    <row r="438" spans="1:18" s="47" customFormat="1" x14ac:dyDescent="0.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</row>
    <row r="439" spans="1:18" s="47" customFormat="1" x14ac:dyDescent="0.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</row>
    <row r="440" spans="1:18" s="47" customFormat="1" x14ac:dyDescent="0.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</row>
    <row r="441" spans="1:18" s="47" customFormat="1" x14ac:dyDescent="0.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</row>
    <row r="442" spans="1:18" s="47" customFormat="1" x14ac:dyDescent="0.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</row>
    <row r="443" spans="1:18" s="47" customFormat="1" x14ac:dyDescent="0.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</row>
    <row r="444" spans="1:18" s="47" customFormat="1" x14ac:dyDescent="0.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</row>
    <row r="445" spans="1:18" s="47" customFormat="1" x14ac:dyDescent="0.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</row>
    <row r="446" spans="1:18" s="47" customFormat="1" x14ac:dyDescent="0.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</row>
    <row r="447" spans="1:18" s="47" customFormat="1" x14ac:dyDescent="0.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</row>
    <row r="448" spans="1:18" s="47" customFormat="1" x14ac:dyDescent="0.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</row>
    <row r="449" spans="1:18" s="47" customFormat="1" x14ac:dyDescent="0.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</row>
    <row r="450" spans="1:18" s="47" customFormat="1" x14ac:dyDescent="0.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</row>
    <row r="451" spans="1:18" s="47" customFormat="1" x14ac:dyDescent="0.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</row>
    <row r="452" spans="1:18" s="47" customFormat="1" x14ac:dyDescent="0.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</row>
    <row r="453" spans="1:18" s="47" customFormat="1" x14ac:dyDescent="0.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</row>
    <row r="454" spans="1:18" s="47" customFormat="1" x14ac:dyDescent="0.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</row>
    <row r="455" spans="1:18" s="47" customFormat="1" x14ac:dyDescent="0.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</row>
    <row r="456" spans="1:18" s="47" customFormat="1" x14ac:dyDescent="0.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</row>
    <row r="457" spans="1:18" s="47" customFormat="1" x14ac:dyDescent="0.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</row>
    <row r="458" spans="1:18" s="47" customFormat="1" x14ac:dyDescent="0.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</row>
    <row r="459" spans="1:18" s="47" customFormat="1" x14ac:dyDescent="0.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</row>
    <row r="460" spans="1:18" s="47" customFormat="1" x14ac:dyDescent="0.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</row>
    <row r="461" spans="1:18" s="47" customFormat="1" x14ac:dyDescent="0.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</row>
    <row r="462" spans="1:18" s="47" customFormat="1" x14ac:dyDescent="0.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</row>
    <row r="463" spans="1:18" s="47" customFormat="1" x14ac:dyDescent="0.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</row>
    <row r="464" spans="1:18" s="47" customFormat="1" x14ac:dyDescent="0.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</row>
    <row r="465" spans="1:18" s="47" customFormat="1" x14ac:dyDescent="0.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</row>
    <row r="466" spans="1:18" s="47" customFormat="1" x14ac:dyDescent="0.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</row>
    <row r="467" spans="1:18" s="47" customFormat="1" x14ac:dyDescent="0.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</row>
    <row r="468" spans="1:18" s="47" customFormat="1" x14ac:dyDescent="0.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</row>
    <row r="469" spans="1:18" s="47" customFormat="1" x14ac:dyDescent="0.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</row>
    <row r="470" spans="1:18" s="47" customFormat="1" x14ac:dyDescent="0.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</row>
    <row r="471" spans="1:18" s="47" customFormat="1" x14ac:dyDescent="0.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</row>
    <row r="472" spans="1:18" s="47" customFormat="1" x14ac:dyDescent="0.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</row>
    <row r="473" spans="1:18" s="47" customFormat="1" x14ac:dyDescent="0.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</row>
    <row r="474" spans="1:18" s="47" customFormat="1" x14ac:dyDescent="0.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</row>
    <row r="475" spans="1:18" s="47" customFormat="1" x14ac:dyDescent="0.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</row>
    <row r="476" spans="1:18" s="47" customFormat="1" x14ac:dyDescent="0.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</row>
    <row r="477" spans="1:18" s="47" customFormat="1" x14ac:dyDescent="0.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</row>
    <row r="478" spans="1:18" s="47" customFormat="1" x14ac:dyDescent="0.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</row>
    <row r="479" spans="1:18" s="47" customFormat="1" x14ac:dyDescent="0.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</row>
    <row r="480" spans="1:18" s="47" customFormat="1" x14ac:dyDescent="0.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</row>
    <row r="481" spans="1:18" s="47" customFormat="1" x14ac:dyDescent="0.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</row>
    <row r="482" spans="1:18" s="47" customFormat="1" x14ac:dyDescent="0.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</row>
    <row r="483" spans="1:18" s="47" customFormat="1" x14ac:dyDescent="0.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</row>
    <row r="484" spans="1:18" s="47" customFormat="1" x14ac:dyDescent="0.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</row>
    <row r="485" spans="1:18" s="47" customFormat="1" x14ac:dyDescent="0.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</row>
    <row r="486" spans="1:18" s="47" customFormat="1" x14ac:dyDescent="0.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</row>
    <row r="487" spans="1:18" s="47" customFormat="1" x14ac:dyDescent="0.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</row>
    <row r="488" spans="1:18" s="47" customFormat="1" x14ac:dyDescent="0.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</row>
    <row r="489" spans="1:18" s="47" customFormat="1" x14ac:dyDescent="0.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</row>
    <row r="490" spans="1:18" s="47" customFormat="1" x14ac:dyDescent="0.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</row>
    <row r="491" spans="1:18" s="47" customFormat="1" x14ac:dyDescent="0.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</row>
    <row r="492" spans="1:18" s="47" customFormat="1" x14ac:dyDescent="0.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</row>
    <row r="493" spans="1:18" s="47" customFormat="1" x14ac:dyDescent="0.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</row>
    <row r="494" spans="1:18" s="47" customFormat="1" x14ac:dyDescent="0.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</row>
    <row r="495" spans="1:18" s="47" customFormat="1" x14ac:dyDescent="0.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</row>
    <row r="496" spans="1:18" s="47" customFormat="1" x14ac:dyDescent="0.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</row>
    <row r="497" spans="1:18" s="47" customFormat="1" x14ac:dyDescent="0.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</row>
    <row r="498" spans="1:18" s="47" customFormat="1" x14ac:dyDescent="0.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</row>
    <row r="499" spans="1:18" s="47" customFormat="1" x14ac:dyDescent="0.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</row>
    <row r="500" spans="1:18" s="47" customFormat="1" x14ac:dyDescent="0.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</row>
    <row r="501" spans="1:18" s="47" customFormat="1" x14ac:dyDescent="0.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</row>
    <row r="502" spans="1:18" s="47" customFormat="1" x14ac:dyDescent="0.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</row>
    <row r="503" spans="1:18" s="47" customFormat="1" x14ac:dyDescent="0.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</row>
    <row r="504" spans="1:18" s="47" customFormat="1" x14ac:dyDescent="0.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</row>
    <row r="505" spans="1:18" s="47" customFormat="1" x14ac:dyDescent="0.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</row>
    <row r="506" spans="1:18" s="47" customFormat="1" x14ac:dyDescent="0.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</row>
    <row r="507" spans="1:18" s="47" customFormat="1" x14ac:dyDescent="0.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</row>
    <row r="508" spans="1:18" s="47" customFormat="1" x14ac:dyDescent="0.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</row>
    <row r="509" spans="1:18" s="47" customFormat="1" x14ac:dyDescent="0.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</row>
    <row r="510" spans="1:18" s="47" customFormat="1" x14ac:dyDescent="0.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</row>
    <row r="511" spans="1:18" s="47" customFormat="1" x14ac:dyDescent="0.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</row>
    <row r="512" spans="1:18" s="47" customFormat="1" x14ac:dyDescent="0.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</row>
    <row r="513" spans="1:18" s="47" customFormat="1" x14ac:dyDescent="0.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</row>
    <row r="514" spans="1:18" s="47" customFormat="1" x14ac:dyDescent="0.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</row>
    <row r="515" spans="1:18" s="47" customFormat="1" x14ac:dyDescent="0.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</row>
    <row r="516" spans="1:18" s="47" customFormat="1" x14ac:dyDescent="0.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</row>
    <row r="517" spans="1:18" s="47" customFormat="1" x14ac:dyDescent="0.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</row>
    <row r="518" spans="1:18" s="47" customFormat="1" x14ac:dyDescent="0.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</row>
    <row r="519" spans="1:18" s="47" customFormat="1" x14ac:dyDescent="0.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</row>
    <row r="520" spans="1:18" s="47" customFormat="1" x14ac:dyDescent="0.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</row>
    <row r="521" spans="1:18" s="47" customFormat="1" x14ac:dyDescent="0.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</row>
    <row r="522" spans="1:18" s="47" customFormat="1" x14ac:dyDescent="0.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</row>
    <row r="523" spans="1:18" s="47" customFormat="1" x14ac:dyDescent="0.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</row>
    <row r="524" spans="1:18" s="47" customFormat="1" x14ac:dyDescent="0.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</row>
    <row r="525" spans="1:18" s="47" customFormat="1" x14ac:dyDescent="0.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</row>
    <row r="526" spans="1:18" s="47" customFormat="1" x14ac:dyDescent="0.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</row>
    <row r="527" spans="1:18" s="47" customFormat="1" x14ac:dyDescent="0.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</row>
    <row r="528" spans="1:18" s="47" customFormat="1" x14ac:dyDescent="0.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</row>
    <row r="529" spans="1:18" s="47" customFormat="1" x14ac:dyDescent="0.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</row>
    <row r="530" spans="1:18" s="47" customFormat="1" x14ac:dyDescent="0.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</row>
    <row r="531" spans="1:18" s="47" customFormat="1" x14ac:dyDescent="0.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</row>
    <row r="532" spans="1:18" s="47" customFormat="1" x14ac:dyDescent="0.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</row>
    <row r="533" spans="1:18" s="47" customFormat="1" x14ac:dyDescent="0.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</row>
    <row r="534" spans="1:18" s="47" customFormat="1" x14ac:dyDescent="0.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</row>
    <row r="535" spans="1:18" s="47" customFormat="1" x14ac:dyDescent="0.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</row>
    <row r="536" spans="1:18" s="47" customFormat="1" x14ac:dyDescent="0.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</row>
    <row r="537" spans="1:18" s="47" customFormat="1" x14ac:dyDescent="0.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</row>
    <row r="538" spans="1:18" s="47" customFormat="1" x14ac:dyDescent="0.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</row>
    <row r="539" spans="1:18" s="47" customFormat="1" x14ac:dyDescent="0.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</row>
    <row r="540" spans="1:18" s="47" customFormat="1" x14ac:dyDescent="0.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</row>
    <row r="541" spans="1:18" s="47" customFormat="1" x14ac:dyDescent="0.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</row>
    <row r="542" spans="1:18" s="47" customFormat="1" x14ac:dyDescent="0.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</row>
    <row r="543" spans="1:18" s="47" customFormat="1" x14ac:dyDescent="0.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</row>
    <row r="544" spans="1:18" s="47" customFormat="1" x14ac:dyDescent="0.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</row>
    <row r="545" spans="1:18" s="47" customFormat="1" x14ac:dyDescent="0.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</row>
    <row r="546" spans="1:18" s="47" customFormat="1" x14ac:dyDescent="0.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</row>
    <row r="547" spans="1:18" s="47" customFormat="1" x14ac:dyDescent="0.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</row>
    <row r="548" spans="1:18" s="47" customFormat="1" x14ac:dyDescent="0.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</row>
    <row r="549" spans="1:18" s="47" customFormat="1" x14ac:dyDescent="0.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</row>
    <row r="550" spans="1:18" s="47" customFormat="1" x14ac:dyDescent="0.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</row>
    <row r="551" spans="1:18" s="47" customFormat="1" x14ac:dyDescent="0.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</row>
    <row r="552" spans="1:18" s="47" customFormat="1" x14ac:dyDescent="0.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</row>
    <row r="553" spans="1:18" s="47" customFormat="1" x14ac:dyDescent="0.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</row>
    <row r="554" spans="1:18" s="47" customFormat="1" x14ac:dyDescent="0.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</row>
    <row r="555" spans="1:18" s="47" customFormat="1" x14ac:dyDescent="0.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</row>
    <row r="556" spans="1:18" s="47" customFormat="1" x14ac:dyDescent="0.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</row>
    <row r="557" spans="1:18" s="47" customFormat="1" x14ac:dyDescent="0.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</row>
    <row r="558" spans="1:18" s="47" customFormat="1" x14ac:dyDescent="0.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</row>
    <row r="559" spans="1:18" s="47" customFormat="1" x14ac:dyDescent="0.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</row>
    <row r="560" spans="1:18" s="47" customFormat="1" x14ac:dyDescent="0.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</row>
    <row r="561" spans="1:18" s="47" customFormat="1" x14ac:dyDescent="0.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</row>
    <row r="562" spans="1:18" s="47" customFormat="1" x14ac:dyDescent="0.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</row>
    <row r="563" spans="1:18" s="47" customFormat="1" x14ac:dyDescent="0.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</row>
    <row r="564" spans="1:18" s="47" customFormat="1" x14ac:dyDescent="0.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</row>
    <row r="565" spans="1:18" s="47" customFormat="1" x14ac:dyDescent="0.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</row>
    <row r="566" spans="1:18" s="47" customFormat="1" x14ac:dyDescent="0.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</row>
    <row r="567" spans="1:18" s="47" customFormat="1" x14ac:dyDescent="0.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</row>
    <row r="568" spans="1:18" s="47" customFormat="1" x14ac:dyDescent="0.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</row>
    <row r="569" spans="1:18" s="47" customFormat="1" x14ac:dyDescent="0.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</row>
    <row r="570" spans="1:18" s="47" customFormat="1" x14ac:dyDescent="0.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</row>
    <row r="571" spans="1:18" s="47" customFormat="1" x14ac:dyDescent="0.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</row>
    <row r="572" spans="1:18" s="47" customFormat="1" x14ac:dyDescent="0.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</row>
    <row r="573" spans="1:18" s="47" customFormat="1" x14ac:dyDescent="0.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</row>
    <row r="574" spans="1:18" s="47" customFormat="1" x14ac:dyDescent="0.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</row>
    <row r="575" spans="1:18" s="47" customFormat="1" x14ac:dyDescent="0.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</row>
    <row r="576" spans="1:18" s="47" customFormat="1" x14ac:dyDescent="0.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</row>
    <row r="577" spans="1:18" s="47" customFormat="1" x14ac:dyDescent="0.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</row>
    <row r="578" spans="1:18" s="47" customFormat="1" x14ac:dyDescent="0.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</row>
    <row r="579" spans="1:18" s="47" customFormat="1" x14ac:dyDescent="0.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</row>
    <row r="580" spans="1:18" s="47" customFormat="1" x14ac:dyDescent="0.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</row>
    <row r="581" spans="1:18" s="47" customFormat="1" x14ac:dyDescent="0.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</row>
    <row r="582" spans="1:18" s="47" customFormat="1" x14ac:dyDescent="0.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</row>
    <row r="583" spans="1:18" s="47" customFormat="1" x14ac:dyDescent="0.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</row>
    <row r="584" spans="1:18" s="47" customFormat="1" x14ac:dyDescent="0.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</row>
    <row r="585" spans="1:18" s="47" customFormat="1" x14ac:dyDescent="0.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</row>
    <row r="586" spans="1:18" s="47" customFormat="1" x14ac:dyDescent="0.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</row>
    <row r="587" spans="1:18" s="47" customFormat="1" x14ac:dyDescent="0.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</row>
    <row r="588" spans="1:18" s="47" customFormat="1" x14ac:dyDescent="0.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</row>
    <row r="589" spans="1:18" s="47" customFormat="1" x14ac:dyDescent="0.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</row>
    <row r="590" spans="1:18" s="47" customFormat="1" x14ac:dyDescent="0.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</row>
    <row r="591" spans="1:18" s="47" customFormat="1" x14ac:dyDescent="0.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</row>
    <row r="592" spans="1:18" s="47" customFormat="1" x14ac:dyDescent="0.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</row>
    <row r="593" spans="1:18" s="47" customFormat="1" x14ac:dyDescent="0.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</row>
    <row r="594" spans="1:18" s="47" customFormat="1" x14ac:dyDescent="0.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</row>
    <row r="595" spans="1:18" s="47" customFormat="1" x14ac:dyDescent="0.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</row>
    <row r="596" spans="1:18" s="47" customFormat="1" x14ac:dyDescent="0.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</row>
    <row r="597" spans="1:18" s="47" customFormat="1" x14ac:dyDescent="0.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</row>
    <row r="598" spans="1:18" s="47" customFormat="1" x14ac:dyDescent="0.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</row>
    <row r="599" spans="1:18" s="47" customFormat="1" x14ac:dyDescent="0.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</row>
    <row r="600" spans="1:18" s="47" customFormat="1" x14ac:dyDescent="0.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</row>
    <row r="601" spans="1:18" s="47" customFormat="1" x14ac:dyDescent="0.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</row>
    <row r="602" spans="1:18" s="47" customFormat="1" x14ac:dyDescent="0.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</row>
    <row r="603" spans="1:18" s="47" customFormat="1" x14ac:dyDescent="0.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</row>
    <row r="604" spans="1:18" s="47" customFormat="1" x14ac:dyDescent="0.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</row>
    <row r="605" spans="1:18" s="47" customFormat="1" x14ac:dyDescent="0.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</row>
    <row r="606" spans="1:18" s="47" customFormat="1" x14ac:dyDescent="0.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</row>
    <row r="607" spans="1:18" s="47" customFormat="1" x14ac:dyDescent="0.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</row>
    <row r="608" spans="1:18" s="47" customFormat="1" x14ac:dyDescent="0.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</row>
    <row r="609" spans="1:18" s="47" customFormat="1" x14ac:dyDescent="0.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</row>
    <row r="610" spans="1:18" s="47" customFormat="1" x14ac:dyDescent="0.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</row>
    <row r="611" spans="1:18" s="47" customFormat="1" x14ac:dyDescent="0.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</row>
    <row r="612" spans="1:18" s="47" customFormat="1" x14ac:dyDescent="0.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</row>
    <row r="613" spans="1:18" s="47" customFormat="1" x14ac:dyDescent="0.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</row>
    <row r="614" spans="1:18" s="47" customFormat="1" x14ac:dyDescent="0.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</row>
    <row r="615" spans="1:18" s="47" customFormat="1" x14ac:dyDescent="0.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</row>
    <row r="616" spans="1:18" s="47" customFormat="1" x14ac:dyDescent="0.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</row>
    <row r="617" spans="1:18" s="47" customFormat="1" x14ac:dyDescent="0.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</row>
    <row r="618" spans="1:18" s="47" customFormat="1" x14ac:dyDescent="0.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</row>
    <row r="619" spans="1:18" s="47" customFormat="1" x14ac:dyDescent="0.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</row>
    <row r="620" spans="1:18" s="47" customFormat="1" x14ac:dyDescent="0.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</row>
    <row r="621" spans="1:18" s="47" customFormat="1" x14ac:dyDescent="0.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</row>
    <row r="622" spans="1:18" s="47" customFormat="1" x14ac:dyDescent="0.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</row>
    <row r="623" spans="1:18" s="47" customFormat="1" x14ac:dyDescent="0.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</row>
    <row r="624" spans="1:18" s="47" customFormat="1" x14ac:dyDescent="0.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</row>
    <row r="625" spans="1:18" s="47" customFormat="1" x14ac:dyDescent="0.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</row>
    <row r="626" spans="1:18" s="47" customFormat="1" x14ac:dyDescent="0.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</row>
    <row r="627" spans="1:18" s="47" customFormat="1" x14ac:dyDescent="0.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</row>
    <row r="628" spans="1:18" s="47" customFormat="1" x14ac:dyDescent="0.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</row>
    <row r="629" spans="1:18" s="47" customFormat="1" x14ac:dyDescent="0.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</row>
    <row r="630" spans="1:18" s="47" customFormat="1" x14ac:dyDescent="0.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</row>
    <row r="631" spans="1:18" s="47" customFormat="1" x14ac:dyDescent="0.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</row>
    <row r="632" spans="1:18" s="47" customFormat="1" x14ac:dyDescent="0.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</row>
    <row r="633" spans="1:18" s="47" customFormat="1" x14ac:dyDescent="0.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</row>
    <row r="634" spans="1:18" s="47" customFormat="1" x14ac:dyDescent="0.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</row>
    <row r="635" spans="1:18" s="47" customFormat="1" x14ac:dyDescent="0.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</row>
    <row r="636" spans="1:18" s="47" customFormat="1" x14ac:dyDescent="0.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</row>
    <row r="637" spans="1:18" s="47" customFormat="1" x14ac:dyDescent="0.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</row>
    <row r="638" spans="1:18" s="47" customFormat="1" x14ac:dyDescent="0.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</row>
    <row r="639" spans="1:18" s="47" customFormat="1" x14ac:dyDescent="0.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</row>
    <row r="640" spans="1:18" s="47" customFormat="1" x14ac:dyDescent="0.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</row>
    <row r="641" spans="1:18" s="47" customFormat="1" x14ac:dyDescent="0.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</row>
    <row r="642" spans="1:18" s="47" customFormat="1" x14ac:dyDescent="0.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</row>
    <row r="643" spans="1:18" s="47" customFormat="1" x14ac:dyDescent="0.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</row>
    <row r="644" spans="1:18" s="47" customFormat="1" x14ac:dyDescent="0.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</row>
    <row r="645" spans="1:18" s="47" customFormat="1" x14ac:dyDescent="0.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</row>
    <row r="646" spans="1:18" s="47" customFormat="1" x14ac:dyDescent="0.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</row>
    <row r="647" spans="1:18" s="47" customFormat="1" x14ac:dyDescent="0.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</row>
    <row r="648" spans="1:18" s="47" customFormat="1" x14ac:dyDescent="0.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</row>
    <row r="649" spans="1:18" s="47" customFormat="1" x14ac:dyDescent="0.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</row>
    <row r="650" spans="1:18" s="47" customFormat="1" x14ac:dyDescent="0.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</row>
    <row r="651" spans="1:18" s="47" customFormat="1" x14ac:dyDescent="0.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</row>
    <row r="652" spans="1:18" s="47" customFormat="1" x14ac:dyDescent="0.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</row>
    <row r="653" spans="1:18" s="47" customFormat="1" x14ac:dyDescent="0.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</row>
    <row r="654" spans="1:18" s="47" customFormat="1" x14ac:dyDescent="0.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</row>
    <row r="655" spans="1:18" s="47" customFormat="1" x14ac:dyDescent="0.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</row>
    <row r="656" spans="1:18" s="47" customFormat="1" x14ac:dyDescent="0.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</row>
    <row r="657" spans="1:18" s="47" customFormat="1" x14ac:dyDescent="0.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</row>
    <row r="658" spans="1:18" s="47" customFormat="1" x14ac:dyDescent="0.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</row>
    <row r="659" spans="1:18" s="47" customFormat="1" x14ac:dyDescent="0.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</row>
    <row r="660" spans="1:18" s="47" customFormat="1" x14ac:dyDescent="0.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</row>
    <row r="661" spans="1:18" s="47" customFormat="1" x14ac:dyDescent="0.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</row>
    <row r="662" spans="1:18" s="47" customFormat="1" x14ac:dyDescent="0.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</row>
    <row r="663" spans="1:18" s="47" customFormat="1" x14ac:dyDescent="0.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</row>
    <row r="664" spans="1:18" s="47" customFormat="1" x14ac:dyDescent="0.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</row>
    <row r="665" spans="1:18" s="47" customFormat="1" x14ac:dyDescent="0.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</row>
    <row r="666" spans="1:18" s="47" customFormat="1" x14ac:dyDescent="0.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</row>
    <row r="667" spans="1:18" s="47" customFormat="1" x14ac:dyDescent="0.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</row>
    <row r="668" spans="1:18" s="47" customFormat="1" x14ac:dyDescent="0.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</row>
    <row r="669" spans="1:18" s="47" customFormat="1" x14ac:dyDescent="0.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</row>
    <row r="670" spans="1:18" s="47" customFormat="1" x14ac:dyDescent="0.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</row>
    <row r="671" spans="1:18" s="47" customFormat="1" x14ac:dyDescent="0.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</row>
    <row r="672" spans="1:18" s="47" customFormat="1" x14ac:dyDescent="0.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</row>
    <row r="673" spans="1:18" s="47" customFormat="1" x14ac:dyDescent="0.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</row>
    <row r="674" spans="1:18" s="47" customFormat="1" x14ac:dyDescent="0.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</row>
    <row r="675" spans="1:18" s="47" customFormat="1" x14ac:dyDescent="0.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</row>
    <row r="676" spans="1:18" s="47" customFormat="1" x14ac:dyDescent="0.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</row>
    <row r="677" spans="1:18" s="47" customFormat="1" x14ac:dyDescent="0.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</row>
    <row r="678" spans="1:18" s="47" customFormat="1" x14ac:dyDescent="0.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</row>
    <row r="679" spans="1:18" s="47" customFormat="1" x14ac:dyDescent="0.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</row>
    <row r="680" spans="1:18" s="47" customFormat="1" x14ac:dyDescent="0.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</row>
    <row r="681" spans="1:18" s="47" customFormat="1" x14ac:dyDescent="0.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</row>
    <row r="682" spans="1:18" s="47" customFormat="1" x14ac:dyDescent="0.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</row>
    <row r="683" spans="1:18" s="47" customFormat="1" x14ac:dyDescent="0.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</row>
    <row r="684" spans="1:18" s="47" customFormat="1" x14ac:dyDescent="0.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</row>
    <row r="685" spans="1:18" s="47" customFormat="1" x14ac:dyDescent="0.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</row>
    <row r="686" spans="1:18" s="47" customFormat="1" x14ac:dyDescent="0.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</row>
    <row r="687" spans="1:18" s="47" customFormat="1" x14ac:dyDescent="0.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</row>
    <row r="688" spans="1:18" s="47" customFormat="1" x14ac:dyDescent="0.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</row>
    <row r="689" spans="1:18" s="47" customFormat="1" x14ac:dyDescent="0.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</row>
    <row r="690" spans="1:18" s="47" customFormat="1" x14ac:dyDescent="0.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</row>
    <row r="691" spans="1:18" s="47" customFormat="1" x14ac:dyDescent="0.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</row>
    <row r="692" spans="1:18" s="47" customFormat="1" x14ac:dyDescent="0.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</row>
    <row r="693" spans="1:18" s="47" customFormat="1" x14ac:dyDescent="0.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</row>
    <row r="694" spans="1:18" s="47" customFormat="1" x14ac:dyDescent="0.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</row>
    <row r="695" spans="1:18" s="47" customFormat="1" x14ac:dyDescent="0.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</row>
    <row r="696" spans="1:18" s="47" customFormat="1" x14ac:dyDescent="0.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</row>
    <row r="697" spans="1:18" s="47" customFormat="1" x14ac:dyDescent="0.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</row>
    <row r="698" spans="1:18" s="47" customFormat="1" x14ac:dyDescent="0.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</row>
    <row r="699" spans="1:18" s="47" customFormat="1" x14ac:dyDescent="0.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</row>
    <row r="700" spans="1:18" s="47" customFormat="1" x14ac:dyDescent="0.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</row>
    <row r="701" spans="1:18" s="47" customFormat="1" x14ac:dyDescent="0.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</row>
    <row r="702" spans="1:18" s="47" customFormat="1" x14ac:dyDescent="0.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</row>
    <row r="703" spans="1:18" s="47" customFormat="1" x14ac:dyDescent="0.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</row>
    <row r="704" spans="1:18" s="47" customFormat="1" x14ac:dyDescent="0.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</row>
    <row r="705" spans="1:18" s="47" customFormat="1" x14ac:dyDescent="0.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</row>
    <row r="706" spans="1:18" s="47" customFormat="1" x14ac:dyDescent="0.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</row>
    <row r="707" spans="1:18" s="47" customFormat="1" x14ac:dyDescent="0.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</row>
    <row r="708" spans="1:18" s="47" customFormat="1" x14ac:dyDescent="0.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</row>
    <row r="709" spans="1:18" s="47" customFormat="1" x14ac:dyDescent="0.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</row>
    <row r="710" spans="1:18" s="47" customFormat="1" x14ac:dyDescent="0.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</row>
    <row r="711" spans="1:18" s="47" customFormat="1" x14ac:dyDescent="0.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</row>
    <row r="712" spans="1:18" s="47" customFormat="1" x14ac:dyDescent="0.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</row>
    <row r="713" spans="1:18" s="47" customFormat="1" x14ac:dyDescent="0.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</row>
    <row r="714" spans="1:18" s="47" customFormat="1" x14ac:dyDescent="0.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</row>
    <row r="715" spans="1:18" s="47" customFormat="1" x14ac:dyDescent="0.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</row>
    <row r="716" spans="1:18" s="47" customFormat="1" x14ac:dyDescent="0.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</row>
    <row r="717" spans="1:18" s="47" customFormat="1" x14ac:dyDescent="0.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</row>
    <row r="718" spans="1:18" s="47" customFormat="1" x14ac:dyDescent="0.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</row>
    <row r="719" spans="1:18" s="47" customFormat="1" x14ac:dyDescent="0.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</row>
    <row r="720" spans="1:18" s="47" customFormat="1" x14ac:dyDescent="0.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</row>
    <row r="721" spans="1:18" s="47" customFormat="1" x14ac:dyDescent="0.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</row>
    <row r="722" spans="1:18" s="47" customFormat="1" x14ac:dyDescent="0.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</row>
    <row r="723" spans="1:18" s="47" customFormat="1" x14ac:dyDescent="0.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</row>
    <row r="724" spans="1:18" s="47" customFormat="1" x14ac:dyDescent="0.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</row>
    <row r="725" spans="1:18" s="47" customFormat="1" x14ac:dyDescent="0.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</row>
    <row r="726" spans="1:18" s="47" customFormat="1" x14ac:dyDescent="0.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</row>
    <row r="727" spans="1:18" s="47" customFormat="1" x14ac:dyDescent="0.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</row>
    <row r="728" spans="1:18" s="47" customFormat="1" x14ac:dyDescent="0.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</row>
    <row r="729" spans="1:18" s="47" customFormat="1" x14ac:dyDescent="0.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</row>
    <row r="730" spans="1:18" s="47" customFormat="1" x14ac:dyDescent="0.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</row>
    <row r="731" spans="1:18" s="47" customFormat="1" x14ac:dyDescent="0.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</row>
    <row r="732" spans="1:18" s="47" customFormat="1" x14ac:dyDescent="0.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</row>
    <row r="733" spans="1:18" s="47" customFormat="1" x14ac:dyDescent="0.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</row>
    <row r="734" spans="1:18" s="47" customFormat="1" x14ac:dyDescent="0.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</row>
    <row r="735" spans="1:18" s="47" customFormat="1" x14ac:dyDescent="0.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</row>
    <row r="736" spans="1:18" s="47" customFormat="1" x14ac:dyDescent="0.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</row>
    <row r="737" spans="1:18" s="47" customFormat="1" x14ac:dyDescent="0.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</row>
    <row r="738" spans="1:18" s="47" customFormat="1" x14ac:dyDescent="0.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</row>
    <row r="739" spans="1:18" s="47" customFormat="1" x14ac:dyDescent="0.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</row>
    <row r="740" spans="1:18" s="47" customFormat="1" x14ac:dyDescent="0.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</row>
    <row r="741" spans="1:18" s="47" customFormat="1" x14ac:dyDescent="0.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</row>
    <row r="742" spans="1:18" s="47" customFormat="1" x14ac:dyDescent="0.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</row>
    <row r="743" spans="1:18" s="47" customFormat="1" x14ac:dyDescent="0.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</row>
    <row r="744" spans="1:18" s="47" customFormat="1" x14ac:dyDescent="0.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</row>
    <row r="745" spans="1:18" s="47" customFormat="1" x14ac:dyDescent="0.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</row>
    <row r="746" spans="1:18" s="47" customFormat="1" x14ac:dyDescent="0.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</row>
    <row r="747" spans="1:18" s="47" customFormat="1" x14ac:dyDescent="0.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</row>
    <row r="748" spans="1:18" s="47" customFormat="1" x14ac:dyDescent="0.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</row>
    <row r="749" spans="1:18" s="47" customFormat="1" x14ac:dyDescent="0.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</row>
    <row r="750" spans="1:18" s="47" customFormat="1" x14ac:dyDescent="0.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</row>
    <row r="751" spans="1:18" s="47" customFormat="1" x14ac:dyDescent="0.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</row>
    <row r="752" spans="1:18" s="47" customFormat="1" x14ac:dyDescent="0.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</row>
    <row r="753" spans="1:18" s="47" customFormat="1" x14ac:dyDescent="0.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</row>
    <row r="754" spans="1:18" s="47" customFormat="1" x14ac:dyDescent="0.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</row>
    <row r="755" spans="1:18" s="47" customFormat="1" x14ac:dyDescent="0.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</row>
    <row r="756" spans="1:18" s="47" customFormat="1" x14ac:dyDescent="0.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</row>
    <row r="757" spans="1:18" s="47" customFormat="1" x14ac:dyDescent="0.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</row>
    <row r="758" spans="1:18" s="47" customFormat="1" x14ac:dyDescent="0.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</row>
    <row r="759" spans="1:18" s="47" customFormat="1" x14ac:dyDescent="0.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</row>
    <row r="760" spans="1:18" s="47" customFormat="1" x14ac:dyDescent="0.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</row>
    <row r="761" spans="1:18" s="47" customFormat="1" x14ac:dyDescent="0.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</row>
    <row r="762" spans="1:18" s="47" customFormat="1" x14ac:dyDescent="0.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</row>
    <row r="763" spans="1:18" s="47" customFormat="1" x14ac:dyDescent="0.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</row>
    <row r="764" spans="1:18" s="47" customFormat="1" x14ac:dyDescent="0.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</row>
    <row r="765" spans="1:18" s="47" customFormat="1" x14ac:dyDescent="0.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</row>
    <row r="766" spans="1:18" s="47" customFormat="1" x14ac:dyDescent="0.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</row>
    <row r="767" spans="1:18" s="47" customFormat="1" x14ac:dyDescent="0.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</row>
    <row r="768" spans="1:18" s="47" customFormat="1" x14ac:dyDescent="0.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</row>
    <row r="769" spans="1:18" s="47" customFormat="1" x14ac:dyDescent="0.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</row>
    <row r="770" spans="1:18" s="47" customFormat="1" x14ac:dyDescent="0.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</row>
    <row r="771" spans="1:18" s="47" customFormat="1" x14ac:dyDescent="0.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</row>
    <row r="772" spans="1:18" s="47" customFormat="1" x14ac:dyDescent="0.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</row>
    <row r="773" spans="1:18" s="47" customFormat="1" x14ac:dyDescent="0.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</row>
    <row r="774" spans="1:18" s="47" customFormat="1" x14ac:dyDescent="0.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</row>
    <row r="775" spans="1:18" s="47" customFormat="1" x14ac:dyDescent="0.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</row>
    <row r="776" spans="1:18" s="47" customFormat="1" x14ac:dyDescent="0.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</row>
    <row r="777" spans="1:18" s="47" customFormat="1" x14ac:dyDescent="0.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</row>
    <row r="778" spans="1:18" s="47" customFormat="1" x14ac:dyDescent="0.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</row>
    <row r="779" spans="1:18" s="47" customFormat="1" x14ac:dyDescent="0.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</row>
    <row r="780" spans="1:18" s="47" customFormat="1" x14ac:dyDescent="0.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</row>
    <row r="781" spans="1:18" s="47" customFormat="1" x14ac:dyDescent="0.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</row>
    <row r="782" spans="1:18" s="47" customFormat="1" x14ac:dyDescent="0.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</row>
    <row r="783" spans="1:18" s="47" customFormat="1" x14ac:dyDescent="0.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</row>
    <row r="784" spans="1:18" s="47" customFormat="1" x14ac:dyDescent="0.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</row>
    <row r="785" spans="1:18" s="47" customFormat="1" x14ac:dyDescent="0.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</row>
    <row r="786" spans="1:18" s="47" customFormat="1" x14ac:dyDescent="0.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</row>
    <row r="787" spans="1:18" s="47" customFormat="1" x14ac:dyDescent="0.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</row>
    <row r="788" spans="1:18" s="47" customFormat="1" x14ac:dyDescent="0.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</row>
    <row r="789" spans="1:18" s="47" customFormat="1" x14ac:dyDescent="0.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</row>
    <row r="790" spans="1:18" s="47" customFormat="1" x14ac:dyDescent="0.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</row>
    <row r="791" spans="1:18" s="47" customFormat="1" x14ac:dyDescent="0.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</row>
    <row r="792" spans="1:18" s="47" customFormat="1" x14ac:dyDescent="0.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</row>
    <row r="793" spans="1:18" s="47" customFormat="1" x14ac:dyDescent="0.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</row>
    <row r="794" spans="1:18" s="47" customFormat="1" x14ac:dyDescent="0.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</row>
    <row r="795" spans="1:18" s="47" customFormat="1" x14ac:dyDescent="0.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</row>
    <row r="796" spans="1:18" s="47" customFormat="1" x14ac:dyDescent="0.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</row>
    <row r="797" spans="1:18" s="47" customFormat="1" x14ac:dyDescent="0.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</row>
    <row r="798" spans="1:18" s="47" customFormat="1" x14ac:dyDescent="0.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</row>
    <row r="799" spans="1:18" s="47" customFormat="1" x14ac:dyDescent="0.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</row>
    <row r="800" spans="1:18" s="47" customFormat="1" x14ac:dyDescent="0.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</row>
    <row r="801" spans="1:18" s="47" customFormat="1" x14ac:dyDescent="0.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</row>
    <row r="802" spans="1:18" s="47" customFormat="1" x14ac:dyDescent="0.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</row>
    <row r="803" spans="1:18" s="47" customFormat="1" x14ac:dyDescent="0.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</row>
    <row r="804" spans="1:18" s="47" customFormat="1" x14ac:dyDescent="0.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</row>
    <row r="805" spans="1:18" s="47" customFormat="1" x14ac:dyDescent="0.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</row>
    <row r="806" spans="1:18" s="47" customFormat="1" x14ac:dyDescent="0.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</row>
    <row r="807" spans="1:18" s="47" customFormat="1" x14ac:dyDescent="0.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</row>
    <row r="808" spans="1:18" s="47" customFormat="1" x14ac:dyDescent="0.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</row>
    <row r="809" spans="1:18" s="47" customFormat="1" x14ac:dyDescent="0.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</row>
    <row r="810" spans="1:18" s="47" customFormat="1" x14ac:dyDescent="0.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</row>
    <row r="811" spans="1:18" s="47" customFormat="1" x14ac:dyDescent="0.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</row>
    <row r="812" spans="1:18" s="47" customFormat="1" x14ac:dyDescent="0.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</row>
    <row r="813" spans="1:18" s="47" customFormat="1" x14ac:dyDescent="0.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</row>
    <row r="814" spans="1:18" s="47" customFormat="1" x14ac:dyDescent="0.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</row>
    <row r="815" spans="1:18" s="47" customFormat="1" x14ac:dyDescent="0.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</row>
    <row r="816" spans="1:18" s="47" customFormat="1" x14ac:dyDescent="0.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</row>
    <row r="817" spans="1:18" s="47" customFormat="1" x14ac:dyDescent="0.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</row>
    <row r="818" spans="1:18" s="47" customFormat="1" x14ac:dyDescent="0.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</row>
    <row r="819" spans="1:18" s="47" customFormat="1" x14ac:dyDescent="0.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</row>
    <row r="820" spans="1:18" s="47" customFormat="1" x14ac:dyDescent="0.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</row>
    <row r="821" spans="1:18" s="47" customFormat="1" x14ac:dyDescent="0.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</row>
    <row r="822" spans="1:18" s="47" customFormat="1" x14ac:dyDescent="0.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</row>
    <row r="823" spans="1:18" s="47" customFormat="1" x14ac:dyDescent="0.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</row>
    <row r="824" spans="1:18" s="47" customFormat="1" x14ac:dyDescent="0.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</row>
    <row r="825" spans="1:18" s="47" customFormat="1" x14ac:dyDescent="0.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</row>
    <row r="826" spans="1:18" s="47" customFormat="1" x14ac:dyDescent="0.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</row>
    <row r="827" spans="1:18" s="47" customFormat="1" x14ac:dyDescent="0.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</row>
    <row r="828" spans="1:18" s="47" customFormat="1" x14ac:dyDescent="0.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</row>
    <row r="829" spans="1:18" s="47" customFormat="1" x14ac:dyDescent="0.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</row>
    <row r="830" spans="1:18" s="47" customFormat="1" x14ac:dyDescent="0.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</row>
    <row r="831" spans="1:18" s="47" customFormat="1" x14ac:dyDescent="0.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</row>
    <row r="832" spans="1:18" s="47" customFormat="1" x14ac:dyDescent="0.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</row>
    <row r="833" spans="1:18" s="47" customFormat="1" x14ac:dyDescent="0.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</row>
    <row r="834" spans="1:18" s="47" customFormat="1" x14ac:dyDescent="0.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</row>
    <row r="835" spans="1:18" s="47" customFormat="1" x14ac:dyDescent="0.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</row>
    <row r="836" spans="1:18" s="47" customFormat="1" x14ac:dyDescent="0.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</row>
    <row r="837" spans="1:18" s="47" customFormat="1" x14ac:dyDescent="0.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</row>
    <row r="838" spans="1:18" s="47" customFormat="1" x14ac:dyDescent="0.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</row>
    <row r="839" spans="1:18" s="47" customFormat="1" x14ac:dyDescent="0.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</row>
    <row r="840" spans="1:18" s="47" customFormat="1" x14ac:dyDescent="0.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</row>
    <row r="841" spans="1:18" s="47" customFormat="1" x14ac:dyDescent="0.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</row>
    <row r="842" spans="1:18" s="47" customFormat="1" x14ac:dyDescent="0.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</row>
    <row r="843" spans="1:18" s="47" customFormat="1" x14ac:dyDescent="0.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</row>
    <row r="844" spans="1:18" s="47" customFormat="1" x14ac:dyDescent="0.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</row>
    <row r="845" spans="1:18" s="47" customFormat="1" x14ac:dyDescent="0.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</row>
    <row r="846" spans="1:18" s="47" customFormat="1" x14ac:dyDescent="0.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</row>
    <row r="847" spans="1:18" s="47" customFormat="1" x14ac:dyDescent="0.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</row>
    <row r="848" spans="1:18" s="47" customFormat="1" x14ac:dyDescent="0.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</row>
    <row r="849" spans="1:18" s="47" customFormat="1" x14ac:dyDescent="0.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</row>
    <row r="850" spans="1:18" s="47" customFormat="1" x14ac:dyDescent="0.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</row>
    <row r="851" spans="1:18" s="47" customFormat="1" x14ac:dyDescent="0.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</row>
    <row r="852" spans="1:18" s="47" customFormat="1" x14ac:dyDescent="0.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</row>
    <row r="853" spans="1:18" s="47" customFormat="1" x14ac:dyDescent="0.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</row>
    <row r="854" spans="1:18" s="47" customFormat="1" x14ac:dyDescent="0.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</row>
    <row r="855" spans="1:18" s="47" customFormat="1" x14ac:dyDescent="0.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</row>
    <row r="856" spans="1:18" s="47" customFormat="1" x14ac:dyDescent="0.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</row>
    <row r="857" spans="1:18" s="47" customFormat="1" x14ac:dyDescent="0.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</row>
    <row r="858" spans="1:18" s="47" customFormat="1" x14ac:dyDescent="0.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</row>
    <row r="859" spans="1:18" s="47" customFormat="1" x14ac:dyDescent="0.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</row>
    <row r="860" spans="1:18" s="47" customFormat="1" x14ac:dyDescent="0.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</row>
    <row r="861" spans="1:18" s="47" customFormat="1" x14ac:dyDescent="0.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</row>
    <row r="862" spans="1:18" s="47" customFormat="1" x14ac:dyDescent="0.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</row>
    <row r="863" spans="1:18" s="47" customFormat="1" x14ac:dyDescent="0.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</row>
    <row r="864" spans="1:18" s="47" customFormat="1" x14ac:dyDescent="0.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</row>
    <row r="865" spans="1:18" s="47" customFormat="1" x14ac:dyDescent="0.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</row>
    <row r="866" spans="1:18" s="47" customFormat="1" x14ac:dyDescent="0.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</row>
    <row r="867" spans="1:18" s="47" customFormat="1" x14ac:dyDescent="0.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</row>
    <row r="868" spans="1:18" s="47" customFormat="1" x14ac:dyDescent="0.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</row>
    <row r="869" spans="1:18" s="47" customFormat="1" x14ac:dyDescent="0.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</row>
    <row r="870" spans="1:18" s="47" customFormat="1" x14ac:dyDescent="0.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</row>
    <row r="871" spans="1:18" s="47" customFormat="1" x14ac:dyDescent="0.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</row>
    <row r="872" spans="1:18" s="47" customFormat="1" x14ac:dyDescent="0.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</row>
    <row r="873" spans="1:18" s="47" customFormat="1" x14ac:dyDescent="0.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</row>
    <row r="874" spans="1:18" s="47" customFormat="1" x14ac:dyDescent="0.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</row>
    <row r="875" spans="1:18" s="47" customFormat="1" x14ac:dyDescent="0.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</row>
    <row r="876" spans="1:18" s="47" customFormat="1" x14ac:dyDescent="0.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</row>
    <row r="877" spans="1:18" s="47" customFormat="1" x14ac:dyDescent="0.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</row>
    <row r="878" spans="1:18" s="47" customFormat="1" x14ac:dyDescent="0.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</row>
    <row r="879" spans="1:18" s="47" customFormat="1" x14ac:dyDescent="0.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</row>
    <row r="880" spans="1:18" s="47" customFormat="1" x14ac:dyDescent="0.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</row>
    <row r="881" spans="1:18" s="47" customFormat="1" x14ac:dyDescent="0.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</row>
    <row r="882" spans="1:18" s="47" customFormat="1" x14ac:dyDescent="0.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</row>
    <row r="883" spans="1:18" s="47" customFormat="1" x14ac:dyDescent="0.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</row>
    <row r="884" spans="1:18" s="47" customFormat="1" x14ac:dyDescent="0.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</row>
    <row r="885" spans="1:18" s="47" customFormat="1" x14ac:dyDescent="0.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</row>
    <row r="886" spans="1:18" s="47" customFormat="1" x14ac:dyDescent="0.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</row>
    <row r="887" spans="1:18" s="47" customFormat="1" x14ac:dyDescent="0.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</row>
    <row r="888" spans="1:18" s="47" customFormat="1" x14ac:dyDescent="0.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</row>
    <row r="889" spans="1:18" s="47" customFormat="1" x14ac:dyDescent="0.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</row>
    <row r="890" spans="1:18" s="47" customFormat="1" x14ac:dyDescent="0.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</row>
    <row r="891" spans="1:18" s="47" customFormat="1" x14ac:dyDescent="0.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</row>
    <row r="892" spans="1:18" s="47" customFormat="1" x14ac:dyDescent="0.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</row>
    <row r="893" spans="1:18" s="47" customFormat="1" x14ac:dyDescent="0.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</row>
    <row r="894" spans="1:18" s="47" customFormat="1" x14ac:dyDescent="0.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</row>
    <row r="895" spans="1:18" s="47" customFormat="1" x14ac:dyDescent="0.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</row>
    <row r="896" spans="1:18" s="47" customFormat="1" x14ac:dyDescent="0.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</row>
    <row r="897" spans="1:18" s="47" customFormat="1" x14ac:dyDescent="0.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</row>
    <row r="898" spans="1:18" s="47" customFormat="1" x14ac:dyDescent="0.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</row>
    <row r="899" spans="1:18" s="47" customFormat="1" x14ac:dyDescent="0.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</row>
    <row r="900" spans="1:18" s="47" customFormat="1" x14ac:dyDescent="0.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</row>
    <row r="901" spans="1:18" s="47" customFormat="1" x14ac:dyDescent="0.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</row>
    <row r="902" spans="1:18" s="47" customFormat="1" x14ac:dyDescent="0.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</row>
    <row r="903" spans="1:18" s="47" customFormat="1" x14ac:dyDescent="0.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</row>
    <row r="904" spans="1:18" s="47" customFormat="1" x14ac:dyDescent="0.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</row>
    <row r="905" spans="1:18" s="47" customFormat="1" x14ac:dyDescent="0.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</row>
    <row r="906" spans="1:18" s="47" customFormat="1" x14ac:dyDescent="0.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</row>
    <row r="907" spans="1:18" s="47" customFormat="1" x14ac:dyDescent="0.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</row>
    <row r="908" spans="1:18" s="47" customFormat="1" x14ac:dyDescent="0.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</row>
    <row r="909" spans="1:18" s="47" customFormat="1" x14ac:dyDescent="0.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</row>
    <row r="910" spans="1:18" s="47" customFormat="1" x14ac:dyDescent="0.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</row>
    <row r="911" spans="1:18" s="47" customFormat="1" x14ac:dyDescent="0.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</row>
    <row r="912" spans="1:18" s="47" customFormat="1" x14ac:dyDescent="0.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</row>
    <row r="913" spans="1:18" s="47" customFormat="1" x14ac:dyDescent="0.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</row>
    <row r="914" spans="1:18" s="47" customFormat="1" x14ac:dyDescent="0.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</row>
    <row r="915" spans="1:18" s="47" customFormat="1" x14ac:dyDescent="0.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</row>
    <row r="916" spans="1:18" s="47" customFormat="1" x14ac:dyDescent="0.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</row>
    <row r="917" spans="1:18" s="47" customFormat="1" x14ac:dyDescent="0.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</row>
    <row r="918" spans="1:18" s="47" customFormat="1" x14ac:dyDescent="0.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</row>
    <row r="919" spans="1:18" s="47" customFormat="1" x14ac:dyDescent="0.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</row>
    <row r="920" spans="1:18" s="47" customFormat="1" x14ac:dyDescent="0.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</row>
    <row r="921" spans="1:18" s="47" customFormat="1" x14ac:dyDescent="0.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</row>
    <row r="922" spans="1:18" s="47" customFormat="1" x14ac:dyDescent="0.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</row>
    <row r="923" spans="1:18" s="47" customFormat="1" x14ac:dyDescent="0.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</row>
    <row r="924" spans="1:18" s="47" customFormat="1" x14ac:dyDescent="0.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</row>
    <row r="925" spans="1:18" s="47" customFormat="1" x14ac:dyDescent="0.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</row>
    <row r="926" spans="1:18" s="47" customFormat="1" x14ac:dyDescent="0.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</row>
    <row r="927" spans="1:18" s="47" customFormat="1" x14ac:dyDescent="0.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</row>
    <row r="928" spans="1:18" s="47" customFormat="1" x14ac:dyDescent="0.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</row>
    <row r="929" spans="1:18" s="47" customFormat="1" x14ac:dyDescent="0.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</row>
    <row r="930" spans="1:18" s="47" customFormat="1" x14ac:dyDescent="0.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</row>
    <row r="931" spans="1:18" s="47" customFormat="1" x14ac:dyDescent="0.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</row>
    <row r="932" spans="1:18" s="47" customFormat="1" x14ac:dyDescent="0.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</row>
    <row r="933" spans="1:18" s="47" customFormat="1" x14ac:dyDescent="0.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</row>
    <row r="934" spans="1:18" s="47" customFormat="1" x14ac:dyDescent="0.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</row>
    <row r="935" spans="1:18" s="47" customFormat="1" x14ac:dyDescent="0.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</row>
    <row r="936" spans="1:18" s="47" customFormat="1" x14ac:dyDescent="0.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</row>
    <row r="937" spans="1:18" s="47" customFormat="1" x14ac:dyDescent="0.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</row>
    <row r="938" spans="1:18" s="47" customFormat="1" x14ac:dyDescent="0.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</row>
    <row r="939" spans="1:18" s="47" customFormat="1" x14ac:dyDescent="0.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</row>
    <row r="940" spans="1:18" s="47" customFormat="1" x14ac:dyDescent="0.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</row>
    <row r="941" spans="1:18" s="47" customFormat="1" x14ac:dyDescent="0.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</row>
    <row r="942" spans="1:18" s="47" customFormat="1" x14ac:dyDescent="0.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</row>
    <row r="943" spans="1:18" s="47" customFormat="1" x14ac:dyDescent="0.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</row>
    <row r="944" spans="1:18" s="47" customFormat="1" x14ac:dyDescent="0.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</row>
    <row r="945" spans="1:18" s="47" customFormat="1" x14ac:dyDescent="0.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</row>
    <row r="946" spans="1:18" s="47" customFormat="1" x14ac:dyDescent="0.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</row>
    <row r="947" spans="1:18" s="47" customFormat="1" x14ac:dyDescent="0.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</row>
    <row r="948" spans="1:18" s="47" customFormat="1" x14ac:dyDescent="0.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</row>
    <row r="949" spans="1:18" s="47" customFormat="1" x14ac:dyDescent="0.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</row>
    <row r="950" spans="1:18" s="47" customFormat="1" x14ac:dyDescent="0.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</row>
    <row r="951" spans="1:18" s="47" customFormat="1" x14ac:dyDescent="0.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</row>
    <row r="952" spans="1:18" s="47" customFormat="1" x14ac:dyDescent="0.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</row>
    <row r="953" spans="1:18" s="47" customFormat="1" x14ac:dyDescent="0.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</row>
    <row r="954" spans="1:18" s="47" customFormat="1" x14ac:dyDescent="0.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</row>
    <row r="955" spans="1:18" s="47" customFormat="1" x14ac:dyDescent="0.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</row>
    <row r="956" spans="1:18" s="47" customFormat="1" x14ac:dyDescent="0.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</row>
    <row r="957" spans="1:18" s="47" customFormat="1" x14ac:dyDescent="0.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</row>
    <row r="958" spans="1:18" s="47" customFormat="1" x14ac:dyDescent="0.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</row>
    <row r="959" spans="1:18" s="47" customFormat="1" x14ac:dyDescent="0.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</row>
    <row r="960" spans="1:18" s="47" customFormat="1" x14ac:dyDescent="0.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</row>
    <row r="961" spans="1:18" s="47" customFormat="1" x14ac:dyDescent="0.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</row>
    <row r="962" spans="1:18" s="47" customFormat="1" x14ac:dyDescent="0.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</row>
    <row r="963" spans="1:18" s="47" customFormat="1" x14ac:dyDescent="0.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</row>
    <row r="964" spans="1:18" s="47" customFormat="1" x14ac:dyDescent="0.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</row>
    <row r="965" spans="1:18" s="47" customFormat="1" x14ac:dyDescent="0.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</row>
    <row r="966" spans="1:18" s="47" customFormat="1" x14ac:dyDescent="0.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</row>
    <row r="967" spans="1:18" s="47" customFormat="1" x14ac:dyDescent="0.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</row>
    <row r="968" spans="1:18" s="47" customFormat="1" x14ac:dyDescent="0.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</row>
    <row r="969" spans="1:18" s="47" customFormat="1" x14ac:dyDescent="0.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</row>
    <row r="970" spans="1:18" s="47" customFormat="1" x14ac:dyDescent="0.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</row>
    <row r="971" spans="1:18" s="47" customFormat="1" x14ac:dyDescent="0.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</row>
    <row r="972" spans="1:18" s="47" customFormat="1" x14ac:dyDescent="0.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</row>
    <row r="973" spans="1:18" s="47" customFormat="1" x14ac:dyDescent="0.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</row>
    <row r="974" spans="1:18" s="47" customFormat="1" x14ac:dyDescent="0.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</row>
    <row r="975" spans="1:18" s="47" customFormat="1" x14ac:dyDescent="0.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</row>
    <row r="976" spans="1:18" s="47" customFormat="1" x14ac:dyDescent="0.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</row>
    <row r="977" spans="1:18" s="47" customFormat="1" x14ac:dyDescent="0.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</row>
    <row r="978" spans="1:18" s="47" customFormat="1" x14ac:dyDescent="0.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</row>
    <row r="979" spans="1:18" s="47" customFormat="1" x14ac:dyDescent="0.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</row>
    <row r="980" spans="1:18" s="47" customFormat="1" x14ac:dyDescent="0.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</row>
    <row r="981" spans="1:18" s="47" customFormat="1" x14ac:dyDescent="0.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</row>
    <row r="982" spans="1:18" s="47" customFormat="1" x14ac:dyDescent="0.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</row>
    <row r="983" spans="1:18" s="47" customFormat="1" x14ac:dyDescent="0.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</row>
    <row r="984" spans="1:18" s="47" customFormat="1" x14ac:dyDescent="0.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</row>
    <row r="985" spans="1:18" s="47" customFormat="1" x14ac:dyDescent="0.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</row>
    <row r="986" spans="1:18" s="47" customFormat="1" x14ac:dyDescent="0.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</row>
    <row r="987" spans="1:18" s="47" customFormat="1" x14ac:dyDescent="0.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</row>
    <row r="988" spans="1:18" s="47" customFormat="1" x14ac:dyDescent="0.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</row>
    <row r="989" spans="1:18" s="47" customFormat="1" x14ac:dyDescent="0.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</row>
    <row r="990" spans="1:18" s="47" customFormat="1" x14ac:dyDescent="0.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</row>
    <row r="991" spans="1:18" s="47" customFormat="1" x14ac:dyDescent="0.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</row>
    <row r="992" spans="1:18" s="47" customFormat="1" x14ac:dyDescent="0.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</row>
    <row r="993" spans="1:18" s="47" customFormat="1" x14ac:dyDescent="0.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</row>
    <row r="994" spans="1:18" s="47" customFormat="1" x14ac:dyDescent="0.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</row>
    <row r="995" spans="1:18" s="47" customFormat="1" x14ac:dyDescent="0.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</row>
    <row r="996" spans="1:18" s="47" customFormat="1" x14ac:dyDescent="0.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</row>
    <row r="997" spans="1:18" s="47" customFormat="1" x14ac:dyDescent="0.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</row>
    <row r="998" spans="1:18" s="47" customFormat="1" x14ac:dyDescent="0.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</row>
    <row r="999" spans="1:18" s="47" customFormat="1" x14ac:dyDescent="0.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</row>
    <row r="1000" spans="1:18" s="47" customFormat="1" x14ac:dyDescent="0.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</row>
    <row r="1001" spans="1:18" s="47" customFormat="1" x14ac:dyDescent="0.25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</row>
    <row r="1002" spans="1:18" s="47" customFormat="1" x14ac:dyDescent="0.25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</row>
    <row r="1003" spans="1:18" s="47" customFormat="1" x14ac:dyDescent="0.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</row>
    <row r="1004" spans="1:18" s="47" customFormat="1" x14ac:dyDescent="0.25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</row>
    <row r="1005" spans="1:18" s="47" customFormat="1" x14ac:dyDescent="0.25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</row>
    <row r="1006" spans="1:18" s="47" customFormat="1" x14ac:dyDescent="0.25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</row>
    <row r="1007" spans="1:18" s="47" customFormat="1" x14ac:dyDescent="0.25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</row>
    <row r="1008" spans="1:18" s="47" customFormat="1" x14ac:dyDescent="0.25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</row>
    <row r="1009" spans="1:18" s="47" customFormat="1" x14ac:dyDescent="0.25">
      <c r="A1009" s="44"/>
      <c r="B1009" s="44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</row>
    <row r="1010" spans="1:18" s="47" customFormat="1" x14ac:dyDescent="0.25">
      <c r="A1010" s="44"/>
      <c r="B1010" s="44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</row>
    <row r="1011" spans="1:18" s="47" customFormat="1" x14ac:dyDescent="0.25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</row>
    <row r="1012" spans="1:18" s="47" customFormat="1" x14ac:dyDescent="0.25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</row>
    <row r="1013" spans="1:18" s="47" customFormat="1" x14ac:dyDescent="0.25">
      <c r="A1013" s="44"/>
      <c r="B1013" s="44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</row>
    <row r="1014" spans="1:18" s="47" customFormat="1" x14ac:dyDescent="0.25">
      <c r="A1014" s="44"/>
      <c r="B1014" s="44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</row>
    <row r="1015" spans="1:18" s="47" customFormat="1" x14ac:dyDescent="0.25">
      <c r="A1015" s="44"/>
      <c r="B1015" s="44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</row>
    <row r="1016" spans="1:18" s="47" customFormat="1" x14ac:dyDescent="0.25">
      <c r="A1016" s="44"/>
      <c r="B1016" s="44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</row>
    <row r="1017" spans="1:18" s="47" customFormat="1" x14ac:dyDescent="0.25">
      <c r="A1017" s="44"/>
      <c r="B1017" s="44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</row>
    <row r="1018" spans="1:18" s="47" customFormat="1" x14ac:dyDescent="0.25">
      <c r="A1018" s="44"/>
      <c r="B1018" s="44"/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</row>
    <row r="1019" spans="1:18" s="47" customFormat="1" x14ac:dyDescent="0.25">
      <c r="A1019" s="44"/>
      <c r="B1019" s="44"/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</row>
    <row r="1020" spans="1:18" s="47" customFormat="1" x14ac:dyDescent="0.25">
      <c r="A1020" s="44"/>
      <c r="B1020" s="44"/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</row>
    <row r="1021" spans="1:18" s="47" customFormat="1" x14ac:dyDescent="0.25">
      <c r="A1021" s="44"/>
      <c r="B1021" s="44"/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</row>
    <row r="1022" spans="1:18" s="47" customFormat="1" x14ac:dyDescent="0.25">
      <c r="A1022" s="44"/>
      <c r="B1022" s="44"/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</row>
    <row r="1023" spans="1:18" s="47" customFormat="1" x14ac:dyDescent="0.25">
      <c r="A1023" s="44"/>
      <c r="B1023" s="44"/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</row>
    <row r="1024" spans="1:18" s="47" customFormat="1" x14ac:dyDescent="0.25">
      <c r="A1024" s="44"/>
      <c r="B1024" s="44"/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</row>
    <row r="1025" spans="1:18" s="47" customFormat="1" x14ac:dyDescent="0.25">
      <c r="A1025" s="44"/>
      <c r="B1025" s="44"/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</row>
    <row r="1026" spans="1:18" s="47" customFormat="1" x14ac:dyDescent="0.25">
      <c r="A1026" s="44"/>
      <c r="B1026" s="44"/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</row>
    <row r="1027" spans="1:18" s="47" customFormat="1" x14ac:dyDescent="0.25">
      <c r="A1027" s="44"/>
      <c r="B1027" s="44"/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</row>
    <row r="1028" spans="1:18" s="47" customFormat="1" x14ac:dyDescent="0.25">
      <c r="A1028" s="44"/>
      <c r="B1028" s="44"/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</row>
    <row r="1029" spans="1:18" s="47" customFormat="1" x14ac:dyDescent="0.25">
      <c r="A1029" s="44"/>
      <c r="B1029" s="44"/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</row>
    <row r="1030" spans="1:18" s="47" customFormat="1" x14ac:dyDescent="0.25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</row>
    <row r="1031" spans="1:18" s="47" customFormat="1" x14ac:dyDescent="0.25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</row>
    <row r="1032" spans="1:18" s="47" customFormat="1" x14ac:dyDescent="0.25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</row>
    <row r="1033" spans="1:18" s="47" customFormat="1" x14ac:dyDescent="0.25">
      <c r="A1033" s="44"/>
      <c r="B1033" s="44"/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</row>
    <row r="1034" spans="1:18" s="47" customFormat="1" x14ac:dyDescent="0.25">
      <c r="A1034" s="44"/>
      <c r="B1034" s="44"/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</row>
    <row r="1035" spans="1:18" s="47" customFormat="1" x14ac:dyDescent="0.25">
      <c r="A1035" s="44"/>
      <c r="B1035" s="44"/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</row>
    <row r="1036" spans="1:18" s="47" customFormat="1" x14ac:dyDescent="0.25">
      <c r="A1036" s="44"/>
      <c r="B1036" s="44"/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</row>
    <row r="1037" spans="1:18" s="47" customFormat="1" x14ac:dyDescent="0.25">
      <c r="A1037" s="44"/>
      <c r="B1037" s="44"/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</row>
    <row r="1038" spans="1:18" s="47" customFormat="1" x14ac:dyDescent="0.25">
      <c r="A1038" s="44"/>
      <c r="B1038" s="44"/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</row>
    <row r="1039" spans="1:18" s="47" customFormat="1" x14ac:dyDescent="0.25">
      <c r="A1039" s="44"/>
      <c r="B1039" s="44"/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</row>
    <row r="1040" spans="1:18" s="47" customFormat="1" x14ac:dyDescent="0.25">
      <c r="A1040" s="44"/>
      <c r="B1040" s="44"/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</row>
    <row r="1041" spans="1:18" s="47" customFormat="1" x14ac:dyDescent="0.25">
      <c r="A1041" s="44"/>
      <c r="B1041" s="44"/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</row>
    <row r="1042" spans="1:18" s="47" customFormat="1" x14ac:dyDescent="0.25">
      <c r="A1042" s="44"/>
      <c r="B1042" s="44"/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</row>
    <row r="1043" spans="1:18" s="47" customFormat="1" x14ac:dyDescent="0.25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</row>
    <row r="1044" spans="1:18" s="47" customFormat="1" x14ac:dyDescent="0.25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</row>
    <row r="1045" spans="1:18" s="47" customFormat="1" x14ac:dyDescent="0.25">
      <c r="A1045" s="44"/>
      <c r="B1045" s="44"/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</row>
    <row r="1046" spans="1:18" s="47" customFormat="1" x14ac:dyDescent="0.25">
      <c r="A1046" s="44"/>
      <c r="B1046" s="44"/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</row>
    <row r="1047" spans="1:18" s="47" customFormat="1" x14ac:dyDescent="0.25">
      <c r="A1047" s="44"/>
      <c r="B1047" s="44"/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</row>
    <row r="1048" spans="1:18" s="47" customFormat="1" x14ac:dyDescent="0.25">
      <c r="A1048" s="44"/>
      <c r="B1048" s="44"/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</row>
    <row r="1049" spans="1:18" s="47" customFormat="1" x14ac:dyDescent="0.25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</row>
    <row r="1050" spans="1:18" s="47" customFormat="1" x14ac:dyDescent="0.25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</row>
    <row r="1051" spans="1:18" s="47" customFormat="1" x14ac:dyDescent="0.25">
      <c r="A1051" s="44"/>
      <c r="B1051" s="44"/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</row>
    <row r="1052" spans="1:18" s="47" customFormat="1" x14ac:dyDescent="0.25">
      <c r="A1052" s="44"/>
      <c r="B1052" s="44"/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</row>
    <row r="1053" spans="1:18" s="47" customFormat="1" x14ac:dyDescent="0.25">
      <c r="A1053" s="44"/>
      <c r="B1053" s="44"/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</row>
    <row r="1054" spans="1:18" s="47" customFormat="1" x14ac:dyDescent="0.25">
      <c r="A1054" s="44"/>
      <c r="B1054" s="44"/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</row>
    <row r="1055" spans="1:18" s="47" customFormat="1" x14ac:dyDescent="0.25">
      <c r="A1055" s="44"/>
      <c r="B1055" s="44"/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</row>
    <row r="1056" spans="1:18" s="47" customFormat="1" x14ac:dyDescent="0.25">
      <c r="A1056" s="44"/>
      <c r="B1056" s="44"/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</row>
    <row r="1057" spans="1:18" s="47" customFormat="1" x14ac:dyDescent="0.25">
      <c r="A1057" s="44"/>
      <c r="B1057" s="44"/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</row>
    <row r="1058" spans="1:18" s="47" customFormat="1" x14ac:dyDescent="0.25">
      <c r="A1058" s="44"/>
      <c r="B1058" s="44"/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</row>
    <row r="1059" spans="1:18" s="47" customFormat="1" x14ac:dyDescent="0.25">
      <c r="A1059" s="44"/>
      <c r="B1059" s="44"/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</row>
    <row r="1060" spans="1:18" s="47" customFormat="1" x14ac:dyDescent="0.25">
      <c r="A1060" s="44"/>
      <c r="B1060" s="44"/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</row>
    <row r="1061" spans="1:18" s="47" customFormat="1" x14ac:dyDescent="0.25">
      <c r="A1061" s="44"/>
      <c r="B1061" s="44"/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</row>
    <row r="1062" spans="1:18" s="47" customFormat="1" x14ac:dyDescent="0.25">
      <c r="A1062" s="44"/>
      <c r="B1062" s="44"/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</row>
    <row r="1063" spans="1:18" s="47" customFormat="1" x14ac:dyDescent="0.25">
      <c r="A1063" s="44"/>
      <c r="B1063" s="44"/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</row>
    <row r="1064" spans="1:18" s="47" customFormat="1" x14ac:dyDescent="0.25">
      <c r="A1064" s="44"/>
      <c r="B1064" s="44"/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</row>
    <row r="1065" spans="1:18" s="47" customFormat="1" x14ac:dyDescent="0.25">
      <c r="A1065" s="44"/>
      <c r="B1065" s="44"/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</row>
    <row r="1066" spans="1:18" s="47" customFormat="1" x14ac:dyDescent="0.25">
      <c r="A1066" s="44"/>
      <c r="B1066" s="44"/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</row>
    <row r="1067" spans="1:18" s="47" customFormat="1" x14ac:dyDescent="0.25">
      <c r="A1067" s="44"/>
      <c r="B1067" s="44"/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</row>
    <row r="1068" spans="1:18" s="47" customFormat="1" x14ac:dyDescent="0.25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</row>
    <row r="1069" spans="1:18" s="47" customFormat="1" x14ac:dyDescent="0.25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</row>
    <row r="1070" spans="1:18" s="47" customFormat="1" x14ac:dyDescent="0.25">
      <c r="A1070" s="44"/>
      <c r="B1070" s="44"/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</row>
    <row r="1071" spans="1:18" s="47" customFormat="1" x14ac:dyDescent="0.25">
      <c r="A1071" s="44"/>
      <c r="B1071" s="44"/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</row>
    <row r="1072" spans="1:18" s="47" customFormat="1" x14ac:dyDescent="0.25">
      <c r="A1072" s="44"/>
      <c r="B1072" s="44"/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</row>
    <row r="1073" spans="1:18" s="47" customFormat="1" x14ac:dyDescent="0.25">
      <c r="A1073" s="44"/>
      <c r="B1073" s="44"/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</row>
    <row r="1074" spans="1:18" s="47" customFormat="1" x14ac:dyDescent="0.25">
      <c r="A1074" s="44"/>
      <c r="B1074" s="44"/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</row>
    <row r="1075" spans="1:18" s="47" customFormat="1" x14ac:dyDescent="0.25">
      <c r="A1075" s="44"/>
      <c r="B1075" s="44"/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</row>
    <row r="1076" spans="1:18" s="47" customFormat="1" x14ac:dyDescent="0.25">
      <c r="A1076" s="44"/>
      <c r="B1076" s="44"/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</row>
    <row r="1077" spans="1:18" s="47" customFormat="1" x14ac:dyDescent="0.25">
      <c r="A1077" s="44"/>
      <c r="B1077" s="44"/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</row>
    <row r="1078" spans="1:18" s="47" customFormat="1" x14ac:dyDescent="0.25">
      <c r="A1078" s="44"/>
      <c r="B1078" s="44"/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</row>
    <row r="1079" spans="1:18" s="47" customFormat="1" x14ac:dyDescent="0.25">
      <c r="A1079" s="44"/>
      <c r="B1079" s="44"/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</row>
    <row r="1080" spans="1:18" s="47" customFormat="1" x14ac:dyDescent="0.25">
      <c r="A1080" s="44"/>
      <c r="B1080" s="44"/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</row>
    <row r="1081" spans="1:18" s="47" customFormat="1" x14ac:dyDescent="0.25">
      <c r="A1081" s="44"/>
      <c r="B1081" s="44"/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</row>
    <row r="1082" spans="1:18" s="47" customFormat="1" x14ac:dyDescent="0.25">
      <c r="A1082" s="44"/>
      <c r="B1082" s="44"/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</row>
    <row r="1083" spans="1:18" s="47" customFormat="1" x14ac:dyDescent="0.25">
      <c r="A1083" s="44"/>
      <c r="B1083" s="44"/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</row>
    <row r="1084" spans="1:18" s="47" customFormat="1" x14ac:dyDescent="0.25">
      <c r="A1084" s="44"/>
      <c r="B1084" s="44"/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</row>
    <row r="1085" spans="1:18" s="47" customFormat="1" x14ac:dyDescent="0.25">
      <c r="A1085" s="44"/>
      <c r="B1085" s="44"/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</row>
    <row r="1086" spans="1:18" s="47" customFormat="1" x14ac:dyDescent="0.25">
      <c r="A1086" s="44"/>
      <c r="B1086" s="4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</row>
    <row r="1087" spans="1:18" s="47" customFormat="1" x14ac:dyDescent="0.25">
      <c r="A1087" s="44"/>
      <c r="B1087" s="4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</row>
    <row r="1088" spans="1:18" s="47" customFormat="1" x14ac:dyDescent="0.25">
      <c r="A1088" s="44"/>
      <c r="B1088" s="44"/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</row>
    <row r="1089" spans="1:18" s="47" customFormat="1" x14ac:dyDescent="0.25">
      <c r="A1089" s="44"/>
      <c r="B1089" s="44"/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</row>
    <row r="1090" spans="1:18" s="47" customFormat="1" x14ac:dyDescent="0.25">
      <c r="A1090" s="44"/>
      <c r="B1090" s="44"/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</row>
    <row r="1091" spans="1:18" s="47" customFormat="1" x14ac:dyDescent="0.25">
      <c r="A1091" s="44"/>
      <c r="B1091" s="44"/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</row>
    <row r="1092" spans="1:18" s="47" customFormat="1" x14ac:dyDescent="0.25">
      <c r="A1092" s="44"/>
      <c r="B1092" s="44"/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</row>
    <row r="1093" spans="1:18" s="47" customFormat="1" x14ac:dyDescent="0.25">
      <c r="A1093" s="44"/>
      <c r="B1093" s="44"/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</row>
    <row r="1094" spans="1:18" s="47" customFormat="1" x14ac:dyDescent="0.25">
      <c r="A1094" s="44"/>
      <c r="B1094" s="44"/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</row>
    <row r="1095" spans="1:18" s="47" customFormat="1" x14ac:dyDescent="0.25">
      <c r="A1095" s="44"/>
      <c r="B1095" s="44"/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</row>
    <row r="1096" spans="1:18" s="47" customFormat="1" x14ac:dyDescent="0.25">
      <c r="A1096" s="44"/>
      <c r="B1096" s="44"/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</row>
    <row r="1097" spans="1:18" s="47" customFormat="1" x14ac:dyDescent="0.25">
      <c r="A1097" s="44"/>
      <c r="B1097" s="44"/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</row>
    <row r="1098" spans="1:18" s="47" customFormat="1" x14ac:dyDescent="0.25">
      <c r="A1098" s="44"/>
      <c r="B1098" s="44"/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</row>
    <row r="1099" spans="1:18" s="47" customFormat="1" x14ac:dyDescent="0.25">
      <c r="A1099" s="44"/>
      <c r="B1099" s="44"/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</row>
    <row r="1100" spans="1:18" s="47" customFormat="1" x14ac:dyDescent="0.25">
      <c r="A1100" s="44"/>
      <c r="B1100" s="44"/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</row>
    <row r="1101" spans="1:18" s="47" customFormat="1" x14ac:dyDescent="0.25">
      <c r="A1101" s="44"/>
      <c r="B1101" s="44"/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</row>
    <row r="1102" spans="1:18" s="47" customFormat="1" x14ac:dyDescent="0.25">
      <c r="A1102" s="44"/>
      <c r="B1102" s="44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</row>
    <row r="1103" spans="1:18" s="47" customFormat="1" x14ac:dyDescent="0.25">
      <c r="A1103" s="44"/>
      <c r="B1103" s="44"/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</row>
    <row r="1104" spans="1:18" s="47" customFormat="1" x14ac:dyDescent="0.25">
      <c r="A1104" s="44"/>
      <c r="B1104" s="44"/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</row>
    <row r="1105" spans="1:18" s="47" customFormat="1" x14ac:dyDescent="0.25">
      <c r="A1105" s="44"/>
      <c r="B1105" s="44"/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</row>
    <row r="1106" spans="1:18" s="47" customFormat="1" x14ac:dyDescent="0.25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</row>
    <row r="1107" spans="1:18" s="47" customFormat="1" x14ac:dyDescent="0.25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</row>
    <row r="1108" spans="1:18" s="47" customFormat="1" x14ac:dyDescent="0.25">
      <c r="A1108" s="44"/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</row>
    <row r="1109" spans="1:18" s="47" customFormat="1" x14ac:dyDescent="0.25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</row>
    <row r="1110" spans="1:18" s="47" customFormat="1" x14ac:dyDescent="0.25">
      <c r="A1110" s="44"/>
      <c r="B1110" s="44"/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</row>
    <row r="1111" spans="1:18" s="47" customFormat="1" x14ac:dyDescent="0.25">
      <c r="A1111" s="44"/>
      <c r="B1111" s="44"/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</row>
    <row r="1112" spans="1:18" s="47" customFormat="1" x14ac:dyDescent="0.25">
      <c r="A1112" s="44"/>
      <c r="B1112" s="44"/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</row>
    <row r="1113" spans="1:18" s="47" customFormat="1" x14ac:dyDescent="0.25">
      <c r="A1113" s="44"/>
      <c r="B1113" s="44"/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</row>
    <row r="1114" spans="1:18" s="47" customFormat="1" x14ac:dyDescent="0.25">
      <c r="A1114" s="44"/>
      <c r="B1114" s="44"/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</row>
    <row r="1115" spans="1:18" s="47" customFormat="1" x14ac:dyDescent="0.25">
      <c r="A1115" s="44"/>
      <c r="B1115" s="44"/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</row>
    <row r="1116" spans="1:18" s="47" customFormat="1" x14ac:dyDescent="0.25">
      <c r="A1116" s="44"/>
      <c r="B1116" s="44"/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</row>
    <row r="1117" spans="1:18" s="47" customFormat="1" x14ac:dyDescent="0.25">
      <c r="A1117" s="44"/>
      <c r="B1117" s="44"/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</row>
    <row r="1118" spans="1:18" s="47" customFormat="1" x14ac:dyDescent="0.25">
      <c r="A1118" s="44"/>
      <c r="B1118" s="44"/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</row>
    <row r="1119" spans="1:18" s="47" customFormat="1" x14ac:dyDescent="0.25">
      <c r="A1119" s="44"/>
      <c r="B1119" s="44"/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</row>
    <row r="1120" spans="1:18" s="47" customFormat="1" x14ac:dyDescent="0.25">
      <c r="A1120" s="44"/>
      <c r="B1120" s="44"/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</row>
    <row r="1121" spans="1:18" s="47" customFormat="1" x14ac:dyDescent="0.25">
      <c r="A1121" s="44"/>
      <c r="B1121" s="44"/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</row>
    <row r="1122" spans="1:18" s="47" customFormat="1" x14ac:dyDescent="0.25">
      <c r="A1122" s="44"/>
      <c r="B1122" s="44"/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</row>
    <row r="1123" spans="1:18" s="47" customFormat="1" x14ac:dyDescent="0.25">
      <c r="A1123" s="44"/>
      <c r="B1123" s="44"/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</row>
    <row r="1124" spans="1:18" s="47" customFormat="1" x14ac:dyDescent="0.25">
      <c r="A1124" s="44"/>
      <c r="B1124" s="44"/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</row>
    <row r="1125" spans="1:18" s="47" customFormat="1" x14ac:dyDescent="0.25">
      <c r="A1125" s="44"/>
      <c r="B1125" s="44"/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</row>
    <row r="1126" spans="1:18" s="47" customFormat="1" x14ac:dyDescent="0.25">
      <c r="A1126" s="44"/>
      <c r="B1126" s="44"/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</row>
    <row r="1127" spans="1:18" s="47" customFormat="1" x14ac:dyDescent="0.25">
      <c r="A1127" s="44"/>
      <c r="B1127" s="44"/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</row>
    <row r="1128" spans="1:18" s="47" customFormat="1" x14ac:dyDescent="0.25">
      <c r="A1128" s="44"/>
      <c r="B1128" s="44"/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</row>
    <row r="1129" spans="1:18" s="47" customFormat="1" x14ac:dyDescent="0.25">
      <c r="A1129" s="44"/>
      <c r="B1129" s="44"/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</row>
    <row r="1130" spans="1:18" s="47" customFormat="1" x14ac:dyDescent="0.25">
      <c r="A1130" s="44"/>
      <c r="B1130" s="44"/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</row>
    <row r="1131" spans="1:18" s="47" customFormat="1" x14ac:dyDescent="0.25">
      <c r="A1131" s="44"/>
      <c r="B1131" s="44"/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</row>
    <row r="1132" spans="1:18" s="47" customFormat="1" x14ac:dyDescent="0.25">
      <c r="A1132" s="44"/>
      <c r="B1132" s="44"/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</row>
    <row r="1133" spans="1:18" s="47" customFormat="1" x14ac:dyDescent="0.25">
      <c r="A1133" s="44"/>
      <c r="B1133" s="44"/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</row>
    <row r="1134" spans="1:18" s="47" customFormat="1" x14ac:dyDescent="0.25">
      <c r="A1134" s="44"/>
      <c r="B1134" s="44"/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</row>
    <row r="1135" spans="1:18" s="47" customFormat="1" x14ac:dyDescent="0.25">
      <c r="A1135" s="44"/>
      <c r="B1135" s="44"/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</row>
    <row r="1136" spans="1:18" s="47" customFormat="1" x14ac:dyDescent="0.25">
      <c r="A1136" s="44"/>
      <c r="B1136" s="44"/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</row>
    <row r="1137" spans="1:18" s="47" customFormat="1" x14ac:dyDescent="0.25">
      <c r="A1137" s="44"/>
      <c r="B1137" s="44"/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</row>
    <row r="1138" spans="1:18" s="47" customFormat="1" x14ac:dyDescent="0.25">
      <c r="A1138" s="44"/>
      <c r="B1138" s="44"/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</row>
    <row r="1139" spans="1:18" s="47" customFormat="1" x14ac:dyDescent="0.25">
      <c r="A1139" s="44"/>
      <c r="B1139" s="44"/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</row>
    <row r="1140" spans="1:18" s="47" customFormat="1" x14ac:dyDescent="0.25">
      <c r="A1140" s="44"/>
      <c r="B1140" s="44"/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</row>
    <row r="1141" spans="1:18" s="47" customFormat="1" x14ac:dyDescent="0.25">
      <c r="A1141" s="44"/>
      <c r="B1141" s="44"/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</row>
    <row r="1142" spans="1:18" s="47" customFormat="1" x14ac:dyDescent="0.25">
      <c r="A1142" s="44"/>
      <c r="B1142" s="44"/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</row>
    <row r="1143" spans="1:18" s="47" customFormat="1" x14ac:dyDescent="0.25">
      <c r="A1143" s="44"/>
      <c r="B1143" s="44"/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</row>
    <row r="1144" spans="1:18" s="47" customFormat="1" x14ac:dyDescent="0.25">
      <c r="A1144" s="44"/>
      <c r="B1144" s="4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</row>
    <row r="1145" spans="1:18" s="47" customFormat="1" x14ac:dyDescent="0.25">
      <c r="A1145" s="44"/>
      <c r="B1145" s="4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</row>
    <row r="1146" spans="1:18" s="47" customFormat="1" x14ac:dyDescent="0.25">
      <c r="A1146" s="44"/>
      <c r="B1146" s="4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</row>
    <row r="1147" spans="1:18" s="47" customFormat="1" x14ac:dyDescent="0.25">
      <c r="A1147" s="44"/>
      <c r="B1147" s="4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</row>
    <row r="1148" spans="1:18" s="47" customFormat="1" x14ac:dyDescent="0.25">
      <c r="A1148" s="44"/>
      <c r="B1148" s="4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</row>
    <row r="1149" spans="1:18" s="47" customFormat="1" x14ac:dyDescent="0.25">
      <c r="A1149" s="44"/>
      <c r="B1149" s="44"/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</row>
    <row r="1150" spans="1:18" s="47" customFormat="1" x14ac:dyDescent="0.25">
      <c r="A1150" s="44"/>
      <c r="B1150" s="44"/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</row>
    <row r="1151" spans="1:18" s="47" customFormat="1" x14ac:dyDescent="0.25">
      <c r="A1151" s="44"/>
      <c r="B1151" s="44"/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</row>
    <row r="1152" spans="1:18" s="47" customFormat="1" x14ac:dyDescent="0.25">
      <c r="A1152" s="44"/>
      <c r="B1152" s="44"/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</row>
    <row r="1153" spans="1:18" s="47" customFormat="1" x14ac:dyDescent="0.25">
      <c r="A1153" s="44"/>
      <c r="B1153" s="44"/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</row>
    <row r="1154" spans="1:18" s="47" customFormat="1" x14ac:dyDescent="0.25">
      <c r="A1154" s="44"/>
      <c r="B1154" s="44"/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</row>
    <row r="1155" spans="1:18" s="47" customFormat="1" x14ac:dyDescent="0.25">
      <c r="A1155" s="44"/>
      <c r="B1155" s="44"/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</row>
    <row r="1156" spans="1:18" s="47" customFormat="1" x14ac:dyDescent="0.25">
      <c r="A1156" s="44"/>
      <c r="B1156" s="44"/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</row>
    <row r="1157" spans="1:18" s="47" customFormat="1" x14ac:dyDescent="0.25">
      <c r="A1157" s="44"/>
      <c r="B1157" s="44"/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</row>
    <row r="1158" spans="1:18" s="47" customFormat="1" x14ac:dyDescent="0.25">
      <c r="A1158" s="44"/>
      <c r="B1158" s="44"/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</row>
    <row r="1159" spans="1:18" s="47" customFormat="1" x14ac:dyDescent="0.25">
      <c r="A1159" s="44"/>
      <c r="B1159" s="44"/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</row>
    <row r="1160" spans="1:18" s="47" customFormat="1" x14ac:dyDescent="0.25">
      <c r="A1160" s="44"/>
      <c r="B1160" s="44"/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</row>
    <row r="1161" spans="1:18" s="47" customFormat="1" x14ac:dyDescent="0.25">
      <c r="A1161" s="44"/>
      <c r="B1161" s="44"/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</row>
    <row r="1162" spans="1:18" s="47" customFormat="1" x14ac:dyDescent="0.25">
      <c r="A1162" s="44"/>
      <c r="B1162" s="44"/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</row>
    <row r="1163" spans="1:18" s="47" customFormat="1" x14ac:dyDescent="0.25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</row>
    <row r="1164" spans="1:18" s="47" customFormat="1" x14ac:dyDescent="0.25">
      <c r="A1164" s="44"/>
      <c r="B1164" s="4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</row>
    <row r="1165" spans="1:18" s="47" customFormat="1" x14ac:dyDescent="0.25">
      <c r="A1165" s="44"/>
      <c r="B1165" s="44"/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</row>
    <row r="1166" spans="1:18" s="47" customFormat="1" x14ac:dyDescent="0.25">
      <c r="A1166" s="44"/>
      <c r="B1166" s="44"/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</row>
    <row r="1167" spans="1:18" s="47" customFormat="1" x14ac:dyDescent="0.25">
      <c r="A1167" s="44"/>
      <c r="B1167" s="44"/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</row>
    <row r="1168" spans="1:18" s="47" customFormat="1" x14ac:dyDescent="0.25">
      <c r="A1168" s="44"/>
      <c r="B1168" s="44"/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</row>
    <row r="1169" spans="1:18" s="47" customFormat="1" x14ac:dyDescent="0.25">
      <c r="A1169" s="44"/>
      <c r="B1169" s="44"/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</row>
    <row r="1170" spans="1:18" s="47" customFormat="1" x14ac:dyDescent="0.25">
      <c r="A1170" s="44"/>
      <c r="B1170" s="44"/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</row>
    <row r="1171" spans="1:18" s="47" customFormat="1" x14ac:dyDescent="0.25">
      <c r="A1171" s="44"/>
      <c r="B1171" s="44"/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</row>
    <row r="1172" spans="1:18" s="47" customFormat="1" x14ac:dyDescent="0.25">
      <c r="A1172" s="44"/>
      <c r="B1172" s="44"/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</row>
    <row r="1173" spans="1:18" s="47" customFormat="1" x14ac:dyDescent="0.25">
      <c r="A1173" s="44"/>
      <c r="B1173" s="44"/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</row>
    <row r="1174" spans="1:18" s="47" customFormat="1" x14ac:dyDescent="0.25">
      <c r="A1174" s="44"/>
      <c r="B1174" s="44"/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</row>
    <row r="1175" spans="1:18" s="47" customFormat="1" x14ac:dyDescent="0.25">
      <c r="A1175" s="44"/>
      <c r="B1175" s="44"/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</row>
    <row r="1176" spans="1:18" s="47" customFormat="1" x14ac:dyDescent="0.25">
      <c r="A1176" s="44"/>
      <c r="B1176" s="44"/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</row>
    <row r="1177" spans="1:18" s="47" customFormat="1" x14ac:dyDescent="0.25">
      <c r="A1177" s="44"/>
      <c r="B1177" s="44"/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</row>
    <row r="1178" spans="1:18" s="47" customFormat="1" x14ac:dyDescent="0.25">
      <c r="A1178" s="44"/>
      <c r="B1178" s="44"/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</row>
    <row r="1179" spans="1:18" s="47" customFormat="1" x14ac:dyDescent="0.25">
      <c r="A1179" s="44"/>
      <c r="B1179" s="44"/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</row>
    <row r="1180" spans="1:18" s="47" customFormat="1" x14ac:dyDescent="0.25">
      <c r="A1180" s="44"/>
      <c r="B1180" s="44"/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</row>
    <row r="1181" spans="1:18" s="47" customFormat="1" x14ac:dyDescent="0.25">
      <c r="A1181" s="44"/>
      <c r="B1181" s="44"/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</row>
    <row r="1182" spans="1:18" s="47" customFormat="1" x14ac:dyDescent="0.25">
      <c r="A1182" s="44"/>
      <c r="B1182" s="44"/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</row>
    <row r="1183" spans="1:18" s="47" customFormat="1" x14ac:dyDescent="0.25">
      <c r="A1183" s="44"/>
      <c r="B1183" s="44"/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</row>
    <row r="1184" spans="1:18" s="47" customFormat="1" x14ac:dyDescent="0.25">
      <c r="A1184" s="44"/>
      <c r="B1184" s="44"/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</row>
    <row r="1185" spans="1:18" s="47" customFormat="1" x14ac:dyDescent="0.25">
      <c r="A1185" s="44"/>
      <c r="B1185" s="44"/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</row>
    <row r="1186" spans="1:18" s="47" customFormat="1" x14ac:dyDescent="0.25">
      <c r="A1186" s="44"/>
      <c r="B1186" s="44"/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</row>
    <row r="1187" spans="1:18" s="47" customFormat="1" x14ac:dyDescent="0.25">
      <c r="A1187" s="44"/>
      <c r="B1187" s="44"/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</row>
    <row r="1188" spans="1:18" s="47" customFormat="1" x14ac:dyDescent="0.25">
      <c r="A1188" s="44"/>
      <c r="B1188" s="44"/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</row>
    <row r="1189" spans="1:18" s="47" customFormat="1" x14ac:dyDescent="0.25">
      <c r="A1189" s="44"/>
      <c r="B1189" s="44"/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</row>
    <row r="1190" spans="1:18" s="47" customFormat="1" x14ac:dyDescent="0.25">
      <c r="A1190" s="44"/>
      <c r="B1190" s="44"/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</row>
    <row r="1191" spans="1:18" s="47" customFormat="1" x14ac:dyDescent="0.25">
      <c r="A1191" s="44"/>
      <c r="B1191" s="44"/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</row>
    <row r="1192" spans="1:18" s="47" customFormat="1" x14ac:dyDescent="0.25">
      <c r="A1192" s="44"/>
      <c r="B1192" s="44"/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</row>
    <row r="1193" spans="1:18" s="47" customFormat="1" x14ac:dyDescent="0.25">
      <c r="A1193" s="44"/>
      <c r="B1193" s="44"/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</row>
    <row r="1194" spans="1:18" s="47" customFormat="1" x14ac:dyDescent="0.25">
      <c r="A1194" s="44"/>
      <c r="B1194" s="44"/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</row>
    <row r="1195" spans="1:18" s="47" customFormat="1" x14ac:dyDescent="0.25">
      <c r="A1195" s="44"/>
      <c r="B1195" s="44"/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</row>
    <row r="1196" spans="1:18" s="47" customFormat="1" x14ac:dyDescent="0.25">
      <c r="A1196" s="44"/>
      <c r="B1196" s="44"/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</row>
    <row r="1197" spans="1:18" s="47" customFormat="1" x14ac:dyDescent="0.25">
      <c r="A1197" s="44"/>
      <c r="B1197" s="44"/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</row>
    <row r="1198" spans="1:18" s="47" customFormat="1" x14ac:dyDescent="0.25">
      <c r="A1198" s="44"/>
      <c r="B1198" s="44"/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</row>
    <row r="1199" spans="1:18" s="47" customFormat="1" x14ac:dyDescent="0.25">
      <c r="A1199" s="44"/>
      <c r="B1199" s="44"/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</row>
    <row r="1200" spans="1:18" s="47" customFormat="1" x14ac:dyDescent="0.25">
      <c r="A1200" s="44"/>
      <c r="B1200" s="44"/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</row>
    <row r="1201" spans="1:18" s="47" customFormat="1" x14ac:dyDescent="0.25">
      <c r="A1201" s="44"/>
      <c r="B1201" s="44"/>
      <c r="C1201" s="44"/>
      <c r="D1201" s="44"/>
      <c r="E1201" s="44"/>
      <c r="F1201" s="44"/>
      <c r="G1201" s="44"/>
      <c r="H1201" s="44"/>
      <c r="I1201" s="44"/>
      <c r="J1201" s="44"/>
      <c r="K1201" s="44"/>
      <c r="L1201" s="44"/>
      <c r="M1201" s="44"/>
      <c r="N1201" s="44"/>
      <c r="O1201" s="44"/>
      <c r="P1201" s="44"/>
      <c r="Q1201" s="44"/>
      <c r="R1201" s="44"/>
    </row>
    <row r="1202" spans="1:18" s="47" customFormat="1" x14ac:dyDescent="0.25">
      <c r="A1202" s="44"/>
      <c r="B1202" s="44"/>
      <c r="C1202" s="44"/>
      <c r="D1202" s="44"/>
      <c r="E1202" s="44"/>
      <c r="F1202" s="44"/>
      <c r="G1202" s="44"/>
      <c r="H1202" s="44"/>
      <c r="I1202" s="44"/>
      <c r="J1202" s="44"/>
      <c r="K1202" s="44"/>
      <c r="L1202" s="44"/>
      <c r="M1202" s="44"/>
      <c r="N1202" s="44"/>
      <c r="O1202" s="44"/>
      <c r="P1202" s="44"/>
      <c r="Q1202" s="44"/>
      <c r="R1202" s="44"/>
    </row>
    <row r="1203" spans="1:18" s="47" customFormat="1" x14ac:dyDescent="0.25">
      <c r="A1203" s="44"/>
      <c r="B1203" s="44"/>
      <c r="C1203" s="44"/>
      <c r="D1203" s="44"/>
      <c r="E1203" s="44"/>
      <c r="F1203" s="44"/>
      <c r="G1203" s="44"/>
      <c r="H1203" s="44"/>
      <c r="I1203" s="44"/>
      <c r="J1203" s="44"/>
      <c r="K1203" s="44"/>
      <c r="L1203" s="44"/>
      <c r="M1203" s="44"/>
      <c r="N1203" s="44"/>
      <c r="O1203" s="44"/>
      <c r="P1203" s="44"/>
      <c r="Q1203" s="44"/>
      <c r="R1203" s="44"/>
    </row>
    <row r="1204" spans="1:18" s="47" customFormat="1" x14ac:dyDescent="0.25">
      <c r="A1204" s="44"/>
      <c r="B1204" s="44"/>
      <c r="C1204" s="44"/>
      <c r="D1204" s="44"/>
      <c r="E1204" s="44"/>
      <c r="F1204" s="44"/>
      <c r="G1204" s="44"/>
      <c r="H1204" s="44"/>
      <c r="I1204" s="44"/>
      <c r="J1204" s="44"/>
      <c r="K1204" s="44"/>
      <c r="L1204" s="44"/>
      <c r="M1204" s="44"/>
      <c r="N1204" s="44"/>
      <c r="O1204" s="44"/>
      <c r="P1204" s="44"/>
      <c r="Q1204" s="44"/>
      <c r="R1204" s="44"/>
    </row>
    <row r="1205" spans="1:18" s="47" customFormat="1" x14ac:dyDescent="0.25">
      <c r="A1205" s="44"/>
      <c r="B1205" s="44"/>
      <c r="C1205" s="44"/>
      <c r="D1205" s="44"/>
      <c r="E1205" s="44"/>
      <c r="F1205" s="44"/>
      <c r="G1205" s="44"/>
      <c r="H1205" s="44"/>
      <c r="I1205" s="44"/>
      <c r="J1205" s="44"/>
      <c r="K1205" s="44"/>
      <c r="L1205" s="44"/>
      <c r="M1205" s="44"/>
      <c r="N1205" s="44"/>
      <c r="O1205" s="44"/>
      <c r="P1205" s="44"/>
      <c r="Q1205" s="44"/>
      <c r="R1205" s="44"/>
    </row>
    <row r="1206" spans="1:18" s="47" customFormat="1" x14ac:dyDescent="0.25">
      <c r="A1206" s="44"/>
      <c r="B1206" s="44"/>
      <c r="C1206" s="44"/>
      <c r="D1206" s="44"/>
      <c r="E1206" s="44"/>
      <c r="F1206" s="44"/>
      <c r="G1206" s="44"/>
      <c r="H1206" s="44"/>
      <c r="I1206" s="44"/>
      <c r="J1206" s="44"/>
      <c r="K1206" s="44"/>
      <c r="L1206" s="44"/>
      <c r="M1206" s="44"/>
      <c r="N1206" s="44"/>
      <c r="O1206" s="44"/>
      <c r="P1206" s="44"/>
      <c r="Q1206" s="44"/>
      <c r="R1206" s="44"/>
    </row>
    <row r="1207" spans="1:18" s="47" customFormat="1" x14ac:dyDescent="0.25">
      <c r="A1207" s="44"/>
      <c r="B1207" s="44"/>
      <c r="C1207" s="44"/>
      <c r="D1207" s="44"/>
      <c r="E1207" s="44"/>
      <c r="F1207" s="44"/>
      <c r="G1207" s="44"/>
      <c r="H1207" s="44"/>
      <c r="I1207" s="44"/>
      <c r="J1207" s="44"/>
      <c r="K1207" s="44"/>
      <c r="L1207" s="44"/>
      <c r="M1207" s="44"/>
      <c r="N1207" s="44"/>
      <c r="O1207" s="44"/>
      <c r="P1207" s="44"/>
      <c r="Q1207" s="44"/>
      <c r="R1207" s="44"/>
    </row>
    <row r="1208" spans="1:18" s="47" customFormat="1" x14ac:dyDescent="0.25">
      <c r="A1208" s="44"/>
      <c r="B1208" s="44"/>
      <c r="C1208" s="44"/>
      <c r="D1208" s="44"/>
      <c r="E1208" s="44"/>
      <c r="F1208" s="44"/>
      <c r="G1208" s="44"/>
      <c r="H1208" s="44"/>
      <c r="I1208" s="44"/>
      <c r="J1208" s="44"/>
      <c r="K1208" s="44"/>
      <c r="L1208" s="44"/>
      <c r="M1208" s="44"/>
      <c r="N1208" s="44"/>
      <c r="O1208" s="44"/>
      <c r="P1208" s="44"/>
      <c r="Q1208" s="44"/>
      <c r="R1208" s="44"/>
    </row>
    <row r="1209" spans="1:18" s="47" customFormat="1" x14ac:dyDescent="0.25">
      <c r="A1209" s="44"/>
      <c r="B1209" s="44"/>
      <c r="C1209" s="44"/>
      <c r="D1209" s="44"/>
      <c r="E1209" s="44"/>
      <c r="F1209" s="44"/>
      <c r="G1209" s="44"/>
      <c r="H1209" s="44"/>
      <c r="I1209" s="44"/>
      <c r="J1209" s="44"/>
      <c r="K1209" s="44"/>
      <c r="L1209" s="44"/>
      <c r="M1209" s="44"/>
      <c r="N1209" s="44"/>
      <c r="O1209" s="44"/>
      <c r="P1209" s="44"/>
      <c r="Q1209" s="44"/>
      <c r="R1209" s="44"/>
    </row>
    <row r="1210" spans="1:18" s="47" customFormat="1" x14ac:dyDescent="0.25">
      <c r="A1210" s="44"/>
      <c r="B1210" s="44"/>
      <c r="C1210" s="44"/>
      <c r="D1210" s="44"/>
      <c r="E1210" s="44"/>
      <c r="F1210" s="44"/>
      <c r="G1210" s="44"/>
      <c r="H1210" s="44"/>
      <c r="I1210" s="44"/>
      <c r="J1210" s="44"/>
      <c r="K1210" s="44"/>
      <c r="L1210" s="44"/>
      <c r="M1210" s="44"/>
      <c r="N1210" s="44"/>
      <c r="O1210" s="44"/>
      <c r="P1210" s="44"/>
      <c r="Q1210" s="44"/>
      <c r="R1210" s="44"/>
    </row>
    <row r="1211" spans="1:18" s="47" customFormat="1" x14ac:dyDescent="0.25">
      <c r="A1211" s="44"/>
      <c r="B1211" s="44"/>
      <c r="C1211" s="44"/>
      <c r="D1211" s="44"/>
      <c r="E1211" s="44"/>
      <c r="F1211" s="44"/>
      <c r="G1211" s="44"/>
      <c r="H1211" s="44"/>
      <c r="I1211" s="44"/>
      <c r="J1211" s="44"/>
      <c r="K1211" s="44"/>
      <c r="L1211" s="44"/>
      <c r="M1211" s="44"/>
      <c r="N1211" s="44"/>
      <c r="O1211" s="44"/>
      <c r="P1211" s="44"/>
      <c r="Q1211" s="44"/>
      <c r="R1211" s="44"/>
    </row>
    <row r="1212" spans="1:18" s="47" customFormat="1" x14ac:dyDescent="0.25">
      <c r="A1212" s="44"/>
      <c r="B1212" s="44"/>
      <c r="C1212" s="44"/>
      <c r="D1212" s="44"/>
      <c r="E1212" s="44"/>
      <c r="F1212" s="44"/>
      <c r="G1212" s="44"/>
      <c r="H1212" s="44"/>
      <c r="I1212" s="44"/>
      <c r="J1212" s="44"/>
      <c r="K1212" s="44"/>
      <c r="L1212" s="44"/>
      <c r="M1212" s="44"/>
      <c r="N1212" s="44"/>
      <c r="O1212" s="44"/>
      <c r="P1212" s="44"/>
      <c r="Q1212" s="44"/>
      <c r="R1212" s="44"/>
    </row>
    <row r="1213" spans="1:18" s="47" customFormat="1" x14ac:dyDescent="0.25">
      <c r="A1213" s="44"/>
      <c r="B1213" s="44"/>
      <c r="C1213" s="44"/>
      <c r="D1213" s="44"/>
      <c r="E1213" s="44"/>
      <c r="F1213" s="44"/>
      <c r="G1213" s="44"/>
      <c r="H1213" s="44"/>
      <c r="I1213" s="44"/>
      <c r="J1213" s="44"/>
      <c r="K1213" s="44"/>
      <c r="L1213" s="44"/>
      <c r="M1213" s="44"/>
      <c r="N1213" s="44"/>
      <c r="O1213" s="44"/>
      <c r="P1213" s="44"/>
      <c r="Q1213" s="44"/>
      <c r="R1213" s="44"/>
    </row>
    <row r="1214" spans="1:18" s="47" customFormat="1" x14ac:dyDescent="0.25">
      <c r="A1214" s="44"/>
      <c r="B1214" s="44"/>
      <c r="C1214" s="44"/>
      <c r="D1214" s="44"/>
      <c r="E1214" s="44"/>
      <c r="F1214" s="44"/>
      <c r="G1214" s="44"/>
      <c r="H1214" s="44"/>
      <c r="I1214" s="44"/>
      <c r="J1214" s="44"/>
      <c r="K1214" s="44"/>
      <c r="L1214" s="44"/>
      <c r="M1214" s="44"/>
      <c r="N1214" s="44"/>
      <c r="O1214" s="44"/>
      <c r="P1214" s="44"/>
      <c r="Q1214" s="44"/>
      <c r="R1214" s="44"/>
    </row>
    <row r="1215" spans="1:18" s="47" customFormat="1" x14ac:dyDescent="0.25">
      <c r="A1215" s="44"/>
      <c r="B1215" s="44"/>
      <c r="C1215" s="44"/>
      <c r="D1215" s="44"/>
      <c r="E1215" s="44"/>
      <c r="F1215" s="44"/>
      <c r="G1215" s="44"/>
      <c r="H1215" s="44"/>
      <c r="I1215" s="44"/>
      <c r="J1215" s="44"/>
      <c r="K1215" s="44"/>
      <c r="L1215" s="44"/>
      <c r="M1215" s="44"/>
      <c r="N1215" s="44"/>
      <c r="O1215" s="44"/>
      <c r="P1215" s="44"/>
      <c r="Q1215" s="44"/>
      <c r="R1215" s="44"/>
    </row>
    <row r="1216" spans="1:18" s="47" customFormat="1" x14ac:dyDescent="0.25">
      <c r="A1216" s="44"/>
      <c r="B1216" s="44"/>
      <c r="C1216" s="44"/>
      <c r="D1216" s="44"/>
      <c r="E1216" s="44"/>
      <c r="F1216" s="44"/>
      <c r="G1216" s="44"/>
      <c r="H1216" s="44"/>
      <c r="I1216" s="44"/>
      <c r="J1216" s="44"/>
      <c r="K1216" s="44"/>
      <c r="L1216" s="44"/>
      <c r="M1216" s="44"/>
      <c r="N1216" s="44"/>
      <c r="O1216" s="44"/>
      <c r="P1216" s="44"/>
      <c r="Q1216" s="44"/>
      <c r="R1216" s="44"/>
    </row>
    <row r="1217" spans="1:18" s="47" customFormat="1" x14ac:dyDescent="0.25">
      <c r="A1217" s="44"/>
      <c r="B1217" s="44"/>
      <c r="C1217" s="44"/>
      <c r="D1217" s="44"/>
      <c r="E1217" s="44"/>
      <c r="F1217" s="44"/>
      <c r="G1217" s="44"/>
      <c r="H1217" s="44"/>
      <c r="I1217" s="44"/>
      <c r="J1217" s="44"/>
      <c r="K1217" s="44"/>
      <c r="L1217" s="44"/>
      <c r="M1217" s="44"/>
      <c r="N1217" s="44"/>
      <c r="O1217" s="44"/>
      <c r="P1217" s="44"/>
      <c r="Q1217" s="44"/>
      <c r="R1217" s="44"/>
    </row>
    <row r="1218" spans="1:18" s="47" customFormat="1" x14ac:dyDescent="0.25">
      <c r="A1218" s="44"/>
      <c r="B1218" s="44"/>
      <c r="C1218" s="44"/>
      <c r="D1218" s="44"/>
      <c r="E1218" s="44"/>
      <c r="F1218" s="44"/>
      <c r="G1218" s="44"/>
      <c r="H1218" s="44"/>
      <c r="I1218" s="44"/>
      <c r="J1218" s="44"/>
      <c r="K1218" s="44"/>
      <c r="L1218" s="44"/>
      <c r="M1218" s="44"/>
      <c r="N1218" s="44"/>
      <c r="O1218" s="44"/>
      <c r="P1218" s="44"/>
      <c r="Q1218" s="44"/>
      <c r="R1218" s="44"/>
    </row>
    <row r="1219" spans="1:18" s="47" customFormat="1" x14ac:dyDescent="0.25">
      <c r="A1219" s="44"/>
      <c r="B1219" s="44"/>
      <c r="C1219" s="44"/>
      <c r="D1219" s="44"/>
      <c r="E1219" s="44"/>
      <c r="F1219" s="44"/>
      <c r="G1219" s="44"/>
      <c r="H1219" s="44"/>
      <c r="I1219" s="44"/>
      <c r="J1219" s="44"/>
      <c r="K1219" s="44"/>
      <c r="L1219" s="44"/>
      <c r="M1219" s="44"/>
      <c r="N1219" s="44"/>
      <c r="O1219" s="44"/>
      <c r="P1219" s="44"/>
      <c r="Q1219" s="44"/>
      <c r="R1219" s="44"/>
    </row>
    <row r="1220" spans="1:18" s="47" customFormat="1" x14ac:dyDescent="0.25">
      <c r="A1220" s="44"/>
      <c r="B1220" s="44"/>
      <c r="C1220" s="44"/>
      <c r="D1220" s="44"/>
      <c r="E1220" s="44"/>
      <c r="F1220" s="44"/>
      <c r="G1220" s="44"/>
      <c r="H1220" s="44"/>
      <c r="I1220" s="44"/>
      <c r="J1220" s="44"/>
      <c r="K1220" s="44"/>
      <c r="L1220" s="44"/>
      <c r="M1220" s="44"/>
      <c r="N1220" s="44"/>
      <c r="O1220" s="44"/>
      <c r="P1220" s="44"/>
      <c r="Q1220" s="44"/>
      <c r="R1220" s="44"/>
    </row>
    <row r="1221" spans="1:18" s="47" customFormat="1" x14ac:dyDescent="0.25">
      <c r="A1221" s="44"/>
      <c r="B1221" s="44"/>
      <c r="C1221" s="44"/>
      <c r="D1221" s="44"/>
      <c r="E1221" s="44"/>
      <c r="F1221" s="44"/>
      <c r="G1221" s="44"/>
      <c r="H1221" s="44"/>
      <c r="I1221" s="44"/>
      <c r="J1221" s="44"/>
      <c r="K1221" s="44"/>
      <c r="L1221" s="44"/>
      <c r="M1221" s="44"/>
      <c r="N1221" s="44"/>
      <c r="O1221" s="44"/>
      <c r="P1221" s="44"/>
      <c r="Q1221" s="44"/>
      <c r="R1221" s="44"/>
    </row>
    <row r="1222" spans="1:18" s="47" customFormat="1" x14ac:dyDescent="0.25">
      <c r="A1222" s="44"/>
      <c r="B1222" s="44"/>
      <c r="C1222" s="44"/>
      <c r="D1222" s="44"/>
      <c r="E1222" s="44"/>
      <c r="F1222" s="44"/>
      <c r="G1222" s="44"/>
      <c r="H1222" s="44"/>
      <c r="I1222" s="44"/>
      <c r="J1222" s="44"/>
      <c r="K1222" s="44"/>
      <c r="L1222" s="44"/>
      <c r="M1222" s="44"/>
      <c r="N1222" s="44"/>
      <c r="O1222" s="44"/>
      <c r="P1222" s="44"/>
      <c r="Q1222" s="44"/>
      <c r="R1222" s="44"/>
    </row>
    <row r="1223" spans="1:18" s="47" customFormat="1" x14ac:dyDescent="0.25">
      <c r="A1223" s="44"/>
      <c r="B1223" s="44"/>
      <c r="C1223" s="44"/>
      <c r="D1223" s="44"/>
      <c r="E1223" s="44"/>
      <c r="F1223" s="44"/>
      <c r="G1223" s="44"/>
      <c r="H1223" s="44"/>
      <c r="I1223" s="44"/>
      <c r="J1223" s="44"/>
      <c r="K1223" s="44"/>
      <c r="L1223" s="44"/>
      <c r="M1223" s="44"/>
      <c r="N1223" s="44"/>
      <c r="O1223" s="44"/>
      <c r="P1223" s="44"/>
      <c r="Q1223" s="44"/>
      <c r="R1223" s="44"/>
    </row>
    <row r="1224" spans="1:18" s="47" customFormat="1" x14ac:dyDescent="0.25">
      <c r="A1224" s="44"/>
      <c r="B1224" s="44"/>
      <c r="C1224" s="44"/>
      <c r="D1224" s="44"/>
      <c r="E1224" s="44"/>
      <c r="F1224" s="44"/>
      <c r="G1224" s="44"/>
      <c r="H1224" s="44"/>
      <c r="I1224" s="44"/>
      <c r="J1224" s="44"/>
      <c r="K1224" s="44"/>
      <c r="L1224" s="44"/>
      <c r="M1224" s="44"/>
      <c r="N1224" s="44"/>
      <c r="O1224" s="44"/>
      <c r="P1224" s="44"/>
      <c r="Q1224" s="44"/>
      <c r="R1224" s="44"/>
    </row>
    <row r="1225" spans="1:18" s="47" customFormat="1" x14ac:dyDescent="0.25">
      <c r="A1225" s="44"/>
      <c r="B1225" s="44"/>
      <c r="C1225" s="44"/>
      <c r="D1225" s="44"/>
      <c r="E1225" s="44"/>
      <c r="F1225" s="44"/>
      <c r="G1225" s="44"/>
      <c r="H1225" s="44"/>
      <c r="I1225" s="44"/>
      <c r="J1225" s="44"/>
      <c r="K1225" s="44"/>
      <c r="L1225" s="44"/>
      <c r="M1225" s="44"/>
      <c r="N1225" s="44"/>
      <c r="O1225" s="44"/>
      <c r="P1225" s="44"/>
      <c r="Q1225" s="44"/>
      <c r="R1225" s="44"/>
    </row>
    <row r="1226" spans="1:18" s="47" customFormat="1" x14ac:dyDescent="0.25">
      <c r="A1226" s="44"/>
      <c r="B1226" s="44"/>
      <c r="C1226" s="44"/>
      <c r="D1226" s="44"/>
      <c r="E1226" s="44"/>
      <c r="F1226" s="44"/>
      <c r="G1226" s="44"/>
      <c r="H1226" s="44"/>
      <c r="I1226" s="44"/>
      <c r="J1226" s="44"/>
      <c r="K1226" s="44"/>
      <c r="L1226" s="44"/>
      <c r="M1226" s="44"/>
      <c r="N1226" s="44"/>
      <c r="O1226" s="44"/>
      <c r="P1226" s="44"/>
      <c r="Q1226" s="44"/>
      <c r="R1226" s="44"/>
    </row>
    <row r="1227" spans="1:18" s="47" customFormat="1" x14ac:dyDescent="0.25">
      <c r="A1227" s="44"/>
      <c r="B1227" s="44"/>
      <c r="C1227" s="44"/>
      <c r="D1227" s="44"/>
      <c r="E1227" s="44"/>
      <c r="F1227" s="44"/>
      <c r="G1227" s="44"/>
      <c r="H1227" s="44"/>
      <c r="I1227" s="44"/>
      <c r="J1227" s="44"/>
      <c r="K1227" s="44"/>
      <c r="L1227" s="44"/>
      <c r="M1227" s="44"/>
      <c r="N1227" s="44"/>
      <c r="O1227" s="44"/>
      <c r="P1227" s="44"/>
      <c r="Q1227" s="44"/>
      <c r="R1227" s="44"/>
    </row>
    <row r="1228" spans="1:18" s="47" customFormat="1" x14ac:dyDescent="0.25">
      <c r="A1228" s="44"/>
      <c r="B1228" s="44"/>
      <c r="C1228" s="44"/>
      <c r="D1228" s="44"/>
      <c r="E1228" s="44"/>
      <c r="F1228" s="44"/>
      <c r="G1228" s="44"/>
      <c r="H1228" s="44"/>
      <c r="I1228" s="44"/>
      <c r="J1228" s="44"/>
      <c r="K1228" s="44"/>
      <c r="L1228" s="44"/>
      <c r="M1228" s="44"/>
      <c r="N1228" s="44"/>
      <c r="O1228" s="44"/>
      <c r="P1228" s="44"/>
      <c r="Q1228" s="44"/>
      <c r="R1228" s="44"/>
    </row>
    <row r="1229" spans="1:18" s="47" customFormat="1" x14ac:dyDescent="0.25">
      <c r="A1229" s="44"/>
      <c r="B1229" s="44"/>
      <c r="C1229" s="44"/>
      <c r="D1229" s="44"/>
      <c r="E1229" s="44"/>
      <c r="F1229" s="44"/>
      <c r="G1229" s="44"/>
      <c r="H1229" s="44"/>
      <c r="I1229" s="44"/>
      <c r="J1229" s="44"/>
      <c r="K1229" s="44"/>
      <c r="L1229" s="44"/>
      <c r="M1229" s="44"/>
      <c r="N1229" s="44"/>
      <c r="O1229" s="44"/>
      <c r="P1229" s="44"/>
      <c r="Q1229" s="44"/>
      <c r="R1229" s="44"/>
    </row>
    <row r="1230" spans="1:18" s="47" customFormat="1" x14ac:dyDescent="0.25">
      <c r="A1230" s="44"/>
      <c r="B1230" s="44"/>
      <c r="C1230" s="44"/>
      <c r="D1230" s="44"/>
      <c r="E1230" s="44"/>
      <c r="F1230" s="44"/>
      <c r="G1230" s="44"/>
      <c r="H1230" s="44"/>
      <c r="I1230" s="44"/>
      <c r="J1230" s="44"/>
      <c r="K1230" s="44"/>
      <c r="L1230" s="44"/>
      <c r="M1230" s="44"/>
      <c r="N1230" s="44"/>
      <c r="O1230" s="44"/>
      <c r="P1230" s="44"/>
      <c r="Q1230" s="44"/>
      <c r="R1230" s="44"/>
    </row>
    <row r="1231" spans="1:18" s="47" customFormat="1" x14ac:dyDescent="0.25">
      <c r="A1231" s="44"/>
      <c r="B1231" s="44"/>
      <c r="C1231" s="44"/>
      <c r="D1231" s="44"/>
      <c r="E1231" s="44"/>
      <c r="F1231" s="44"/>
      <c r="G1231" s="44"/>
      <c r="H1231" s="44"/>
      <c r="I1231" s="44"/>
      <c r="J1231" s="44"/>
      <c r="K1231" s="44"/>
      <c r="L1231" s="44"/>
      <c r="M1231" s="44"/>
      <c r="N1231" s="44"/>
      <c r="O1231" s="44"/>
      <c r="P1231" s="44"/>
      <c r="Q1231" s="44"/>
      <c r="R1231" s="44"/>
    </row>
    <row r="1232" spans="1:18" s="47" customFormat="1" x14ac:dyDescent="0.25">
      <c r="A1232" s="44"/>
      <c r="B1232" s="44"/>
      <c r="C1232" s="44"/>
      <c r="D1232" s="44"/>
      <c r="E1232" s="44"/>
      <c r="F1232" s="44"/>
      <c r="G1232" s="44"/>
      <c r="H1232" s="44"/>
      <c r="I1232" s="44"/>
      <c r="J1232" s="44"/>
      <c r="K1232" s="44"/>
      <c r="L1232" s="44"/>
      <c r="M1232" s="44"/>
      <c r="N1232" s="44"/>
      <c r="O1232" s="44"/>
      <c r="P1232" s="44"/>
      <c r="Q1232" s="44"/>
      <c r="R1232" s="44"/>
    </row>
    <row r="1233" spans="1:18" s="47" customFormat="1" x14ac:dyDescent="0.25">
      <c r="A1233" s="44"/>
      <c r="B1233" s="44"/>
      <c r="C1233" s="44"/>
      <c r="D1233" s="44"/>
      <c r="E1233" s="44"/>
      <c r="F1233" s="44"/>
      <c r="G1233" s="44"/>
      <c r="H1233" s="44"/>
      <c r="I1233" s="44"/>
      <c r="J1233" s="44"/>
      <c r="K1233" s="44"/>
      <c r="L1233" s="44"/>
      <c r="M1233" s="44"/>
      <c r="N1233" s="44"/>
      <c r="O1233" s="44"/>
      <c r="P1233" s="44"/>
      <c r="Q1233" s="44"/>
      <c r="R1233" s="44"/>
    </row>
    <row r="1234" spans="1:18" s="47" customFormat="1" x14ac:dyDescent="0.25">
      <c r="A1234" s="44"/>
      <c r="B1234" s="44"/>
      <c r="C1234" s="44"/>
      <c r="D1234" s="44"/>
      <c r="E1234" s="44"/>
      <c r="F1234" s="44"/>
      <c r="G1234" s="44"/>
      <c r="H1234" s="44"/>
      <c r="I1234" s="44"/>
      <c r="J1234" s="44"/>
      <c r="K1234" s="44"/>
      <c r="L1234" s="44"/>
      <c r="M1234" s="44"/>
      <c r="N1234" s="44"/>
      <c r="O1234" s="44"/>
      <c r="P1234" s="44"/>
      <c r="Q1234" s="44"/>
      <c r="R1234" s="44"/>
    </row>
    <row r="1235" spans="1:18" s="47" customFormat="1" x14ac:dyDescent="0.25">
      <c r="A1235" s="44"/>
      <c r="B1235" s="44"/>
      <c r="C1235" s="44"/>
      <c r="D1235" s="44"/>
      <c r="E1235" s="44"/>
      <c r="F1235" s="44"/>
      <c r="G1235" s="44"/>
      <c r="H1235" s="44"/>
      <c r="I1235" s="44"/>
      <c r="J1235" s="44"/>
      <c r="K1235" s="44"/>
      <c r="L1235" s="44"/>
      <c r="M1235" s="44"/>
      <c r="N1235" s="44"/>
      <c r="O1235" s="44"/>
      <c r="P1235" s="44"/>
      <c r="Q1235" s="44"/>
      <c r="R1235" s="44"/>
    </row>
    <row r="1236" spans="1:18" s="47" customFormat="1" x14ac:dyDescent="0.25">
      <c r="A1236" s="44"/>
      <c r="B1236" s="44"/>
      <c r="C1236" s="44"/>
      <c r="D1236" s="44"/>
      <c r="E1236" s="44"/>
      <c r="F1236" s="44"/>
      <c r="G1236" s="44"/>
      <c r="H1236" s="44"/>
      <c r="I1236" s="44"/>
      <c r="J1236" s="44"/>
      <c r="K1236" s="44"/>
      <c r="L1236" s="44"/>
      <c r="M1236" s="44"/>
      <c r="N1236" s="44"/>
      <c r="O1236" s="44"/>
      <c r="P1236" s="44"/>
      <c r="Q1236" s="44"/>
      <c r="R1236" s="44"/>
    </row>
    <row r="1237" spans="1:18" s="47" customFormat="1" x14ac:dyDescent="0.25">
      <c r="A1237" s="44"/>
      <c r="B1237" s="44"/>
      <c r="C1237" s="44"/>
      <c r="D1237" s="44"/>
      <c r="E1237" s="44"/>
      <c r="F1237" s="44"/>
      <c r="G1237" s="44"/>
      <c r="H1237" s="44"/>
      <c r="I1237" s="44"/>
      <c r="J1237" s="44"/>
      <c r="K1237" s="44"/>
      <c r="L1237" s="44"/>
      <c r="M1237" s="44"/>
      <c r="N1237" s="44"/>
      <c r="O1237" s="44"/>
      <c r="P1237" s="44"/>
      <c r="Q1237" s="44"/>
      <c r="R1237" s="44"/>
    </row>
    <row r="1238" spans="1:18" s="47" customFormat="1" x14ac:dyDescent="0.25">
      <c r="A1238" s="44"/>
      <c r="B1238" s="44"/>
      <c r="C1238" s="44"/>
      <c r="D1238" s="44"/>
      <c r="E1238" s="44"/>
      <c r="F1238" s="44"/>
      <c r="G1238" s="44"/>
      <c r="H1238" s="44"/>
      <c r="I1238" s="44"/>
      <c r="J1238" s="44"/>
      <c r="K1238" s="44"/>
      <c r="L1238" s="44"/>
      <c r="M1238" s="44"/>
      <c r="N1238" s="44"/>
      <c r="O1238" s="44"/>
      <c r="P1238" s="44"/>
      <c r="Q1238" s="44"/>
      <c r="R1238" s="44"/>
    </row>
    <row r="1239" spans="1:18" s="47" customFormat="1" x14ac:dyDescent="0.25">
      <c r="A1239" s="44"/>
      <c r="B1239" s="44"/>
      <c r="C1239" s="44"/>
      <c r="D1239" s="44"/>
      <c r="E1239" s="44"/>
      <c r="F1239" s="44"/>
      <c r="G1239" s="44"/>
      <c r="H1239" s="44"/>
      <c r="I1239" s="44"/>
      <c r="J1239" s="44"/>
      <c r="K1239" s="44"/>
      <c r="L1239" s="44"/>
      <c r="M1239" s="44"/>
      <c r="N1239" s="44"/>
      <c r="O1239" s="44"/>
      <c r="P1239" s="44"/>
      <c r="Q1239" s="44"/>
      <c r="R1239" s="44"/>
    </row>
    <row r="1240" spans="1:18" s="47" customFormat="1" x14ac:dyDescent="0.25">
      <c r="A1240" s="44"/>
      <c r="B1240" s="44"/>
      <c r="C1240" s="44"/>
      <c r="D1240" s="44"/>
      <c r="E1240" s="44"/>
      <c r="F1240" s="44"/>
      <c r="G1240" s="44"/>
      <c r="H1240" s="44"/>
      <c r="I1240" s="44"/>
      <c r="J1240" s="44"/>
      <c r="K1240" s="44"/>
      <c r="L1240" s="44"/>
      <c r="M1240" s="44"/>
      <c r="N1240" s="44"/>
      <c r="O1240" s="44"/>
      <c r="P1240" s="44"/>
      <c r="Q1240" s="44"/>
      <c r="R1240" s="44"/>
    </row>
    <row r="1241" spans="1:18" s="47" customFormat="1" x14ac:dyDescent="0.25">
      <c r="A1241" s="44"/>
      <c r="B1241" s="44"/>
      <c r="C1241" s="44"/>
      <c r="D1241" s="44"/>
      <c r="E1241" s="44"/>
      <c r="F1241" s="44"/>
      <c r="G1241" s="44"/>
      <c r="H1241" s="44"/>
      <c r="I1241" s="44"/>
      <c r="J1241" s="44"/>
      <c r="K1241" s="44"/>
      <c r="L1241" s="44"/>
      <c r="M1241" s="44"/>
      <c r="N1241" s="44"/>
      <c r="O1241" s="44"/>
      <c r="P1241" s="44"/>
      <c r="Q1241" s="44"/>
      <c r="R1241" s="44"/>
    </row>
    <row r="1242" spans="1:18" s="47" customFormat="1" x14ac:dyDescent="0.25">
      <c r="A1242" s="44"/>
      <c r="B1242" s="44"/>
      <c r="C1242" s="44"/>
      <c r="D1242" s="44"/>
      <c r="E1242" s="44"/>
      <c r="F1242" s="44"/>
      <c r="G1242" s="44"/>
      <c r="H1242" s="44"/>
      <c r="I1242" s="44"/>
      <c r="J1242" s="44"/>
      <c r="K1242" s="44"/>
      <c r="L1242" s="44"/>
      <c r="M1242" s="44"/>
      <c r="N1242" s="44"/>
      <c r="O1242" s="44"/>
      <c r="P1242" s="44"/>
      <c r="Q1242" s="44"/>
      <c r="R1242" s="44"/>
    </row>
    <row r="1243" spans="1:18" s="47" customFormat="1" x14ac:dyDescent="0.25">
      <c r="A1243" s="44"/>
      <c r="B1243" s="44"/>
      <c r="C1243" s="44"/>
      <c r="D1243" s="44"/>
      <c r="E1243" s="44"/>
      <c r="F1243" s="44"/>
      <c r="G1243" s="44"/>
      <c r="H1243" s="44"/>
      <c r="I1243" s="44"/>
      <c r="J1243" s="44"/>
      <c r="K1243" s="44"/>
      <c r="L1243" s="44"/>
      <c r="M1243" s="44"/>
      <c r="N1243" s="44"/>
      <c r="O1243" s="44"/>
      <c r="P1243" s="44"/>
      <c r="Q1243" s="44"/>
      <c r="R1243" s="44"/>
    </row>
    <row r="1244" spans="1:18" s="47" customFormat="1" x14ac:dyDescent="0.25">
      <c r="A1244" s="44"/>
      <c r="B1244" s="44"/>
      <c r="C1244" s="44"/>
      <c r="D1244" s="44"/>
      <c r="E1244" s="44"/>
      <c r="F1244" s="44"/>
      <c r="G1244" s="44"/>
      <c r="H1244" s="44"/>
      <c r="I1244" s="44"/>
      <c r="J1244" s="44"/>
      <c r="K1244" s="44"/>
      <c r="L1244" s="44"/>
      <c r="M1244" s="44"/>
      <c r="N1244" s="44"/>
      <c r="O1244" s="44"/>
      <c r="P1244" s="44"/>
      <c r="Q1244" s="44"/>
      <c r="R1244" s="44"/>
    </row>
    <row r="1245" spans="1:18" s="47" customFormat="1" x14ac:dyDescent="0.25">
      <c r="A1245" s="44"/>
      <c r="B1245" s="44"/>
      <c r="C1245" s="44"/>
      <c r="D1245" s="44"/>
      <c r="E1245" s="44"/>
      <c r="F1245" s="44"/>
      <c r="G1245" s="44"/>
      <c r="H1245" s="44"/>
      <c r="I1245" s="44"/>
      <c r="J1245" s="44"/>
      <c r="K1245" s="44"/>
      <c r="L1245" s="44"/>
      <c r="M1245" s="44"/>
      <c r="N1245" s="44"/>
      <c r="O1245" s="44"/>
      <c r="P1245" s="44"/>
      <c r="Q1245" s="44"/>
      <c r="R1245" s="44"/>
    </row>
    <row r="1246" spans="1:18" s="47" customFormat="1" x14ac:dyDescent="0.25">
      <c r="A1246" s="44"/>
      <c r="B1246" s="44"/>
      <c r="C1246" s="44"/>
      <c r="D1246" s="44"/>
      <c r="E1246" s="44"/>
      <c r="F1246" s="44"/>
      <c r="G1246" s="44"/>
      <c r="H1246" s="44"/>
      <c r="I1246" s="44"/>
      <c r="J1246" s="44"/>
      <c r="K1246" s="44"/>
      <c r="L1246" s="44"/>
      <c r="M1246" s="44"/>
      <c r="N1246" s="44"/>
      <c r="O1246" s="44"/>
      <c r="P1246" s="44"/>
      <c r="Q1246" s="44"/>
      <c r="R1246" s="44"/>
    </row>
    <row r="1247" spans="1:18" s="47" customFormat="1" x14ac:dyDescent="0.25">
      <c r="A1247" s="44"/>
      <c r="B1247" s="44"/>
      <c r="C1247" s="44"/>
      <c r="D1247" s="44"/>
      <c r="E1247" s="44"/>
      <c r="F1247" s="44"/>
      <c r="G1247" s="44"/>
      <c r="H1247" s="44"/>
      <c r="I1247" s="44"/>
      <c r="J1247" s="44"/>
      <c r="K1247" s="44"/>
      <c r="L1247" s="44"/>
      <c r="M1247" s="44"/>
      <c r="N1247" s="44"/>
      <c r="O1247" s="44"/>
      <c r="P1247" s="44"/>
      <c r="Q1247" s="44"/>
      <c r="R1247" s="44"/>
    </row>
    <row r="1248" spans="1:18" s="47" customFormat="1" x14ac:dyDescent="0.25">
      <c r="A1248" s="44"/>
      <c r="B1248" s="44"/>
      <c r="C1248" s="44"/>
      <c r="D1248" s="44"/>
      <c r="E1248" s="44"/>
      <c r="F1248" s="44"/>
      <c r="G1248" s="44"/>
      <c r="H1248" s="44"/>
      <c r="I1248" s="44"/>
      <c r="J1248" s="44"/>
      <c r="K1248" s="44"/>
      <c r="L1248" s="44"/>
      <c r="M1248" s="44"/>
      <c r="N1248" s="44"/>
      <c r="O1248" s="44"/>
      <c r="P1248" s="44"/>
      <c r="Q1248" s="44"/>
      <c r="R1248" s="44"/>
    </row>
    <row r="1249" spans="1:18" s="47" customFormat="1" x14ac:dyDescent="0.25">
      <c r="A1249" s="44"/>
      <c r="B1249" s="44"/>
      <c r="C1249" s="44"/>
      <c r="D1249" s="44"/>
      <c r="E1249" s="44"/>
      <c r="F1249" s="44"/>
      <c r="G1249" s="44"/>
      <c r="H1249" s="44"/>
      <c r="I1249" s="44"/>
      <c r="J1249" s="44"/>
      <c r="K1249" s="44"/>
      <c r="L1249" s="44"/>
      <c r="M1249" s="44"/>
      <c r="N1249" s="44"/>
      <c r="O1249" s="44"/>
      <c r="P1249" s="44"/>
      <c r="Q1249" s="44"/>
      <c r="R1249" s="44"/>
    </row>
    <row r="1250" spans="1:18" s="47" customFormat="1" x14ac:dyDescent="0.25">
      <c r="A1250" s="44"/>
      <c r="B1250" s="44"/>
      <c r="C1250" s="44"/>
      <c r="D1250" s="44"/>
      <c r="E1250" s="44"/>
      <c r="F1250" s="44"/>
      <c r="G1250" s="44"/>
      <c r="H1250" s="44"/>
      <c r="I1250" s="44"/>
      <c r="J1250" s="44"/>
      <c r="K1250" s="44"/>
      <c r="L1250" s="44"/>
      <c r="M1250" s="44"/>
      <c r="N1250" s="44"/>
      <c r="O1250" s="44"/>
      <c r="P1250" s="44"/>
      <c r="Q1250" s="44"/>
      <c r="R1250" s="44"/>
    </row>
    <row r="1251" spans="1:18" s="47" customFormat="1" x14ac:dyDescent="0.25">
      <c r="A1251" s="44"/>
      <c r="B1251" s="44"/>
      <c r="C1251" s="44"/>
      <c r="D1251" s="44"/>
      <c r="E1251" s="44"/>
      <c r="F1251" s="44"/>
      <c r="G1251" s="44"/>
      <c r="H1251" s="44"/>
      <c r="I1251" s="44"/>
      <c r="J1251" s="44"/>
      <c r="K1251" s="44"/>
      <c r="L1251" s="44"/>
      <c r="M1251" s="44"/>
      <c r="N1251" s="44"/>
      <c r="O1251" s="44"/>
      <c r="P1251" s="44"/>
      <c r="Q1251" s="44"/>
      <c r="R1251" s="44"/>
    </row>
    <row r="1252" spans="1:18" s="47" customFormat="1" x14ac:dyDescent="0.25">
      <c r="A1252" s="44"/>
      <c r="B1252" s="44"/>
      <c r="C1252" s="44"/>
      <c r="D1252" s="44"/>
      <c r="E1252" s="44"/>
      <c r="F1252" s="44"/>
      <c r="G1252" s="44"/>
      <c r="H1252" s="44"/>
      <c r="I1252" s="44"/>
      <c r="J1252" s="44"/>
      <c r="K1252" s="44"/>
      <c r="L1252" s="44"/>
      <c r="M1252" s="44"/>
      <c r="N1252" s="44"/>
      <c r="O1252" s="44"/>
      <c r="P1252" s="44"/>
      <c r="Q1252" s="44"/>
      <c r="R1252" s="44"/>
    </row>
    <row r="1253" spans="1:18" s="47" customFormat="1" x14ac:dyDescent="0.25">
      <c r="A1253" s="44"/>
      <c r="B1253" s="44"/>
      <c r="C1253" s="44"/>
      <c r="D1253" s="44"/>
      <c r="E1253" s="44"/>
      <c r="F1253" s="44"/>
      <c r="G1253" s="44"/>
      <c r="H1253" s="44"/>
      <c r="I1253" s="44"/>
      <c r="J1253" s="44"/>
      <c r="K1253" s="44"/>
      <c r="L1253" s="44"/>
      <c r="M1253" s="44"/>
      <c r="N1253" s="44"/>
      <c r="O1253" s="44"/>
      <c r="P1253" s="44"/>
      <c r="Q1253" s="44"/>
      <c r="R1253" s="44"/>
    </row>
    <row r="1254" spans="1:18" s="47" customFormat="1" x14ac:dyDescent="0.25">
      <c r="A1254" s="44"/>
      <c r="B1254" s="44"/>
      <c r="C1254" s="44"/>
      <c r="D1254" s="44"/>
      <c r="E1254" s="44"/>
      <c r="F1254" s="44"/>
      <c r="G1254" s="44"/>
      <c r="H1254" s="44"/>
      <c r="I1254" s="44"/>
      <c r="J1254" s="44"/>
      <c r="K1254" s="44"/>
      <c r="L1254" s="44"/>
      <c r="M1254" s="44"/>
      <c r="N1254" s="44"/>
      <c r="O1254" s="44"/>
      <c r="P1254" s="44"/>
      <c r="Q1254" s="44"/>
      <c r="R1254" s="44"/>
    </row>
    <row r="1255" spans="1:18" s="47" customFormat="1" x14ac:dyDescent="0.25">
      <c r="A1255" s="44"/>
      <c r="B1255" s="44"/>
      <c r="C1255" s="44"/>
      <c r="D1255" s="44"/>
      <c r="E1255" s="44"/>
      <c r="F1255" s="44"/>
      <c r="G1255" s="44"/>
      <c r="H1255" s="44"/>
      <c r="I1255" s="44"/>
      <c r="J1255" s="44"/>
      <c r="K1255" s="44"/>
      <c r="L1255" s="44"/>
      <c r="M1255" s="44"/>
      <c r="N1255" s="44"/>
      <c r="O1255" s="44"/>
      <c r="P1255" s="44"/>
      <c r="Q1255" s="44"/>
      <c r="R1255" s="44"/>
    </row>
    <row r="1256" spans="1:18" s="47" customFormat="1" x14ac:dyDescent="0.25">
      <c r="A1256" s="44"/>
      <c r="B1256" s="44"/>
      <c r="C1256" s="44"/>
      <c r="D1256" s="44"/>
      <c r="E1256" s="44"/>
      <c r="F1256" s="44"/>
      <c r="G1256" s="44"/>
      <c r="H1256" s="44"/>
      <c r="I1256" s="44"/>
      <c r="J1256" s="44"/>
      <c r="K1256" s="44"/>
      <c r="L1256" s="44"/>
      <c r="M1256" s="44"/>
      <c r="N1256" s="44"/>
      <c r="O1256" s="44"/>
      <c r="P1256" s="44"/>
      <c r="Q1256" s="44"/>
      <c r="R1256" s="44"/>
    </row>
    <row r="1257" spans="1:18" s="47" customFormat="1" x14ac:dyDescent="0.25">
      <c r="A1257" s="44"/>
      <c r="B1257" s="44"/>
      <c r="C1257" s="44"/>
      <c r="D1257" s="44"/>
      <c r="E1257" s="44"/>
      <c r="F1257" s="44"/>
      <c r="G1257" s="44"/>
      <c r="H1257" s="44"/>
      <c r="I1257" s="44"/>
      <c r="J1257" s="44"/>
      <c r="K1257" s="44"/>
      <c r="L1257" s="44"/>
      <c r="M1257" s="44"/>
      <c r="N1257" s="44"/>
      <c r="O1257" s="44"/>
      <c r="P1257" s="44"/>
      <c r="Q1257" s="44"/>
      <c r="R1257" s="44"/>
    </row>
    <row r="1258" spans="1:18" s="47" customFormat="1" x14ac:dyDescent="0.25">
      <c r="A1258" s="44"/>
      <c r="B1258" s="44"/>
      <c r="C1258" s="44"/>
      <c r="D1258" s="44"/>
      <c r="E1258" s="44"/>
      <c r="F1258" s="44"/>
      <c r="G1258" s="44"/>
      <c r="H1258" s="44"/>
      <c r="I1258" s="44"/>
      <c r="J1258" s="44"/>
      <c r="K1258" s="44"/>
      <c r="L1258" s="44"/>
      <c r="M1258" s="44"/>
      <c r="N1258" s="44"/>
      <c r="O1258" s="44"/>
      <c r="P1258" s="44"/>
      <c r="Q1258" s="44"/>
      <c r="R1258" s="44"/>
    </row>
    <row r="1259" spans="1:18" s="47" customFormat="1" x14ac:dyDescent="0.25">
      <c r="A1259" s="44"/>
      <c r="B1259" s="44"/>
      <c r="C1259" s="44"/>
      <c r="D1259" s="44"/>
      <c r="E1259" s="44"/>
      <c r="F1259" s="44"/>
      <c r="G1259" s="44"/>
      <c r="H1259" s="44"/>
      <c r="I1259" s="44"/>
      <c r="J1259" s="44"/>
      <c r="K1259" s="44"/>
      <c r="L1259" s="44"/>
      <c r="M1259" s="44"/>
      <c r="N1259" s="44"/>
      <c r="O1259" s="44"/>
      <c r="P1259" s="44"/>
      <c r="Q1259" s="44"/>
      <c r="R1259" s="44"/>
    </row>
    <row r="1260" spans="1:18" s="47" customFormat="1" x14ac:dyDescent="0.25">
      <c r="A1260" s="44"/>
      <c r="B1260" s="44"/>
      <c r="C1260" s="44"/>
      <c r="D1260" s="44"/>
      <c r="E1260" s="44"/>
      <c r="F1260" s="44"/>
      <c r="G1260" s="44"/>
      <c r="H1260" s="44"/>
      <c r="I1260" s="44"/>
      <c r="J1260" s="44"/>
      <c r="K1260" s="44"/>
      <c r="L1260" s="44"/>
      <c r="M1260" s="44"/>
      <c r="N1260" s="44"/>
      <c r="O1260" s="44"/>
      <c r="P1260" s="44"/>
      <c r="Q1260" s="44"/>
      <c r="R1260" s="44"/>
    </row>
    <row r="1261" spans="1:18" s="47" customFormat="1" x14ac:dyDescent="0.25">
      <c r="A1261" s="44"/>
      <c r="B1261" s="44"/>
      <c r="C1261" s="44"/>
      <c r="D1261" s="44"/>
      <c r="E1261" s="44"/>
      <c r="F1261" s="44"/>
      <c r="G1261" s="44"/>
      <c r="H1261" s="44"/>
      <c r="I1261" s="44"/>
      <c r="J1261" s="44"/>
      <c r="K1261" s="44"/>
      <c r="L1261" s="44"/>
      <c r="M1261" s="44"/>
      <c r="N1261" s="44"/>
      <c r="O1261" s="44"/>
      <c r="P1261" s="44"/>
      <c r="Q1261" s="44"/>
      <c r="R1261" s="44"/>
    </row>
    <row r="1262" spans="1:18" s="47" customFormat="1" x14ac:dyDescent="0.25">
      <c r="A1262" s="44"/>
      <c r="B1262" s="44"/>
      <c r="C1262" s="44"/>
      <c r="D1262" s="44"/>
      <c r="E1262" s="44"/>
      <c r="F1262" s="44"/>
      <c r="G1262" s="44"/>
      <c r="H1262" s="44"/>
      <c r="I1262" s="44"/>
      <c r="J1262" s="44"/>
      <c r="K1262" s="44"/>
      <c r="L1262" s="44"/>
      <c r="M1262" s="44"/>
      <c r="N1262" s="44"/>
      <c r="O1262" s="44"/>
      <c r="P1262" s="44"/>
      <c r="Q1262" s="44"/>
      <c r="R1262" s="44"/>
    </row>
    <row r="1263" spans="1:18" s="47" customFormat="1" x14ac:dyDescent="0.25">
      <c r="A1263" s="44"/>
      <c r="B1263" s="44"/>
      <c r="C1263" s="44"/>
      <c r="D1263" s="44"/>
      <c r="E1263" s="44"/>
      <c r="F1263" s="44"/>
      <c r="G1263" s="44"/>
      <c r="H1263" s="44"/>
      <c r="I1263" s="44"/>
      <c r="J1263" s="44"/>
      <c r="K1263" s="44"/>
      <c r="L1263" s="44"/>
      <c r="M1263" s="44"/>
      <c r="N1263" s="44"/>
      <c r="O1263" s="44"/>
      <c r="P1263" s="44"/>
      <c r="Q1263" s="44"/>
      <c r="R1263" s="44"/>
    </row>
    <row r="1264" spans="1:18" s="47" customFormat="1" x14ac:dyDescent="0.25">
      <c r="A1264" s="44"/>
      <c r="B1264" s="44"/>
      <c r="C1264" s="44"/>
      <c r="D1264" s="44"/>
      <c r="E1264" s="44"/>
      <c r="F1264" s="44"/>
      <c r="G1264" s="44"/>
      <c r="H1264" s="44"/>
      <c r="I1264" s="44"/>
      <c r="J1264" s="44"/>
      <c r="K1264" s="44"/>
      <c r="L1264" s="44"/>
      <c r="M1264" s="44"/>
      <c r="N1264" s="44"/>
      <c r="O1264" s="44"/>
      <c r="P1264" s="44"/>
      <c r="Q1264" s="44"/>
      <c r="R1264" s="44"/>
    </row>
    <row r="1265" spans="1:18" s="47" customFormat="1" x14ac:dyDescent="0.25">
      <c r="A1265" s="44"/>
      <c r="B1265" s="44"/>
      <c r="C1265" s="44"/>
      <c r="D1265" s="44"/>
      <c r="E1265" s="44"/>
      <c r="F1265" s="44"/>
      <c r="G1265" s="44"/>
      <c r="H1265" s="44"/>
      <c r="I1265" s="44"/>
      <c r="J1265" s="44"/>
      <c r="K1265" s="44"/>
      <c r="L1265" s="44"/>
      <c r="M1265" s="44"/>
      <c r="N1265" s="44"/>
      <c r="O1265" s="44"/>
      <c r="P1265" s="44"/>
      <c r="Q1265" s="44"/>
      <c r="R1265" s="44"/>
    </row>
    <row r="1266" spans="1:18" s="47" customFormat="1" x14ac:dyDescent="0.25">
      <c r="A1266" s="44"/>
      <c r="B1266" s="44"/>
      <c r="C1266" s="44"/>
      <c r="D1266" s="44"/>
      <c r="E1266" s="44"/>
      <c r="F1266" s="44"/>
      <c r="G1266" s="44"/>
      <c r="H1266" s="44"/>
      <c r="I1266" s="44"/>
      <c r="J1266" s="44"/>
      <c r="K1266" s="44"/>
      <c r="L1266" s="44"/>
      <c r="M1266" s="44"/>
      <c r="N1266" s="44"/>
      <c r="O1266" s="44"/>
      <c r="P1266" s="44"/>
      <c r="Q1266" s="44"/>
      <c r="R1266" s="44"/>
    </row>
    <row r="1267" spans="1:18" s="47" customFormat="1" x14ac:dyDescent="0.25">
      <c r="A1267" s="44"/>
      <c r="B1267" s="44"/>
      <c r="C1267" s="44"/>
      <c r="D1267" s="44"/>
      <c r="E1267" s="44"/>
      <c r="F1267" s="44"/>
      <c r="G1267" s="44"/>
      <c r="H1267" s="44"/>
      <c r="I1267" s="44"/>
      <c r="J1267" s="44"/>
      <c r="K1267" s="44"/>
      <c r="L1267" s="44"/>
      <c r="M1267" s="44"/>
      <c r="N1267" s="44"/>
      <c r="O1267" s="44"/>
      <c r="P1267" s="44"/>
      <c r="Q1267" s="44"/>
      <c r="R1267" s="44"/>
    </row>
    <row r="1268" spans="1:18" s="47" customFormat="1" x14ac:dyDescent="0.25">
      <c r="A1268" s="44"/>
      <c r="B1268" s="44"/>
      <c r="C1268" s="44"/>
      <c r="D1268" s="44"/>
      <c r="E1268" s="44"/>
      <c r="F1268" s="44"/>
      <c r="G1268" s="44"/>
      <c r="H1268" s="44"/>
      <c r="I1268" s="44"/>
      <c r="J1268" s="44"/>
      <c r="K1268" s="44"/>
      <c r="L1268" s="44"/>
      <c r="M1268" s="44"/>
      <c r="N1268" s="44"/>
      <c r="O1268" s="44"/>
      <c r="P1268" s="44"/>
      <c r="Q1268" s="44"/>
      <c r="R1268" s="44"/>
    </row>
    <row r="1269" spans="1:18" s="47" customFormat="1" x14ac:dyDescent="0.25">
      <c r="A1269" s="44"/>
      <c r="B1269" s="44"/>
      <c r="C1269" s="44"/>
      <c r="D1269" s="44"/>
      <c r="E1269" s="44"/>
      <c r="F1269" s="44"/>
      <c r="G1269" s="44"/>
      <c r="H1269" s="44"/>
      <c r="I1269" s="44"/>
      <c r="J1269" s="44"/>
      <c r="K1269" s="44"/>
      <c r="L1269" s="44"/>
      <c r="M1269" s="44"/>
      <c r="N1269" s="44"/>
      <c r="O1269" s="44"/>
      <c r="P1269" s="44"/>
      <c r="Q1269" s="44"/>
      <c r="R1269" s="44"/>
    </row>
    <row r="1270" spans="1:18" s="47" customFormat="1" x14ac:dyDescent="0.25">
      <c r="A1270" s="44"/>
      <c r="B1270" s="44"/>
      <c r="C1270" s="44"/>
      <c r="D1270" s="44"/>
      <c r="E1270" s="44"/>
      <c r="F1270" s="44"/>
      <c r="G1270" s="44"/>
      <c r="H1270" s="44"/>
      <c r="I1270" s="44"/>
      <c r="J1270" s="44"/>
      <c r="K1270" s="44"/>
      <c r="L1270" s="44"/>
      <c r="M1270" s="44"/>
      <c r="N1270" s="44"/>
      <c r="O1270" s="44"/>
      <c r="P1270" s="44"/>
      <c r="Q1270" s="44"/>
      <c r="R1270" s="44"/>
    </row>
    <row r="1271" spans="1:18" s="47" customFormat="1" x14ac:dyDescent="0.25">
      <c r="A1271" s="44"/>
      <c r="B1271" s="44"/>
      <c r="C1271" s="44"/>
      <c r="D1271" s="44"/>
      <c r="E1271" s="44"/>
      <c r="F1271" s="44"/>
      <c r="G1271" s="44"/>
      <c r="H1271" s="44"/>
      <c r="I1271" s="44"/>
      <c r="J1271" s="44"/>
      <c r="K1271" s="44"/>
      <c r="L1271" s="44"/>
      <c r="M1271" s="44"/>
      <c r="N1271" s="44"/>
      <c r="O1271" s="44"/>
      <c r="P1271" s="44"/>
      <c r="Q1271" s="44"/>
      <c r="R1271" s="44"/>
    </row>
    <row r="1272" spans="1:18" s="47" customFormat="1" x14ac:dyDescent="0.25">
      <c r="A1272" s="44"/>
      <c r="B1272" s="44"/>
      <c r="C1272" s="44"/>
      <c r="D1272" s="44"/>
      <c r="E1272" s="44"/>
      <c r="F1272" s="44"/>
      <c r="G1272" s="44"/>
      <c r="H1272" s="44"/>
      <c r="I1272" s="44"/>
      <c r="J1272" s="44"/>
      <c r="K1272" s="44"/>
      <c r="L1272" s="44"/>
      <c r="M1272" s="44"/>
      <c r="N1272" s="44"/>
      <c r="O1272" s="44"/>
      <c r="P1272" s="44"/>
      <c r="Q1272" s="44"/>
      <c r="R1272" s="44"/>
    </row>
    <row r="1273" spans="1:18" s="47" customFormat="1" x14ac:dyDescent="0.25">
      <c r="A1273" s="44"/>
      <c r="B1273" s="44"/>
      <c r="C1273" s="44"/>
      <c r="D1273" s="44"/>
      <c r="E1273" s="44"/>
      <c r="F1273" s="44"/>
      <c r="G1273" s="44"/>
      <c r="H1273" s="44"/>
      <c r="I1273" s="44"/>
      <c r="J1273" s="44"/>
      <c r="K1273" s="44"/>
      <c r="L1273" s="44"/>
      <c r="M1273" s="44"/>
      <c r="N1273" s="44"/>
      <c r="O1273" s="44"/>
      <c r="P1273" s="44"/>
      <c r="Q1273" s="44"/>
      <c r="R1273" s="44"/>
    </row>
    <row r="1274" spans="1:18" s="47" customFormat="1" x14ac:dyDescent="0.25">
      <c r="A1274" s="44"/>
      <c r="B1274" s="44"/>
      <c r="C1274" s="44"/>
      <c r="D1274" s="44"/>
      <c r="E1274" s="44"/>
      <c r="F1274" s="44"/>
      <c r="G1274" s="44"/>
      <c r="H1274" s="44"/>
      <c r="I1274" s="44"/>
      <c r="J1274" s="44"/>
      <c r="K1274" s="44"/>
      <c r="L1274" s="44"/>
      <c r="M1274" s="44"/>
      <c r="N1274" s="44"/>
      <c r="O1274" s="44"/>
      <c r="P1274" s="44"/>
      <c r="Q1274" s="44"/>
      <c r="R1274" s="44"/>
    </row>
    <row r="1275" spans="1:18" s="47" customFormat="1" x14ac:dyDescent="0.25">
      <c r="A1275" s="44"/>
      <c r="B1275" s="44"/>
      <c r="C1275" s="44"/>
      <c r="D1275" s="44"/>
      <c r="E1275" s="44"/>
      <c r="F1275" s="44"/>
      <c r="G1275" s="44"/>
      <c r="H1275" s="44"/>
      <c r="I1275" s="44"/>
      <c r="J1275" s="44"/>
      <c r="K1275" s="44"/>
      <c r="L1275" s="44"/>
      <c r="M1275" s="44"/>
      <c r="N1275" s="44"/>
      <c r="O1275" s="44"/>
      <c r="P1275" s="44"/>
      <c r="Q1275" s="44"/>
      <c r="R1275" s="44"/>
    </row>
    <row r="1276" spans="1:18" s="47" customFormat="1" x14ac:dyDescent="0.25">
      <c r="A1276" s="44"/>
      <c r="B1276" s="44"/>
      <c r="C1276" s="44"/>
      <c r="D1276" s="44"/>
      <c r="E1276" s="44"/>
      <c r="F1276" s="44"/>
      <c r="G1276" s="44"/>
      <c r="H1276" s="44"/>
      <c r="I1276" s="44"/>
      <c r="J1276" s="44"/>
      <c r="K1276" s="44"/>
      <c r="L1276" s="44"/>
      <c r="M1276" s="44"/>
      <c r="N1276" s="44"/>
      <c r="O1276" s="44"/>
      <c r="P1276" s="44"/>
      <c r="Q1276" s="44"/>
      <c r="R1276" s="44"/>
    </row>
    <row r="1277" spans="1:18" s="47" customFormat="1" x14ac:dyDescent="0.25">
      <c r="A1277" s="44"/>
      <c r="B1277" s="44"/>
      <c r="C1277" s="44"/>
      <c r="D1277" s="44"/>
      <c r="E1277" s="44"/>
      <c r="F1277" s="44"/>
      <c r="G1277" s="44"/>
      <c r="H1277" s="44"/>
      <c r="I1277" s="44"/>
      <c r="J1277" s="44"/>
      <c r="K1277" s="44"/>
      <c r="L1277" s="44"/>
      <c r="M1277" s="44"/>
      <c r="N1277" s="44"/>
      <c r="O1277" s="44"/>
      <c r="P1277" s="44"/>
      <c r="Q1277" s="44"/>
      <c r="R1277" s="44"/>
    </row>
    <row r="1278" spans="1:18" s="47" customFormat="1" x14ac:dyDescent="0.25">
      <c r="A1278" s="44"/>
      <c r="B1278" s="44"/>
      <c r="C1278" s="44"/>
      <c r="D1278" s="44"/>
      <c r="E1278" s="44"/>
      <c r="F1278" s="44"/>
      <c r="G1278" s="44"/>
      <c r="H1278" s="44"/>
      <c r="I1278" s="44"/>
      <c r="J1278" s="44"/>
      <c r="K1278" s="44"/>
      <c r="L1278" s="44"/>
      <c r="M1278" s="44"/>
      <c r="N1278" s="44"/>
      <c r="O1278" s="44"/>
      <c r="P1278" s="44"/>
      <c r="Q1278" s="44"/>
      <c r="R1278" s="44"/>
    </row>
    <row r="1279" spans="1:18" s="47" customFormat="1" x14ac:dyDescent="0.25">
      <c r="A1279" s="44"/>
      <c r="B1279" s="44"/>
      <c r="C1279" s="44"/>
      <c r="D1279" s="44"/>
      <c r="E1279" s="44"/>
      <c r="F1279" s="44"/>
      <c r="G1279" s="44"/>
      <c r="H1279" s="44"/>
      <c r="I1279" s="44"/>
      <c r="J1279" s="44"/>
      <c r="K1279" s="44"/>
      <c r="L1279" s="44"/>
      <c r="M1279" s="44"/>
      <c r="N1279" s="44"/>
      <c r="O1279" s="44"/>
      <c r="P1279" s="44"/>
      <c r="Q1279" s="44"/>
      <c r="R1279" s="44"/>
    </row>
    <row r="1280" spans="1:18" s="47" customFormat="1" x14ac:dyDescent="0.25">
      <c r="A1280" s="44"/>
      <c r="B1280" s="44"/>
      <c r="C1280" s="44"/>
      <c r="D1280" s="44"/>
      <c r="E1280" s="44"/>
      <c r="F1280" s="44"/>
      <c r="G1280" s="44"/>
      <c r="H1280" s="44"/>
      <c r="I1280" s="44"/>
      <c r="J1280" s="44"/>
      <c r="K1280" s="44"/>
      <c r="L1280" s="44"/>
      <c r="M1280" s="44"/>
      <c r="N1280" s="44"/>
      <c r="O1280" s="44"/>
      <c r="P1280" s="44"/>
      <c r="Q1280" s="44"/>
      <c r="R1280" s="44"/>
    </row>
    <row r="1281" spans="1:18" s="47" customFormat="1" x14ac:dyDescent="0.25">
      <c r="A1281" s="44"/>
      <c r="B1281" s="44"/>
      <c r="C1281" s="44"/>
      <c r="D1281" s="44"/>
      <c r="E1281" s="44"/>
      <c r="F1281" s="44"/>
      <c r="G1281" s="44"/>
      <c r="H1281" s="44"/>
      <c r="I1281" s="44"/>
      <c r="J1281" s="44"/>
      <c r="K1281" s="44"/>
      <c r="L1281" s="44"/>
      <c r="M1281" s="44"/>
      <c r="N1281" s="44"/>
      <c r="O1281" s="44"/>
      <c r="P1281" s="44"/>
      <c r="Q1281" s="44"/>
      <c r="R1281" s="44"/>
    </row>
    <row r="1282" spans="1:18" s="47" customFormat="1" x14ac:dyDescent="0.25">
      <c r="A1282" s="44"/>
      <c r="B1282" s="44"/>
      <c r="C1282" s="44"/>
      <c r="D1282" s="44"/>
      <c r="E1282" s="44"/>
      <c r="F1282" s="44"/>
      <c r="G1282" s="44"/>
      <c r="H1282" s="44"/>
      <c r="I1282" s="44"/>
      <c r="J1282" s="44"/>
      <c r="K1282" s="44"/>
      <c r="L1282" s="44"/>
      <c r="M1282" s="44"/>
      <c r="N1282" s="44"/>
      <c r="O1282" s="44"/>
      <c r="P1282" s="44"/>
      <c r="Q1282" s="44"/>
      <c r="R1282" s="44"/>
    </row>
    <row r="1283" spans="1:18" s="47" customFormat="1" x14ac:dyDescent="0.25">
      <c r="A1283" s="44"/>
      <c r="B1283" s="44"/>
      <c r="C1283" s="44"/>
      <c r="D1283" s="44"/>
      <c r="E1283" s="44"/>
      <c r="F1283" s="44"/>
      <c r="G1283" s="44"/>
      <c r="H1283" s="44"/>
      <c r="I1283" s="44"/>
      <c r="J1283" s="44"/>
      <c r="K1283" s="44"/>
      <c r="L1283" s="44"/>
      <c r="M1283" s="44"/>
      <c r="N1283" s="44"/>
      <c r="O1283" s="44"/>
      <c r="P1283" s="44"/>
      <c r="Q1283" s="44"/>
      <c r="R1283" s="44"/>
    </row>
    <row r="1284" spans="1:18" s="47" customFormat="1" x14ac:dyDescent="0.25">
      <c r="A1284" s="44"/>
      <c r="B1284" s="44"/>
      <c r="C1284" s="44"/>
      <c r="D1284" s="44"/>
      <c r="E1284" s="44"/>
      <c r="F1284" s="44"/>
      <c r="G1284" s="44"/>
      <c r="H1284" s="44"/>
      <c r="I1284" s="44"/>
      <c r="J1284" s="44"/>
      <c r="K1284" s="44"/>
      <c r="L1284" s="44"/>
      <c r="M1284" s="44"/>
      <c r="N1284" s="44"/>
      <c r="O1284" s="44"/>
      <c r="P1284" s="44"/>
      <c r="Q1284" s="44"/>
      <c r="R1284" s="44"/>
    </row>
    <row r="1285" spans="1:18" s="47" customFormat="1" x14ac:dyDescent="0.25">
      <c r="A1285" s="44"/>
      <c r="B1285" s="44"/>
      <c r="C1285" s="44"/>
      <c r="D1285" s="44"/>
      <c r="E1285" s="44"/>
      <c r="F1285" s="44"/>
      <c r="G1285" s="44"/>
      <c r="H1285" s="44"/>
      <c r="I1285" s="44"/>
      <c r="J1285" s="44"/>
      <c r="K1285" s="44"/>
      <c r="L1285" s="44"/>
      <c r="M1285" s="44"/>
      <c r="N1285" s="44"/>
      <c r="O1285" s="44"/>
      <c r="P1285" s="44"/>
      <c r="Q1285" s="44"/>
      <c r="R1285" s="44"/>
    </row>
    <row r="1286" spans="1:18" s="47" customFormat="1" x14ac:dyDescent="0.25">
      <c r="A1286" s="44"/>
      <c r="B1286" s="44"/>
      <c r="C1286" s="44"/>
      <c r="D1286" s="44"/>
      <c r="E1286" s="44"/>
      <c r="F1286" s="44"/>
      <c r="G1286" s="44"/>
      <c r="H1286" s="44"/>
      <c r="I1286" s="44"/>
      <c r="J1286" s="44"/>
      <c r="K1286" s="44"/>
      <c r="L1286" s="44"/>
      <c r="M1286" s="44"/>
      <c r="N1286" s="44"/>
      <c r="O1286" s="44"/>
      <c r="P1286" s="44"/>
      <c r="Q1286" s="44"/>
      <c r="R1286" s="44"/>
    </row>
    <row r="1287" spans="1:18" s="47" customFormat="1" x14ac:dyDescent="0.25">
      <c r="A1287" s="44"/>
      <c r="B1287" s="44"/>
      <c r="C1287" s="44"/>
      <c r="D1287" s="44"/>
      <c r="E1287" s="44"/>
      <c r="F1287" s="44"/>
      <c r="G1287" s="44"/>
      <c r="H1287" s="44"/>
      <c r="I1287" s="44"/>
      <c r="J1287" s="44"/>
      <c r="K1287" s="44"/>
      <c r="L1287" s="44"/>
      <c r="M1287" s="44"/>
      <c r="N1287" s="44"/>
      <c r="O1287" s="44"/>
      <c r="P1287" s="44"/>
      <c r="Q1287" s="44"/>
      <c r="R1287" s="44"/>
    </row>
    <row r="1288" spans="1:18" s="47" customFormat="1" x14ac:dyDescent="0.25">
      <c r="A1288" s="44"/>
      <c r="B1288" s="44"/>
      <c r="C1288" s="44"/>
      <c r="D1288" s="44"/>
      <c r="E1288" s="44"/>
      <c r="F1288" s="44"/>
      <c r="G1288" s="44"/>
      <c r="H1288" s="44"/>
      <c r="I1288" s="44"/>
      <c r="J1288" s="44"/>
      <c r="K1288" s="44"/>
      <c r="L1288" s="44"/>
      <c r="M1288" s="44"/>
      <c r="N1288" s="44"/>
      <c r="O1288" s="44"/>
      <c r="P1288" s="44"/>
      <c r="Q1288" s="44"/>
      <c r="R1288" s="44"/>
    </row>
    <row r="1289" spans="1:18" s="47" customFormat="1" x14ac:dyDescent="0.25">
      <c r="A1289" s="44"/>
      <c r="B1289" s="44"/>
      <c r="C1289" s="44"/>
      <c r="D1289" s="44"/>
      <c r="E1289" s="44"/>
      <c r="F1289" s="44"/>
      <c r="G1289" s="44"/>
      <c r="H1289" s="44"/>
      <c r="I1289" s="44"/>
      <c r="J1289" s="44"/>
      <c r="K1289" s="44"/>
      <c r="L1289" s="44"/>
      <c r="M1289" s="44"/>
      <c r="N1289" s="44"/>
      <c r="O1289" s="44"/>
      <c r="P1289" s="44"/>
      <c r="Q1289" s="44"/>
      <c r="R1289" s="44"/>
    </row>
    <row r="1290" spans="1:18" s="47" customFormat="1" x14ac:dyDescent="0.25">
      <c r="A1290" s="44"/>
      <c r="B1290" s="44"/>
      <c r="C1290" s="44"/>
      <c r="D1290" s="44"/>
      <c r="E1290" s="44"/>
      <c r="F1290" s="44"/>
      <c r="G1290" s="44"/>
      <c r="H1290" s="44"/>
      <c r="I1290" s="44"/>
      <c r="J1290" s="44"/>
      <c r="K1290" s="44"/>
      <c r="L1290" s="44"/>
      <c r="M1290" s="44"/>
      <c r="N1290" s="44"/>
      <c r="O1290" s="44"/>
      <c r="P1290" s="44"/>
      <c r="Q1290" s="44"/>
      <c r="R1290" s="44"/>
    </row>
    <row r="1291" spans="1:18" s="47" customFormat="1" x14ac:dyDescent="0.25">
      <c r="A1291" s="44"/>
      <c r="B1291" s="44"/>
      <c r="C1291" s="44"/>
      <c r="D1291" s="44"/>
      <c r="E1291" s="44"/>
      <c r="F1291" s="44"/>
      <c r="G1291" s="44"/>
      <c r="H1291" s="44"/>
      <c r="I1291" s="44"/>
      <c r="J1291" s="44"/>
      <c r="K1291" s="44"/>
      <c r="L1291" s="44"/>
      <c r="M1291" s="44"/>
      <c r="N1291" s="44"/>
      <c r="O1291" s="44"/>
      <c r="P1291" s="44"/>
      <c r="Q1291" s="44"/>
      <c r="R1291" s="44"/>
    </row>
    <row r="1292" spans="1:18" s="47" customFormat="1" x14ac:dyDescent="0.25">
      <c r="A1292" s="44"/>
      <c r="B1292" s="44"/>
      <c r="C1292" s="44"/>
      <c r="D1292" s="44"/>
      <c r="E1292" s="44"/>
      <c r="F1292" s="44"/>
      <c r="G1292" s="44"/>
      <c r="H1292" s="44"/>
      <c r="I1292" s="44"/>
      <c r="J1292" s="44"/>
      <c r="K1292" s="44"/>
      <c r="L1292" s="44"/>
      <c r="M1292" s="44"/>
      <c r="N1292" s="44"/>
      <c r="O1292" s="44"/>
      <c r="P1292" s="44"/>
      <c r="Q1292" s="44"/>
      <c r="R1292" s="44"/>
    </row>
    <row r="1293" spans="1:18" s="47" customFormat="1" x14ac:dyDescent="0.25">
      <c r="A1293" s="44"/>
      <c r="B1293" s="44"/>
      <c r="C1293" s="44"/>
      <c r="D1293" s="44"/>
      <c r="E1293" s="44"/>
      <c r="F1293" s="44"/>
      <c r="G1293" s="44"/>
      <c r="H1293" s="44"/>
      <c r="I1293" s="44"/>
      <c r="J1293" s="44"/>
      <c r="K1293" s="44"/>
      <c r="L1293" s="44"/>
      <c r="M1293" s="44"/>
      <c r="N1293" s="44"/>
      <c r="O1293" s="44"/>
      <c r="P1293" s="44"/>
      <c r="Q1293" s="44"/>
      <c r="R1293" s="44"/>
    </row>
    <row r="1294" spans="1:18" s="47" customFormat="1" x14ac:dyDescent="0.25">
      <c r="A1294" s="44"/>
      <c r="B1294" s="44"/>
      <c r="C1294" s="44"/>
      <c r="D1294" s="44"/>
      <c r="E1294" s="44"/>
      <c r="F1294" s="44"/>
      <c r="G1294" s="44"/>
      <c r="H1294" s="44"/>
      <c r="I1294" s="44"/>
      <c r="J1294" s="44"/>
      <c r="K1294" s="44"/>
      <c r="L1294" s="44"/>
      <c r="M1294" s="44"/>
      <c r="N1294" s="44"/>
      <c r="O1294" s="44"/>
      <c r="P1294" s="44"/>
      <c r="Q1294" s="44"/>
      <c r="R1294" s="44"/>
    </row>
    <row r="1295" spans="1:18" s="47" customFormat="1" x14ac:dyDescent="0.25">
      <c r="A1295" s="44"/>
      <c r="B1295" s="44"/>
      <c r="C1295" s="44"/>
      <c r="D1295" s="44"/>
      <c r="E1295" s="44"/>
      <c r="F1295" s="44"/>
      <c r="G1295" s="44"/>
      <c r="H1295" s="44"/>
      <c r="I1295" s="44"/>
      <c r="J1295" s="44"/>
      <c r="K1295" s="44"/>
      <c r="L1295" s="44"/>
      <c r="M1295" s="44"/>
      <c r="N1295" s="44"/>
      <c r="O1295" s="44"/>
      <c r="P1295" s="44"/>
      <c r="Q1295" s="44"/>
      <c r="R1295" s="44"/>
    </row>
    <row r="1296" spans="1:18" s="47" customFormat="1" x14ac:dyDescent="0.25">
      <c r="A1296" s="44"/>
      <c r="B1296" s="44"/>
      <c r="C1296" s="44"/>
      <c r="D1296" s="44"/>
      <c r="E1296" s="44"/>
      <c r="F1296" s="44"/>
      <c r="G1296" s="44"/>
      <c r="H1296" s="44"/>
      <c r="I1296" s="44"/>
      <c r="J1296" s="44"/>
      <c r="K1296" s="44"/>
      <c r="L1296" s="44"/>
      <c r="M1296" s="44"/>
      <c r="N1296" s="44"/>
      <c r="O1296" s="44"/>
      <c r="P1296" s="44"/>
      <c r="Q1296" s="44"/>
      <c r="R1296" s="44"/>
    </row>
    <row r="1297" spans="1:18" s="47" customFormat="1" x14ac:dyDescent="0.25">
      <c r="A1297" s="44"/>
      <c r="B1297" s="44"/>
      <c r="C1297" s="44"/>
      <c r="D1297" s="44"/>
      <c r="E1297" s="44"/>
      <c r="F1297" s="44"/>
      <c r="G1297" s="44"/>
      <c r="H1297" s="44"/>
      <c r="I1297" s="44"/>
      <c r="J1297" s="44"/>
      <c r="K1297" s="44"/>
      <c r="L1297" s="44"/>
      <c r="M1297" s="44"/>
      <c r="N1297" s="44"/>
      <c r="O1297" s="44"/>
      <c r="P1297" s="44"/>
      <c r="Q1297" s="44"/>
      <c r="R1297" s="44"/>
    </row>
    <row r="1298" spans="1:18" s="47" customFormat="1" x14ac:dyDescent="0.25">
      <c r="A1298" s="44"/>
      <c r="B1298" s="44"/>
      <c r="C1298" s="44"/>
      <c r="D1298" s="44"/>
      <c r="E1298" s="44"/>
      <c r="F1298" s="44"/>
      <c r="G1298" s="44"/>
      <c r="H1298" s="44"/>
      <c r="I1298" s="44"/>
      <c r="J1298" s="44"/>
      <c r="K1298" s="44"/>
      <c r="L1298" s="44"/>
      <c r="M1298" s="44"/>
      <c r="N1298" s="44"/>
      <c r="O1298" s="44"/>
      <c r="P1298" s="44"/>
      <c r="Q1298" s="44"/>
      <c r="R1298" s="44"/>
    </row>
    <row r="1299" spans="1:18" s="47" customFormat="1" x14ac:dyDescent="0.25">
      <c r="A1299" s="44"/>
      <c r="B1299" s="44"/>
      <c r="C1299" s="44"/>
      <c r="D1299" s="44"/>
      <c r="E1299" s="44"/>
      <c r="F1299" s="44"/>
      <c r="G1299" s="44"/>
      <c r="H1299" s="44"/>
      <c r="I1299" s="44"/>
      <c r="J1299" s="44"/>
      <c r="K1299" s="44"/>
      <c r="L1299" s="44"/>
      <c r="M1299" s="44"/>
      <c r="N1299" s="44"/>
      <c r="O1299" s="44"/>
      <c r="P1299" s="44"/>
      <c r="Q1299" s="44"/>
      <c r="R1299" s="44"/>
    </row>
    <row r="1300" spans="1:18" s="47" customFormat="1" x14ac:dyDescent="0.25">
      <c r="A1300" s="44"/>
      <c r="B1300" s="44"/>
      <c r="C1300" s="44"/>
      <c r="D1300" s="44"/>
      <c r="E1300" s="44"/>
      <c r="F1300" s="44"/>
      <c r="G1300" s="44"/>
      <c r="H1300" s="44"/>
      <c r="I1300" s="44"/>
      <c r="J1300" s="44"/>
      <c r="K1300" s="44"/>
      <c r="L1300" s="44"/>
      <c r="M1300" s="44"/>
      <c r="N1300" s="44"/>
      <c r="O1300" s="44"/>
      <c r="P1300" s="44"/>
      <c r="Q1300" s="44"/>
      <c r="R1300" s="44"/>
    </row>
    <row r="1301" spans="1:18" s="47" customFormat="1" x14ac:dyDescent="0.25">
      <c r="A1301" s="44"/>
      <c r="B1301" s="44"/>
      <c r="C1301" s="44"/>
      <c r="D1301" s="44"/>
      <c r="E1301" s="44"/>
      <c r="F1301" s="44"/>
      <c r="G1301" s="44"/>
      <c r="H1301" s="44"/>
      <c r="I1301" s="44"/>
      <c r="J1301" s="44"/>
      <c r="K1301" s="44"/>
      <c r="L1301" s="44"/>
      <c r="M1301" s="44"/>
      <c r="N1301" s="44"/>
      <c r="O1301" s="44"/>
      <c r="P1301" s="44"/>
      <c r="Q1301" s="44"/>
      <c r="R1301" s="44"/>
    </row>
    <row r="1302" spans="1:18" s="47" customFormat="1" x14ac:dyDescent="0.25">
      <c r="A1302" s="44"/>
      <c r="B1302" s="44"/>
      <c r="C1302" s="44"/>
      <c r="D1302" s="44"/>
      <c r="E1302" s="44"/>
      <c r="F1302" s="44"/>
      <c r="G1302" s="44"/>
      <c r="H1302" s="44"/>
      <c r="I1302" s="44"/>
      <c r="J1302" s="44"/>
      <c r="K1302" s="44"/>
      <c r="L1302" s="44"/>
      <c r="M1302" s="44"/>
      <c r="N1302" s="44"/>
      <c r="O1302" s="44"/>
      <c r="P1302" s="44"/>
      <c r="Q1302" s="44"/>
      <c r="R1302" s="44"/>
    </row>
    <row r="1303" spans="1:18" s="47" customFormat="1" x14ac:dyDescent="0.25">
      <c r="A1303" s="44"/>
      <c r="B1303" s="44"/>
      <c r="C1303" s="44"/>
      <c r="D1303" s="44"/>
      <c r="E1303" s="44"/>
      <c r="F1303" s="44"/>
      <c r="G1303" s="44"/>
      <c r="H1303" s="44"/>
      <c r="I1303" s="44"/>
      <c r="J1303" s="44"/>
      <c r="K1303" s="44"/>
      <c r="L1303" s="44"/>
      <c r="M1303" s="44"/>
      <c r="N1303" s="44"/>
      <c r="O1303" s="44"/>
      <c r="P1303" s="44"/>
      <c r="Q1303" s="44"/>
      <c r="R1303" s="44"/>
    </row>
    <row r="1304" spans="1:18" s="47" customFormat="1" x14ac:dyDescent="0.25">
      <c r="A1304" s="44"/>
      <c r="B1304" s="44"/>
      <c r="C1304" s="44"/>
      <c r="D1304" s="44"/>
      <c r="E1304" s="44"/>
      <c r="F1304" s="44"/>
      <c r="G1304" s="44"/>
      <c r="H1304" s="44"/>
      <c r="I1304" s="44"/>
      <c r="J1304" s="44"/>
      <c r="K1304" s="44"/>
      <c r="L1304" s="44"/>
      <c r="M1304" s="44"/>
      <c r="N1304" s="44"/>
      <c r="O1304" s="44"/>
      <c r="P1304" s="44"/>
      <c r="Q1304" s="44"/>
      <c r="R1304" s="44"/>
    </row>
    <row r="1305" spans="1:18" s="47" customFormat="1" x14ac:dyDescent="0.25">
      <c r="A1305" s="44"/>
      <c r="B1305" s="44"/>
      <c r="C1305" s="44"/>
      <c r="D1305" s="44"/>
      <c r="E1305" s="44"/>
      <c r="F1305" s="44"/>
      <c r="G1305" s="44"/>
      <c r="H1305" s="44"/>
      <c r="I1305" s="44"/>
      <c r="J1305" s="44"/>
      <c r="K1305" s="44"/>
      <c r="L1305" s="44"/>
      <c r="M1305" s="44"/>
      <c r="N1305" s="44"/>
      <c r="O1305" s="44"/>
      <c r="P1305" s="44"/>
      <c r="Q1305" s="44"/>
      <c r="R1305" s="44"/>
    </row>
    <row r="1306" spans="1:18" s="47" customFormat="1" x14ac:dyDescent="0.25">
      <c r="A1306" s="44"/>
      <c r="B1306" s="44"/>
      <c r="C1306" s="44"/>
      <c r="D1306" s="44"/>
      <c r="E1306" s="44"/>
      <c r="F1306" s="44"/>
      <c r="G1306" s="44"/>
      <c r="H1306" s="44"/>
      <c r="I1306" s="44"/>
      <c r="J1306" s="44"/>
      <c r="K1306" s="44"/>
      <c r="L1306" s="44"/>
      <c r="M1306" s="44"/>
      <c r="N1306" s="44"/>
      <c r="O1306" s="44"/>
      <c r="P1306" s="44"/>
      <c r="Q1306" s="44"/>
      <c r="R1306" s="44"/>
    </row>
    <row r="1307" spans="1:18" s="47" customFormat="1" x14ac:dyDescent="0.25">
      <c r="A1307" s="44"/>
      <c r="B1307" s="44"/>
      <c r="C1307" s="44"/>
      <c r="D1307" s="44"/>
      <c r="E1307" s="44"/>
      <c r="F1307" s="44"/>
      <c r="G1307" s="44"/>
      <c r="H1307" s="44"/>
      <c r="I1307" s="44"/>
      <c r="J1307" s="44"/>
      <c r="K1307" s="44"/>
      <c r="L1307" s="44"/>
      <c r="M1307" s="44"/>
      <c r="N1307" s="44"/>
      <c r="O1307" s="44"/>
      <c r="P1307" s="44"/>
      <c r="Q1307" s="44"/>
      <c r="R1307" s="44"/>
    </row>
    <row r="1308" spans="1:18" s="47" customFormat="1" x14ac:dyDescent="0.25">
      <c r="A1308" s="44"/>
      <c r="B1308" s="44"/>
      <c r="C1308" s="44"/>
      <c r="D1308" s="44"/>
      <c r="E1308" s="44"/>
      <c r="F1308" s="44"/>
      <c r="G1308" s="44"/>
      <c r="H1308" s="44"/>
      <c r="I1308" s="44"/>
      <c r="J1308" s="44"/>
      <c r="K1308" s="44"/>
      <c r="L1308" s="44"/>
      <c r="M1308" s="44"/>
      <c r="N1308" s="44"/>
      <c r="O1308" s="44"/>
      <c r="P1308" s="44"/>
      <c r="Q1308" s="44"/>
      <c r="R1308" s="44"/>
    </row>
    <row r="1309" spans="1:18" s="47" customFormat="1" x14ac:dyDescent="0.25">
      <c r="A1309" s="44"/>
      <c r="B1309" s="44"/>
      <c r="C1309" s="44"/>
      <c r="D1309" s="44"/>
      <c r="E1309" s="44"/>
      <c r="F1309" s="44"/>
      <c r="G1309" s="44"/>
      <c r="H1309" s="44"/>
      <c r="I1309" s="44"/>
      <c r="J1309" s="44"/>
      <c r="K1309" s="44"/>
      <c r="L1309" s="44"/>
      <c r="M1309" s="44"/>
      <c r="N1309" s="44"/>
      <c r="O1309" s="44"/>
      <c r="P1309" s="44"/>
      <c r="Q1309" s="44"/>
      <c r="R1309" s="44"/>
    </row>
    <row r="1310" spans="1:18" s="47" customFormat="1" x14ac:dyDescent="0.25">
      <c r="A1310" s="44"/>
      <c r="B1310" s="44"/>
      <c r="C1310" s="44"/>
      <c r="D1310" s="44"/>
      <c r="E1310" s="44"/>
      <c r="F1310" s="44"/>
      <c r="G1310" s="44"/>
      <c r="H1310" s="44"/>
      <c r="I1310" s="44"/>
      <c r="J1310" s="44"/>
      <c r="K1310" s="44"/>
      <c r="L1310" s="44"/>
      <c r="M1310" s="44"/>
      <c r="N1310" s="44"/>
      <c r="O1310" s="44"/>
      <c r="P1310" s="44"/>
      <c r="Q1310" s="44"/>
      <c r="R1310" s="44"/>
    </row>
    <row r="1311" spans="1:18" s="47" customFormat="1" x14ac:dyDescent="0.25">
      <c r="A1311" s="44"/>
      <c r="B1311" s="44"/>
      <c r="C1311" s="44"/>
      <c r="D1311" s="44"/>
      <c r="E1311" s="44"/>
      <c r="F1311" s="44"/>
      <c r="G1311" s="44"/>
      <c r="H1311" s="44"/>
      <c r="I1311" s="44"/>
      <c r="J1311" s="44"/>
      <c r="K1311" s="44"/>
      <c r="L1311" s="44"/>
      <c r="M1311" s="44"/>
      <c r="N1311" s="44"/>
      <c r="O1311" s="44"/>
      <c r="P1311" s="44"/>
      <c r="Q1311" s="44"/>
      <c r="R1311" s="44"/>
    </row>
    <row r="1312" spans="1:18" s="47" customFormat="1" x14ac:dyDescent="0.25">
      <c r="A1312" s="44"/>
      <c r="B1312" s="44"/>
      <c r="C1312" s="44"/>
      <c r="D1312" s="44"/>
      <c r="E1312" s="44"/>
      <c r="F1312" s="44"/>
      <c r="G1312" s="44"/>
      <c r="H1312" s="44"/>
      <c r="I1312" s="44"/>
      <c r="J1312" s="44"/>
      <c r="K1312" s="44"/>
      <c r="L1312" s="44"/>
      <c r="M1312" s="44"/>
      <c r="N1312" s="44"/>
      <c r="O1312" s="44"/>
      <c r="P1312" s="44"/>
      <c r="Q1312" s="44"/>
      <c r="R1312" s="44"/>
    </row>
    <row r="1313" spans="1:18" s="47" customFormat="1" x14ac:dyDescent="0.25">
      <c r="A1313" s="44"/>
      <c r="B1313" s="44"/>
      <c r="C1313" s="44"/>
      <c r="D1313" s="44"/>
      <c r="E1313" s="44"/>
      <c r="F1313" s="44"/>
      <c r="G1313" s="44"/>
      <c r="H1313" s="44"/>
      <c r="I1313" s="44"/>
      <c r="J1313" s="44"/>
      <c r="K1313" s="44"/>
      <c r="L1313" s="44"/>
      <c r="M1313" s="44"/>
      <c r="N1313" s="44"/>
      <c r="O1313" s="44"/>
      <c r="P1313" s="44"/>
      <c r="Q1313" s="44"/>
      <c r="R1313" s="44"/>
    </row>
    <row r="1314" spans="1:18" s="47" customFormat="1" x14ac:dyDescent="0.25">
      <c r="A1314" s="44"/>
      <c r="B1314" s="44"/>
      <c r="C1314" s="44"/>
      <c r="D1314" s="44"/>
      <c r="E1314" s="44"/>
      <c r="F1314" s="44"/>
      <c r="G1314" s="44"/>
      <c r="H1314" s="44"/>
      <c r="I1314" s="44"/>
      <c r="J1314" s="44"/>
      <c r="K1314" s="44"/>
      <c r="L1314" s="44"/>
      <c r="M1314" s="44"/>
      <c r="N1314" s="44"/>
      <c r="O1314" s="44"/>
      <c r="P1314" s="44"/>
      <c r="Q1314" s="44"/>
      <c r="R1314" s="44"/>
    </row>
    <row r="1315" spans="1:18" s="47" customFormat="1" x14ac:dyDescent="0.25">
      <c r="A1315" s="44"/>
      <c r="B1315" s="44"/>
      <c r="C1315" s="44"/>
      <c r="D1315" s="44"/>
      <c r="E1315" s="44"/>
      <c r="F1315" s="44"/>
      <c r="G1315" s="44"/>
      <c r="H1315" s="44"/>
      <c r="I1315" s="44"/>
      <c r="J1315" s="44"/>
      <c r="K1315" s="44"/>
      <c r="L1315" s="44"/>
      <c r="M1315" s="44"/>
      <c r="N1315" s="44"/>
      <c r="O1315" s="44"/>
      <c r="P1315" s="44"/>
      <c r="Q1315" s="44"/>
      <c r="R1315" s="44"/>
    </row>
    <row r="1316" spans="1:18" s="47" customFormat="1" x14ac:dyDescent="0.25">
      <c r="A1316" s="44"/>
      <c r="B1316" s="44"/>
      <c r="C1316" s="44"/>
      <c r="D1316" s="44"/>
      <c r="E1316" s="44"/>
      <c r="F1316" s="44"/>
      <c r="G1316" s="44"/>
      <c r="H1316" s="44"/>
      <c r="I1316" s="44"/>
      <c r="J1316" s="44"/>
      <c r="K1316" s="44"/>
      <c r="L1316" s="44"/>
      <c r="M1316" s="44"/>
      <c r="N1316" s="44"/>
      <c r="O1316" s="44"/>
      <c r="P1316" s="44"/>
      <c r="Q1316" s="44"/>
      <c r="R1316" s="44"/>
    </row>
    <row r="1317" spans="1:18" s="47" customFormat="1" x14ac:dyDescent="0.25">
      <c r="A1317" s="44"/>
      <c r="B1317" s="44"/>
      <c r="C1317" s="44"/>
      <c r="D1317" s="44"/>
      <c r="E1317" s="44"/>
      <c r="F1317" s="44"/>
      <c r="G1317" s="44"/>
      <c r="H1317" s="44"/>
      <c r="I1317" s="44"/>
      <c r="J1317" s="44"/>
      <c r="K1317" s="44"/>
      <c r="L1317" s="44"/>
      <c r="M1317" s="44"/>
      <c r="N1317" s="44"/>
      <c r="O1317" s="44"/>
      <c r="P1317" s="44"/>
      <c r="Q1317" s="44"/>
      <c r="R1317" s="44"/>
    </row>
    <row r="1318" spans="1:18" s="47" customFormat="1" x14ac:dyDescent="0.25">
      <c r="A1318" s="44"/>
      <c r="B1318" s="44"/>
      <c r="C1318" s="44"/>
      <c r="D1318" s="44"/>
      <c r="E1318" s="44"/>
      <c r="F1318" s="44"/>
      <c r="G1318" s="44"/>
      <c r="H1318" s="44"/>
      <c r="I1318" s="44"/>
      <c r="J1318" s="44"/>
      <c r="K1318" s="44"/>
      <c r="L1318" s="44"/>
      <c r="M1318" s="44"/>
      <c r="N1318" s="44"/>
      <c r="O1318" s="44"/>
      <c r="P1318" s="44"/>
      <c r="Q1318" s="44"/>
      <c r="R1318" s="44"/>
    </row>
    <row r="1319" spans="1:18" s="47" customFormat="1" x14ac:dyDescent="0.25">
      <c r="A1319" s="44"/>
      <c r="B1319" s="44"/>
      <c r="C1319" s="44"/>
      <c r="D1319" s="44"/>
      <c r="E1319" s="44"/>
      <c r="F1319" s="44"/>
      <c r="G1319" s="44"/>
      <c r="H1319" s="44"/>
      <c r="I1319" s="44"/>
      <c r="J1319" s="44"/>
      <c r="K1319" s="44"/>
      <c r="L1319" s="44"/>
      <c r="M1319" s="44"/>
      <c r="N1319" s="44"/>
      <c r="O1319" s="44"/>
      <c r="P1319" s="44"/>
      <c r="Q1319" s="44"/>
      <c r="R1319" s="44"/>
    </row>
    <row r="1320" spans="1:18" s="47" customFormat="1" x14ac:dyDescent="0.25">
      <c r="A1320" s="44"/>
      <c r="B1320" s="44"/>
      <c r="C1320" s="44"/>
      <c r="D1320" s="44"/>
      <c r="E1320" s="44"/>
      <c r="F1320" s="44"/>
      <c r="G1320" s="44"/>
      <c r="H1320" s="44"/>
      <c r="I1320" s="44"/>
      <c r="J1320" s="44"/>
      <c r="K1320" s="44"/>
      <c r="L1320" s="44"/>
      <c r="M1320" s="44"/>
      <c r="N1320" s="44"/>
      <c r="O1320" s="44"/>
      <c r="P1320" s="44"/>
      <c r="Q1320" s="44"/>
      <c r="R1320" s="44"/>
    </row>
    <row r="1321" spans="1:18" s="47" customFormat="1" x14ac:dyDescent="0.25">
      <c r="A1321" s="44"/>
      <c r="B1321" s="44"/>
      <c r="C1321" s="44"/>
      <c r="D1321" s="44"/>
      <c r="E1321" s="44"/>
      <c r="F1321" s="44"/>
      <c r="G1321" s="44"/>
      <c r="H1321" s="44"/>
      <c r="I1321" s="44"/>
      <c r="J1321" s="44"/>
      <c r="K1321" s="44"/>
      <c r="L1321" s="44"/>
      <c r="M1321" s="44"/>
      <c r="N1321" s="44"/>
      <c r="O1321" s="44"/>
      <c r="P1321" s="44"/>
      <c r="Q1321" s="44"/>
      <c r="R1321" s="44"/>
    </row>
    <row r="1322" spans="1:18" s="47" customFormat="1" x14ac:dyDescent="0.25">
      <c r="A1322" s="44"/>
      <c r="B1322" s="44"/>
      <c r="C1322" s="44"/>
      <c r="D1322" s="44"/>
      <c r="E1322" s="44"/>
      <c r="F1322" s="44"/>
      <c r="G1322" s="44"/>
      <c r="H1322" s="44"/>
      <c r="I1322" s="44"/>
      <c r="J1322" s="44"/>
      <c r="K1322" s="44"/>
      <c r="L1322" s="44"/>
      <c r="M1322" s="44"/>
      <c r="N1322" s="44"/>
      <c r="O1322" s="44"/>
      <c r="P1322" s="44"/>
      <c r="Q1322" s="44"/>
      <c r="R1322" s="44"/>
    </row>
    <row r="1323" spans="1:18" s="47" customFormat="1" x14ac:dyDescent="0.25">
      <c r="A1323" s="44"/>
      <c r="B1323" s="44"/>
      <c r="C1323" s="44"/>
      <c r="D1323" s="44"/>
      <c r="E1323" s="44"/>
      <c r="F1323" s="44"/>
      <c r="G1323" s="44"/>
      <c r="H1323" s="44"/>
      <c r="I1323" s="44"/>
      <c r="J1323" s="44"/>
      <c r="K1323" s="44"/>
      <c r="L1323" s="44"/>
      <c r="M1323" s="44"/>
      <c r="N1323" s="44"/>
      <c r="O1323" s="44"/>
      <c r="P1323" s="44"/>
      <c r="Q1323" s="44"/>
      <c r="R1323" s="44"/>
    </row>
    <row r="1324" spans="1:18" s="47" customFormat="1" x14ac:dyDescent="0.25">
      <c r="A1324" s="44"/>
      <c r="B1324" s="44"/>
      <c r="C1324" s="44"/>
      <c r="D1324" s="44"/>
      <c r="E1324" s="44"/>
      <c r="F1324" s="44"/>
      <c r="G1324" s="44"/>
      <c r="H1324" s="44"/>
      <c r="I1324" s="44"/>
      <c r="J1324" s="44"/>
      <c r="K1324" s="44"/>
      <c r="L1324" s="44"/>
      <c r="M1324" s="44"/>
      <c r="N1324" s="44"/>
      <c r="O1324" s="44"/>
      <c r="P1324" s="44"/>
      <c r="Q1324" s="44"/>
      <c r="R1324" s="44"/>
    </row>
    <row r="1325" spans="1:18" s="47" customFormat="1" x14ac:dyDescent="0.25">
      <c r="A1325" s="44"/>
      <c r="B1325" s="44"/>
      <c r="C1325" s="44"/>
      <c r="D1325" s="44"/>
      <c r="E1325" s="44"/>
      <c r="F1325" s="44"/>
      <c r="G1325" s="44"/>
      <c r="H1325" s="44"/>
      <c r="I1325" s="44"/>
      <c r="J1325" s="44"/>
      <c r="K1325" s="44"/>
      <c r="L1325" s="44"/>
      <c r="M1325" s="44"/>
      <c r="N1325" s="44"/>
      <c r="O1325" s="44"/>
      <c r="P1325" s="44"/>
      <c r="Q1325" s="44"/>
      <c r="R1325" s="44"/>
    </row>
    <row r="1326" spans="1:18" s="47" customFormat="1" x14ac:dyDescent="0.25">
      <c r="A1326" s="44"/>
      <c r="B1326" s="44"/>
      <c r="C1326" s="44"/>
      <c r="D1326" s="44"/>
      <c r="E1326" s="44"/>
      <c r="F1326" s="44"/>
      <c r="G1326" s="44"/>
      <c r="H1326" s="44"/>
      <c r="I1326" s="44"/>
      <c r="J1326" s="44"/>
      <c r="K1326" s="44"/>
      <c r="L1326" s="44"/>
      <c r="M1326" s="44"/>
      <c r="N1326" s="44"/>
      <c r="O1326" s="44"/>
      <c r="P1326" s="44"/>
      <c r="Q1326" s="44"/>
      <c r="R1326" s="44"/>
    </row>
    <row r="1327" spans="1:18" s="47" customFormat="1" x14ac:dyDescent="0.25">
      <c r="A1327" s="44"/>
      <c r="B1327" s="44"/>
      <c r="C1327" s="44"/>
      <c r="D1327" s="44"/>
      <c r="E1327" s="44"/>
      <c r="F1327" s="44"/>
      <c r="G1327" s="44"/>
      <c r="H1327" s="44"/>
      <c r="I1327" s="44"/>
      <c r="J1327" s="44"/>
      <c r="K1327" s="44"/>
      <c r="L1327" s="44"/>
      <c r="M1327" s="44"/>
      <c r="N1327" s="44"/>
      <c r="O1327" s="44"/>
      <c r="P1327" s="44"/>
      <c r="Q1327" s="44"/>
      <c r="R1327" s="44"/>
    </row>
    <row r="1328" spans="1:18" s="47" customFormat="1" x14ac:dyDescent="0.25">
      <c r="A1328" s="44"/>
      <c r="B1328" s="44"/>
      <c r="C1328" s="44"/>
      <c r="D1328" s="44"/>
      <c r="E1328" s="44"/>
      <c r="F1328" s="44"/>
      <c r="G1328" s="44"/>
      <c r="H1328" s="44"/>
      <c r="I1328" s="44"/>
      <c r="J1328" s="44"/>
      <c r="K1328" s="44"/>
      <c r="L1328" s="44"/>
      <c r="M1328" s="44"/>
      <c r="N1328" s="44"/>
      <c r="O1328" s="44"/>
      <c r="P1328" s="44"/>
      <c r="Q1328" s="44"/>
      <c r="R1328" s="44"/>
    </row>
    <row r="1329" spans="1:18" s="47" customFormat="1" x14ac:dyDescent="0.25">
      <c r="A1329" s="44"/>
      <c r="B1329" s="44"/>
      <c r="C1329" s="44"/>
      <c r="D1329" s="44"/>
      <c r="E1329" s="44"/>
      <c r="F1329" s="44"/>
      <c r="G1329" s="44"/>
      <c r="H1329" s="44"/>
      <c r="I1329" s="44"/>
      <c r="J1329" s="44"/>
      <c r="K1329" s="44"/>
      <c r="L1329" s="44"/>
      <c r="M1329" s="44"/>
      <c r="N1329" s="44"/>
      <c r="O1329" s="44"/>
      <c r="P1329" s="44"/>
      <c r="Q1329" s="44"/>
      <c r="R1329" s="44"/>
    </row>
    <row r="1330" spans="1:18" s="47" customFormat="1" x14ac:dyDescent="0.25">
      <c r="A1330" s="44"/>
      <c r="B1330" s="44"/>
      <c r="C1330" s="44"/>
      <c r="D1330" s="44"/>
      <c r="E1330" s="44"/>
      <c r="F1330" s="44"/>
      <c r="G1330" s="44"/>
      <c r="H1330" s="44"/>
      <c r="I1330" s="44"/>
      <c r="J1330" s="44"/>
      <c r="K1330" s="44"/>
      <c r="L1330" s="44"/>
      <c r="M1330" s="44"/>
      <c r="N1330" s="44"/>
      <c r="O1330" s="44"/>
      <c r="P1330" s="44"/>
      <c r="Q1330" s="44"/>
      <c r="R1330" s="44"/>
    </row>
    <row r="1331" spans="1:18" s="47" customFormat="1" x14ac:dyDescent="0.25">
      <c r="A1331" s="44"/>
      <c r="B1331" s="44"/>
      <c r="C1331" s="44"/>
      <c r="D1331" s="44"/>
      <c r="E1331" s="44"/>
      <c r="F1331" s="44"/>
      <c r="G1331" s="44"/>
      <c r="H1331" s="44"/>
      <c r="I1331" s="44"/>
      <c r="J1331" s="44"/>
      <c r="K1331" s="44"/>
      <c r="L1331" s="44"/>
      <c r="M1331" s="44"/>
      <c r="N1331" s="44"/>
      <c r="O1331" s="44"/>
      <c r="P1331" s="44"/>
      <c r="Q1331" s="44"/>
      <c r="R1331" s="44"/>
    </row>
    <row r="1332" spans="1:18" s="47" customFormat="1" x14ac:dyDescent="0.25">
      <c r="A1332" s="44"/>
      <c r="B1332" s="44"/>
      <c r="C1332" s="44"/>
      <c r="D1332" s="44"/>
      <c r="E1332" s="44"/>
      <c r="F1332" s="44"/>
      <c r="G1332" s="44"/>
      <c r="H1332" s="44"/>
      <c r="I1332" s="44"/>
      <c r="J1332" s="44"/>
      <c r="K1332" s="44"/>
      <c r="L1332" s="44"/>
      <c r="M1332" s="44"/>
      <c r="N1332" s="44"/>
      <c r="O1332" s="44"/>
      <c r="P1332" s="44"/>
      <c r="Q1332" s="44"/>
      <c r="R1332" s="44"/>
    </row>
    <row r="1333" spans="1:18" s="47" customFormat="1" x14ac:dyDescent="0.25">
      <c r="A1333" s="44"/>
      <c r="B1333" s="44"/>
      <c r="C1333" s="44"/>
      <c r="D1333" s="44"/>
      <c r="E1333" s="44"/>
      <c r="F1333" s="44"/>
      <c r="G1333" s="44"/>
      <c r="H1333" s="44"/>
      <c r="I1333" s="44"/>
      <c r="J1333" s="44"/>
      <c r="K1333" s="44"/>
      <c r="L1333" s="44"/>
      <c r="M1333" s="44"/>
      <c r="N1333" s="44"/>
      <c r="O1333" s="44"/>
      <c r="P1333" s="44"/>
      <c r="Q1333" s="44"/>
      <c r="R1333" s="44"/>
    </row>
    <row r="1334" spans="1:18" s="47" customFormat="1" x14ac:dyDescent="0.25">
      <c r="A1334" s="44"/>
      <c r="B1334" s="44"/>
      <c r="C1334" s="44"/>
      <c r="D1334" s="44"/>
      <c r="E1334" s="44"/>
      <c r="F1334" s="44"/>
      <c r="G1334" s="44"/>
      <c r="H1334" s="44"/>
      <c r="I1334" s="44"/>
      <c r="J1334" s="44"/>
      <c r="K1334" s="44"/>
      <c r="L1334" s="44"/>
      <c r="M1334" s="44"/>
      <c r="N1334" s="44"/>
      <c r="O1334" s="44"/>
      <c r="P1334" s="44"/>
      <c r="Q1334" s="44"/>
      <c r="R1334" s="44"/>
    </row>
    <row r="1335" spans="1:18" s="47" customFormat="1" x14ac:dyDescent="0.25">
      <c r="A1335" s="44"/>
      <c r="B1335" s="44"/>
      <c r="C1335" s="44"/>
      <c r="D1335" s="44"/>
      <c r="E1335" s="44"/>
      <c r="F1335" s="44"/>
      <c r="G1335" s="44"/>
      <c r="H1335" s="44"/>
      <c r="I1335" s="44"/>
      <c r="J1335" s="44"/>
      <c r="K1335" s="44"/>
      <c r="L1335" s="44"/>
      <c r="M1335" s="44"/>
      <c r="N1335" s="44"/>
      <c r="O1335" s="44"/>
      <c r="P1335" s="44"/>
      <c r="Q1335" s="44"/>
      <c r="R1335" s="44"/>
    </row>
    <row r="1336" spans="1:18" s="47" customFormat="1" x14ac:dyDescent="0.25">
      <c r="A1336" s="44"/>
      <c r="B1336" s="44"/>
      <c r="C1336" s="44"/>
      <c r="D1336" s="44"/>
      <c r="E1336" s="44"/>
      <c r="F1336" s="44"/>
      <c r="G1336" s="44"/>
      <c r="H1336" s="44"/>
      <c r="I1336" s="44"/>
      <c r="J1336" s="44"/>
      <c r="K1336" s="44"/>
      <c r="L1336" s="44"/>
      <c r="M1336" s="44"/>
      <c r="N1336" s="44"/>
      <c r="O1336" s="44"/>
      <c r="P1336" s="44"/>
      <c r="Q1336" s="44"/>
      <c r="R1336" s="44"/>
    </row>
    <row r="1337" spans="1:18" s="47" customFormat="1" x14ac:dyDescent="0.25">
      <c r="A1337" s="44"/>
      <c r="B1337" s="44"/>
      <c r="C1337" s="44"/>
      <c r="D1337" s="44"/>
      <c r="E1337" s="44"/>
      <c r="F1337" s="44"/>
      <c r="G1337" s="44"/>
      <c r="H1337" s="44"/>
      <c r="I1337" s="44"/>
      <c r="J1337" s="44"/>
      <c r="K1337" s="44"/>
      <c r="L1337" s="44"/>
      <c r="M1337" s="44"/>
      <c r="N1337" s="44"/>
      <c r="O1337" s="44"/>
      <c r="P1337" s="44"/>
      <c r="Q1337" s="44"/>
      <c r="R1337" s="44"/>
    </row>
    <row r="1338" spans="1:18" s="47" customFormat="1" x14ac:dyDescent="0.25">
      <c r="A1338" s="44"/>
      <c r="B1338" s="44"/>
      <c r="C1338" s="44"/>
      <c r="D1338" s="44"/>
      <c r="E1338" s="44"/>
      <c r="F1338" s="44"/>
      <c r="G1338" s="44"/>
      <c r="H1338" s="44"/>
      <c r="I1338" s="44"/>
      <c r="J1338" s="44"/>
      <c r="K1338" s="44"/>
      <c r="L1338" s="44"/>
      <c r="M1338" s="44"/>
      <c r="N1338" s="44"/>
      <c r="O1338" s="44"/>
      <c r="P1338" s="44"/>
      <c r="Q1338" s="44"/>
      <c r="R1338" s="44"/>
    </row>
    <row r="1339" spans="1:18" s="47" customFormat="1" x14ac:dyDescent="0.25">
      <c r="A1339" s="44"/>
      <c r="B1339" s="44"/>
      <c r="C1339" s="44"/>
      <c r="D1339" s="44"/>
      <c r="E1339" s="44"/>
      <c r="F1339" s="44"/>
      <c r="G1339" s="44"/>
      <c r="H1339" s="44"/>
      <c r="I1339" s="44"/>
      <c r="J1339" s="44"/>
      <c r="K1339" s="44"/>
      <c r="L1339" s="44"/>
      <c r="M1339" s="44"/>
      <c r="N1339" s="44"/>
      <c r="O1339" s="44"/>
      <c r="P1339" s="44"/>
      <c r="Q1339" s="44"/>
      <c r="R1339" s="44"/>
    </row>
    <row r="1340" spans="1:18" s="47" customFormat="1" x14ac:dyDescent="0.25">
      <c r="A1340" s="44"/>
      <c r="B1340" s="44"/>
      <c r="C1340" s="44"/>
      <c r="D1340" s="44"/>
      <c r="E1340" s="44"/>
      <c r="F1340" s="44"/>
      <c r="G1340" s="44"/>
      <c r="H1340" s="44"/>
      <c r="I1340" s="44"/>
      <c r="J1340" s="44"/>
      <c r="K1340" s="44"/>
      <c r="L1340" s="44"/>
      <c r="M1340" s="44"/>
      <c r="N1340" s="44"/>
      <c r="O1340" s="44"/>
      <c r="P1340" s="44"/>
      <c r="Q1340" s="44"/>
      <c r="R1340" s="44"/>
    </row>
    <row r="1341" spans="1:18" s="47" customFormat="1" x14ac:dyDescent="0.25">
      <c r="A1341" s="44"/>
      <c r="B1341" s="44"/>
      <c r="C1341" s="44"/>
      <c r="D1341" s="44"/>
      <c r="E1341" s="44"/>
      <c r="F1341" s="44"/>
      <c r="G1341" s="44"/>
      <c r="H1341" s="44"/>
      <c r="I1341" s="44"/>
      <c r="J1341" s="44"/>
      <c r="K1341" s="44"/>
      <c r="L1341" s="44"/>
      <c r="M1341" s="44"/>
      <c r="N1341" s="44"/>
      <c r="O1341" s="44"/>
      <c r="P1341" s="44"/>
      <c r="Q1341" s="44"/>
      <c r="R1341" s="44"/>
    </row>
    <row r="1342" spans="1:18" s="47" customFormat="1" x14ac:dyDescent="0.25">
      <c r="A1342" s="44"/>
      <c r="B1342" s="44"/>
      <c r="C1342" s="44"/>
      <c r="D1342" s="44"/>
      <c r="E1342" s="44"/>
      <c r="F1342" s="44"/>
      <c r="G1342" s="44"/>
      <c r="H1342" s="44"/>
      <c r="I1342" s="44"/>
      <c r="J1342" s="44"/>
      <c r="K1342" s="44"/>
      <c r="L1342" s="44"/>
      <c r="M1342" s="44"/>
      <c r="N1342" s="44"/>
      <c r="O1342" s="44"/>
      <c r="P1342" s="44"/>
      <c r="Q1342" s="44"/>
      <c r="R1342" s="44"/>
    </row>
    <row r="1343" spans="1:18" s="47" customFormat="1" x14ac:dyDescent="0.25">
      <c r="A1343" s="44"/>
      <c r="B1343" s="44"/>
      <c r="C1343" s="44"/>
      <c r="D1343" s="44"/>
      <c r="E1343" s="44"/>
      <c r="F1343" s="44"/>
      <c r="G1343" s="44"/>
      <c r="H1343" s="44"/>
      <c r="I1343" s="44"/>
      <c r="J1343" s="44"/>
      <c r="K1343" s="44"/>
      <c r="L1343" s="44"/>
      <c r="M1343" s="44"/>
      <c r="N1343" s="44"/>
      <c r="O1343" s="44"/>
      <c r="P1343" s="44"/>
      <c r="Q1343" s="44"/>
      <c r="R1343" s="44"/>
    </row>
    <row r="1344" spans="1:18" s="47" customFormat="1" x14ac:dyDescent="0.25">
      <c r="A1344" s="44"/>
      <c r="B1344" s="44"/>
      <c r="C1344" s="44"/>
      <c r="D1344" s="44"/>
      <c r="E1344" s="44"/>
      <c r="F1344" s="44"/>
      <c r="G1344" s="44"/>
      <c r="H1344" s="44"/>
      <c r="I1344" s="44"/>
      <c r="J1344" s="44"/>
      <c r="K1344" s="44"/>
      <c r="L1344" s="44"/>
      <c r="M1344" s="44"/>
      <c r="N1344" s="44"/>
      <c r="O1344" s="44"/>
      <c r="P1344" s="44"/>
      <c r="Q1344" s="44"/>
      <c r="R1344" s="44"/>
    </row>
    <row r="1345" spans="1:18" s="47" customFormat="1" x14ac:dyDescent="0.25">
      <c r="A1345" s="44"/>
      <c r="B1345" s="44"/>
      <c r="C1345" s="44"/>
      <c r="D1345" s="44"/>
      <c r="E1345" s="44"/>
      <c r="F1345" s="44"/>
      <c r="G1345" s="44"/>
      <c r="H1345" s="44"/>
      <c r="I1345" s="44"/>
      <c r="J1345" s="44"/>
      <c r="K1345" s="44"/>
      <c r="L1345" s="44"/>
      <c r="M1345" s="44"/>
      <c r="N1345" s="44"/>
      <c r="O1345" s="44"/>
      <c r="P1345" s="44"/>
      <c r="Q1345" s="44"/>
      <c r="R1345" s="44"/>
    </row>
    <row r="1346" spans="1:18" s="47" customFormat="1" x14ac:dyDescent="0.25">
      <c r="A1346" s="44"/>
      <c r="B1346" s="44"/>
      <c r="C1346" s="44"/>
      <c r="D1346" s="44"/>
      <c r="E1346" s="44"/>
      <c r="F1346" s="44"/>
      <c r="G1346" s="44"/>
      <c r="H1346" s="44"/>
      <c r="I1346" s="44"/>
      <c r="J1346" s="44"/>
      <c r="K1346" s="44"/>
      <c r="L1346" s="44"/>
      <c r="M1346" s="44"/>
      <c r="N1346" s="44"/>
      <c r="O1346" s="44"/>
      <c r="P1346" s="44"/>
      <c r="Q1346" s="44"/>
      <c r="R1346" s="44"/>
    </row>
    <row r="1347" spans="1:18" s="47" customFormat="1" x14ac:dyDescent="0.25">
      <c r="A1347" s="44"/>
      <c r="B1347" s="44"/>
      <c r="C1347" s="44"/>
      <c r="D1347" s="44"/>
      <c r="E1347" s="44"/>
      <c r="F1347" s="44"/>
      <c r="G1347" s="44"/>
      <c r="H1347" s="44"/>
      <c r="I1347" s="44"/>
      <c r="J1347" s="44"/>
      <c r="K1347" s="44"/>
      <c r="L1347" s="44"/>
      <c r="M1347" s="44"/>
      <c r="N1347" s="44"/>
      <c r="O1347" s="44"/>
      <c r="P1347" s="44"/>
      <c r="Q1347" s="44"/>
      <c r="R1347" s="44"/>
    </row>
    <row r="1348" spans="1:18" s="47" customFormat="1" x14ac:dyDescent="0.25">
      <c r="A1348" s="44"/>
      <c r="B1348" s="44"/>
      <c r="C1348" s="44"/>
      <c r="D1348" s="44"/>
      <c r="E1348" s="44"/>
      <c r="F1348" s="44"/>
      <c r="G1348" s="44"/>
      <c r="H1348" s="44"/>
      <c r="I1348" s="44"/>
      <c r="J1348" s="44"/>
      <c r="K1348" s="44"/>
      <c r="L1348" s="44"/>
      <c r="M1348" s="44"/>
      <c r="N1348" s="44"/>
      <c r="O1348" s="44"/>
      <c r="P1348" s="44"/>
      <c r="Q1348" s="44"/>
      <c r="R1348" s="44"/>
    </row>
    <row r="1349" spans="1:18" s="47" customFormat="1" x14ac:dyDescent="0.25">
      <c r="A1349" s="44"/>
      <c r="B1349" s="44"/>
      <c r="C1349" s="44"/>
      <c r="D1349" s="44"/>
      <c r="E1349" s="44"/>
      <c r="F1349" s="44"/>
      <c r="G1349" s="44"/>
      <c r="H1349" s="44"/>
      <c r="I1349" s="44"/>
      <c r="J1349" s="44"/>
      <c r="K1349" s="44"/>
      <c r="L1349" s="44"/>
      <c r="M1349" s="44"/>
      <c r="N1349" s="44"/>
      <c r="O1349" s="44"/>
      <c r="P1349" s="44"/>
      <c r="Q1349" s="44"/>
      <c r="R1349" s="44"/>
    </row>
    <row r="1350" spans="1:18" s="47" customFormat="1" x14ac:dyDescent="0.25">
      <c r="A1350" s="44"/>
      <c r="B1350" s="44"/>
      <c r="C1350" s="44"/>
      <c r="D1350" s="44"/>
      <c r="E1350" s="44"/>
      <c r="F1350" s="44"/>
      <c r="G1350" s="44"/>
      <c r="H1350" s="44"/>
      <c r="I1350" s="44"/>
      <c r="J1350" s="44"/>
      <c r="K1350" s="44"/>
      <c r="L1350" s="44"/>
      <c r="M1350" s="44"/>
      <c r="N1350" s="44"/>
      <c r="O1350" s="44"/>
      <c r="P1350" s="44"/>
      <c r="Q1350" s="44"/>
      <c r="R1350" s="44"/>
    </row>
    <row r="1351" spans="1:18" s="47" customFormat="1" x14ac:dyDescent="0.25">
      <c r="A1351" s="44"/>
      <c r="B1351" s="44"/>
      <c r="C1351" s="44"/>
      <c r="D1351" s="44"/>
      <c r="E1351" s="44"/>
      <c r="F1351" s="44"/>
      <c r="G1351" s="44"/>
      <c r="H1351" s="44"/>
      <c r="I1351" s="44"/>
      <c r="J1351" s="44"/>
      <c r="K1351" s="44"/>
      <c r="L1351" s="44"/>
      <c r="M1351" s="44"/>
      <c r="N1351" s="44"/>
      <c r="O1351" s="44"/>
      <c r="P1351" s="44"/>
      <c r="Q1351" s="44"/>
      <c r="R1351" s="44"/>
    </row>
    <row r="1352" spans="1:18" s="47" customFormat="1" x14ac:dyDescent="0.25">
      <c r="A1352" s="44"/>
      <c r="B1352" s="44"/>
      <c r="C1352" s="44"/>
      <c r="D1352" s="44"/>
      <c r="E1352" s="44"/>
      <c r="F1352" s="44"/>
      <c r="G1352" s="44"/>
      <c r="H1352" s="44"/>
      <c r="I1352" s="44"/>
      <c r="J1352" s="44"/>
      <c r="K1352" s="44"/>
      <c r="L1352" s="44"/>
      <c r="M1352" s="44"/>
      <c r="N1352" s="44"/>
      <c r="O1352" s="44"/>
      <c r="P1352" s="44"/>
      <c r="Q1352" s="44"/>
      <c r="R1352" s="44"/>
    </row>
    <row r="1353" spans="1:18" s="47" customFormat="1" x14ac:dyDescent="0.25">
      <c r="A1353" s="44"/>
      <c r="B1353" s="44"/>
      <c r="C1353" s="44"/>
      <c r="D1353" s="44"/>
      <c r="E1353" s="44"/>
      <c r="F1353" s="44"/>
      <c r="G1353" s="44"/>
      <c r="H1353" s="44"/>
      <c r="I1353" s="44"/>
      <c r="J1353" s="44"/>
      <c r="K1353" s="44"/>
      <c r="L1353" s="44"/>
      <c r="M1353" s="44"/>
      <c r="N1353" s="44"/>
      <c r="O1353" s="44"/>
      <c r="P1353" s="44"/>
      <c r="Q1353" s="44"/>
      <c r="R1353" s="44"/>
    </row>
    <row r="1354" spans="1:18" s="47" customFormat="1" x14ac:dyDescent="0.25">
      <c r="A1354" s="44"/>
      <c r="B1354" s="44"/>
      <c r="C1354" s="44"/>
      <c r="D1354" s="44"/>
      <c r="E1354" s="44"/>
      <c r="F1354" s="44"/>
      <c r="G1354" s="44"/>
      <c r="H1354" s="44"/>
      <c r="I1354" s="44"/>
      <c r="J1354" s="44"/>
      <c r="K1354" s="44"/>
      <c r="L1354" s="44"/>
      <c r="M1354" s="44"/>
      <c r="N1354" s="44"/>
      <c r="O1354" s="44"/>
      <c r="P1354" s="44"/>
      <c r="Q1354" s="44"/>
      <c r="R1354" s="44"/>
    </row>
    <row r="1355" spans="1:18" s="47" customFormat="1" x14ac:dyDescent="0.25">
      <c r="A1355" s="44"/>
      <c r="B1355" s="44"/>
      <c r="C1355" s="44"/>
      <c r="D1355" s="44"/>
      <c r="E1355" s="44"/>
      <c r="F1355" s="44"/>
      <c r="G1355" s="44"/>
      <c r="H1355" s="44"/>
      <c r="I1355" s="44"/>
      <c r="J1355" s="44"/>
      <c r="K1355" s="44"/>
      <c r="L1355" s="44"/>
      <c r="M1355" s="44"/>
      <c r="N1355" s="44"/>
      <c r="O1355" s="44"/>
      <c r="P1355" s="44"/>
      <c r="Q1355" s="44"/>
      <c r="R1355" s="44"/>
    </row>
    <row r="1356" spans="1:18" s="47" customFormat="1" x14ac:dyDescent="0.25">
      <c r="A1356" s="44"/>
      <c r="B1356" s="44"/>
      <c r="C1356" s="44"/>
      <c r="D1356" s="44"/>
      <c r="E1356" s="44"/>
      <c r="F1356" s="44"/>
      <c r="G1356" s="44"/>
      <c r="H1356" s="44"/>
      <c r="I1356" s="44"/>
      <c r="J1356" s="44"/>
      <c r="K1356" s="44"/>
      <c r="L1356" s="44"/>
      <c r="M1356" s="44"/>
      <c r="N1356" s="44"/>
      <c r="O1356" s="44"/>
      <c r="P1356" s="44"/>
      <c r="Q1356" s="44"/>
      <c r="R1356" s="44"/>
    </row>
    <row r="1357" spans="1:18" s="47" customFormat="1" x14ac:dyDescent="0.25">
      <c r="A1357" s="44"/>
      <c r="B1357" s="44"/>
      <c r="C1357" s="44"/>
      <c r="D1357" s="44"/>
      <c r="E1357" s="44"/>
      <c r="F1357" s="44"/>
      <c r="G1357" s="44"/>
      <c r="H1357" s="44"/>
      <c r="I1357" s="44"/>
      <c r="J1357" s="44"/>
      <c r="K1357" s="44"/>
      <c r="L1357" s="44"/>
      <c r="M1357" s="44"/>
      <c r="N1357" s="44"/>
      <c r="O1357" s="44"/>
      <c r="P1357" s="44"/>
      <c r="Q1357" s="44"/>
      <c r="R1357" s="44"/>
    </row>
    <row r="1358" spans="1:18" s="47" customFormat="1" x14ac:dyDescent="0.25">
      <c r="A1358" s="44"/>
      <c r="B1358" s="44"/>
      <c r="C1358" s="44"/>
      <c r="D1358" s="44"/>
      <c r="E1358" s="44"/>
      <c r="F1358" s="44"/>
      <c r="G1358" s="44"/>
      <c r="H1358" s="44"/>
      <c r="I1358" s="44"/>
      <c r="J1358" s="44"/>
      <c r="K1358" s="44"/>
      <c r="L1358" s="44"/>
      <c r="M1358" s="44"/>
      <c r="N1358" s="44"/>
      <c r="O1358" s="44"/>
      <c r="P1358" s="44"/>
      <c r="Q1358" s="44"/>
      <c r="R1358" s="44"/>
    </row>
    <row r="1359" spans="1:18" s="47" customFormat="1" x14ac:dyDescent="0.25">
      <c r="A1359" s="44"/>
      <c r="B1359" s="44"/>
      <c r="C1359" s="44"/>
      <c r="D1359" s="44"/>
      <c r="E1359" s="44"/>
      <c r="F1359" s="44"/>
      <c r="G1359" s="44"/>
      <c r="H1359" s="44"/>
      <c r="I1359" s="44"/>
      <c r="J1359" s="44"/>
      <c r="K1359" s="44"/>
      <c r="L1359" s="44"/>
      <c r="M1359" s="44"/>
      <c r="N1359" s="44"/>
      <c r="O1359" s="44"/>
      <c r="P1359" s="44"/>
      <c r="Q1359" s="44"/>
      <c r="R1359" s="44"/>
    </row>
    <row r="1360" spans="1:18" s="47" customFormat="1" x14ac:dyDescent="0.25">
      <c r="A1360" s="44"/>
      <c r="B1360" s="44"/>
      <c r="C1360" s="44"/>
      <c r="D1360" s="44"/>
      <c r="E1360" s="44"/>
      <c r="F1360" s="44"/>
      <c r="G1360" s="44"/>
      <c r="H1360" s="44"/>
      <c r="I1360" s="44"/>
      <c r="J1360" s="44"/>
      <c r="K1360" s="44"/>
      <c r="L1360" s="44"/>
      <c r="M1360" s="44"/>
      <c r="N1360" s="44"/>
      <c r="O1360" s="44"/>
      <c r="P1360" s="44"/>
      <c r="Q1360" s="44"/>
      <c r="R1360" s="44"/>
    </row>
    <row r="1361" spans="1:18" s="47" customFormat="1" x14ac:dyDescent="0.25">
      <c r="A1361" s="44"/>
      <c r="B1361" s="44"/>
      <c r="C1361" s="44"/>
      <c r="D1361" s="44"/>
      <c r="E1361" s="44"/>
      <c r="F1361" s="44"/>
      <c r="G1361" s="44"/>
      <c r="H1361" s="44"/>
      <c r="I1361" s="44"/>
      <c r="J1361" s="44"/>
      <c r="K1361" s="44"/>
      <c r="L1361" s="44"/>
      <c r="M1361" s="44"/>
      <c r="N1361" s="44"/>
      <c r="O1361" s="44"/>
      <c r="P1361" s="44"/>
      <c r="Q1361" s="44"/>
      <c r="R1361" s="44"/>
    </row>
    <row r="1362" spans="1:18" s="47" customFormat="1" x14ac:dyDescent="0.25">
      <c r="A1362" s="44"/>
      <c r="B1362" s="44"/>
      <c r="C1362" s="44"/>
      <c r="D1362" s="44"/>
      <c r="E1362" s="44"/>
      <c r="F1362" s="44"/>
      <c r="G1362" s="44"/>
      <c r="H1362" s="44"/>
      <c r="I1362" s="44"/>
      <c r="J1362" s="44"/>
      <c r="K1362" s="44"/>
      <c r="L1362" s="44"/>
      <c r="M1362" s="44"/>
      <c r="N1362" s="44"/>
      <c r="O1362" s="44"/>
      <c r="P1362" s="44"/>
      <c r="Q1362" s="44"/>
      <c r="R1362" s="44"/>
    </row>
    <row r="1363" spans="1:18" s="47" customFormat="1" x14ac:dyDescent="0.25">
      <c r="A1363" s="44"/>
      <c r="B1363" s="44"/>
      <c r="C1363" s="44"/>
      <c r="D1363" s="44"/>
      <c r="E1363" s="44"/>
      <c r="F1363" s="44"/>
      <c r="G1363" s="44"/>
      <c r="H1363" s="44"/>
      <c r="I1363" s="44"/>
      <c r="J1363" s="44"/>
      <c r="K1363" s="44"/>
      <c r="L1363" s="44"/>
      <c r="M1363" s="44"/>
      <c r="N1363" s="44"/>
      <c r="O1363" s="44"/>
      <c r="P1363" s="44"/>
      <c r="Q1363" s="44"/>
      <c r="R1363" s="44"/>
    </row>
    <row r="1364" spans="1:18" s="47" customFormat="1" x14ac:dyDescent="0.25">
      <c r="A1364" s="44"/>
      <c r="B1364" s="44"/>
      <c r="C1364" s="44"/>
      <c r="D1364" s="44"/>
      <c r="E1364" s="44"/>
      <c r="F1364" s="44"/>
      <c r="G1364" s="44"/>
      <c r="H1364" s="44"/>
      <c r="I1364" s="44"/>
      <c r="J1364" s="44"/>
      <c r="K1364" s="44"/>
      <c r="L1364" s="44"/>
      <c r="M1364" s="44"/>
      <c r="N1364" s="44"/>
      <c r="O1364" s="44"/>
      <c r="P1364" s="44"/>
      <c r="Q1364" s="44"/>
      <c r="R1364" s="44"/>
    </row>
    <row r="1365" spans="1:18" s="47" customFormat="1" x14ac:dyDescent="0.25">
      <c r="A1365" s="44"/>
      <c r="B1365" s="44"/>
      <c r="C1365" s="44"/>
      <c r="D1365" s="44"/>
      <c r="E1365" s="44"/>
      <c r="F1365" s="44"/>
      <c r="G1365" s="44"/>
      <c r="H1365" s="44"/>
      <c r="I1365" s="44"/>
      <c r="J1365" s="44"/>
      <c r="K1365" s="44"/>
      <c r="L1365" s="44"/>
      <c r="M1365" s="44"/>
      <c r="N1365" s="44"/>
      <c r="O1365" s="44"/>
      <c r="P1365" s="44"/>
      <c r="Q1365" s="44"/>
      <c r="R1365" s="44"/>
    </row>
    <row r="1366" spans="1:18" s="47" customFormat="1" x14ac:dyDescent="0.25">
      <c r="A1366" s="44"/>
      <c r="B1366" s="44"/>
      <c r="C1366" s="44"/>
      <c r="D1366" s="44"/>
      <c r="E1366" s="44"/>
      <c r="F1366" s="44"/>
      <c r="G1366" s="44"/>
      <c r="H1366" s="44"/>
      <c r="I1366" s="44"/>
      <c r="J1366" s="44"/>
      <c r="K1366" s="44"/>
      <c r="L1366" s="44"/>
      <c r="M1366" s="44"/>
      <c r="N1366" s="44"/>
      <c r="O1366" s="44"/>
      <c r="P1366" s="44"/>
      <c r="Q1366" s="44"/>
      <c r="R1366" s="44"/>
    </row>
    <row r="1367" spans="1:18" s="47" customFormat="1" x14ac:dyDescent="0.25">
      <c r="A1367" s="44"/>
      <c r="B1367" s="44"/>
      <c r="C1367" s="44"/>
      <c r="D1367" s="44"/>
      <c r="E1367" s="44"/>
      <c r="F1367" s="44"/>
      <c r="G1367" s="44"/>
      <c r="H1367" s="44"/>
      <c r="I1367" s="44"/>
      <c r="J1367" s="44"/>
      <c r="K1367" s="44"/>
      <c r="L1367" s="44"/>
      <c r="M1367" s="44"/>
      <c r="N1367" s="44"/>
      <c r="O1367" s="44"/>
      <c r="P1367" s="44"/>
      <c r="Q1367" s="44"/>
      <c r="R1367" s="44"/>
    </row>
    <row r="1368" spans="1:18" s="47" customFormat="1" x14ac:dyDescent="0.25">
      <c r="A1368" s="44"/>
      <c r="B1368" s="44"/>
      <c r="C1368" s="44"/>
      <c r="D1368" s="44"/>
      <c r="E1368" s="44"/>
      <c r="F1368" s="44"/>
      <c r="G1368" s="44"/>
      <c r="H1368" s="44"/>
      <c r="I1368" s="44"/>
      <c r="J1368" s="44"/>
      <c r="K1368" s="44"/>
      <c r="L1368" s="44"/>
      <c r="M1368" s="44"/>
      <c r="N1368" s="44"/>
      <c r="O1368" s="44"/>
      <c r="P1368" s="44"/>
      <c r="Q1368" s="44"/>
      <c r="R1368" s="44"/>
    </row>
    <row r="1369" spans="1:18" s="47" customFormat="1" x14ac:dyDescent="0.25">
      <c r="A1369" s="44"/>
      <c r="B1369" s="44"/>
      <c r="C1369" s="44"/>
      <c r="D1369" s="44"/>
      <c r="E1369" s="44"/>
      <c r="F1369" s="44"/>
      <c r="G1369" s="44"/>
      <c r="H1369" s="44"/>
      <c r="I1369" s="44"/>
      <c r="J1369" s="44"/>
      <c r="K1369" s="44"/>
      <c r="L1369" s="44"/>
      <c r="M1369" s="44"/>
      <c r="N1369" s="44"/>
      <c r="O1369" s="44"/>
      <c r="P1369" s="44"/>
      <c r="Q1369" s="44"/>
      <c r="R1369" s="44"/>
    </row>
    <row r="1370" spans="1:18" s="47" customFormat="1" x14ac:dyDescent="0.25">
      <c r="A1370" s="44"/>
      <c r="B1370" s="44"/>
      <c r="C1370" s="44"/>
      <c r="D1370" s="44"/>
      <c r="E1370" s="44"/>
      <c r="F1370" s="44"/>
      <c r="G1370" s="44"/>
      <c r="H1370" s="44"/>
      <c r="I1370" s="44"/>
      <c r="J1370" s="44"/>
      <c r="K1370" s="44"/>
      <c r="L1370" s="44"/>
      <c r="M1370" s="44"/>
      <c r="N1370" s="44"/>
      <c r="O1370" s="44"/>
      <c r="P1370" s="44"/>
      <c r="Q1370" s="44"/>
      <c r="R1370" s="44"/>
    </row>
    <row r="1371" spans="1:18" s="47" customFormat="1" x14ac:dyDescent="0.25">
      <c r="A1371" s="44"/>
      <c r="B1371" s="44"/>
      <c r="C1371" s="44"/>
      <c r="D1371" s="44"/>
      <c r="E1371" s="44"/>
      <c r="F1371" s="44"/>
      <c r="G1371" s="44"/>
      <c r="H1371" s="44"/>
      <c r="I1371" s="44"/>
      <c r="J1371" s="44"/>
      <c r="K1371" s="44"/>
      <c r="L1371" s="44"/>
      <c r="M1371" s="44"/>
      <c r="N1371" s="44"/>
      <c r="O1371" s="44"/>
      <c r="P1371" s="44"/>
      <c r="Q1371" s="44"/>
      <c r="R1371" s="44"/>
    </row>
    <row r="1372" spans="1:18" s="47" customFormat="1" x14ac:dyDescent="0.25">
      <c r="A1372" s="44"/>
      <c r="B1372" s="44"/>
      <c r="C1372" s="44"/>
      <c r="D1372" s="44"/>
      <c r="E1372" s="44"/>
      <c r="F1372" s="44"/>
      <c r="G1372" s="44"/>
      <c r="H1372" s="44"/>
      <c r="I1372" s="44"/>
      <c r="J1372" s="44"/>
      <c r="K1372" s="44"/>
      <c r="L1372" s="44"/>
      <c r="M1372" s="44"/>
      <c r="N1372" s="44"/>
      <c r="O1372" s="44"/>
      <c r="P1372" s="44"/>
      <c r="Q1372" s="44"/>
      <c r="R1372" s="44"/>
    </row>
    <row r="1373" spans="1:18" s="47" customFormat="1" x14ac:dyDescent="0.25">
      <c r="A1373" s="44"/>
      <c r="B1373" s="44"/>
      <c r="C1373" s="44"/>
      <c r="D1373" s="44"/>
      <c r="E1373" s="44"/>
      <c r="F1373" s="44"/>
      <c r="G1373" s="44"/>
      <c r="H1373" s="44"/>
      <c r="I1373" s="44"/>
      <c r="J1373" s="44"/>
      <c r="K1373" s="44"/>
      <c r="L1373" s="44"/>
      <c r="M1373" s="44"/>
      <c r="N1373" s="44"/>
      <c r="O1373" s="44"/>
      <c r="P1373" s="44"/>
      <c r="Q1373" s="44"/>
      <c r="R1373" s="44"/>
    </row>
    <row r="1374" spans="1:18" s="47" customFormat="1" x14ac:dyDescent="0.25">
      <c r="A1374" s="44"/>
      <c r="B1374" s="44"/>
      <c r="C1374" s="44"/>
      <c r="D1374" s="44"/>
      <c r="E1374" s="44"/>
      <c r="F1374" s="44"/>
      <c r="G1374" s="44"/>
      <c r="H1374" s="44"/>
      <c r="I1374" s="44"/>
      <c r="J1374" s="44"/>
      <c r="K1374" s="44"/>
      <c r="L1374" s="44"/>
      <c r="M1374" s="44"/>
      <c r="N1374" s="44"/>
      <c r="O1374" s="44"/>
      <c r="P1374" s="44"/>
      <c r="Q1374" s="44"/>
      <c r="R1374" s="44"/>
    </row>
    <row r="1375" spans="1:18" s="47" customFormat="1" x14ac:dyDescent="0.25">
      <c r="A1375" s="44"/>
      <c r="B1375" s="44"/>
      <c r="C1375" s="44"/>
      <c r="D1375" s="44"/>
      <c r="E1375" s="44"/>
      <c r="F1375" s="44"/>
      <c r="G1375" s="44"/>
      <c r="H1375" s="44"/>
      <c r="I1375" s="44"/>
      <c r="J1375" s="44"/>
      <c r="K1375" s="44"/>
      <c r="L1375" s="44"/>
      <c r="M1375" s="44"/>
      <c r="N1375" s="44"/>
      <c r="O1375" s="44"/>
      <c r="P1375" s="44"/>
      <c r="Q1375" s="44"/>
      <c r="R1375" s="44"/>
    </row>
    <row r="1376" spans="1:18" s="47" customFormat="1" x14ac:dyDescent="0.25">
      <c r="A1376" s="44"/>
      <c r="B1376" s="44"/>
      <c r="C1376" s="44"/>
      <c r="D1376" s="44"/>
      <c r="E1376" s="44"/>
      <c r="F1376" s="44"/>
      <c r="G1376" s="44"/>
      <c r="H1376" s="44"/>
      <c r="I1376" s="44"/>
      <c r="J1376" s="44"/>
      <c r="K1376" s="44"/>
      <c r="L1376" s="44"/>
      <c r="M1376" s="44"/>
      <c r="N1376" s="44"/>
      <c r="O1376" s="44"/>
      <c r="P1376" s="44"/>
      <c r="Q1376" s="44"/>
      <c r="R1376" s="44"/>
    </row>
    <row r="1377" spans="1:18" s="47" customFormat="1" x14ac:dyDescent="0.25">
      <c r="A1377" s="44"/>
      <c r="B1377" s="44"/>
      <c r="C1377" s="44"/>
      <c r="D1377" s="44"/>
      <c r="E1377" s="44"/>
      <c r="F1377" s="44"/>
      <c r="G1377" s="44"/>
      <c r="H1377" s="44"/>
      <c r="I1377" s="44"/>
      <c r="J1377" s="44"/>
      <c r="K1377" s="44"/>
      <c r="L1377" s="44"/>
      <c r="M1377" s="44"/>
      <c r="N1377" s="44"/>
      <c r="O1377" s="44"/>
      <c r="P1377" s="44"/>
      <c r="Q1377" s="44"/>
      <c r="R1377" s="44"/>
    </row>
    <row r="1378" spans="1:18" s="47" customFormat="1" x14ac:dyDescent="0.25">
      <c r="A1378" s="44"/>
      <c r="B1378" s="44"/>
      <c r="C1378" s="44"/>
      <c r="D1378" s="44"/>
      <c r="E1378" s="44"/>
      <c r="F1378" s="44"/>
      <c r="G1378" s="44"/>
      <c r="H1378" s="44"/>
      <c r="I1378" s="44"/>
      <c r="J1378" s="44"/>
      <c r="K1378" s="44"/>
      <c r="L1378" s="44"/>
      <c r="M1378" s="44"/>
      <c r="N1378" s="44"/>
      <c r="O1378" s="44"/>
      <c r="P1378" s="44"/>
      <c r="Q1378" s="44"/>
      <c r="R1378" s="44"/>
    </row>
    <row r="1379" spans="1:18" s="47" customFormat="1" x14ac:dyDescent="0.25">
      <c r="A1379" s="44"/>
      <c r="B1379" s="44"/>
      <c r="C1379" s="44"/>
      <c r="D1379" s="44"/>
      <c r="E1379" s="44"/>
      <c r="F1379" s="44"/>
      <c r="G1379" s="44"/>
      <c r="H1379" s="44"/>
      <c r="I1379" s="44"/>
      <c r="J1379" s="44"/>
      <c r="K1379" s="44"/>
      <c r="L1379" s="44"/>
      <c r="M1379" s="44"/>
      <c r="N1379" s="44"/>
      <c r="O1379" s="44"/>
      <c r="P1379" s="44"/>
      <c r="Q1379" s="44"/>
      <c r="R1379" s="44"/>
    </row>
    <row r="1380" spans="1:18" s="47" customFormat="1" x14ac:dyDescent="0.25">
      <c r="A1380" s="44"/>
      <c r="B1380" s="44"/>
      <c r="C1380" s="44"/>
      <c r="D1380" s="44"/>
      <c r="E1380" s="44"/>
      <c r="F1380" s="44"/>
      <c r="G1380" s="44"/>
      <c r="H1380" s="44"/>
      <c r="I1380" s="44"/>
      <c r="J1380" s="44"/>
      <c r="K1380" s="44"/>
      <c r="L1380" s="44"/>
      <c r="M1380" s="44"/>
      <c r="N1380" s="44"/>
      <c r="O1380" s="44"/>
      <c r="P1380" s="44"/>
      <c r="Q1380" s="44"/>
      <c r="R1380" s="44"/>
    </row>
    <row r="1381" spans="1:18" s="47" customFormat="1" x14ac:dyDescent="0.25">
      <c r="A1381" s="44"/>
      <c r="B1381" s="44"/>
      <c r="C1381" s="44"/>
      <c r="D1381" s="44"/>
      <c r="E1381" s="44"/>
      <c r="F1381" s="44"/>
      <c r="G1381" s="44"/>
      <c r="H1381" s="44"/>
      <c r="I1381" s="44"/>
      <c r="J1381" s="44"/>
      <c r="K1381" s="44"/>
      <c r="L1381" s="44"/>
      <c r="M1381" s="44"/>
      <c r="N1381" s="44"/>
      <c r="O1381" s="44"/>
      <c r="P1381" s="44"/>
      <c r="Q1381" s="44"/>
      <c r="R1381" s="44"/>
    </row>
    <row r="1382" spans="1:18" s="47" customFormat="1" x14ac:dyDescent="0.25">
      <c r="A1382" s="44"/>
      <c r="B1382" s="44"/>
      <c r="C1382" s="44"/>
      <c r="D1382" s="44"/>
      <c r="E1382" s="44"/>
      <c r="F1382" s="44"/>
      <c r="G1382" s="44"/>
      <c r="H1382" s="44"/>
      <c r="I1382" s="44"/>
      <c r="J1382" s="44"/>
      <c r="K1382" s="44"/>
      <c r="L1382" s="44"/>
      <c r="M1382" s="44"/>
      <c r="N1382" s="44"/>
      <c r="O1382" s="44"/>
      <c r="P1382" s="44"/>
      <c r="Q1382" s="44"/>
      <c r="R1382" s="44"/>
    </row>
    <row r="1383" spans="1:18" s="47" customFormat="1" x14ac:dyDescent="0.25">
      <c r="A1383" s="44"/>
      <c r="B1383" s="44"/>
      <c r="C1383" s="44"/>
      <c r="D1383" s="44"/>
      <c r="E1383" s="44"/>
      <c r="F1383" s="44"/>
      <c r="G1383" s="44"/>
      <c r="H1383" s="44"/>
      <c r="I1383" s="44"/>
      <c r="J1383" s="44"/>
      <c r="K1383" s="44"/>
      <c r="L1383" s="44"/>
      <c r="M1383" s="44"/>
      <c r="N1383" s="44"/>
      <c r="O1383" s="44"/>
      <c r="P1383" s="44"/>
      <c r="Q1383" s="44"/>
      <c r="R1383" s="44"/>
    </row>
    <row r="1384" spans="1:18" s="47" customFormat="1" x14ac:dyDescent="0.25">
      <c r="A1384" s="44"/>
      <c r="B1384" s="44"/>
      <c r="C1384" s="44"/>
      <c r="D1384" s="44"/>
      <c r="E1384" s="44"/>
      <c r="F1384" s="44"/>
      <c r="G1384" s="44"/>
      <c r="H1384" s="44"/>
      <c r="I1384" s="44"/>
      <c r="J1384" s="44"/>
      <c r="K1384" s="44"/>
      <c r="L1384" s="44"/>
      <c r="M1384" s="44"/>
      <c r="N1384" s="44"/>
      <c r="O1384" s="44"/>
      <c r="P1384" s="44"/>
      <c r="Q1384" s="44"/>
      <c r="R1384" s="44"/>
    </row>
    <row r="1385" spans="1:18" s="47" customFormat="1" x14ac:dyDescent="0.25">
      <c r="A1385" s="44"/>
      <c r="B1385" s="44"/>
      <c r="C1385" s="44"/>
      <c r="D1385" s="44"/>
      <c r="E1385" s="44"/>
      <c r="F1385" s="44"/>
      <c r="G1385" s="44"/>
      <c r="H1385" s="44"/>
      <c r="I1385" s="44"/>
      <c r="J1385" s="44"/>
      <c r="K1385" s="44"/>
      <c r="L1385" s="44"/>
      <c r="M1385" s="44"/>
      <c r="N1385" s="44"/>
      <c r="O1385" s="44"/>
      <c r="P1385" s="44"/>
      <c r="Q1385" s="44"/>
      <c r="R1385" s="44"/>
    </row>
    <row r="1386" spans="1:18" s="47" customFormat="1" x14ac:dyDescent="0.25">
      <c r="A1386" s="44"/>
      <c r="B1386" s="44"/>
      <c r="C1386" s="44"/>
      <c r="D1386" s="44"/>
      <c r="E1386" s="44"/>
      <c r="F1386" s="44"/>
      <c r="G1386" s="44"/>
      <c r="H1386" s="44"/>
      <c r="I1386" s="44"/>
      <c r="J1386" s="44"/>
      <c r="K1386" s="44"/>
      <c r="L1386" s="44"/>
      <c r="M1386" s="44"/>
      <c r="N1386" s="44"/>
      <c r="O1386" s="44"/>
      <c r="P1386" s="44"/>
      <c r="Q1386" s="44"/>
      <c r="R1386" s="44"/>
    </row>
    <row r="1387" spans="1:18" s="47" customFormat="1" x14ac:dyDescent="0.25">
      <c r="A1387" s="44"/>
      <c r="B1387" s="44"/>
      <c r="C1387" s="44"/>
      <c r="D1387" s="44"/>
      <c r="E1387" s="44"/>
      <c r="F1387" s="44"/>
      <c r="G1387" s="44"/>
      <c r="H1387" s="44"/>
      <c r="I1387" s="44"/>
      <c r="J1387" s="44"/>
      <c r="K1387" s="44"/>
      <c r="L1387" s="44"/>
      <c r="M1387" s="44"/>
      <c r="N1387" s="44"/>
      <c r="O1387" s="44"/>
      <c r="P1387" s="44"/>
      <c r="Q1387" s="44"/>
      <c r="R1387" s="44"/>
    </row>
    <row r="1388" spans="1:18" s="47" customFormat="1" x14ac:dyDescent="0.25">
      <c r="A1388" s="44"/>
      <c r="B1388" s="44"/>
      <c r="C1388" s="44"/>
      <c r="D1388" s="44"/>
      <c r="E1388" s="44"/>
      <c r="F1388" s="44"/>
      <c r="G1388" s="44"/>
      <c r="H1388" s="44"/>
      <c r="I1388" s="44"/>
      <c r="J1388" s="44"/>
      <c r="K1388" s="44"/>
      <c r="L1388" s="44"/>
      <c r="M1388" s="44"/>
      <c r="N1388" s="44"/>
      <c r="O1388" s="44"/>
      <c r="P1388" s="44"/>
      <c r="Q1388" s="44"/>
      <c r="R1388" s="44"/>
    </row>
    <row r="1389" spans="1:18" s="47" customFormat="1" x14ac:dyDescent="0.25">
      <c r="A1389" s="44"/>
      <c r="B1389" s="44"/>
      <c r="C1389" s="44"/>
      <c r="D1389" s="44"/>
      <c r="E1389" s="44"/>
      <c r="F1389" s="44"/>
      <c r="G1389" s="44"/>
      <c r="H1389" s="44"/>
      <c r="I1389" s="44"/>
      <c r="J1389" s="44"/>
      <c r="K1389" s="44"/>
      <c r="L1389" s="44"/>
      <c r="M1389" s="44"/>
      <c r="N1389" s="44"/>
      <c r="O1389" s="44"/>
      <c r="P1389" s="44"/>
      <c r="Q1389" s="44"/>
      <c r="R1389" s="44"/>
    </row>
    <row r="1390" spans="1:18" s="47" customFormat="1" x14ac:dyDescent="0.25">
      <c r="A1390" s="44"/>
      <c r="B1390" s="44"/>
      <c r="C1390" s="44"/>
      <c r="D1390" s="44"/>
      <c r="E1390" s="44"/>
      <c r="F1390" s="44"/>
      <c r="G1390" s="44"/>
      <c r="H1390" s="44"/>
      <c r="I1390" s="44"/>
      <c r="J1390" s="44"/>
      <c r="K1390" s="44"/>
      <c r="L1390" s="44"/>
      <c r="M1390" s="44"/>
      <c r="N1390" s="44"/>
      <c r="O1390" s="44"/>
      <c r="P1390" s="44"/>
      <c r="Q1390" s="44"/>
      <c r="R1390" s="44"/>
    </row>
    <row r="1391" spans="1:18" s="47" customFormat="1" x14ac:dyDescent="0.25">
      <c r="A1391" s="44"/>
      <c r="B1391" s="44"/>
      <c r="C1391" s="44"/>
      <c r="D1391" s="44"/>
      <c r="E1391" s="44"/>
      <c r="F1391" s="44"/>
      <c r="G1391" s="44"/>
      <c r="H1391" s="44"/>
      <c r="I1391" s="44"/>
      <c r="J1391" s="44"/>
      <c r="K1391" s="44"/>
      <c r="L1391" s="44"/>
      <c r="M1391" s="44"/>
      <c r="N1391" s="44"/>
      <c r="O1391" s="44"/>
      <c r="P1391" s="44"/>
      <c r="Q1391" s="44"/>
      <c r="R1391" s="44"/>
    </row>
    <row r="1392" spans="1:18" s="47" customFormat="1" x14ac:dyDescent="0.25">
      <c r="A1392" s="44"/>
      <c r="B1392" s="44"/>
      <c r="C1392" s="44"/>
      <c r="D1392" s="44"/>
      <c r="E1392" s="44"/>
      <c r="F1392" s="44"/>
      <c r="G1392" s="44"/>
      <c r="H1392" s="44"/>
      <c r="I1392" s="44"/>
      <c r="J1392" s="44"/>
      <c r="K1392" s="44"/>
      <c r="L1392" s="44"/>
      <c r="M1392" s="44"/>
      <c r="N1392" s="44"/>
      <c r="O1392" s="44"/>
      <c r="P1392" s="44"/>
      <c r="Q1392" s="44"/>
      <c r="R1392" s="44"/>
    </row>
    <row r="1393" spans="1:18" s="47" customFormat="1" x14ac:dyDescent="0.25">
      <c r="A1393" s="44"/>
      <c r="B1393" s="44"/>
      <c r="C1393" s="44"/>
      <c r="D1393" s="44"/>
      <c r="E1393" s="44"/>
      <c r="F1393" s="44"/>
      <c r="G1393" s="44"/>
      <c r="H1393" s="44"/>
      <c r="I1393" s="44"/>
      <c r="J1393" s="44"/>
      <c r="K1393" s="44"/>
      <c r="L1393" s="44"/>
      <c r="M1393" s="44"/>
      <c r="N1393" s="44"/>
      <c r="O1393" s="44"/>
      <c r="P1393" s="44"/>
      <c r="Q1393" s="44"/>
      <c r="R1393" s="44"/>
    </row>
    <row r="1394" spans="1:18" s="47" customFormat="1" x14ac:dyDescent="0.25">
      <c r="A1394" s="44"/>
      <c r="B1394" s="44"/>
      <c r="C1394" s="44"/>
      <c r="D1394" s="44"/>
      <c r="E1394" s="44"/>
      <c r="F1394" s="44"/>
      <c r="G1394" s="44"/>
      <c r="H1394" s="44"/>
      <c r="I1394" s="44"/>
      <c r="J1394" s="44"/>
      <c r="K1394" s="44"/>
      <c r="L1394" s="44"/>
      <c r="M1394" s="44"/>
      <c r="N1394" s="44"/>
      <c r="O1394" s="44"/>
      <c r="P1394" s="44"/>
      <c r="Q1394" s="44"/>
      <c r="R1394" s="44"/>
    </row>
    <row r="1395" spans="1:18" s="47" customFormat="1" x14ac:dyDescent="0.25">
      <c r="A1395" s="44"/>
      <c r="B1395" s="44"/>
      <c r="C1395" s="44"/>
      <c r="D1395" s="44"/>
      <c r="E1395" s="44"/>
      <c r="F1395" s="44"/>
      <c r="G1395" s="44"/>
      <c r="H1395" s="44"/>
      <c r="I1395" s="44"/>
      <c r="J1395" s="44"/>
      <c r="K1395" s="44"/>
      <c r="L1395" s="44"/>
      <c r="M1395" s="44"/>
      <c r="N1395" s="44"/>
      <c r="O1395" s="44"/>
      <c r="P1395" s="44"/>
      <c r="Q1395" s="44"/>
      <c r="R1395" s="44"/>
    </row>
    <row r="1396" spans="1:18" s="47" customFormat="1" x14ac:dyDescent="0.25">
      <c r="A1396" s="44"/>
      <c r="B1396" s="44"/>
      <c r="C1396" s="44"/>
      <c r="D1396" s="44"/>
      <c r="E1396" s="44"/>
      <c r="F1396" s="44"/>
      <c r="G1396" s="44"/>
      <c r="H1396" s="44"/>
      <c r="I1396" s="44"/>
      <c r="J1396" s="44"/>
      <c r="K1396" s="44"/>
      <c r="L1396" s="44"/>
      <c r="M1396" s="44"/>
      <c r="N1396" s="44"/>
      <c r="O1396" s="44"/>
      <c r="P1396" s="44"/>
      <c r="Q1396" s="44"/>
      <c r="R1396" s="44"/>
    </row>
    <row r="1397" spans="1:18" s="47" customFormat="1" x14ac:dyDescent="0.25">
      <c r="A1397" s="44"/>
      <c r="B1397" s="44"/>
      <c r="C1397" s="44"/>
      <c r="D1397" s="44"/>
      <c r="E1397" s="44"/>
      <c r="F1397" s="44"/>
      <c r="G1397" s="44"/>
      <c r="H1397" s="44"/>
      <c r="I1397" s="44"/>
      <c r="J1397" s="44"/>
      <c r="K1397" s="44"/>
      <c r="L1397" s="44"/>
      <c r="M1397" s="44"/>
      <c r="N1397" s="44"/>
      <c r="O1397" s="44"/>
      <c r="P1397" s="44"/>
      <c r="Q1397" s="44"/>
      <c r="R1397" s="44"/>
    </row>
    <row r="1398" spans="1:18" s="47" customFormat="1" x14ac:dyDescent="0.25">
      <c r="A1398" s="44"/>
      <c r="B1398" s="44"/>
      <c r="C1398" s="44"/>
      <c r="D1398" s="44"/>
      <c r="E1398" s="44"/>
      <c r="F1398" s="44"/>
      <c r="G1398" s="44"/>
      <c r="H1398" s="44"/>
      <c r="I1398" s="44"/>
      <c r="J1398" s="44"/>
      <c r="K1398" s="44"/>
      <c r="L1398" s="44"/>
      <c r="M1398" s="44"/>
      <c r="N1398" s="44"/>
      <c r="O1398" s="44"/>
      <c r="P1398" s="44"/>
      <c r="Q1398" s="44"/>
      <c r="R1398" s="44"/>
    </row>
    <row r="1399" spans="1:18" s="47" customFormat="1" x14ac:dyDescent="0.25">
      <c r="A1399" s="44"/>
      <c r="B1399" s="44"/>
      <c r="C1399" s="44"/>
      <c r="D1399" s="44"/>
      <c r="E1399" s="44"/>
      <c r="F1399" s="44"/>
      <c r="G1399" s="44"/>
      <c r="H1399" s="44"/>
      <c r="I1399" s="44"/>
      <c r="J1399" s="44"/>
      <c r="K1399" s="44"/>
      <c r="L1399" s="44"/>
      <c r="M1399" s="44"/>
      <c r="N1399" s="44"/>
      <c r="O1399" s="44"/>
      <c r="P1399" s="44"/>
      <c r="Q1399" s="44"/>
      <c r="R1399" s="44"/>
    </row>
    <row r="1400" spans="1:18" s="47" customFormat="1" x14ac:dyDescent="0.25">
      <c r="A1400" s="44"/>
      <c r="B1400" s="44"/>
      <c r="C1400" s="44"/>
      <c r="D1400" s="44"/>
      <c r="E1400" s="44"/>
      <c r="F1400" s="44"/>
      <c r="G1400" s="44"/>
      <c r="H1400" s="44"/>
      <c r="I1400" s="44"/>
      <c r="J1400" s="44"/>
      <c r="K1400" s="44"/>
      <c r="L1400" s="44"/>
      <c r="M1400" s="44"/>
      <c r="N1400" s="44"/>
      <c r="O1400" s="44"/>
      <c r="P1400" s="44"/>
      <c r="Q1400" s="44"/>
      <c r="R1400" s="44"/>
    </row>
    <row r="1401" spans="1:18" s="47" customFormat="1" x14ac:dyDescent="0.25">
      <c r="A1401" s="44"/>
      <c r="B1401" s="44"/>
      <c r="C1401" s="44"/>
      <c r="D1401" s="44"/>
      <c r="E1401" s="44"/>
      <c r="F1401" s="44"/>
      <c r="G1401" s="44"/>
      <c r="H1401" s="44"/>
      <c r="I1401" s="44"/>
      <c r="J1401" s="44"/>
      <c r="K1401" s="44"/>
      <c r="L1401" s="44"/>
      <c r="M1401" s="44"/>
      <c r="N1401" s="44"/>
      <c r="O1401" s="44"/>
      <c r="P1401" s="44"/>
      <c r="Q1401" s="44"/>
      <c r="R1401" s="44"/>
    </row>
    <row r="1402" spans="1:18" s="47" customFormat="1" x14ac:dyDescent="0.25">
      <c r="A1402" s="44"/>
      <c r="B1402" s="44"/>
      <c r="C1402" s="44"/>
      <c r="D1402" s="44"/>
      <c r="E1402" s="44"/>
      <c r="F1402" s="44"/>
      <c r="G1402" s="44"/>
      <c r="H1402" s="44"/>
      <c r="I1402" s="44"/>
      <c r="J1402" s="44"/>
      <c r="K1402" s="44"/>
      <c r="L1402" s="44"/>
      <c r="M1402" s="44"/>
      <c r="N1402" s="44"/>
      <c r="O1402" s="44"/>
      <c r="P1402" s="44"/>
      <c r="Q1402" s="44"/>
      <c r="R1402" s="44"/>
    </row>
    <row r="1403" spans="1:18" s="47" customFormat="1" x14ac:dyDescent="0.25">
      <c r="A1403" s="44"/>
      <c r="B1403" s="44"/>
      <c r="C1403" s="44"/>
      <c r="D1403" s="44"/>
      <c r="E1403" s="44"/>
      <c r="F1403" s="44"/>
      <c r="G1403" s="44"/>
      <c r="H1403" s="44"/>
      <c r="I1403" s="44"/>
      <c r="J1403" s="44"/>
      <c r="K1403" s="44"/>
      <c r="L1403" s="44"/>
      <c r="M1403" s="44"/>
      <c r="N1403" s="44"/>
      <c r="O1403" s="44"/>
      <c r="P1403" s="44"/>
      <c r="Q1403" s="44"/>
      <c r="R1403" s="44"/>
    </row>
    <row r="1404" spans="1:18" s="47" customFormat="1" x14ac:dyDescent="0.25">
      <c r="A1404" s="44"/>
      <c r="B1404" s="44"/>
      <c r="C1404" s="44"/>
      <c r="D1404" s="44"/>
      <c r="E1404" s="44"/>
      <c r="F1404" s="44"/>
      <c r="G1404" s="44"/>
      <c r="H1404" s="44"/>
      <c r="I1404" s="44"/>
      <c r="J1404" s="44"/>
      <c r="K1404" s="44"/>
      <c r="L1404" s="44"/>
      <c r="M1404" s="44"/>
      <c r="N1404" s="44"/>
      <c r="O1404" s="44"/>
      <c r="P1404" s="44"/>
      <c r="Q1404" s="44"/>
      <c r="R1404" s="44"/>
    </row>
    <row r="1405" spans="1:18" s="47" customFormat="1" x14ac:dyDescent="0.25">
      <c r="A1405" s="44"/>
      <c r="B1405" s="44"/>
      <c r="C1405" s="44"/>
      <c r="D1405" s="44"/>
      <c r="E1405" s="44"/>
      <c r="F1405" s="44"/>
      <c r="G1405" s="44"/>
      <c r="H1405" s="44"/>
      <c r="I1405" s="44"/>
      <c r="J1405" s="44"/>
      <c r="K1405" s="44"/>
      <c r="L1405" s="44"/>
      <c r="M1405" s="44"/>
      <c r="N1405" s="44"/>
      <c r="O1405" s="44"/>
      <c r="P1405" s="44"/>
      <c r="Q1405" s="44"/>
      <c r="R1405" s="44"/>
    </row>
    <row r="1406" spans="1:18" s="47" customFormat="1" x14ac:dyDescent="0.25">
      <c r="A1406" s="44"/>
      <c r="B1406" s="44"/>
      <c r="C1406" s="44"/>
      <c r="D1406" s="44"/>
      <c r="E1406" s="44"/>
      <c r="F1406" s="44"/>
      <c r="G1406" s="44"/>
      <c r="H1406" s="44"/>
      <c r="I1406" s="44"/>
      <c r="J1406" s="44"/>
      <c r="K1406" s="44"/>
      <c r="L1406" s="44"/>
      <c r="M1406" s="44"/>
      <c r="N1406" s="44"/>
      <c r="O1406" s="44"/>
      <c r="P1406" s="44"/>
      <c r="Q1406" s="44"/>
      <c r="R1406" s="44"/>
    </row>
    <row r="1407" spans="1:18" s="47" customFormat="1" x14ac:dyDescent="0.25">
      <c r="A1407" s="44"/>
      <c r="B1407" s="44"/>
      <c r="C1407" s="44"/>
      <c r="D1407" s="44"/>
      <c r="E1407" s="44"/>
      <c r="F1407" s="44"/>
      <c r="G1407" s="44"/>
      <c r="H1407" s="44"/>
      <c r="I1407" s="44"/>
      <c r="J1407" s="44"/>
      <c r="K1407" s="44"/>
      <c r="L1407" s="44"/>
      <c r="M1407" s="44"/>
      <c r="N1407" s="44"/>
      <c r="O1407" s="44"/>
      <c r="P1407" s="44"/>
      <c r="Q1407" s="44"/>
      <c r="R1407" s="44"/>
    </row>
    <row r="1408" spans="1:18" s="47" customFormat="1" x14ac:dyDescent="0.25">
      <c r="A1408" s="44"/>
      <c r="B1408" s="44"/>
      <c r="C1408" s="44"/>
      <c r="D1408" s="44"/>
      <c r="E1408" s="44"/>
      <c r="F1408" s="44"/>
      <c r="G1408" s="44"/>
      <c r="H1408" s="44"/>
      <c r="I1408" s="44"/>
      <c r="J1408" s="44"/>
      <c r="K1408" s="44"/>
      <c r="L1408" s="44"/>
      <c r="M1408" s="44"/>
      <c r="N1408" s="44"/>
      <c r="O1408" s="44"/>
      <c r="P1408" s="44"/>
      <c r="Q1408" s="44"/>
      <c r="R1408" s="44"/>
    </row>
    <row r="1409" spans="1:18" s="47" customFormat="1" x14ac:dyDescent="0.25">
      <c r="A1409" s="44"/>
      <c r="B1409" s="44"/>
      <c r="C1409" s="44"/>
      <c r="D1409" s="44"/>
      <c r="E1409" s="44"/>
      <c r="F1409" s="44"/>
      <c r="G1409" s="44"/>
      <c r="H1409" s="44"/>
      <c r="I1409" s="44"/>
      <c r="J1409" s="44"/>
      <c r="K1409" s="44"/>
      <c r="L1409" s="44"/>
      <c r="M1409" s="44"/>
      <c r="N1409" s="44"/>
      <c r="O1409" s="44"/>
      <c r="P1409" s="44"/>
      <c r="Q1409" s="44"/>
      <c r="R1409" s="44"/>
    </row>
    <row r="1410" spans="1:18" s="47" customFormat="1" x14ac:dyDescent="0.25">
      <c r="A1410" s="44"/>
      <c r="B1410" s="44"/>
      <c r="C1410" s="44"/>
      <c r="D1410" s="44"/>
      <c r="E1410" s="44"/>
      <c r="F1410" s="44"/>
      <c r="G1410" s="44"/>
      <c r="H1410" s="44"/>
      <c r="I1410" s="44"/>
      <c r="J1410" s="44"/>
      <c r="K1410" s="44"/>
      <c r="L1410" s="44"/>
      <c r="M1410" s="44"/>
      <c r="N1410" s="44"/>
      <c r="O1410" s="44"/>
      <c r="P1410" s="44"/>
      <c r="Q1410" s="44"/>
      <c r="R1410" s="44"/>
    </row>
    <row r="1411" spans="1:18" s="47" customFormat="1" x14ac:dyDescent="0.25">
      <c r="A1411" s="44"/>
      <c r="B1411" s="44"/>
      <c r="C1411" s="44"/>
      <c r="D1411" s="44"/>
      <c r="E1411" s="44"/>
      <c r="F1411" s="44"/>
      <c r="G1411" s="44"/>
      <c r="H1411" s="44"/>
      <c r="I1411" s="44"/>
      <c r="J1411" s="44"/>
      <c r="K1411" s="44"/>
      <c r="L1411" s="44"/>
      <c r="M1411" s="44"/>
      <c r="N1411" s="44"/>
      <c r="O1411" s="44"/>
      <c r="P1411" s="44"/>
      <c r="Q1411" s="44"/>
      <c r="R1411" s="44"/>
    </row>
    <row r="1412" spans="1:18" s="47" customFormat="1" x14ac:dyDescent="0.25">
      <c r="A1412" s="44"/>
      <c r="B1412" s="44"/>
      <c r="C1412" s="44"/>
      <c r="D1412" s="44"/>
      <c r="E1412" s="44"/>
      <c r="F1412" s="44"/>
      <c r="G1412" s="44"/>
      <c r="H1412" s="44"/>
      <c r="I1412" s="44"/>
      <c r="J1412" s="44"/>
      <c r="K1412" s="44"/>
      <c r="L1412" s="44"/>
      <c r="M1412" s="44"/>
      <c r="N1412" s="44"/>
      <c r="O1412" s="44"/>
      <c r="P1412" s="44"/>
      <c r="Q1412" s="44"/>
      <c r="R1412" s="44"/>
    </row>
    <row r="1413" spans="1:18" s="47" customFormat="1" x14ac:dyDescent="0.25">
      <c r="A1413" s="44"/>
      <c r="B1413" s="44"/>
      <c r="C1413" s="44"/>
      <c r="D1413" s="44"/>
      <c r="E1413" s="44"/>
      <c r="F1413" s="44"/>
      <c r="G1413" s="44"/>
      <c r="H1413" s="44"/>
      <c r="I1413" s="44"/>
      <c r="J1413" s="44"/>
      <c r="K1413" s="44"/>
      <c r="L1413" s="44"/>
      <c r="M1413" s="44"/>
      <c r="N1413" s="44"/>
      <c r="O1413" s="44"/>
      <c r="P1413" s="44"/>
      <c r="Q1413" s="44"/>
      <c r="R1413" s="44"/>
    </row>
    <row r="1414" spans="1:18" s="47" customFormat="1" x14ac:dyDescent="0.25">
      <c r="A1414" s="44"/>
      <c r="B1414" s="44"/>
      <c r="C1414" s="44"/>
      <c r="D1414" s="44"/>
      <c r="E1414" s="44"/>
      <c r="F1414" s="44"/>
      <c r="G1414" s="44"/>
      <c r="H1414" s="44"/>
      <c r="I1414" s="44"/>
      <c r="J1414" s="44"/>
      <c r="K1414" s="44"/>
      <c r="L1414" s="44"/>
      <c r="M1414" s="44"/>
      <c r="N1414" s="44"/>
      <c r="O1414" s="44"/>
      <c r="P1414" s="44"/>
      <c r="Q1414" s="44"/>
      <c r="R1414" s="44"/>
    </row>
    <row r="1415" spans="1:18" s="47" customFormat="1" x14ac:dyDescent="0.25">
      <c r="A1415" s="44"/>
      <c r="B1415" s="44"/>
      <c r="C1415" s="44"/>
      <c r="D1415" s="44"/>
      <c r="E1415" s="44"/>
      <c r="F1415" s="44"/>
      <c r="G1415" s="44"/>
      <c r="H1415" s="44"/>
      <c r="I1415" s="44"/>
      <c r="J1415" s="44"/>
      <c r="K1415" s="44"/>
      <c r="L1415" s="44"/>
      <c r="M1415" s="44"/>
      <c r="N1415" s="44"/>
      <c r="O1415" s="44"/>
      <c r="P1415" s="44"/>
      <c r="Q1415" s="44"/>
      <c r="R1415" s="44"/>
    </row>
    <row r="1416" spans="1:18" s="47" customFormat="1" x14ac:dyDescent="0.25">
      <c r="A1416" s="44"/>
      <c r="B1416" s="44"/>
      <c r="C1416" s="44"/>
      <c r="D1416" s="44"/>
      <c r="E1416" s="44"/>
      <c r="F1416" s="44"/>
      <c r="G1416" s="44"/>
      <c r="H1416" s="44"/>
      <c r="I1416" s="44"/>
      <c r="J1416" s="44"/>
      <c r="K1416" s="44"/>
      <c r="L1416" s="44"/>
      <c r="M1416" s="44"/>
      <c r="N1416" s="44"/>
      <c r="O1416" s="44"/>
      <c r="P1416" s="44"/>
      <c r="Q1416" s="44"/>
      <c r="R1416" s="44"/>
    </row>
    <row r="1417" spans="1:18" s="47" customFormat="1" x14ac:dyDescent="0.25">
      <c r="A1417" s="44"/>
      <c r="B1417" s="44"/>
      <c r="C1417" s="44"/>
      <c r="D1417" s="44"/>
      <c r="E1417" s="44"/>
      <c r="F1417" s="44"/>
      <c r="G1417" s="44"/>
      <c r="H1417" s="44"/>
      <c r="I1417" s="44"/>
      <c r="J1417" s="44"/>
      <c r="K1417" s="44"/>
      <c r="L1417" s="44"/>
      <c r="M1417" s="44"/>
      <c r="N1417" s="44"/>
      <c r="O1417" s="44"/>
      <c r="P1417" s="44"/>
      <c r="Q1417" s="44"/>
      <c r="R1417" s="44"/>
    </row>
    <row r="1418" spans="1:18" s="47" customFormat="1" x14ac:dyDescent="0.25">
      <c r="A1418" s="44"/>
      <c r="B1418" s="44"/>
      <c r="C1418" s="44"/>
      <c r="D1418" s="44"/>
      <c r="E1418" s="44"/>
      <c r="F1418" s="44"/>
      <c r="G1418" s="44"/>
      <c r="H1418" s="44"/>
      <c r="I1418" s="44"/>
      <c r="J1418" s="44"/>
      <c r="K1418" s="44"/>
      <c r="L1418" s="44"/>
      <c r="M1418" s="44"/>
      <c r="N1418" s="44"/>
      <c r="O1418" s="44"/>
      <c r="P1418" s="44"/>
      <c r="Q1418" s="44"/>
      <c r="R1418" s="44"/>
    </row>
    <row r="1419" spans="1:18" s="47" customFormat="1" x14ac:dyDescent="0.25">
      <c r="A1419" s="44"/>
      <c r="B1419" s="44"/>
      <c r="C1419" s="44"/>
      <c r="D1419" s="44"/>
      <c r="E1419" s="44"/>
      <c r="F1419" s="44"/>
      <c r="G1419" s="44"/>
      <c r="H1419" s="44"/>
      <c r="I1419" s="44"/>
      <c r="J1419" s="44"/>
      <c r="K1419" s="44"/>
      <c r="L1419" s="44"/>
      <c r="M1419" s="44"/>
      <c r="N1419" s="44"/>
      <c r="O1419" s="44"/>
      <c r="P1419" s="44"/>
      <c r="Q1419" s="44"/>
      <c r="R1419" s="44"/>
    </row>
    <row r="1420" spans="1:18" s="47" customFormat="1" x14ac:dyDescent="0.25">
      <c r="A1420" s="44"/>
      <c r="B1420" s="44"/>
      <c r="C1420" s="44"/>
      <c r="D1420" s="44"/>
      <c r="E1420" s="44"/>
      <c r="F1420" s="44"/>
      <c r="G1420" s="44"/>
      <c r="H1420" s="44"/>
      <c r="I1420" s="44"/>
      <c r="J1420" s="44"/>
      <c r="K1420" s="44"/>
      <c r="L1420" s="44"/>
      <c r="M1420" s="44"/>
      <c r="N1420" s="44"/>
      <c r="O1420" s="44"/>
      <c r="P1420" s="44"/>
      <c r="Q1420" s="44"/>
      <c r="R1420" s="44"/>
    </row>
    <row r="1421" spans="1:18" s="47" customFormat="1" x14ac:dyDescent="0.25">
      <c r="A1421" s="44"/>
      <c r="B1421" s="44"/>
      <c r="C1421" s="44"/>
      <c r="D1421" s="44"/>
      <c r="E1421" s="44"/>
      <c r="F1421" s="44"/>
      <c r="G1421" s="44"/>
      <c r="H1421" s="44"/>
      <c r="I1421" s="44"/>
      <c r="J1421" s="44"/>
      <c r="K1421" s="44"/>
      <c r="L1421" s="44"/>
      <c r="M1421" s="44"/>
      <c r="N1421" s="44"/>
      <c r="O1421" s="44"/>
      <c r="P1421" s="44"/>
      <c r="Q1421" s="44"/>
      <c r="R1421" s="44"/>
    </row>
    <row r="1422" spans="1:18" s="47" customFormat="1" x14ac:dyDescent="0.25">
      <c r="A1422" s="44"/>
      <c r="B1422" s="44"/>
      <c r="C1422" s="44"/>
      <c r="D1422" s="44"/>
      <c r="E1422" s="44"/>
      <c r="F1422" s="44"/>
      <c r="G1422" s="44"/>
      <c r="H1422" s="44"/>
      <c r="I1422" s="44"/>
      <c r="J1422" s="44"/>
      <c r="K1422" s="44"/>
      <c r="L1422" s="44"/>
      <c r="M1422" s="44"/>
      <c r="N1422" s="44"/>
      <c r="O1422" s="44"/>
      <c r="P1422" s="44"/>
      <c r="Q1422" s="44"/>
      <c r="R1422" s="44"/>
    </row>
    <row r="1423" spans="1:18" s="47" customFormat="1" x14ac:dyDescent="0.25">
      <c r="A1423" s="44"/>
      <c r="B1423" s="44"/>
      <c r="C1423" s="44"/>
      <c r="D1423" s="44"/>
      <c r="E1423" s="44"/>
      <c r="F1423" s="44"/>
      <c r="G1423" s="44"/>
      <c r="H1423" s="44"/>
      <c r="I1423" s="44"/>
      <c r="J1423" s="44"/>
      <c r="K1423" s="44"/>
      <c r="L1423" s="44"/>
      <c r="M1423" s="44"/>
      <c r="N1423" s="44"/>
      <c r="O1423" s="44"/>
      <c r="P1423" s="44"/>
      <c r="Q1423" s="44"/>
      <c r="R1423" s="44"/>
    </row>
    <row r="1424" spans="1:18" s="47" customFormat="1" x14ac:dyDescent="0.25">
      <c r="A1424" s="44"/>
      <c r="B1424" s="44"/>
      <c r="C1424" s="44"/>
      <c r="D1424" s="44"/>
      <c r="E1424" s="44"/>
      <c r="F1424" s="44"/>
      <c r="G1424" s="44"/>
      <c r="H1424" s="44"/>
      <c r="I1424" s="44"/>
      <c r="J1424" s="44"/>
      <c r="K1424" s="44"/>
      <c r="L1424" s="44"/>
      <c r="M1424" s="44"/>
      <c r="N1424" s="44"/>
      <c r="O1424" s="44"/>
      <c r="P1424" s="44"/>
      <c r="Q1424" s="44"/>
      <c r="R1424" s="44"/>
    </row>
    <row r="1425" spans="1:18" s="47" customFormat="1" x14ac:dyDescent="0.25">
      <c r="A1425" s="44"/>
      <c r="B1425" s="44"/>
      <c r="C1425" s="44"/>
      <c r="D1425" s="44"/>
      <c r="E1425" s="44"/>
      <c r="F1425" s="44"/>
      <c r="G1425" s="44"/>
      <c r="H1425" s="44"/>
      <c r="I1425" s="44"/>
      <c r="J1425" s="44"/>
      <c r="K1425" s="44"/>
      <c r="L1425" s="44"/>
      <c r="M1425" s="44"/>
      <c r="N1425" s="44"/>
      <c r="O1425" s="44"/>
      <c r="P1425" s="44"/>
      <c r="Q1425" s="44"/>
      <c r="R1425" s="44"/>
    </row>
    <row r="1426" spans="1:18" s="47" customFormat="1" x14ac:dyDescent="0.25">
      <c r="A1426" s="44"/>
      <c r="B1426" s="44"/>
      <c r="C1426" s="44"/>
      <c r="D1426" s="44"/>
      <c r="E1426" s="44"/>
      <c r="F1426" s="44"/>
      <c r="G1426" s="44"/>
      <c r="H1426" s="44"/>
      <c r="I1426" s="44"/>
      <c r="J1426" s="44"/>
      <c r="K1426" s="44"/>
      <c r="L1426" s="44"/>
      <c r="M1426" s="44"/>
      <c r="N1426" s="44"/>
      <c r="O1426" s="44"/>
      <c r="P1426" s="44"/>
      <c r="Q1426" s="44"/>
      <c r="R1426" s="44"/>
    </row>
    <row r="1427" spans="1:18" s="47" customFormat="1" x14ac:dyDescent="0.25">
      <c r="A1427" s="44"/>
      <c r="B1427" s="44"/>
      <c r="C1427" s="44"/>
      <c r="D1427" s="44"/>
      <c r="E1427" s="44"/>
      <c r="F1427" s="44"/>
      <c r="G1427" s="44"/>
      <c r="H1427" s="44"/>
      <c r="I1427" s="44"/>
      <c r="J1427" s="44"/>
      <c r="K1427" s="44"/>
      <c r="L1427" s="44"/>
      <c r="M1427" s="44"/>
      <c r="N1427" s="44"/>
      <c r="O1427" s="44"/>
      <c r="P1427" s="44"/>
      <c r="Q1427" s="44"/>
      <c r="R1427" s="44"/>
    </row>
    <row r="1428" spans="1:18" s="47" customFormat="1" x14ac:dyDescent="0.25">
      <c r="A1428" s="44"/>
      <c r="B1428" s="44"/>
      <c r="C1428" s="44"/>
      <c r="D1428" s="44"/>
      <c r="E1428" s="44"/>
      <c r="F1428" s="44"/>
      <c r="G1428" s="44"/>
      <c r="H1428" s="44"/>
      <c r="I1428" s="44"/>
      <c r="J1428" s="44"/>
      <c r="K1428" s="44"/>
      <c r="L1428" s="44"/>
      <c r="M1428" s="44"/>
      <c r="N1428" s="44"/>
      <c r="O1428" s="44"/>
      <c r="P1428" s="44"/>
      <c r="Q1428" s="44"/>
      <c r="R1428" s="44"/>
    </row>
    <row r="1429" spans="1:18" s="47" customFormat="1" x14ac:dyDescent="0.25">
      <c r="A1429" s="44"/>
      <c r="B1429" s="44"/>
      <c r="C1429" s="44"/>
      <c r="D1429" s="44"/>
      <c r="E1429" s="44"/>
      <c r="F1429" s="44"/>
      <c r="G1429" s="44"/>
      <c r="H1429" s="44"/>
      <c r="I1429" s="44"/>
      <c r="J1429" s="44"/>
      <c r="K1429" s="44"/>
      <c r="L1429" s="44"/>
      <c r="M1429" s="44"/>
      <c r="N1429" s="44"/>
      <c r="O1429" s="44"/>
      <c r="P1429" s="44"/>
      <c r="Q1429" s="44"/>
      <c r="R1429" s="44"/>
    </row>
    <row r="1430" spans="1:18" s="47" customFormat="1" x14ac:dyDescent="0.25">
      <c r="A1430" s="44"/>
      <c r="B1430" s="44"/>
      <c r="C1430" s="44"/>
      <c r="D1430" s="44"/>
      <c r="E1430" s="44"/>
      <c r="F1430" s="44"/>
      <c r="G1430" s="44"/>
      <c r="H1430" s="44"/>
      <c r="I1430" s="44"/>
      <c r="J1430" s="44"/>
      <c r="K1430" s="44"/>
      <c r="L1430" s="44"/>
      <c r="M1430" s="44"/>
      <c r="N1430" s="44"/>
      <c r="O1430" s="44"/>
      <c r="P1430" s="44"/>
      <c r="Q1430" s="44"/>
      <c r="R1430" s="44"/>
    </row>
    <row r="1431" spans="1:18" s="47" customFormat="1" x14ac:dyDescent="0.25">
      <c r="A1431" s="44"/>
      <c r="B1431" s="44"/>
      <c r="C1431" s="44"/>
      <c r="D1431" s="44"/>
      <c r="E1431" s="44"/>
      <c r="F1431" s="44"/>
      <c r="G1431" s="44"/>
      <c r="H1431" s="44"/>
      <c r="I1431" s="44"/>
      <c r="J1431" s="44"/>
      <c r="K1431" s="44"/>
      <c r="L1431" s="44"/>
      <c r="M1431" s="44"/>
      <c r="N1431" s="44"/>
      <c r="O1431" s="44"/>
      <c r="P1431" s="44"/>
      <c r="Q1431" s="44"/>
      <c r="R1431" s="44"/>
    </row>
    <row r="1432" spans="1:18" s="47" customFormat="1" x14ac:dyDescent="0.25">
      <c r="A1432" s="44"/>
      <c r="B1432" s="44"/>
      <c r="C1432" s="44"/>
      <c r="D1432" s="44"/>
      <c r="E1432" s="44"/>
      <c r="F1432" s="44"/>
      <c r="G1432" s="44"/>
      <c r="H1432" s="44"/>
      <c r="I1432" s="44"/>
      <c r="J1432" s="44"/>
      <c r="K1432" s="44"/>
      <c r="L1432" s="44"/>
      <c r="M1432" s="44"/>
      <c r="N1432" s="44"/>
      <c r="O1432" s="44"/>
      <c r="P1432" s="44"/>
      <c r="Q1432" s="44"/>
      <c r="R1432" s="44"/>
    </row>
    <row r="1433" spans="1:18" s="47" customFormat="1" x14ac:dyDescent="0.25">
      <c r="A1433" s="44"/>
      <c r="B1433" s="44"/>
      <c r="C1433" s="44"/>
      <c r="D1433" s="44"/>
      <c r="E1433" s="44"/>
      <c r="F1433" s="44"/>
      <c r="G1433" s="44"/>
      <c r="H1433" s="44"/>
      <c r="I1433" s="44"/>
      <c r="J1433" s="44"/>
      <c r="K1433" s="44"/>
      <c r="L1433" s="44"/>
      <c r="M1433" s="44"/>
      <c r="N1433" s="44"/>
      <c r="O1433" s="44"/>
      <c r="P1433" s="44"/>
      <c r="Q1433" s="44"/>
      <c r="R1433" s="44"/>
    </row>
    <row r="1434" spans="1:18" s="47" customFormat="1" x14ac:dyDescent="0.25">
      <c r="A1434" s="44"/>
      <c r="B1434" s="44"/>
      <c r="C1434" s="44"/>
      <c r="D1434" s="44"/>
      <c r="E1434" s="44"/>
      <c r="F1434" s="44"/>
      <c r="G1434" s="44"/>
      <c r="H1434" s="44"/>
      <c r="I1434" s="44"/>
      <c r="J1434" s="44"/>
      <c r="K1434" s="44"/>
      <c r="L1434" s="44"/>
      <c r="M1434" s="44"/>
      <c r="N1434" s="44"/>
      <c r="O1434" s="44"/>
      <c r="P1434" s="44"/>
      <c r="Q1434" s="44"/>
      <c r="R1434" s="44"/>
    </row>
    <row r="1435" spans="1:18" s="47" customFormat="1" x14ac:dyDescent="0.25">
      <c r="A1435" s="44"/>
      <c r="B1435" s="44"/>
      <c r="C1435" s="44"/>
      <c r="D1435" s="44"/>
      <c r="E1435" s="44"/>
      <c r="F1435" s="44"/>
      <c r="G1435" s="44"/>
      <c r="H1435" s="44"/>
      <c r="I1435" s="44"/>
      <c r="J1435" s="44"/>
      <c r="K1435" s="44"/>
      <c r="L1435" s="44"/>
      <c r="M1435" s="44"/>
      <c r="N1435" s="44"/>
      <c r="O1435" s="44"/>
      <c r="P1435" s="44"/>
      <c r="Q1435" s="44"/>
      <c r="R1435" s="44"/>
    </row>
    <row r="1436" spans="1:18" s="47" customFormat="1" x14ac:dyDescent="0.25">
      <c r="A1436" s="44"/>
      <c r="B1436" s="44"/>
      <c r="C1436" s="44"/>
      <c r="D1436" s="44"/>
      <c r="E1436" s="44"/>
      <c r="F1436" s="44"/>
      <c r="G1436" s="44"/>
      <c r="H1436" s="44"/>
      <c r="I1436" s="44"/>
      <c r="J1436" s="44"/>
      <c r="K1436" s="44"/>
      <c r="L1436" s="44"/>
      <c r="M1436" s="44"/>
      <c r="N1436" s="44"/>
      <c r="O1436" s="44"/>
      <c r="P1436" s="44"/>
      <c r="Q1436" s="44"/>
      <c r="R1436" s="44"/>
    </row>
    <row r="1437" spans="1:18" s="47" customFormat="1" x14ac:dyDescent="0.25">
      <c r="A1437" s="44"/>
      <c r="B1437" s="44"/>
      <c r="C1437" s="44"/>
      <c r="D1437" s="44"/>
      <c r="E1437" s="44"/>
      <c r="F1437" s="44"/>
      <c r="G1437" s="44"/>
      <c r="H1437" s="44"/>
      <c r="I1437" s="44"/>
      <c r="J1437" s="44"/>
      <c r="K1437" s="44"/>
      <c r="L1437" s="44"/>
      <c r="M1437" s="44"/>
      <c r="N1437" s="44"/>
      <c r="O1437" s="44"/>
      <c r="P1437" s="44"/>
      <c r="Q1437" s="44"/>
      <c r="R1437" s="44"/>
    </row>
    <row r="1438" spans="1:18" s="47" customFormat="1" x14ac:dyDescent="0.25">
      <c r="A1438" s="44"/>
      <c r="B1438" s="44"/>
      <c r="C1438" s="44"/>
      <c r="D1438" s="44"/>
      <c r="E1438" s="44"/>
      <c r="F1438" s="44"/>
      <c r="G1438" s="44"/>
      <c r="H1438" s="44"/>
      <c r="I1438" s="44"/>
      <c r="J1438" s="44"/>
      <c r="K1438" s="44"/>
      <c r="L1438" s="44"/>
      <c r="M1438" s="44"/>
      <c r="N1438" s="44"/>
      <c r="O1438" s="44"/>
      <c r="P1438" s="44"/>
      <c r="Q1438" s="44"/>
      <c r="R1438" s="44"/>
    </row>
    <row r="1439" spans="1:18" s="47" customFormat="1" x14ac:dyDescent="0.25">
      <c r="A1439" s="44"/>
      <c r="B1439" s="44"/>
      <c r="C1439" s="44"/>
      <c r="D1439" s="44"/>
      <c r="E1439" s="44"/>
      <c r="F1439" s="44"/>
      <c r="G1439" s="44"/>
      <c r="H1439" s="44"/>
      <c r="I1439" s="44"/>
      <c r="J1439" s="44"/>
      <c r="K1439" s="44"/>
      <c r="L1439" s="44"/>
      <c r="M1439" s="44"/>
      <c r="N1439" s="44"/>
      <c r="O1439" s="44"/>
      <c r="P1439" s="44"/>
      <c r="Q1439" s="44"/>
      <c r="R1439" s="44"/>
    </row>
    <row r="1440" spans="1:18" s="47" customFormat="1" x14ac:dyDescent="0.25">
      <c r="A1440" s="44"/>
      <c r="B1440" s="44"/>
      <c r="C1440" s="44"/>
      <c r="D1440" s="44"/>
      <c r="E1440" s="44"/>
      <c r="F1440" s="44"/>
      <c r="G1440" s="44"/>
      <c r="H1440" s="44"/>
      <c r="I1440" s="44"/>
      <c r="J1440" s="44"/>
      <c r="K1440" s="44"/>
      <c r="L1440" s="44"/>
      <c r="M1440" s="44"/>
      <c r="N1440" s="44"/>
      <c r="O1440" s="44"/>
      <c r="P1440" s="44"/>
      <c r="Q1440" s="44"/>
      <c r="R1440" s="44"/>
    </row>
    <row r="1441" spans="1:18" s="47" customFormat="1" x14ac:dyDescent="0.25">
      <c r="A1441" s="44"/>
      <c r="B1441" s="44"/>
      <c r="C1441" s="44"/>
      <c r="D1441" s="44"/>
      <c r="E1441" s="44"/>
      <c r="F1441" s="44"/>
      <c r="G1441" s="44"/>
      <c r="H1441" s="44"/>
      <c r="I1441" s="44"/>
      <c r="J1441" s="44"/>
      <c r="K1441" s="44"/>
      <c r="L1441" s="44"/>
      <c r="M1441" s="44"/>
      <c r="N1441" s="44"/>
      <c r="O1441" s="44"/>
      <c r="P1441" s="44"/>
      <c r="Q1441" s="44"/>
      <c r="R1441" s="44"/>
    </row>
    <row r="1442" spans="1:18" s="47" customFormat="1" x14ac:dyDescent="0.25">
      <c r="A1442" s="44"/>
      <c r="B1442" s="44"/>
      <c r="C1442" s="44"/>
      <c r="D1442" s="44"/>
      <c r="E1442" s="44"/>
      <c r="F1442" s="44"/>
      <c r="G1442" s="44"/>
      <c r="H1442" s="44"/>
      <c r="I1442" s="44"/>
      <c r="J1442" s="44"/>
      <c r="K1442" s="44"/>
      <c r="L1442" s="44"/>
      <c r="M1442" s="44"/>
      <c r="N1442" s="44"/>
      <c r="O1442" s="44"/>
      <c r="P1442" s="44"/>
      <c r="Q1442" s="44"/>
      <c r="R1442" s="44"/>
    </row>
    <row r="1443" spans="1:18" s="47" customFormat="1" x14ac:dyDescent="0.25">
      <c r="A1443" s="44"/>
      <c r="B1443" s="44"/>
      <c r="C1443" s="44"/>
      <c r="D1443" s="44"/>
      <c r="E1443" s="44"/>
      <c r="F1443" s="44"/>
      <c r="G1443" s="44"/>
      <c r="H1443" s="44"/>
      <c r="I1443" s="44"/>
      <c r="J1443" s="44"/>
      <c r="K1443" s="44"/>
      <c r="L1443" s="44"/>
      <c r="M1443" s="44"/>
      <c r="N1443" s="44"/>
      <c r="O1443" s="44"/>
      <c r="P1443" s="44"/>
      <c r="Q1443" s="44"/>
      <c r="R1443" s="44"/>
    </row>
    <row r="1444" spans="1:18" s="47" customFormat="1" x14ac:dyDescent="0.25">
      <c r="A1444" s="44"/>
      <c r="B1444" s="44"/>
      <c r="C1444" s="44"/>
      <c r="D1444" s="44"/>
      <c r="E1444" s="44"/>
      <c r="F1444" s="44"/>
      <c r="G1444" s="44"/>
      <c r="H1444" s="44"/>
      <c r="I1444" s="44"/>
      <c r="J1444" s="44"/>
      <c r="K1444" s="44"/>
      <c r="L1444" s="44"/>
      <c r="M1444" s="44"/>
      <c r="N1444" s="44"/>
      <c r="O1444" s="44"/>
      <c r="P1444" s="44"/>
      <c r="Q1444" s="44"/>
      <c r="R1444" s="44"/>
    </row>
    <row r="1445" spans="1:18" s="47" customFormat="1" x14ac:dyDescent="0.25">
      <c r="A1445" s="44"/>
      <c r="B1445" s="44"/>
      <c r="C1445" s="44"/>
      <c r="D1445" s="44"/>
      <c r="E1445" s="44"/>
      <c r="F1445" s="44"/>
      <c r="G1445" s="44"/>
      <c r="H1445" s="44"/>
      <c r="I1445" s="44"/>
      <c r="J1445" s="44"/>
      <c r="K1445" s="44"/>
      <c r="L1445" s="44"/>
      <c r="M1445" s="44"/>
      <c r="N1445" s="44"/>
      <c r="O1445" s="44"/>
      <c r="P1445" s="44"/>
      <c r="Q1445" s="44"/>
      <c r="R1445" s="44"/>
    </row>
    <row r="1446" spans="1:18" s="47" customFormat="1" x14ac:dyDescent="0.25">
      <c r="A1446" s="44"/>
      <c r="B1446" s="44"/>
      <c r="C1446" s="44"/>
      <c r="D1446" s="44"/>
      <c r="E1446" s="44"/>
      <c r="F1446" s="44"/>
      <c r="G1446" s="44"/>
      <c r="H1446" s="44"/>
      <c r="I1446" s="44"/>
      <c r="J1446" s="44"/>
      <c r="K1446" s="44"/>
      <c r="L1446" s="44"/>
      <c r="M1446" s="44"/>
      <c r="N1446" s="44"/>
      <c r="O1446" s="44"/>
      <c r="P1446" s="44"/>
      <c r="Q1446" s="44"/>
      <c r="R1446" s="44"/>
    </row>
    <row r="1447" spans="1:18" s="47" customFormat="1" x14ac:dyDescent="0.25">
      <c r="A1447" s="44"/>
      <c r="B1447" s="44"/>
      <c r="C1447" s="44"/>
      <c r="D1447" s="44"/>
      <c r="E1447" s="44"/>
      <c r="F1447" s="44"/>
      <c r="G1447" s="44"/>
      <c r="H1447" s="44"/>
      <c r="I1447" s="44"/>
      <c r="J1447" s="44"/>
      <c r="K1447" s="44"/>
      <c r="L1447" s="44"/>
      <c r="M1447" s="44"/>
      <c r="N1447" s="44"/>
      <c r="O1447" s="44"/>
      <c r="P1447" s="44"/>
      <c r="Q1447" s="44"/>
      <c r="R1447" s="44"/>
    </row>
    <row r="1448" spans="1:18" s="47" customFormat="1" x14ac:dyDescent="0.25">
      <c r="A1448" s="44"/>
      <c r="B1448" s="44"/>
      <c r="C1448" s="44"/>
      <c r="D1448" s="44"/>
      <c r="E1448" s="44"/>
      <c r="F1448" s="44"/>
      <c r="G1448" s="44"/>
      <c r="H1448" s="44"/>
      <c r="I1448" s="44"/>
      <c r="J1448" s="44"/>
      <c r="K1448" s="44"/>
      <c r="L1448" s="44"/>
      <c r="M1448" s="44"/>
      <c r="N1448" s="44"/>
      <c r="O1448" s="44"/>
      <c r="P1448" s="44"/>
      <c r="Q1448" s="44"/>
      <c r="R1448" s="44"/>
    </row>
    <row r="1449" spans="1:18" s="47" customFormat="1" x14ac:dyDescent="0.25">
      <c r="A1449" s="44"/>
      <c r="B1449" s="44"/>
      <c r="C1449" s="44"/>
      <c r="D1449" s="44"/>
      <c r="E1449" s="44"/>
      <c r="F1449" s="44"/>
      <c r="G1449" s="44"/>
      <c r="H1449" s="44"/>
      <c r="I1449" s="44"/>
      <c r="J1449" s="44"/>
      <c r="K1449" s="44"/>
      <c r="L1449" s="44"/>
      <c r="M1449" s="44"/>
      <c r="N1449" s="44"/>
      <c r="O1449" s="44"/>
      <c r="P1449" s="44"/>
      <c r="Q1449" s="44"/>
      <c r="R1449" s="44"/>
    </row>
    <row r="1450" spans="1:18" s="47" customFormat="1" x14ac:dyDescent="0.25">
      <c r="A1450" s="44"/>
      <c r="B1450" s="44"/>
      <c r="C1450" s="44"/>
      <c r="D1450" s="44"/>
      <c r="E1450" s="44"/>
      <c r="F1450" s="44"/>
      <c r="G1450" s="44"/>
      <c r="H1450" s="44"/>
      <c r="I1450" s="44"/>
      <c r="J1450" s="44"/>
      <c r="K1450" s="44"/>
      <c r="L1450" s="44"/>
      <c r="M1450" s="44"/>
      <c r="N1450" s="44"/>
      <c r="O1450" s="44"/>
      <c r="P1450" s="44"/>
      <c r="Q1450" s="44"/>
      <c r="R1450" s="44"/>
    </row>
    <row r="1451" spans="1:18" s="47" customFormat="1" x14ac:dyDescent="0.25">
      <c r="A1451" s="44"/>
      <c r="B1451" s="44"/>
      <c r="C1451" s="44"/>
      <c r="D1451" s="44"/>
      <c r="E1451" s="44"/>
      <c r="F1451" s="44"/>
      <c r="G1451" s="44"/>
      <c r="H1451" s="44"/>
      <c r="I1451" s="44"/>
      <c r="J1451" s="44"/>
      <c r="K1451" s="44"/>
      <c r="L1451" s="44"/>
      <c r="M1451" s="44"/>
      <c r="N1451" s="44"/>
      <c r="O1451" s="44"/>
      <c r="P1451" s="44"/>
      <c r="Q1451" s="44"/>
      <c r="R1451" s="44"/>
    </row>
    <row r="1452" spans="1:18" s="47" customFormat="1" x14ac:dyDescent="0.25">
      <c r="A1452" s="44"/>
      <c r="B1452" s="44"/>
      <c r="C1452" s="44"/>
      <c r="D1452" s="44"/>
      <c r="E1452" s="44"/>
      <c r="F1452" s="44"/>
      <c r="G1452" s="44"/>
      <c r="H1452" s="44"/>
      <c r="I1452" s="44"/>
      <c r="J1452" s="44"/>
      <c r="K1452" s="44"/>
      <c r="L1452" s="44"/>
      <c r="M1452" s="44"/>
      <c r="N1452" s="44"/>
      <c r="O1452" s="44"/>
      <c r="P1452" s="44"/>
      <c r="Q1452" s="44"/>
      <c r="R1452" s="44"/>
    </row>
    <row r="1453" spans="1:18" s="47" customFormat="1" x14ac:dyDescent="0.25">
      <c r="A1453" s="44"/>
      <c r="B1453" s="44"/>
      <c r="C1453" s="44"/>
      <c r="D1453" s="44"/>
      <c r="E1453" s="44"/>
      <c r="F1453" s="44"/>
      <c r="G1453" s="44"/>
      <c r="H1453" s="44"/>
      <c r="I1453" s="44"/>
      <c r="J1453" s="44"/>
      <c r="K1453" s="44"/>
      <c r="L1453" s="44"/>
      <c r="M1453" s="44"/>
      <c r="N1453" s="44"/>
      <c r="O1453" s="44"/>
      <c r="P1453" s="44"/>
      <c r="Q1453" s="44"/>
      <c r="R1453" s="44"/>
    </row>
    <row r="1454" spans="1:18" s="47" customFormat="1" x14ac:dyDescent="0.25">
      <c r="A1454" s="44"/>
      <c r="B1454" s="44"/>
      <c r="C1454" s="44"/>
      <c r="D1454" s="44"/>
      <c r="E1454" s="44"/>
      <c r="F1454" s="44"/>
      <c r="G1454" s="44"/>
      <c r="H1454" s="44"/>
      <c r="I1454" s="44"/>
      <c r="J1454" s="44"/>
      <c r="K1454" s="44"/>
      <c r="L1454" s="44"/>
      <c r="M1454" s="44"/>
      <c r="N1454" s="44"/>
      <c r="O1454" s="44"/>
      <c r="P1454" s="44"/>
      <c r="Q1454" s="44"/>
      <c r="R1454" s="44"/>
    </row>
    <row r="1455" spans="1:18" s="47" customFormat="1" x14ac:dyDescent="0.25">
      <c r="A1455" s="44"/>
      <c r="B1455" s="44"/>
      <c r="C1455" s="44"/>
      <c r="D1455" s="44"/>
      <c r="E1455" s="44"/>
      <c r="F1455" s="44"/>
      <c r="G1455" s="44"/>
      <c r="H1455" s="44"/>
      <c r="I1455" s="44"/>
      <c r="J1455" s="44"/>
      <c r="K1455" s="44"/>
      <c r="L1455" s="44"/>
      <c r="M1455" s="44"/>
      <c r="N1455" s="44"/>
      <c r="O1455" s="44"/>
      <c r="P1455" s="44"/>
      <c r="Q1455" s="44"/>
      <c r="R1455" s="44"/>
    </row>
    <row r="1456" spans="1:18" s="47" customFormat="1" x14ac:dyDescent="0.25">
      <c r="A1456" s="44"/>
      <c r="B1456" s="44"/>
      <c r="C1456" s="44"/>
      <c r="D1456" s="44"/>
      <c r="E1456" s="44"/>
      <c r="F1456" s="44"/>
      <c r="G1456" s="44"/>
      <c r="H1456" s="44"/>
      <c r="I1456" s="44"/>
      <c r="J1456" s="44"/>
      <c r="K1456" s="44"/>
      <c r="L1456" s="44"/>
      <c r="M1456" s="44"/>
      <c r="N1456" s="44"/>
      <c r="O1456" s="44"/>
      <c r="P1456" s="44"/>
      <c r="Q1456" s="44"/>
      <c r="R1456" s="44"/>
    </row>
    <row r="1457" spans="1:18" s="47" customFormat="1" x14ac:dyDescent="0.25">
      <c r="A1457" s="44"/>
      <c r="B1457" s="44"/>
      <c r="C1457" s="44"/>
      <c r="D1457" s="44"/>
      <c r="E1457" s="44"/>
      <c r="F1457" s="44"/>
      <c r="G1457" s="44"/>
      <c r="H1457" s="44"/>
      <c r="I1457" s="44"/>
      <c r="J1457" s="44"/>
      <c r="K1457" s="44"/>
      <c r="L1457" s="44"/>
      <c r="M1457" s="44"/>
      <c r="N1457" s="44"/>
      <c r="O1457" s="44"/>
      <c r="P1457" s="44"/>
      <c r="Q1457" s="44"/>
      <c r="R1457" s="44"/>
    </row>
    <row r="1458" spans="1:18" s="47" customFormat="1" x14ac:dyDescent="0.25">
      <c r="A1458" s="44"/>
      <c r="B1458" s="44"/>
      <c r="C1458" s="44"/>
      <c r="D1458" s="44"/>
      <c r="E1458" s="44"/>
      <c r="F1458" s="44"/>
      <c r="G1458" s="44"/>
      <c r="H1458" s="44"/>
      <c r="I1458" s="44"/>
      <c r="J1458" s="44"/>
      <c r="K1458" s="44"/>
      <c r="L1458" s="44"/>
      <c r="M1458" s="44"/>
      <c r="N1458" s="44"/>
      <c r="O1458" s="44"/>
      <c r="P1458" s="44"/>
      <c r="Q1458" s="44"/>
      <c r="R1458" s="44"/>
    </row>
    <row r="1459" spans="1:18" s="47" customFormat="1" x14ac:dyDescent="0.25">
      <c r="A1459" s="44"/>
      <c r="B1459" s="44"/>
      <c r="C1459" s="44"/>
      <c r="D1459" s="44"/>
      <c r="E1459" s="44"/>
      <c r="F1459" s="44"/>
      <c r="G1459" s="44"/>
      <c r="H1459" s="44"/>
      <c r="I1459" s="44"/>
      <c r="J1459" s="44"/>
      <c r="K1459" s="44"/>
      <c r="L1459" s="44"/>
      <c r="M1459" s="44"/>
      <c r="N1459" s="44"/>
      <c r="O1459" s="44"/>
      <c r="P1459" s="44"/>
      <c r="Q1459" s="44"/>
      <c r="R1459" s="44"/>
    </row>
    <row r="1460" spans="1:18" s="47" customFormat="1" x14ac:dyDescent="0.25">
      <c r="A1460" s="44"/>
      <c r="B1460" s="44"/>
      <c r="C1460" s="44"/>
      <c r="D1460" s="44"/>
      <c r="E1460" s="44"/>
      <c r="F1460" s="44"/>
      <c r="G1460" s="44"/>
      <c r="H1460" s="44"/>
      <c r="I1460" s="44"/>
      <c r="J1460" s="44"/>
      <c r="K1460" s="44"/>
      <c r="L1460" s="44"/>
      <c r="M1460" s="44"/>
      <c r="N1460" s="44"/>
      <c r="O1460" s="44"/>
      <c r="P1460" s="44"/>
      <c r="Q1460" s="44"/>
      <c r="R1460" s="44"/>
    </row>
    <row r="1461" spans="1:18" s="47" customFormat="1" x14ac:dyDescent="0.25">
      <c r="A1461" s="44"/>
      <c r="B1461" s="44"/>
      <c r="C1461" s="44"/>
      <c r="D1461" s="44"/>
      <c r="E1461" s="44"/>
      <c r="F1461" s="44"/>
      <c r="G1461" s="44"/>
      <c r="H1461" s="44"/>
      <c r="I1461" s="44"/>
      <c r="J1461" s="44"/>
      <c r="K1461" s="44"/>
      <c r="L1461" s="44"/>
      <c r="M1461" s="44"/>
      <c r="N1461" s="44"/>
      <c r="O1461" s="44"/>
      <c r="P1461" s="44"/>
      <c r="Q1461" s="44"/>
      <c r="R1461" s="44"/>
    </row>
    <row r="1462" spans="1:18" s="47" customFormat="1" x14ac:dyDescent="0.25">
      <c r="A1462" s="44"/>
      <c r="B1462" s="44"/>
      <c r="C1462" s="44"/>
      <c r="D1462" s="44"/>
      <c r="E1462" s="44"/>
      <c r="F1462" s="44"/>
      <c r="G1462" s="44"/>
      <c r="H1462" s="44"/>
      <c r="I1462" s="44"/>
      <c r="J1462" s="44"/>
      <c r="K1462" s="44"/>
      <c r="L1462" s="44"/>
      <c r="M1462" s="44"/>
      <c r="N1462" s="44"/>
      <c r="O1462" s="44"/>
      <c r="P1462" s="44"/>
      <c r="Q1462" s="44"/>
      <c r="R1462" s="44"/>
    </row>
    <row r="1463" spans="1:18" s="47" customFormat="1" x14ac:dyDescent="0.25">
      <c r="A1463" s="44"/>
      <c r="B1463" s="44"/>
      <c r="C1463" s="44"/>
      <c r="D1463" s="44"/>
      <c r="E1463" s="44"/>
      <c r="F1463" s="44"/>
      <c r="G1463" s="44"/>
      <c r="H1463" s="44"/>
      <c r="I1463" s="44"/>
      <c r="J1463" s="44"/>
      <c r="K1463" s="44"/>
      <c r="L1463" s="44"/>
      <c r="M1463" s="44"/>
      <c r="N1463" s="44"/>
      <c r="O1463" s="44"/>
      <c r="P1463" s="44"/>
      <c r="Q1463" s="44"/>
      <c r="R1463" s="44"/>
    </row>
    <row r="1464" spans="1:18" s="47" customFormat="1" x14ac:dyDescent="0.25">
      <c r="A1464" s="44"/>
      <c r="B1464" s="44"/>
      <c r="C1464" s="44"/>
      <c r="D1464" s="44"/>
      <c r="E1464" s="44"/>
      <c r="F1464" s="44"/>
      <c r="G1464" s="44"/>
      <c r="H1464" s="44"/>
      <c r="I1464" s="44"/>
      <c r="J1464" s="44"/>
      <c r="K1464" s="44"/>
      <c r="L1464" s="44"/>
      <c r="M1464" s="44"/>
      <c r="N1464" s="44"/>
      <c r="O1464" s="44"/>
      <c r="P1464" s="44"/>
      <c r="Q1464" s="44"/>
      <c r="R1464" s="44"/>
    </row>
    <row r="1465" spans="1:18" s="47" customFormat="1" x14ac:dyDescent="0.25">
      <c r="A1465" s="44"/>
      <c r="B1465" s="44"/>
      <c r="C1465" s="44"/>
      <c r="D1465" s="44"/>
      <c r="E1465" s="44"/>
      <c r="F1465" s="44"/>
      <c r="G1465" s="44"/>
      <c r="H1465" s="44"/>
      <c r="I1465" s="44"/>
      <c r="J1465" s="44"/>
      <c r="K1465" s="44"/>
      <c r="L1465" s="44"/>
      <c r="M1465" s="44"/>
      <c r="N1465" s="44"/>
      <c r="O1465" s="44"/>
      <c r="P1465" s="44"/>
      <c r="Q1465" s="44"/>
      <c r="R1465" s="44"/>
    </row>
    <row r="1466" spans="1:18" s="47" customFormat="1" x14ac:dyDescent="0.25">
      <c r="A1466" s="44"/>
      <c r="B1466" s="44"/>
      <c r="C1466" s="44"/>
      <c r="D1466" s="44"/>
      <c r="E1466" s="44"/>
      <c r="F1466" s="44"/>
      <c r="G1466" s="44"/>
      <c r="H1466" s="44"/>
      <c r="I1466" s="44"/>
      <c r="J1466" s="44"/>
      <c r="K1466" s="44"/>
      <c r="L1466" s="44"/>
      <c r="M1466" s="44"/>
      <c r="N1466" s="44"/>
      <c r="O1466" s="44"/>
      <c r="P1466" s="44"/>
      <c r="Q1466" s="44"/>
      <c r="R1466" s="44"/>
    </row>
    <row r="1467" spans="1:18" s="47" customFormat="1" x14ac:dyDescent="0.25">
      <c r="A1467" s="44"/>
      <c r="B1467" s="44"/>
      <c r="C1467" s="44"/>
      <c r="D1467" s="44"/>
      <c r="E1467" s="44"/>
      <c r="F1467" s="44"/>
      <c r="G1467" s="44"/>
      <c r="H1467" s="44"/>
      <c r="I1467" s="44"/>
      <c r="J1467" s="44"/>
      <c r="K1467" s="44"/>
      <c r="L1467" s="44"/>
      <c r="M1467" s="44"/>
      <c r="N1467" s="44"/>
      <c r="O1467" s="44"/>
      <c r="P1467" s="44"/>
      <c r="Q1467" s="44"/>
      <c r="R1467" s="44"/>
    </row>
    <row r="1468" spans="1:18" s="47" customFormat="1" x14ac:dyDescent="0.25">
      <c r="A1468" s="44"/>
      <c r="B1468" s="44"/>
      <c r="C1468" s="44"/>
      <c r="D1468" s="44"/>
      <c r="E1468" s="44"/>
      <c r="F1468" s="44"/>
      <c r="G1468" s="44"/>
      <c r="H1468" s="44"/>
      <c r="I1468" s="44"/>
      <c r="J1468" s="44"/>
      <c r="K1468" s="44"/>
      <c r="L1468" s="44"/>
      <c r="M1468" s="44"/>
      <c r="N1468" s="44"/>
      <c r="O1468" s="44"/>
      <c r="P1468" s="44"/>
      <c r="Q1468" s="44"/>
      <c r="R1468" s="44"/>
    </row>
    <row r="1469" spans="1:18" s="47" customFormat="1" x14ac:dyDescent="0.25">
      <c r="A1469" s="44"/>
      <c r="B1469" s="44"/>
      <c r="C1469" s="44"/>
      <c r="D1469" s="44"/>
      <c r="E1469" s="44"/>
      <c r="F1469" s="44"/>
      <c r="G1469" s="44"/>
      <c r="H1469" s="44"/>
      <c r="I1469" s="44"/>
      <c r="J1469" s="44"/>
      <c r="K1469" s="44"/>
      <c r="L1469" s="44"/>
      <c r="M1469" s="44"/>
      <c r="N1469" s="44"/>
      <c r="O1469" s="44"/>
      <c r="P1469" s="44"/>
      <c r="Q1469" s="44"/>
      <c r="R1469" s="44"/>
    </row>
    <row r="1470" spans="1:18" s="47" customFormat="1" x14ac:dyDescent="0.25">
      <c r="A1470" s="44"/>
      <c r="B1470" s="44"/>
      <c r="C1470" s="44"/>
      <c r="D1470" s="44"/>
      <c r="E1470" s="44"/>
      <c r="F1470" s="44"/>
      <c r="G1470" s="44"/>
      <c r="H1470" s="44"/>
      <c r="I1470" s="44"/>
      <c r="J1470" s="44"/>
      <c r="K1470" s="44"/>
      <c r="L1470" s="44"/>
      <c r="M1470" s="44"/>
      <c r="N1470" s="44"/>
      <c r="O1470" s="44"/>
      <c r="P1470" s="44"/>
      <c r="Q1470" s="44"/>
      <c r="R1470" s="44"/>
    </row>
    <row r="1471" spans="1:18" s="47" customFormat="1" x14ac:dyDescent="0.25">
      <c r="A1471" s="44"/>
      <c r="B1471" s="44"/>
      <c r="C1471" s="44"/>
      <c r="D1471" s="44"/>
      <c r="E1471" s="44"/>
      <c r="F1471" s="44"/>
      <c r="G1471" s="44"/>
      <c r="H1471" s="44"/>
      <c r="I1471" s="44"/>
      <c r="J1471" s="44"/>
      <c r="K1471" s="44"/>
      <c r="L1471" s="44"/>
      <c r="M1471" s="44"/>
      <c r="N1471" s="44"/>
      <c r="O1471" s="44"/>
      <c r="P1471" s="44"/>
      <c r="Q1471" s="44"/>
      <c r="R1471" s="44"/>
    </row>
    <row r="1472" spans="1:18" s="47" customFormat="1" x14ac:dyDescent="0.25">
      <c r="A1472" s="44"/>
      <c r="B1472" s="44"/>
      <c r="C1472" s="44"/>
      <c r="D1472" s="44"/>
      <c r="E1472" s="44"/>
      <c r="F1472" s="44"/>
      <c r="G1472" s="44"/>
      <c r="H1472" s="44"/>
      <c r="I1472" s="44"/>
      <c r="J1472" s="44"/>
      <c r="K1472" s="44"/>
      <c r="L1472" s="44"/>
      <c r="M1472" s="44"/>
      <c r="N1472" s="44"/>
      <c r="O1472" s="44"/>
      <c r="P1472" s="44"/>
      <c r="Q1472" s="44"/>
      <c r="R1472" s="44"/>
    </row>
    <row r="1473" spans="1:18" s="47" customFormat="1" x14ac:dyDescent="0.25">
      <c r="A1473" s="44"/>
      <c r="B1473" s="44"/>
      <c r="C1473" s="44"/>
      <c r="D1473" s="44"/>
      <c r="E1473" s="44"/>
      <c r="F1473" s="44"/>
      <c r="G1473" s="44"/>
      <c r="H1473" s="44"/>
      <c r="I1473" s="44"/>
      <c r="J1473" s="44"/>
      <c r="K1473" s="44"/>
      <c r="L1473" s="44"/>
      <c r="M1473" s="44"/>
      <c r="N1473" s="44"/>
      <c r="O1473" s="44"/>
      <c r="P1473" s="44"/>
      <c r="Q1473" s="44"/>
      <c r="R1473" s="44"/>
    </row>
    <row r="1474" spans="1:18" s="47" customFormat="1" x14ac:dyDescent="0.25">
      <c r="A1474" s="44"/>
      <c r="B1474" s="44"/>
      <c r="C1474" s="44"/>
      <c r="D1474" s="44"/>
      <c r="E1474" s="44"/>
      <c r="F1474" s="44"/>
      <c r="G1474" s="44"/>
      <c r="H1474" s="44"/>
      <c r="I1474" s="44"/>
      <c r="J1474" s="44"/>
      <c r="K1474" s="44"/>
      <c r="L1474" s="44"/>
      <c r="M1474" s="44"/>
      <c r="N1474" s="44"/>
      <c r="O1474" s="44"/>
      <c r="P1474" s="44"/>
      <c r="Q1474" s="44"/>
      <c r="R1474" s="44"/>
    </row>
    <row r="1475" spans="1:18" s="47" customFormat="1" x14ac:dyDescent="0.25">
      <c r="A1475" s="44"/>
      <c r="B1475" s="44"/>
      <c r="C1475" s="44"/>
      <c r="D1475" s="44"/>
      <c r="E1475" s="44"/>
      <c r="F1475" s="44"/>
      <c r="G1475" s="44"/>
      <c r="H1475" s="44"/>
      <c r="I1475" s="44"/>
      <c r="J1475" s="44"/>
      <c r="K1475" s="44"/>
      <c r="L1475" s="44"/>
      <c r="M1475" s="44"/>
      <c r="N1475" s="44"/>
      <c r="O1475" s="44"/>
      <c r="P1475" s="44"/>
      <c r="Q1475" s="44"/>
      <c r="R1475" s="44"/>
    </row>
    <row r="1476" spans="1:18" s="47" customFormat="1" x14ac:dyDescent="0.25">
      <c r="A1476" s="44"/>
      <c r="B1476" s="44"/>
      <c r="C1476" s="44"/>
      <c r="D1476" s="44"/>
      <c r="E1476" s="44"/>
      <c r="F1476" s="44"/>
      <c r="G1476" s="44"/>
      <c r="H1476" s="44"/>
      <c r="I1476" s="44"/>
      <c r="J1476" s="44"/>
      <c r="K1476" s="44"/>
      <c r="L1476" s="44"/>
      <c r="M1476" s="44"/>
      <c r="N1476" s="44"/>
      <c r="O1476" s="44"/>
      <c r="P1476" s="44"/>
      <c r="Q1476" s="44"/>
      <c r="R1476" s="44"/>
    </row>
    <row r="1477" spans="1:18" s="47" customFormat="1" x14ac:dyDescent="0.25">
      <c r="A1477" s="44"/>
      <c r="B1477" s="44"/>
      <c r="C1477" s="44"/>
      <c r="D1477" s="44"/>
      <c r="E1477" s="44"/>
      <c r="F1477" s="44"/>
      <c r="G1477" s="44"/>
      <c r="H1477" s="44"/>
      <c r="I1477" s="44"/>
      <c r="J1477" s="44"/>
      <c r="K1477" s="44"/>
      <c r="L1477" s="44"/>
      <c r="M1477" s="44"/>
      <c r="N1477" s="44"/>
      <c r="O1477" s="44"/>
      <c r="P1477" s="44"/>
      <c r="Q1477" s="44"/>
      <c r="R1477" s="44"/>
    </row>
    <row r="1478" spans="1:18" s="47" customFormat="1" x14ac:dyDescent="0.25">
      <c r="A1478" s="44"/>
      <c r="B1478" s="44"/>
      <c r="C1478" s="44"/>
      <c r="D1478" s="44"/>
      <c r="E1478" s="44"/>
      <c r="F1478" s="44"/>
      <c r="G1478" s="44"/>
      <c r="H1478" s="44"/>
      <c r="I1478" s="44"/>
      <c r="J1478" s="44"/>
      <c r="K1478" s="44"/>
      <c r="L1478" s="44"/>
      <c r="M1478" s="44"/>
      <c r="N1478" s="44"/>
      <c r="O1478" s="44"/>
      <c r="P1478" s="44"/>
      <c r="Q1478" s="44"/>
      <c r="R1478" s="44"/>
    </row>
    <row r="1479" spans="1:18" s="47" customFormat="1" x14ac:dyDescent="0.25">
      <c r="A1479" s="44"/>
      <c r="B1479" s="44"/>
      <c r="C1479" s="44"/>
      <c r="D1479" s="44"/>
      <c r="E1479" s="44"/>
      <c r="F1479" s="44"/>
      <c r="G1479" s="44"/>
      <c r="H1479" s="44"/>
      <c r="I1479" s="44"/>
      <c r="J1479" s="44"/>
      <c r="K1479" s="44"/>
      <c r="L1479" s="44"/>
      <c r="M1479" s="44"/>
      <c r="N1479" s="44"/>
      <c r="O1479" s="44"/>
      <c r="P1479" s="44"/>
      <c r="Q1479" s="44"/>
      <c r="R1479" s="44"/>
    </row>
    <row r="1480" spans="1:18" s="47" customFormat="1" x14ac:dyDescent="0.25">
      <c r="A1480" s="44"/>
      <c r="B1480" s="44"/>
      <c r="C1480" s="44"/>
      <c r="D1480" s="44"/>
      <c r="E1480" s="44"/>
      <c r="F1480" s="44"/>
      <c r="G1480" s="44"/>
      <c r="H1480" s="44"/>
      <c r="I1480" s="44"/>
      <c r="J1480" s="44"/>
      <c r="K1480" s="44"/>
      <c r="L1480" s="44"/>
      <c r="M1480" s="44"/>
      <c r="N1480" s="44"/>
      <c r="O1480" s="44"/>
      <c r="P1480" s="44"/>
      <c r="Q1480" s="44"/>
      <c r="R1480" s="44"/>
    </row>
    <row r="1481" spans="1:18" s="47" customFormat="1" x14ac:dyDescent="0.25">
      <c r="A1481" s="44"/>
      <c r="B1481" s="44"/>
      <c r="C1481" s="44"/>
      <c r="D1481" s="44"/>
      <c r="E1481" s="44"/>
      <c r="F1481" s="44"/>
      <c r="G1481" s="44"/>
      <c r="H1481" s="44"/>
      <c r="I1481" s="44"/>
      <c r="J1481" s="44"/>
      <c r="K1481" s="44"/>
      <c r="L1481" s="44"/>
      <c r="M1481" s="44"/>
      <c r="N1481" s="44"/>
      <c r="O1481" s="44"/>
      <c r="P1481" s="44"/>
      <c r="Q1481" s="44"/>
      <c r="R1481" s="44"/>
    </row>
    <row r="1482" spans="1:18" s="47" customFormat="1" x14ac:dyDescent="0.25">
      <c r="A1482" s="44"/>
      <c r="B1482" s="44"/>
      <c r="C1482" s="44"/>
      <c r="D1482" s="44"/>
      <c r="E1482" s="44"/>
      <c r="F1482" s="44"/>
      <c r="G1482" s="44"/>
      <c r="H1482" s="44"/>
      <c r="I1482" s="44"/>
      <c r="J1482" s="44"/>
      <c r="K1482" s="44"/>
      <c r="L1482" s="44"/>
      <c r="M1482" s="44"/>
      <c r="N1482" s="44"/>
      <c r="O1482" s="44"/>
      <c r="P1482" s="44"/>
      <c r="Q1482" s="44"/>
      <c r="R1482" s="44"/>
    </row>
    <row r="1483" spans="1:18" s="47" customFormat="1" x14ac:dyDescent="0.25">
      <c r="A1483" s="44"/>
      <c r="B1483" s="44"/>
      <c r="C1483" s="44"/>
      <c r="D1483" s="44"/>
      <c r="E1483" s="44"/>
      <c r="F1483" s="44"/>
      <c r="G1483" s="44"/>
      <c r="H1483" s="44"/>
      <c r="I1483" s="44"/>
      <c r="J1483" s="44"/>
      <c r="K1483" s="44"/>
      <c r="L1483" s="44"/>
      <c r="M1483" s="44"/>
      <c r="N1483" s="44"/>
      <c r="O1483" s="44"/>
      <c r="P1483" s="44"/>
      <c r="Q1483" s="44"/>
      <c r="R1483" s="44"/>
    </row>
    <row r="1484" spans="1:18" s="47" customFormat="1" x14ac:dyDescent="0.25">
      <c r="A1484" s="44"/>
      <c r="B1484" s="44"/>
      <c r="C1484" s="44"/>
      <c r="D1484" s="44"/>
      <c r="E1484" s="44"/>
      <c r="F1484" s="44"/>
      <c r="G1484" s="44"/>
      <c r="H1484" s="44"/>
      <c r="I1484" s="44"/>
      <c r="J1484" s="44"/>
      <c r="K1484" s="44"/>
      <c r="L1484" s="44"/>
      <c r="M1484" s="44"/>
      <c r="N1484" s="44"/>
      <c r="O1484" s="44"/>
      <c r="P1484" s="44"/>
      <c r="Q1484" s="44"/>
      <c r="R1484" s="44"/>
    </row>
    <row r="1485" spans="1:18" s="47" customFormat="1" x14ac:dyDescent="0.25">
      <c r="A1485" s="44"/>
      <c r="B1485" s="44"/>
      <c r="C1485" s="44"/>
      <c r="D1485" s="44"/>
      <c r="E1485" s="44"/>
      <c r="F1485" s="44"/>
      <c r="G1485" s="44"/>
      <c r="H1485" s="44"/>
      <c r="I1485" s="44"/>
      <c r="J1485" s="44"/>
      <c r="K1485" s="44"/>
      <c r="L1485" s="44"/>
      <c r="M1485" s="44"/>
      <c r="N1485" s="44"/>
      <c r="O1485" s="44"/>
      <c r="P1485" s="44"/>
      <c r="Q1485" s="44"/>
      <c r="R1485" s="44"/>
    </row>
    <row r="1486" spans="1:18" s="47" customFormat="1" x14ac:dyDescent="0.25">
      <c r="A1486" s="44"/>
      <c r="B1486" s="44"/>
      <c r="C1486" s="44"/>
      <c r="D1486" s="44"/>
      <c r="E1486" s="44"/>
      <c r="F1486" s="44"/>
      <c r="G1486" s="44"/>
      <c r="H1486" s="44"/>
      <c r="I1486" s="44"/>
      <c r="J1486" s="44"/>
      <c r="K1486" s="44"/>
      <c r="L1486" s="44"/>
      <c r="M1486" s="44"/>
      <c r="N1486" s="44"/>
      <c r="O1486" s="44"/>
      <c r="P1486" s="44"/>
      <c r="Q1486" s="44"/>
      <c r="R1486" s="44"/>
    </row>
    <row r="1487" spans="1:18" s="47" customFormat="1" x14ac:dyDescent="0.25">
      <c r="A1487" s="44"/>
      <c r="B1487" s="44"/>
      <c r="C1487" s="44"/>
      <c r="D1487" s="44"/>
      <c r="E1487" s="44"/>
      <c r="F1487" s="44"/>
      <c r="G1487" s="44"/>
      <c r="H1487" s="44"/>
      <c r="I1487" s="44"/>
      <c r="J1487" s="44"/>
      <c r="K1487" s="44"/>
      <c r="L1487" s="44"/>
      <c r="M1487" s="44"/>
      <c r="N1487" s="44"/>
      <c r="O1487" s="44"/>
      <c r="P1487" s="44"/>
      <c r="Q1487" s="44"/>
      <c r="R1487" s="44"/>
    </row>
    <row r="1488" spans="1:18" s="47" customFormat="1" x14ac:dyDescent="0.25">
      <c r="A1488" s="44"/>
      <c r="B1488" s="44"/>
      <c r="C1488" s="44"/>
      <c r="D1488" s="44"/>
      <c r="E1488" s="44"/>
      <c r="F1488" s="44"/>
      <c r="G1488" s="44"/>
      <c r="H1488" s="44"/>
      <c r="I1488" s="44"/>
      <c r="J1488" s="44"/>
      <c r="K1488" s="44"/>
      <c r="L1488" s="44"/>
      <c r="M1488" s="44"/>
      <c r="N1488" s="44"/>
      <c r="O1488" s="44"/>
      <c r="P1488" s="44"/>
      <c r="Q1488" s="44"/>
      <c r="R1488" s="44"/>
    </row>
    <row r="1489" spans="1:18" s="47" customFormat="1" x14ac:dyDescent="0.25">
      <c r="A1489" s="44"/>
      <c r="B1489" s="44"/>
      <c r="C1489" s="44"/>
      <c r="D1489" s="44"/>
      <c r="E1489" s="44"/>
      <c r="F1489" s="44"/>
      <c r="G1489" s="44"/>
      <c r="H1489" s="44"/>
      <c r="I1489" s="44"/>
      <c r="J1489" s="44"/>
      <c r="K1489" s="44"/>
      <c r="L1489" s="44"/>
      <c r="M1489" s="44"/>
      <c r="N1489" s="44"/>
      <c r="O1489" s="44"/>
      <c r="P1489" s="44"/>
      <c r="Q1489" s="44"/>
      <c r="R1489" s="44"/>
    </row>
    <row r="1490" spans="1:18" s="47" customFormat="1" x14ac:dyDescent="0.25">
      <c r="A1490" s="44"/>
      <c r="B1490" s="44"/>
      <c r="C1490" s="44"/>
      <c r="D1490" s="44"/>
      <c r="E1490" s="44"/>
      <c r="F1490" s="44"/>
      <c r="G1490" s="44"/>
      <c r="H1490" s="44"/>
      <c r="I1490" s="44"/>
      <c r="J1490" s="44"/>
      <c r="K1490" s="44"/>
      <c r="L1490" s="44"/>
      <c r="M1490" s="44"/>
      <c r="N1490" s="44"/>
      <c r="O1490" s="44"/>
      <c r="P1490" s="44"/>
      <c r="Q1490" s="44"/>
      <c r="R1490" s="44"/>
    </row>
    <row r="1491" spans="1:18" s="47" customFormat="1" x14ac:dyDescent="0.25">
      <c r="A1491" s="44"/>
      <c r="B1491" s="44"/>
      <c r="C1491" s="44"/>
      <c r="D1491" s="44"/>
      <c r="E1491" s="44"/>
      <c r="F1491" s="44"/>
      <c r="G1491" s="44"/>
      <c r="H1491" s="44"/>
      <c r="I1491" s="44"/>
      <c r="J1491" s="44"/>
      <c r="K1491" s="44"/>
      <c r="L1491" s="44"/>
      <c r="M1491" s="44"/>
      <c r="N1491" s="44"/>
      <c r="O1491" s="44"/>
      <c r="P1491" s="44"/>
      <c r="Q1491" s="44"/>
      <c r="R1491" s="44"/>
    </row>
    <row r="1492" spans="1:18" s="47" customFormat="1" x14ac:dyDescent="0.25">
      <c r="A1492" s="44"/>
      <c r="B1492" s="44"/>
      <c r="C1492" s="44"/>
      <c r="D1492" s="44"/>
      <c r="E1492" s="44"/>
      <c r="F1492" s="44"/>
      <c r="G1492" s="44"/>
      <c r="H1492" s="44"/>
      <c r="I1492" s="44"/>
      <c r="J1492" s="44"/>
      <c r="K1492" s="44"/>
      <c r="L1492" s="44"/>
      <c r="M1492" s="44"/>
      <c r="N1492" s="44"/>
      <c r="O1492" s="44"/>
      <c r="P1492" s="44"/>
      <c r="Q1492" s="44"/>
      <c r="R1492" s="44"/>
    </row>
    <row r="1493" spans="1:18" s="47" customFormat="1" x14ac:dyDescent="0.25">
      <c r="A1493" s="44"/>
      <c r="B1493" s="44"/>
      <c r="C1493" s="44"/>
      <c r="D1493" s="44"/>
      <c r="E1493" s="44"/>
      <c r="F1493" s="44"/>
      <c r="G1493" s="44"/>
      <c r="H1493" s="44"/>
      <c r="I1493" s="44"/>
      <c r="J1493" s="44"/>
      <c r="K1493" s="44"/>
      <c r="L1493" s="44"/>
      <c r="M1493" s="44"/>
      <c r="N1493" s="44"/>
      <c r="O1493" s="44"/>
      <c r="P1493" s="44"/>
      <c r="Q1493" s="44"/>
      <c r="R1493" s="44"/>
    </row>
    <row r="1494" spans="1:18" s="47" customFormat="1" x14ac:dyDescent="0.25">
      <c r="A1494" s="44"/>
      <c r="B1494" s="44"/>
      <c r="C1494" s="44"/>
      <c r="D1494" s="44"/>
      <c r="E1494" s="44"/>
      <c r="F1494" s="44"/>
      <c r="G1494" s="44"/>
      <c r="H1494" s="44"/>
      <c r="I1494" s="44"/>
      <c r="J1494" s="44"/>
      <c r="K1494" s="44"/>
      <c r="L1494" s="44"/>
      <c r="M1494" s="44"/>
      <c r="N1494" s="44"/>
      <c r="O1494" s="44"/>
      <c r="P1494" s="44"/>
      <c r="Q1494" s="44"/>
      <c r="R1494" s="44"/>
    </row>
    <row r="1495" spans="1:18" s="47" customFormat="1" x14ac:dyDescent="0.25">
      <c r="A1495" s="44"/>
      <c r="B1495" s="44"/>
      <c r="C1495" s="44"/>
      <c r="D1495" s="44"/>
      <c r="E1495" s="44"/>
      <c r="F1495" s="44"/>
      <c r="G1495" s="44"/>
      <c r="H1495" s="44"/>
      <c r="I1495" s="44"/>
      <c r="J1495" s="44"/>
      <c r="K1495" s="44"/>
      <c r="L1495" s="44"/>
      <c r="M1495" s="44"/>
      <c r="N1495" s="44"/>
      <c r="O1495" s="44"/>
      <c r="P1495" s="44"/>
      <c r="Q1495" s="44"/>
      <c r="R1495" s="44"/>
    </row>
    <row r="1496" spans="1:18" s="47" customFormat="1" x14ac:dyDescent="0.25">
      <c r="A1496" s="44"/>
      <c r="B1496" s="44"/>
      <c r="C1496" s="44"/>
      <c r="D1496" s="44"/>
      <c r="E1496" s="44"/>
      <c r="F1496" s="44"/>
      <c r="G1496" s="44"/>
      <c r="H1496" s="44"/>
      <c r="I1496" s="44"/>
      <c r="J1496" s="44"/>
      <c r="K1496" s="44"/>
      <c r="L1496" s="44"/>
      <c r="M1496" s="44"/>
      <c r="N1496" s="44"/>
      <c r="O1496" s="44"/>
      <c r="P1496" s="44"/>
      <c r="Q1496" s="44"/>
      <c r="R1496" s="44"/>
    </row>
    <row r="1497" spans="1:18" s="47" customFormat="1" x14ac:dyDescent="0.25">
      <c r="A1497" s="44"/>
      <c r="B1497" s="44"/>
      <c r="C1497" s="44"/>
      <c r="D1497" s="44"/>
      <c r="E1497" s="44"/>
      <c r="F1497" s="44"/>
      <c r="G1497" s="44"/>
      <c r="H1497" s="44"/>
      <c r="I1497" s="44"/>
      <c r="J1497" s="44"/>
      <c r="K1497" s="44"/>
      <c r="L1497" s="44"/>
      <c r="M1497" s="44"/>
      <c r="N1497" s="44"/>
      <c r="O1497" s="44"/>
      <c r="P1497" s="44"/>
      <c r="Q1497" s="44"/>
      <c r="R1497" s="44"/>
    </row>
    <row r="1498" spans="1:18" s="47" customFormat="1" x14ac:dyDescent="0.25">
      <c r="A1498" s="44"/>
      <c r="B1498" s="44"/>
      <c r="C1498" s="44"/>
      <c r="D1498" s="44"/>
      <c r="E1498" s="44"/>
      <c r="F1498" s="44"/>
      <c r="G1498" s="44"/>
      <c r="H1498" s="44"/>
      <c r="I1498" s="44"/>
      <c r="J1498" s="44"/>
      <c r="K1498" s="44"/>
      <c r="L1498" s="44"/>
      <c r="M1498" s="44"/>
      <c r="N1498" s="44"/>
      <c r="O1498" s="44"/>
      <c r="P1498" s="44"/>
      <c r="Q1498" s="44"/>
      <c r="R1498" s="44"/>
    </row>
    <row r="1499" spans="1:18" s="47" customFormat="1" x14ac:dyDescent="0.25">
      <c r="A1499" s="44"/>
      <c r="B1499" s="44"/>
      <c r="C1499" s="44"/>
      <c r="D1499" s="44"/>
      <c r="E1499" s="44"/>
      <c r="F1499" s="44"/>
      <c r="G1499" s="44"/>
      <c r="H1499" s="44"/>
      <c r="I1499" s="44"/>
      <c r="J1499" s="44"/>
      <c r="K1499" s="44"/>
      <c r="L1499" s="44"/>
      <c r="M1499" s="44"/>
      <c r="N1499" s="44"/>
      <c r="O1499" s="44"/>
      <c r="P1499" s="44"/>
      <c r="Q1499" s="44"/>
      <c r="R1499" s="44"/>
    </row>
    <row r="1500" spans="1:18" s="47" customFormat="1" x14ac:dyDescent="0.25">
      <c r="A1500" s="44"/>
      <c r="B1500" s="44"/>
      <c r="C1500" s="44"/>
      <c r="D1500" s="44"/>
      <c r="E1500" s="44"/>
      <c r="F1500" s="44"/>
      <c r="G1500" s="44"/>
      <c r="H1500" s="44"/>
      <c r="I1500" s="44"/>
      <c r="J1500" s="44"/>
      <c r="K1500" s="44"/>
      <c r="L1500" s="44"/>
      <c r="M1500" s="44"/>
      <c r="N1500" s="44"/>
      <c r="O1500" s="44"/>
      <c r="P1500" s="44"/>
      <c r="Q1500" s="44"/>
      <c r="R1500" s="44"/>
    </row>
    <row r="1501" spans="1:18" s="47" customFormat="1" x14ac:dyDescent="0.25">
      <c r="A1501" s="44"/>
      <c r="B1501" s="44"/>
      <c r="C1501" s="44"/>
      <c r="D1501" s="44"/>
      <c r="E1501" s="44"/>
      <c r="F1501" s="44"/>
      <c r="G1501" s="44"/>
      <c r="H1501" s="44"/>
      <c r="I1501" s="44"/>
      <c r="J1501" s="44"/>
      <c r="K1501" s="44"/>
      <c r="L1501" s="44"/>
      <c r="M1501" s="44"/>
      <c r="N1501" s="44"/>
      <c r="O1501" s="44"/>
      <c r="P1501" s="44"/>
      <c r="Q1501" s="44"/>
      <c r="R1501" s="44"/>
    </row>
    <row r="1502" spans="1:18" s="47" customFormat="1" x14ac:dyDescent="0.25">
      <c r="A1502" s="44"/>
      <c r="B1502" s="44"/>
      <c r="C1502" s="44"/>
      <c r="D1502" s="44"/>
      <c r="E1502" s="44"/>
      <c r="F1502" s="44"/>
      <c r="G1502" s="44"/>
      <c r="H1502" s="44"/>
      <c r="I1502" s="44"/>
      <c r="J1502" s="44"/>
      <c r="K1502" s="44"/>
      <c r="L1502" s="44"/>
      <c r="M1502" s="44"/>
      <c r="N1502" s="44"/>
      <c r="O1502" s="44"/>
      <c r="P1502" s="44"/>
      <c r="Q1502" s="44"/>
      <c r="R1502" s="44"/>
    </row>
    <row r="1503" spans="1:18" s="47" customFormat="1" x14ac:dyDescent="0.25">
      <c r="A1503" s="44"/>
      <c r="B1503" s="44"/>
      <c r="C1503" s="44"/>
      <c r="D1503" s="44"/>
      <c r="E1503" s="44"/>
      <c r="F1503" s="44"/>
      <c r="G1503" s="44"/>
      <c r="H1503" s="44"/>
      <c r="I1503" s="44"/>
      <c r="J1503" s="44"/>
      <c r="K1503" s="44"/>
      <c r="L1503" s="44"/>
      <c r="M1503" s="44"/>
      <c r="N1503" s="44"/>
      <c r="O1503" s="44"/>
      <c r="P1503" s="44"/>
      <c r="Q1503" s="44"/>
      <c r="R1503" s="44"/>
    </row>
    <row r="1504" spans="1:18" s="47" customFormat="1" x14ac:dyDescent="0.25">
      <c r="A1504" s="44"/>
      <c r="B1504" s="44"/>
      <c r="C1504" s="44"/>
      <c r="D1504" s="44"/>
      <c r="E1504" s="44"/>
      <c r="F1504" s="44"/>
      <c r="G1504" s="44"/>
      <c r="H1504" s="44"/>
      <c r="I1504" s="44"/>
      <c r="J1504" s="44"/>
      <c r="K1504" s="44"/>
      <c r="L1504" s="44"/>
      <c r="M1504" s="44"/>
      <c r="N1504" s="44"/>
      <c r="O1504" s="44"/>
      <c r="P1504" s="44"/>
      <c r="Q1504" s="44"/>
      <c r="R1504" s="44"/>
    </row>
    <row r="1505" spans="1:18" s="47" customFormat="1" x14ac:dyDescent="0.25">
      <c r="A1505" s="44"/>
      <c r="B1505" s="44"/>
      <c r="C1505" s="44"/>
      <c r="D1505" s="44"/>
      <c r="E1505" s="44"/>
      <c r="F1505" s="44"/>
      <c r="G1505" s="44"/>
      <c r="H1505" s="44"/>
      <c r="I1505" s="44"/>
      <c r="J1505" s="44"/>
      <c r="K1505" s="44"/>
      <c r="L1505" s="44"/>
      <c r="M1505" s="44"/>
      <c r="N1505" s="44"/>
      <c r="O1505" s="44"/>
      <c r="P1505" s="44"/>
      <c r="Q1505" s="44"/>
      <c r="R1505" s="44"/>
    </row>
    <row r="1506" spans="1:18" s="47" customFormat="1" x14ac:dyDescent="0.25">
      <c r="A1506" s="44"/>
      <c r="B1506" s="44"/>
      <c r="C1506" s="44"/>
      <c r="D1506" s="44"/>
      <c r="E1506" s="44"/>
      <c r="F1506" s="44"/>
      <c r="G1506" s="44"/>
      <c r="H1506" s="44"/>
      <c r="I1506" s="44"/>
      <c r="J1506" s="44"/>
      <c r="K1506" s="44"/>
      <c r="L1506" s="44"/>
      <c r="M1506" s="44"/>
      <c r="N1506" s="44"/>
      <c r="O1506" s="44"/>
      <c r="P1506" s="44"/>
      <c r="Q1506" s="44"/>
      <c r="R1506" s="44"/>
    </row>
    <row r="1507" spans="1:18" s="47" customFormat="1" x14ac:dyDescent="0.25">
      <c r="A1507" s="44"/>
      <c r="B1507" s="44"/>
      <c r="C1507" s="44"/>
      <c r="D1507" s="44"/>
      <c r="E1507" s="44"/>
      <c r="F1507" s="44"/>
      <c r="G1507" s="44"/>
      <c r="H1507" s="44"/>
      <c r="I1507" s="44"/>
      <c r="J1507" s="44"/>
      <c r="K1507" s="44"/>
      <c r="L1507" s="44"/>
      <c r="M1507" s="44"/>
      <c r="N1507" s="44"/>
      <c r="O1507" s="44"/>
      <c r="P1507" s="44"/>
      <c r="Q1507" s="44"/>
      <c r="R1507" s="44"/>
    </row>
    <row r="1508" spans="1:18" s="47" customFormat="1" x14ac:dyDescent="0.25">
      <c r="A1508" s="44"/>
      <c r="B1508" s="44"/>
      <c r="C1508" s="44"/>
      <c r="D1508" s="44"/>
      <c r="E1508" s="44"/>
      <c r="F1508" s="44"/>
      <c r="G1508" s="44"/>
      <c r="H1508" s="44"/>
      <c r="I1508" s="44"/>
      <c r="J1508" s="44"/>
      <c r="K1508" s="44"/>
      <c r="L1508" s="44"/>
      <c r="M1508" s="44"/>
      <c r="N1508" s="44"/>
      <c r="O1508" s="44"/>
      <c r="P1508" s="44"/>
      <c r="Q1508" s="44"/>
      <c r="R1508" s="44"/>
    </row>
    <row r="1509" spans="1:18" s="47" customFormat="1" x14ac:dyDescent="0.25">
      <c r="A1509" s="44"/>
      <c r="B1509" s="44"/>
      <c r="C1509" s="44"/>
      <c r="D1509" s="44"/>
      <c r="E1509" s="44"/>
      <c r="F1509" s="44"/>
      <c r="G1509" s="44"/>
      <c r="H1509" s="44"/>
      <c r="I1509" s="44"/>
      <c r="J1509" s="44"/>
      <c r="K1509" s="44"/>
      <c r="L1509" s="44"/>
      <c r="M1509" s="44"/>
      <c r="N1509" s="44"/>
      <c r="O1509" s="44"/>
      <c r="P1509" s="44"/>
      <c r="Q1509" s="44"/>
      <c r="R1509" s="44"/>
    </row>
    <row r="1510" spans="1:18" s="47" customFormat="1" x14ac:dyDescent="0.25">
      <c r="A1510" s="44"/>
      <c r="B1510" s="44"/>
      <c r="C1510" s="44"/>
      <c r="D1510" s="44"/>
      <c r="E1510" s="44"/>
      <c r="F1510" s="44"/>
      <c r="G1510" s="44"/>
      <c r="H1510" s="44"/>
      <c r="I1510" s="44"/>
      <c r="J1510" s="44"/>
      <c r="K1510" s="44"/>
      <c r="L1510" s="44"/>
      <c r="M1510" s="44"/>
      <c r="N1510" s="44"/>
      <c r="O1510" s="44"/>
      <c r="P1510" s="44"/>
      <c r="Q1510" s="44"/>
      <c r="R1510" s="44"/>
    </row>
    <row r="1511" spans="1:18" s="47" customFormat="1" x14ac:dyDescent="0.25">
      <c r="A1511" s="44"/>
      <c r="B1511" s="44"/>
      <c r="C1511" s="44"/>
      <c r="D1511" s="44"/>
      <c r="E1511" s="44"/>
      <c r="F1511" s="44"/>
      <c r="G1511" s="44"/>
      <c r="H1511" s="44"/>
      <c r="I1511" s="44"/>
      <c r="J1511" s="44"/>
      <c r="K1511" s="44"/>
      <c r="L1511" s="44"/>
      <c r="M1511" s="44"/>
      <c r="N1511" s="44"/>
      <c r="O1511" s="44"/>
      <c r="P1511" s="44"/>
      <c r="Q1511" s="44"/>
      <c r="R1511" s="44"/>
    </row>
    <row r="1512" spans="1:18" s="47" customFormat="1" x14ac:dyDescent="0.25">
      <c r="A1512" s="44"/>
      <c r="B1512" s="44"/>
      <c r="C1512" s="44"/>
      <c r="D1512" s="44"/>
      <c r="E1512" s="44"/>
      <c r="F1512" s="44"/>
      <c r="G1512" s="44"/>
      <c r="H1512" s="44"/>
      <c r="I1512" s="44"/>
      <c r="J1512" s="44"/>
      <c r="K1512" s="44"/>
      <c r="L1512" s="44"/>
      <c r="M1512" s="44"/>
      <c r="N1512" s="44"/>
      <c r="O1512" s="44"/>
      <c r="P1512" s="44"/>
      <c r="Q1512" s="44"/>
      <c r="R1512" s="44"/>
    </row>
    <row r="1513" spans="1:18" s="47" customFormat="1" x14ac:dyDescent="0.25">
      <c r="A1513" s="44"/>
      <c r="B1513" s="44"/>
      <c r="C1513" s="44"/>
      <c r="D1513" s="44"/>
      <c r="E1513" s="44"/>
      <c r="F1513" s="44"/>
      <c r="G1513" s="44"/>
      <c r="H1513" s="44"/>
      <c r="I1513" s="44"/>
      <c r="J1513" s="44"/>
      <c r="K1513" s="44"/>
      <c r="L1513" s="44"/>
      <c r="M1513" s="44"/>
      <c r="N1513" s="44"/>
      <c r="O1513" s="44"/>
      <c r="P1513" s="44"/>
      <c r="Q1513" s="44"/>
      <c r="R1513" s="44"/>
    </row>
    <row r="1514" spans="1:18" s="47" customFormat="1" x14ac:dyDescent="0.25">
      <c r="A1514" s="44"/>
      <c r="B1514" s="44"/>
      <c r="C1514" s="44"/>
      <c r="D1514" s="44"/>
      <c r="E1514" s="44"/>
      <c r="F1514" s="44"/>
      <c r="G1514" s="44"/>
      <c r="H1514" s="44"/>
      <c r="I1514" s="44"/>
      <c r="J1514" s="44"/>
      <c r="K1514" s="44"/>
      <c r="L1514" s="44"/>
      <c r="M1514" s="44"/>
      <c r="N1514" s="44"/>
      <c r="O1514" s="44"/>
      <c r="P1514" s="44"/>
      <c r="Q1514" s="44"/>
      <c r="R1514" s="44"/>
    </row>
    <row r="1515" spans="1:18" s="47" customFormat="1" x14ac:dyDescent="0.25">
      <c r="A1515" s="44"/>
      <c r="B1515" s="44"/>
      <c r="C1515" s="44"/>
      <c r="D1515" s="44"/>
      <c r="E1515" s="44"/>
      <c r="F1515" s="44"/>
      <c r="G1515" s="44"/>
      <c r="H1515" s="44"/>
      <c r="I1515" s="44"/>
      <c r="J1515" s="44"/>
      <c r="K1515" s="44"/>
      <c r="L1515" s="44"/>
      <c r="M1515" s="44"/>
      <c r="N1515" s="44"/>
      <c r="O1515" s="44"/>
      <c r="P1515" s="44"/>
      <c r="Q1515" s="44"/>
      <c r="R1515" s="44"/>
    </row>
    <row r="1516" spans="1:18" s="47" customFormat="1" x14ac:dyDescent="0.25">
      <c r="A1516" s="44"/>
      <c r="B1516" s="44"/>
      <c r="C1516" s="44"/>
      <c r="D1516" s="44"/>
      <c r="E1516" s="44"/>
      <c r="F1516" s="44"/>
      <c r="G1516" s="44"/>
      <c r="H1516" s="44"/>
      <c r="I1516" s="44"/>
      <c r="J1516" s="44"/>
      <c r="K1516" s="44"/>
      <c r="L1516" s="44"/>
      <c r="M1516" s="44"/>
      <c r="N1516" s="44"/>
      <c r="O1516" s="44"/>
      <c r="P1516" s="44"/>
      <c r="Q1516" s="44"/>
      <c r="R1516" s="44"/>
    </row>
    <row r="1517" spans="1:18" s="47" customFormat="1" x14ac:dyDescent="0.25">
      <c r="A1517" s="44"/>
      <c r="B1517" s="44"/>
      <c r="C1517" s="44"/>
      <c r="D1517" s="44"/>
      <c r="E1517" s="44"/>
      <c r="F1517" s="44"/>
      <c r="G1517" s="44"/>
      <c r="H1517" s="44"/>
      <c r="I1517" s="44"/>
      <c r="J1517" s="44"/>
      <c r="K1517" s="44"/>
      <c r="L1517" s="44"/>
      <c r="M1517" s="44"/>
      <c r="N1517" s="44"/>
      <c r="O1517" s="44"/>
      <c r="P1517" s="44"/>
      <c r="Q1517" s="44"/>
      <c r="R1517" s="44"/>
    </row>
    <row r="1518" spans="1:18" s="47" customFormat="1" x14ac:dyDescent="0.25">
      <c r="A1518" s="44"/>
      <c r="B1518" s="44"/>
      <c r="C1518" s="44"/>
      <c r="D1518" s="44"/>
      <c r="E1518" s="44"/>
      <c r="F1518" s="44"/>
      <c r="G1518" s="44"/>
      <c r="H1518" s="44"/>
      <c r="I1518" s="44"/>
      <c r="J1518" s="44"/>
      <c r="K1518" s="44"/>
      <c r="L1518" s="44"/>
      <c r="M1518" s="44"/>
      <c r="N1518" s="44"/>
      <c r="O1518" s="44"/>
      <c r="P1518" s="44"/>
      <c r="Q1518" s="44"/>
      <c r="R1518" s="44"/>
    </row>
    <row r="1519" spans="1:18" s="47" customFormat="1" x14ac:dyDescent="0.25">
      <c r="A1519" s="44"/>
      <c r="B1519" s="44"/>
      <c r="C1519" s="44"/>
      <c r="D1519" s="44"/>
      <c r="E1519" s="44"/>
      <c r="F1519" s="44"/>
      <c r="G1519" s="44"/>
      <c r="H1519" s="44"/>
      <c r="I1519" s="44"/>
      <c r="J1519" s="44"/>
      <c r="K1519" s="44"/>
      <c r="L1519" s="44"/>
      <c r="M1519" s="44"/>
      <c r="N1519" s="44"/>
      <c r="O1519" s="44"/>
      <c r="P1519" s="44"/>
      <c r="Q1519" s="44"/>
      <c r="R1519" s="44"/>
    </row>
    <row r="1520" spans="1:18" s="47" customFormat="1" x14ac:dyDescent="0.25">
      <c r="A1520" s="44"/>
      <c r="B1520" s="44"/>
      <c r="C1520" s="44"/>
      <c r="D1520" s="44"/>
      <c r="E1520" s="44"/>
      <c r="F1520" s="44"/>
      <c r="G1520" s="44"/>
      <c r="H1520" s="44"/>
      <c r="I1520" s="44"/>
      <c r="J1520" s="44"/>
      <c r="K1520" s="44"/>
      <c r="L1520" s="44"/>
      <c r="M1520" s="44"/>
      <c r="N1520" s="44"/>
      <c r="O1520" s="44"/>
      <c r="P1520" s="44"/>
      <c r="Q1520" s="44"/>
      <c r="R1520" s="44"/>
    </row>
    <row r="1521" spans="1:18" s="47" customFormat="1" x14ac:dyDescent="0.25">
      <c r="A1521" s="44"/>
      <c r="B1521" s="44"/>
      <c r="C1521" s="44"/>
      <c r="D1521" s="44"/>
      <c r="E1521" s="44"/>
      <c r="F1521" s="44"/>
      <c r="G1521" s="44"/>
      <c r="H1521" s="44"/>
      <c r="I1521" s="44"/>
      <c r="J1521" s="44"/>
      <c r="K1521" s="44"/>
      <c r="L1521" s="44"/>
      <c r="M1521" s="44"/>
      <c r="N1521" s="44"/>
      <c r="O1521" s="44"/>
      <c r="P1521" s="44"/>
      <c r="Q1521" s="44"/>
      <c r="R1521" s="44"/>
    </row>
    <row r="1522" spans="1:18" s="47" customFormat="1" x14ac:dyDescent="0.25">
      <c r="A1522" s="44"/>
      <c r="B1522" s="44"/>
      <c r="C1522" s="44"/>
      <c r="D1522" s="44"/>
      <c r="E1522" s="44"/>
      <c r="F1522" s="44"/>
      <c r="G1522" s="44"/>
      <c r="H1522" s="44"/>
      <c r="I1522" s="44"/>
      <c r="J1522" s="44"/>
      <c r="K1522" s="44"/>
      <c r="L1522" s="44"/>
      <c r="M1522" s="44"/>
      <c r="N1522" s="44"/>
      <c r="O1522" s="44"/>
      <c r="P1522" s="44"/>
      <c r="Q1522" s="44"/>
      <c r="R1522" s="44"/>
    </row>
    <row r="1523" spans="1:18" s="47" customFormat="1" x14ac:dyDescent="0.25">
      <c r="A1523" s="44"/>
      <c r="B1523" s="44"/>
      <c r="C1523" s="44"/>
      <c r="D1523" s="44"/>
      <c r="E1523" s="44"/>
      <c r="F1523" s="44"/>
      <c r="G1523" s="44"/>
      <c r="H1523" s="44"/>
      <c r="I1523" s="44"/>
      <c r="J1523" s="44"/>
      <c r="K1523" s="44"/>
      <c r="L1523" s="44"/>
      <c r="M1523" s="44"/>
      <c r="N1523" s="44"/>
      <c r="O1523" s="44"/>
      <c r="P1523" s="44"/>
      <c r="Q1523" s="44"/>
      <c r="R1523" s="44"/>
    </row>
    <row r="1524" spans="1:18" s="47" customFormat="1" x14ac:dyDescent="0.25">
      <c r="A1524" s="44"/>
      <c r="B1524" s="44"/>
      <c r="C1524" s="44"/>
      <c r="D1524" s="44"/>
      <c r="E1524" s="44"/>
      <c r="F1524" s="44"/>
      <c r="G1524" s="44"/>
      <c r="H1524" s="44"/>
      <c r="I1524" s="44"/>
      <c r="J1524" s="44"/>
      <c r="K1524" s="44"/>
      <c r="L1524" s="44"/>
      <c r="M1524" s="44"/>
      <c r="N1524" s="44"/>
      <c r="O1524" s="44"/>
      <c r="P1524" s="44"/>
      <c r="Q1524" s="44"/>
      <c r="R1524" s="44"/>
    </row>
    <row r="1525" spans="1:18" s="47" customFormat="1" x14ac:dyDescent="0.25">
      <c r="A1525" s="44"/>
      <c r="B1525" s="44"/>
      <c r="C1525" s="44"/>
      <c r="D1525" s="44"/>
      <c r="E1525" s="44"/>
      <c r="F1525" s="44"/>
      <c r="G1525" s="44"/>
      <c r="H1525" s="44"/>
      <c r="I1525" s="44"/>
      <c r="J1525" s="44"/>
      <c r="K1525" s="44"/>
      <c r="L1525" s="44"/>
      <c r="M1525" s="44"/>
      <c r="N1525" s="44"/>
      <c r="O1525" s="44"/>
      <c r="P1525" s="44"/>
      <c r="Q1525" s="44"/>
      <c r="R1525" s="44"/>
    </row>
    <row r="1526" spans="1:18" s="47" customFormat="1" x14ac:dyDescent="0.25">
      <c r="A1526" s="44"/>
      <c r="B1526" s="44"/>
      <c r="C1526" s="44"/>
      <c r="D1526" s="44"/>
      <c r="E1526" s="44"/>
      <c r="F1526" s="44"/>
      <c r="G1526" s="44"/>
      <c r="H1526" s="44"/>
      <c r="I1526" s="44"/>
      <c r="J1526" s="44"/>
      <c r="K1526" s="44"/>
      <c r="L1526" s="44"/>
      <c r="M1526" s="44"/>
      <c r="N1526" s="44"/>
      <c r="O1526" s="44"/>
      <c r="P1526" s="44"/>
      <c r="Q1526" s="44"/>
      <c r="R1526" s="44"/>
    </row>
    <row r="1527" spans="1:18" s="47" customFormat="1" x14ac:dyDescent="0.25">
      <c r="A1527" s="44"/>
      <c r="B1527" s="44"/>
      <c r="C1527" s="44"/>
      <c r="D1527" s="44"/>
      <c r="E1527" s="44"/>
      <c r="F1527" s="44"/>
      <c r="G1527" s="44"/>
      <c r="H1527" s="44"/>
      <c r="I1527" s="44"/>
      <c r="J1527" s="44"/>
      <c r="K1527" s="44"/>
      <c r="L1527" s="44"/>
      <c r="M1527" s="44"/>
      <c r="N1527" s="44"/>
      <c r="O1527" s="44"/>
      <c r="P1527" s="44"/>
      <c r="Q1527" s="44"/>
      <c r="R1527" s="44"/>
    </row>
    <row r="1528" spans="1:18" s="47" customFormat="1" x14ac:dyDescent="0.25">
      <c r="A1528" s="44"/>
      <c r="B1528" s="44"/>
      <c r="C1528" s="44"/>
      <c r="D1528" s="44"/>
      <c r="E1528" s="44"/>
      <c r="F1528" s="44"/>
      <c r="G1528" s="44"/>
      <c r="H1528" s="44"/>
      <c r="I1528" s="44"/>
      <c r="J1528" s="44"/>
      <c r="K1528" s="44"/>
      <c r="L1528" s="44"/>
      <c r="M1528" s="44"/>
      <c r="N1528" s="44"/>
      <c r="O1528" s="44"/>
      <c r="P1528" s="44"/>
      <c r="Q1528" s="44"/>
      <c r="R1528" s="44"/>
    </row>
    <row r="1529" spans="1:18" s="47" customFormat="1" x14ac:dyDescent="0.25">
      <c r="A1529" s="44"/>
      <c r="B1529" s="44"/>
      <c r="C1529" s="44"/>
      <c r="D1529" s="44"/>
      <c r="E1529" s="44"/>
      <c r="F1529" s="44"/>
      <c r="G1529" s="44"/>
      <c r="H1529" s="44"/>
      <c r="I1529" s="44"/>
      <c r="J1529" s="44"/>
      <c r="K1529" s="44"/>
      <c r="L1529" s="44"/>
      <c r="M1529" s="44"/>
      <c r="N1529" s="44"/>
      <c r="O1529" s="44"/>
      <c r="P1529" s="44"/>
      <c r="Q1529" s="44"/>
      <c r="R1529" s="44"/>
    </row>
    <row r="1530" spans="1:18" s="47" customFormat="1" x14ac:dyDescent="0.25">
      <c r="A1530" s="44"/>
      <c r="B1530" s="44"/>
      <c r="C1530" s="44"/>
      <c r="D1530" s="44"/>
      <c r="E1530" s="44"/>
      <c r="F1530" s="44"/>
      <c r="G1530" s="44"/>
      <c r="H1530" s="44"/>
      <c r="I1530" s="44"/>
      <c r="J1530" s="44"/>
      <c r="K1530" s="44"/>
      <c r="L1530" s="44"/>
      <c r="M1530" s="44"/>
      <c r="N1530" s="44"/>
      <c r="O1530" s="44"/>
      <c r="P1530" s="44"/>
      <c r="Q1530" s="44"/>
      <c r="R1530" s="44"/>
    </row>
    <row r="1531" spans="1:18" s="47" customFormat="1" x14ac:dyDescent="0.25">
      <c r="A1531" s="44"/>
      <c r="B1531" s="44"/>
      <c r="C1531" s="44"/>
      <c r="D1531" s="44"/>
      <c r="E1531" s="44"/>
      <c r="F1531" s="44"/>
      <c r="G1531" s="44"/>
      <c r="H1531" s="44"/>
      <c r="I1531" s="44"/>
      <c r="J1531" s="44"/>
      <c r="K1531" s="44"/>
      <c r="L1531" s="44"/>
      <c r="M1531" s="44"/>
      <c r="N1531" s="44"/>
      <c r="O1531" s="44"/>
      <c r="P1531" s="44"/>
      <c r="Q1531" s="44"/>
      <c r="R1531" s="44"/>
    </row>
    <row r="1532" spans="1:18" s="47" customFormat="1" x14ac:dyDescent="0.25">
      <c r="A1532" s="44"/>
      <c r="B1532" s="44"/>
      <c r="C1532" s="44"/>
      <c r="D1532" s="44"/>
      <c r="E1532" s="44"/>
      <c r="F1532" s="44"/>
      <c r="G1532" s="44"/>
      <c r="H1532" s="44"/>
      <c r="I1532" s="44"/>
      <c r="J1532" s="44"/>
      <c r="K1532" s="44"/>
      <c r="L1532" s="44"/>
      <c r="M1532" s="44"/>
      <c r="N1532" s="44"/>
      <c r="O1532" s="44"/>
      <c r="P1532" s="44"/>
      <c r="Q1532" s="44"/>
      <c r="R1532" s="44"/>
    </row>
    <row r="1533" spans="1:18" s="47" customFormat="1" x14ac:dyDescent="0.25">
      <c r="A1533" s="44"/>
      <c r="B1533" s="44"/>
      <c r="C1533" s="44"/>
      <c r="D1533" s="44"/>
      <c r="E1533" s="44"/>
      <c r="F1533" s="44"/>
      <c r="G1533" s="44"/>
      <c r="H1533" s="44"/>
      <c r="I1533" s="44"/>
      <c r="J1533" s="44"/>
      <c r="K1533" s="44"/>
      <c r="L1533" s="44"/>
      <c r="M1533" s="44"/>
      <c r="N1533" s="44"/>
      <c r="O1533" s="44"/>
      <c r="P1533" s="44"/>
      <c r="Q1533" s="44"/>
      <c r="R1533" s="44"/>
    </row>
    <row r="1534" spans="1:18" s="47" customFormat="1" x14ac:dyDescent="0.25">
      <c r="A1534" s="44"/>
      <c r="B1534" s="44"/>
      <c r="C1534" s="44"/>
      <c r="D1534" s="44"/>
      <c r="E1534" s="44"/>
      <c r="F1534" s="44"/>
      <c r="G1534" s="44"/>
      <c r="H1534" s="44"/>
      <c r="I1534" s="44"/>
      <c r="J1534" s="44"/>
      <c r="K1534" s="44"/>
      <c r="L1534" s="44"/>
      <c r="M1534" s="44"/>
      <c r="N1534" s="44"/>
      <c r="O1534" s="44"/>
      <c r="P1534" s="44"/>
      <c r="Q1534" s="44"/>
      <c r="R1534" s="44"/>
    </row>
    <row r="1535" spans="1:18" s="47" customFormat="1" x14ac:dyDescent="0.25">
      <c r="A1535" s="44"/>
      <c r="B1535" s="44"/>
      <c r="C1535" s="44"/>
      <c r="D1535" s="44"/>
      <c r="E1535" s="44"/>
      <c r="F1535" s="44"/>
      <c r="G1535" s="44"/>
      <c r="H1535" s="44"/>
      <c r="I1535" s="44"/>
      <c r="J1535" s="44"/>
      <c r="K1535" s="44"/>
      <c r="L1535" s="44"/>
      <c r="M1535" s="44"/>
      <c r="N1535" s="44"/>
      <c r="O1535" s="44"/>
      <c r="P1535" s="44"/>
      <c r="Q1535" s="44"/>
      <c r="R1535" s="44"/>
    </row>
    <row r="1536" spans="1:18" s="47" customFormat="1" x14ac:dyDescent="0.25">
      <c r="A1536" s="44"/>
      <c r="B1536" s="44"/>
      <c r="C1536" s="44"/>
      <c r="D1536" s="44"/>
      <c r="E1536" s="44"/>
      <c r="F1536" s="44"/>
      <c r="G1536" s="44"/>
      <c r="H1536" s="44"/>
      <c r="I1536" s="44"/>
      <c r="J1536" s="44"/>
      <c r="K1536" s="44"/>
      <c r="L1536" s="44"/>
      <c r="M1536" s="44"/>
      <c r="N1536" s="44"/>
      <c r="O1536" s="44"/>
      <c r="P1536" s="44"/>
      <c r="Q1536" s="44"/>
      <c r="R1536" s="44"/>
    </row>
    <row r="1537" spans="1:18" s="47" customFormat="1" x14ac:dyDescent="0.25">
      <c r="A1537" s="44"/>
      <c r="B1537" s="44"/>
      <c r="C1537" s="44"/>
      <c r="D1537" s="44"/>
      <c r="E1537" s="44"/>
      <c r="F1537" s="44"/>
      <c r="G1537" s="44"/>
      <c r="H1537" s="44"/>
      <c r="I1537" s="44"/>
      <c r="J1537" s="44"/>
      <c r="K1537" s="44"/>
      <c r="L1537" s="44"/>
      <c r="M1537" s="44"/>
      <c r="N1537" s="44"/>
      <c r="O1537" s="44"/>
      <c r="P1537" s="44"/>
      <c r="Q1537" s="44"/>
      <c r="R1537" s="44"/>
    </row>
    <row r="1538" spans="1:18" s="47" customFormat="1" x14ac:dyDescent="0.25">
      <c r="A1538" s="44"/>
      <c r="B1538" s="44"/>
      <c r="C1538" s="44"/>
      <c r="D1538" s="44"/>
      <c r="E1538" s="44"/>
      <c r="F1538" s="44"/>
      <c r="G1538" s="44"/>
      <c r="H1538" s="44"/>
      <c r="I1538" s="44"/>
      <c r="J1538" s="44"/>
      <c r="K1538" s="44"/>
      <c r="L1538" s="44"/>
      <c r="M1538" s="44"/>
      <c r="N1538" s="44"/>
      <c r="O1538" s="44"/>
      <c r="P1538" s="44"/>
      <c r="Q1538" s="44"/>
      <c r="R1538" s="44"/>
    </row>
    <row r="1539" spans="1:18" s="47" customFormat="1" x14ac:dyDescent="0.25">
      <c r="A1539" s="44"/>
      <c r="B1539" s="44"/>
      <c r="C1539" s="44"/>
      <c r="D1539" s="44"/>
      <c r="E1539" s="44"/>
      <c r="F1539" s="44"/>
      <c r="G1539" s="44"/>
      <c r="H1539" s="44"/>
      <c r="I1539" s="44"/>
      <c r="J1539" s="44"/>
      <c r="K1539" s="44"/>
      <c r="L1539" s="44"/>
      <c r="M1539" s="44"/>
      <c r="N1539" s="44"/>
      <c r="O1539" s="44"/>
      <c r="P1539" s="44"/>
      <c r="Q1539" s="44"/>
      <c r="R1539" s="44"/>
    </row>
    <row r="1540" spans="1:18" s="47" customFormat="1" x14ac:dyDescent="0.25">
      <c r="A1540" s="44"/>
      <c r="B1540" s="44"/>
      <c r="C1540" s="44"/>
      <c r="D1540" s="44"/>
      <c r="E1540" s="44"/>
      <c r="F1540" s="44"/>
      <c r="G1540" s="44"/>
      <c r="H1540" s="44"/>
      <c r="I1540" s="44"/>
      <c r="J1540" s="44"/>
      <c r="K1540" s="44"/>
      <c r="L1540" s="44"/>
      <c r="M1540" s="44"/>
      <c r="N1540" s="44"/>
      <c r="O1540" s="44"/>
      <c r="P1540" s="44"/>
      <c r="Q1540" s="44"/>
      <c r="R1540" s="44"/>
    </row>
    <row r="1541" spans="1:18" s="47" customFormat="1" x14ac:dyDescent="0.25">
      <c r="A1541" s="44"/>
      <c r="B1541" s="44"/>
      <c r="C1541" s="44"/>
      <c r="D1541" s="44"/>
      <c r="E1541" s="44"/>
      <c r="F1541" s="44"/>
      <c r="G1541" s="44"/>
      <c r="H1541" s="44"/>
      <c r="I1541" s="44"/>
      <c r="J1541" s="44"/>
      <c r="K1541" s="44"/>
      <c r="L1541" s="44"/>
      <c r="M1541" s="44"/>
      <c r="N1541" s="44"/>
      <c r="O1541" s="44"/>
      <c r="P1541" s="44"/>
      <c r="Q1541" s="44"/>
      <c r="R1541" s="44"/>
    </row>
    <row r="1542" spans="1:18" s="47" customFormat="1" x14ac:dyDescent="0.25">
      <c r="A1542" s="44"/>
      <c r="B1542" s="44"/>
      <c r="C1542" s="44"/>
      <c r="D1542" s="44"/>
      <c r="E1542" s="44"/>
      <c r="F1542" s="44"/>
      <c r="G1542" s="44"/>
      <c r="H1542" s="44"/>
      <c r="I1542" s="44"/>
      <c r="J1542" s="44"/>
      <c r="K1542" s="44"/>
      <c r="L1542" s="44"/>
      <c r="M1542" s="44"/>
      <c r="N1542" s="44"/>
      <c r="O1542" s="44"/>
      <c r="P1542" s="44"/>
      <c r="Q1542" s="44"/>
      <c r="R1542" s="44"/>
    </row>
    <row r="1543" spans="1:18" s="47" customFormat="1" x14ac:dyDescent="0.25">
      <c r="A1543" s="44"/>
      <c r="B1543" s="44"/>
      <c r="C1543" s="44"/>
      <c r="D1543" s="44"/>
      <c r="E1543" s="44"/>
      <c r="F1543" s="44"/>
      <c r="G1543" s="44"/>
      <c r="H1543" s="44"/>
      <c r="I1543" s="44"/>
      <c r="J1543" s="44"/>
      <c r="K1543" s="44"/>
      <c r="L1543" s="44"/>
      <c r="M1543" s="44"/>
      <c r="N1543" s="44"/>
      <c r="O1543" s="44"/>
      <c r="P1543" s="44"/>
      <c r="Q1543" s="44"/>
      <c r="R1543" s="44"/>
    </row>
    <row r="1544" spans="1:18" s="47" customFormat="1" x14ac:dyDescent="0.25">
      <c r="A1544" s="44"/>
      <c r="B1544" s="44"/>
      <c r="C1544" s="44"/>
      <c r="D1544" s="44"/>
      <c r="E1544" s="44"/>
      <c r="F1544" s="44"/>
      <c r="G1544" s="44"/>
      <c r="H1544" s="44"/>
      <c r="I1544" s="44"/>
      <c r="J1544" s="44"/>
      <c r="K1544" s="44"/>
      <c r="L1544" s="44"/>
      <c r="M1544" s="44"/>
      <c r="N1544" s="44"/>
      <c r="O1544" s="44"/>
      <c r="P1544" s="44"/>
      <c r="Q1544" s="44"/>
      <c r="R1544" s="44"/>
    </row>
    <row r="1545" spans="1:18" s="47" customFormat="1" x14ac:dyDescent="0.25">
      <c r="A1545" s="44"/>
      <c r="B1545" s="44"/>
      <c r="C1545" s="44"/>
      <c r="D1545" s="44"/>
      <c r="E1545" s="44"/>
      <c r="F1545" s="44"/>
      <c r="G1545" s="44"/>
      <c r="H1545" s="44"/>
      <c r="I1545" s="44"/>
      <c r="J1545" s="44"/>
      <c r="K1545" s="44"/>
      <c r="L1545" s="44"/>
      <c r="M1545" s="44"/>
      <c r="N1545" s="44"/>
      <c r="O1545" s="44"/>
      <c r="P1545" s="44"/>
      <c r="Q1545" s="44"/>
      <c r="R1545" s="44"/>
    </row>
    <row r="1546" spans="1:18" s="47" customFormat="1" x14ac:dyDescent="0.25">
      <c r="A1546" s="44"/>
      <c r="B1546" s="44"/>
      <c r="C1546" s="44"/>
      <c r="D1546" s="44"/>
      <c r="E1546" s="44"/>
      <c r="F1546" s="44"/>
      <c r="G1546" s="44"/>
      <c r="H1546" s="44"/>
      <c r="I1546" s="44"/>
      <c r="J1546" s="44"/>
      <c r="K1546" s="44"/>
      <c r="L1546" s="44"/>
      <c r="M1546" s="44"/>
      <c r="N1546" s="44"/>
      <c r="O1546" s="44"/>
      <c r="P1546" s="44"/>
      <c r="Q1546" s="44"/>
      <c r="R1546" s="44"/>
    </row>
    <row r="1547" spans="1:18" s="47" customFormat="1" x14ac:dyDescent="0.25">
      <c r="A1547" s="44"/>
      <c r="B1547" s="44"/>
      <c r="C1547" s="44"/>
      <c r="D1547" s="44"/>
      <c r="E1547" s="44"/>
      <c r="F1547" s="44"/>
      <c r="G1547" s="44"/>
      <c r="H1547" s="44"/>
      <c r="I1547" s="44"/>
      <c r="J1547" s="44"/>
      <c r="K1547" s="44"/>
      <c r="L1547" s="44"/>
      <c r="M1547" s="44"/>
      <c r="N1547" s="44"/>
      <c r="O1547" s="44"/>
      <c r="P1547" s="44"/>
      <c r="Q1547" s="44"/>
      <c r="R1547" s="44"/>
    </row>
    <row r="1548" spans="1:18" s="47" customFormat="1" x14ac:dyDescent="0.25">
      <c r="A1548" s="44"/>
      <c r="B1548" s="44"/>
      <c r="C1548" s="44"/>
      <c r="D1548" s="44"/>
      <c r="E1548" s="44"/>
      <c r="F1548" s="44"/>
      <c r="G1548" s="44"/>
      <c r="H1548" s="44"/>
      <c r="I1548" s="44"/>
      <c r="J1548" s="44"/>
      <c r="K1548" s="44"/>
      <c r="L1548" s="44"/>
      <c r="M1548" s="44"/>
      <c r="N1548" s="44"/>
      <c r="O1548" s="44"/>
      <c r="P1548" s="44"/>
      <c r="Q1548" s="44"/>
      <c r="R1548" s="44"/>
    </row>
    <row r="1549" spans="1:18" s="47" customFormat="1" x14ac:dyDescent="0.25">
      <c r="A1549" s="44"/>
      <c r="B1549" s="44"/>
      <c r="C1549" s="44"/>
      <c r="D1549" s="44"/>
      <c r="E1549" s="44"/>
      <c r="F1549" s="44"/>
      <c r="G1549" s="44"/>
      <c r="H1549" s="44"/>
      <c r="I1549" s="44"/>
      <c r="J1549" s="44"/>
      <c r="K1549" s="44"/>
      <c r="L1549" s="44"/>
      <c r="M1549" s="44"/>
      <c r="N1549" s="44"/>
      <c r="O1549" s="44"/>
      <c r="P1549" s="44"/>
      <c r="Q1549" s="44"/>
      <c r="R1549" s="44"/>
    </row>
    <row r="1550" spans="1:18" s="47" customFormat="1" x14ac:dyDescent="0.25">
      <c r="A1550" s="44"/>
      <c r="B1550" s="44"/>
      <c r="C1550" s="44"/>
      <c r="D1550" s="44"/>
      <c r="E1550" s="44"/>
      <c r="F1550" s="44"/>
      <c r="G1550" s="44"/>
      <c r="H1550" s="44"/>
      <c r="I1550" s="44"/>
      <c r="J1550" s="44"/>
      <c r="K1550" s="44"/>
      <c r="L1550" s="44"/>
      <c r="M1550" s="44"/>
      <c r="N1550" s="44"/>
      <c r="O1550" s="44"/>
      <c r="P1550" s="44"/>
      <c r="Q1550" s="44"/>
      <c r="R1550" s="44"/>
    </row>
    <row r="1551" spans="1:18" s="47" customFormat="1" x14ac:dyDescent="0.25">
      <c r="A1551" s="44"/>
      <c r="B1551" s="44"/>
      <c r="C1551" s="44"/>
      <c r="D1551" s="44"/>
      <c r="E1551" s="44"/>
      <c r="F1551" s="44"/>
      <c r="G1551" s="44"/>
      <c r="H1551" s="44"/>
      <c r="I1551" s="44"/>
      <c r="J1551" s="44"/>
      <c r="K1551" s="44"/>
      <c r="L1551" s="44"/>
      <c r="M1551" s="44"/>
      <c r="N1551" s="44"/>
      <c r="O1551" s="44"/>
      <c r="P1551" s="44"/>
      <c r="Q1551" s="44"/>
      <c r="R1551" s="44"/>
    </row>
    <row r="1552" spans="1:18" s="47" customFormat="1" x14ac:dyDescent="0.25">
      <c r="A1552" s="44"/>
      <c r="B1552" s="44"/>
      <c r="C1552" s="44"/>
      <c r="D1552" s="44"/>
      <c r="E1552" s="44"/>
      <c r="F1552" s="44"/>
      <c r="G1552" s="44"/>
      <c r="H1552" s="44"/>
      <c r="I1552" s="44"/>
      <c r="J1552" s="44"/>
      <c r="K1552" s="44"/>
      <c r="L1552" s="44"/>
      <c r="M1552" s="44"/>
      <c r="N1552" s="44"/>
      <c r="O1552" s="44"/>
      <c r="P1552" s="44"/>
      <c r="Q1552" s="44"/>
      <c r="R1552" s="44"/>
    </row>
    <row r="1553" spans="1:18" s="47" customFormat="1" x14ac:dyDescent="0.25">
      <c r="A1553" s="44"/>
      <c r="B1553" s="44"/>
      <c r="C1553" s="44"/>
      <c r="D1553" s="44"/>
      <c r="E1553" s="44"/>
      <c r="F1553" s="44"/>
      <c r="G1553" s="44"/>
      <c r="H1553" s="44"/>
      <c r="I1553" s="44"/>
      <c r="J1553" s="44"/>
      <c r="K1553" s="44"/>
      <c r="L1553" s="44"/>
      <c r="M1553" s="44"/>
      <c r="N1553" s="44"/>
      <c r="O1553" s="44"/>
      <c r="P1553" s="44"/>
      <c r="Q1553" s="44"/>
      <c r="R1553" s="44"/>
    </row>
    <row r="1554" spans="1:18" s="47" customFormat="1" x14ac:dyDescent="0.25">
      <c r="A1554" s="44"/>
      <c r="B1554" s="44"/>
      <c r="C1554" s="44"/>
      <c r="D1554" s="44"/>
      <c r="E1554" s="44"/>
      <c r="F1554" s="44"/>
      <c r="G1554" s="44"/>
      <c r="H1554" s="44"/>
      <c r="I1554" s="44"/>
      <c r="J1554" s="44"/>
      <c r="K1554" s="44"/>
      <c r="L1554" s="44"/>
      <c r="M1554" s="44"/>
      <c r="N1554" s="44"/>
      <c r="O1554" s="44"/>
      <c r="P1554" s="44"/>
      <c r="Q1554" s="44"/>
      <c r="R1554" s="44"/>
    </row>
    <row r="1555" spans="1:18" s="47" customFormat="1" x14ac:dyDescent="0.25">
      <c r="A1555" s="44"/>
      <c r="B1555" s="44"/>
      <c r="C1555" s="44"/>
      <c r="D1555" s="44"/>
      <c r="E1555" s="44"/>
      <c r="F1555" s="44"/>
      <c r="G1555" s="44"/>
      <c r="H1555" s="44"/>
      <c r="I1555" s="44"/>
      <c r="J1555" s="44"/>
      <c r="K1555" s="44"/>
      <c r="L1555" s="44"/>
      <c r="M1555" s="44"/>
      <c r="N1555" s="44"/>
      <c r="O1555" s="44"/>
      <c r="P1555" s="44"/>
      <c r="Q1555" s="44"/>
      <c r="R1555" s="44"/>
    </row>
    <row r="1556" spans="1:18" s="47" customFormat="1" x14ac:dyDescent="0.25">
      <c r="A1556" s="44"/>
      <c r="B1556" s="44"/>
      <c r="C1556" s="44"/>
      <c r="D1556" s="44"/>
      <c r="E1556" s="44"/>
      <c r="F1556" s="44"/>
      <c r="G1556" s="44"/>
      <c r="H1556" s="44"/>
      <c r="I1556" s="44"/>
      <c r="J1556" s="44"/>
      <c r="K1556" s="44"/>
      <c r="L1556" s="44"/>
      <c r="M1556" s="44"/>
      <c r="N1556" s="44"/>
      <c r="O1556" s="44"/>
      <c r="P1556" s="44"/>
      <c r="Q1556" s="44"/>
      <c r="R1556" s="44"/>
    </row>
    <row r="1557" spans="1:18" s="47" customFormat="1" x14ac:dyDescent="0.25">
      <c r="A1557" s="44"/>
      <c r="B1557" s="44"/>
      <c r="C1557" s="44"/>
      <c r="D1557" s="44"/>
      <c r="E1557" s="44"/>
      <c r="F1557" s="44"/>
      <c r="G1557" s="44"/>
      <c r="H1557" s="44"/>
      <c r="I1557" s="44"/>
      <c r="J1557" s="44"/>
      <c r="K1557" s="44"/>
      <c r="L1557" s="44"/>
      <c r="M1557" s="44"/>
      <c r="N1557" s="44"/>
      <c r="O1557" s="44"/>
      <c r="P1557" s="44"/>
      <c r="Q1557" s="44"/>
      <c r="R1557" s="44"/>
    </row>
    <row r="1558" spans="1:18" s="47" customFormat="1" x14ac:dyDescent="0.25">
      <c r="A1558" s="44"/>
      <c r="B1558" s="44"/>
      <c r="C1558" s="44"/>
      <c r="D1558" s="44"/>
      <c r="E1558" s="44"/>
      <c r="F1558" s="44"/>
      <c r="G1558" s="44"/>
      <c r="H1558" s="44"/>
      <c r="I1558" s="44"/>
      <c r="J1558" s="44"/>
      <c r="K1558" s="44"/>
      <c r="L1558" s="44"/>
      <c r="M1558" s="44"/>
      <c r="N1558" s="44"/>
      <c r="O1558" s="44"/>
      <c r="P1558" s="44"/>
      <c r="Q1558" s="44"/>
      <c r="R1558" s="44"/>
    </row>
    <row r="1559" spans="1:18" s="47" customFormat="1" x14ac:dyDescent="0.25">
      <c r="A1559" s="44"/>
      <c r="B1559" s="44"/>
      <c r="C1559" s="44"/>
      <c r="D1559" s="44"/>
      <c r="E1559" s="44"/>
      <c r="F1559" s="44"/>
      <c r="G1559" s="44"/>
      <c r="H1559" s="44"/>
      <c r="I1559" s="44"/>
      <c r="J1559" s="44"/>
      <c r="K1559" s="44"/>
      <c r="L1559" s="44"/>
      <c r="M1559" s="44"/>
      <c r="N1559" s="44"/>
      <c r="O1559" s="44"/>
      <c r="P1559" s="44"/>
      <c r="Q1559" s="44"/>
      <c r="R1559" s="44"/>
    </row>
    <row r="1560" spans="1:18" s="47" customFormat="1" x14ac:dyDescent="0.25">
      <c r="A1560" s="44"/>
      <c r="B1560" s="44"/>
      <c r="C1560" s="44"/>
      <c r="D1560" s="44"/>
      <c r="E1560" s="44"/>
      <c r="F1560" s="44"/>
      <c r="G1560" s="44"/>
      <c r="H1560" s="44"/>
      <c r="I1560" s="44"/>
      <c r="J1560" s="44"/>
      <c r="K1560" s="44"/>
      <c r="L1560" s="44"/>
      <c r="M1560" s="44"/>
      <c r="N1560" s="44"/>
      <c r="O1560" s="44"/>
      <c r="P1560" s="44"/>
      <c r="Q1560" s="44"/>
      <c r="R1560" s="44"/>
    </row>
    <row r="1561" spans="1:18" s="47" customFormat="1" x14ac:dyDescent="0.25">
      <c r="A1561" s="44"/>
      <c r="B1561" s="44"/>
      <c r="C1561" s="44"/>
      <c r="D1561" s="44"/>
      <c r="E1561" s="44"/>
      <c r="F1561" s="44"/>
      <c r="G1561" s="44"/>
      <c r="H1561" s="44"/>
      <c r="I1561" s="44"/>
      <c r="J1561" s="44"/>
      <c r="K1561" s="44"/>
      <c r="L1561" s="44"/>
      <c r="M1561" s="44"/>
      <c r="N1561" s="44"/>
      <c r="O1561" s="44"/>
      <c r="P1561" s="44"/>
      <c r="Q1561" s="44"/>
      <c r="R1561" s="44"/>
    </row>
    <row r="1562" spans="1:18" s="47" customFormat="1" x14ac:dyDescent="0.25">
      <c r="A1562" s="44"/>
      <c r="B1562" s="44"/>
      <c r="C1562" s="44"/>
      <c r="D1562" s="44"/>
      <c r="E1562" s="44"/>
      <c r="F1562" s="44"/>
      <c r="G1562" s="44"/>
      <c r="H1562" s="44"/>
      <c r="I1562" s="44"/>
      <c r="J1562" s="44"/>
      <c r="K1562" s="44"/>
      <c r="L1562" s="44"/>
      <c r="M1562" s="44"/>
      <c r="N1562" s="44"/>
      <c r="O1562" s="44"/>
      <c r="P1562" s="44"/>
      <c r="Q1562" s="44"/>
      <c r="R1562" s="44"/>
    </row>
    <row r="1563" spans="1:18" s="47" customFormat="1" x14ac:dyDescent="0.25">
      <c r="A1563" s="44"/>
      <c r="B1563" s="44"/>
      <c r="C1563" s="44"/>
      <c r="D1563" s="44"/>
      <c r="E1563" s="44"/>
      <c r="F1563" s="44"/>
      <c r="G1563" s="44"/>
      <c r="H1563" s="44"/>
      <c r="I1563" s="44"/>
      <c r="J1563" s="44"/>
      <c r="K1563" s="44"/>
      <c r="L1563" s="44"/>
      <c r="M1563" s="44"/>
      <c r="N1563" s="44"/>
      <c r="O1563" s="44"/>
      <c r="P1563" s="44"/>
      <c r="Q1563" s="44"/>
      <c r="R1563" s="44"/>
    </row>
    <row r="1564" spans="1:18" s="47" customFormat="1" x14ac:dyDescent="0.25">
      <c r="A1564" s="44"/>
      <c r="B1564" s="44"/>
      <c r="C1564" s="44"/>
      <c r="D1564" s="44"/>
      <c r="E1564" s="44"/>
      <c r="F1564" s="44"/>
      <c r="G1564" s="44"/>
      <c r="H1564" s="44"/>
      <c r="I1564" s="44"/>
      <c r="J1564" s="44"/>
      <c r="K1564" s="44"/>
      <c r="L1564" s="44"/>
      <c r="M1564" s="44"/>
      <c r="N1564" s="44"/>
      <c r="O1564" s="44"/>
      <c r="P1564" s="44"/>
      <c r="Q1564" s="44"/>
      <c r="R1564" s="44"/>
    </row>
    <row r="1565" spans="1:18" s="47" customFormat="1" x14ac:dyDescent="0.25">
      <c r="A1565" s="44"/>
      <c r="B1565" s="44"/>
      <c r="C1565" s="44"/>
      <c r="D1565" s="44"/>
      <c r="E1565" s="44"/>
      <c r="F1565" s="44"/>
      <c r="G1565" s="44"/>
      <c r="H1565" s="44"/>
      <c r="I1565" s="44"/>
      <c r="J1565" s="44"/>
      <c r="K1565" s="44"/>
      <c r="L1565" s="44"/>
      <c r="M1565" s="44"/>
      <c r="N1565" s="44"/>
      <c r="O1565" s="44"/>
      <c r="P1565" s="44"/>
      <c r="Q1565" s="44"/>
      <c r="R1565" s="44"/>
    </row>
    <row r="1566" spans="1:18" s="47" customFormat="1" x14ac:dyDescent="0.25">
      <c r="A1566" s="44"/>
      <c r="B1566" s="44"/>
      <c r="C1566" s="44"/>
      <c r="D1566" s="44"/>
      <c r="E1566" s="44"/>
      <c r="F1566" s="44"/>
      <c r="G1566" s="44"/>
      <c r="H1566" s="44"/>
      <c r="I1566" s="44"/>
      <c r="J1566" s="44"/>
      <c r="K1566" s="44"/>
      <c r="L1566" s="44"/>
      <c r="M1566" s="44"/>
      <c r="N1566" s="44"/>
      <c r="O1566" s="44"/>
      <c r="P1566" s="44"/>
      <c r="Q1566" s="44"/>
      <c r="R1566" s="44"/>
    </row>
    <row r="1567" spans="1:18" s="47" customFormat="1" x14ac:dyDescent="0.25">
      <c r="A1567" s="44"/>
      <c r="B1567" s="44"/>
      <c r="C1567" s="44"/>
      <c r="D1567" s="44"/>
      <c r="E1567" s="44"/>
      <c r="F1567" s="44"/>
      <c r="G1567" s="44"/>
      <c r="H1567" s="44"/>
      <c r="I1567" s="44"/>
      <c r="J1567" s="44"/>
      <c r="K1567" s="44"/>
      <c r="L1567" s="44"/>
      <c r="M1567" s="44"/>
      <c r="N1567" s="44"/>
      <c r="O1567" s="44"/>
      <c r="P1567" s="44"/>
      <c r="Q1567" s="44"/>
      <c r="R1567" s="44"/>
    </row>
    <row r="1568" spans="1:18" s="47" customFormat="1" x14ac:dyDescent="0.25">
      <c r="A1568" s="44"/>
      <c r="B1568" s="44"/>
      <c r="C1568" s="44"/>
      <c r="D1568" s="44"/>
      <c r="E1568" s="44"/>
      <c r="F1568" s="44"/>
      <c r="G1568" s="44"/>
      <c r="H1568" s="44"/>
      <c r="I1568" s="44"/>
      <c r="J1568" s="44"/>
      <c r="K1568" s="44"/>
      <c r="L1568" s="44"/>
      <c r="M1568" s="44"/>
      <c r="N1568" s="44"/>
      <c r="O1568" s="44"/>
      <c r="P1568" s="44"/>
      <c r="Q1568" s="44"/>
      <c r="R1568" s="44"/>
    </row>
    <row r="1569" spans="1:18" s="47" customFormat="1" x14ac:dyDescent="0.25">
      <c r="A1569" s="44"/>
      <c r="B1569" s="44"/>
      <c r="C1569" s="44"/>
      <c r="D1569" s="44"/>
      <c r="E1569" s="44"/>
      <c r="F1569" s="44"/>
      <c r="G1569" s="44"/>
      <c r="H1569" s="44"/>
      <c r="I1569" s="44"/>
      <c r="J1569" s="44"/>
      <c r="K1569" s="44"/>
      <c r="L1569" s="44"/>
      <c r="M1569" s="44"/>
      <c r="N1569" s="44"/>
      <c r="O1569" s="44"/>
      <c r="P1569" s="44"/>
      <c r="Q1569" s="44"/>
      <c r="R1569" s="44"/>
    </row>
    <row r="1570" spans="1:18" s="47" customFormat="1" x14ac:dyDescent="0.25">
      <c r="A1570" s="44"/>
      <c r="B1570" s="44"/>
      <c r="C1570" s="44"/>
      <c r="D1570" s="44"/>
      <c r="E1570" s="44"/>
      <c r="F1570" s="44"/>
      <c r="G1570" s="44"/>
      <c r="H1570" s="44"/>
      <c r="I1570" s="44"/>
      <c r="J1570" s="44"/>
      <c r="K1570" s="44"/>
      <c r="L1570" s="44"/>
      <c r="M1570" s="44"/>
      <c r="N1570" s="44"/>
      <c r="O1570" s="44"/>
      <c r="P1570" s="44"/>
      <c r="Q1570" s="44"/>
      <c r="R1570" s="44"/>
    </row>
    <row r="1571" spans="1:18" s="47" customFormat="1" x14ac:dyDescent="0.25">
      <c r="A1571" s="44"/>
      <c r="B1571" s="44"/>
      <c r="C1571" s="44"/>
      <c r="D1571" s="44"/>
      <c r="E1571" s="44"/>
      <c r="F1571" s="44"/>
      <c r="G1571" s="44"/>
      <c r="H1571" s="44"/>
      <c r="I1571" s="44"/>
      <c r="J1571" s="44"/>
      <c r="K1571" s="44"/>
      <c r="L1571" s="44"/>
      <c r="M1571" s="44"/>
      <c r="N1571" s="44"/>
      <c r="O1571" s="44"/>
      <c r="P1571" s="44"/>
      <c r="Q1571" s="44"/>
      <c r="R1571" s="44"/>
    </row>
    <row r="1572" spans="1:18" s="47" customFormat="1" x14ac:dyDescent="0.25">
      <c r="A1572" s="44"/>
      <c r="B1572" s="44"/>
      <c r="C1572" s="44"/>
      <c r="D1572" s="44"/>
      <c r="E1572" s="44"/>
      <c r="F1572" s="44"/>
      <c r="G1572" s="44"/>
      <c r="H1572" s="44"/>
      <c r="I1572" s="44"/>
      <c r="J1572" s="44"/>
      <c r="K1572" s="44"/>
      <c r="L1572" s="44"/>
      <c r="M1572" s="44"/>
      <c r="N1572" s="44"/>
      <c r="O1572" s="44"/>
      <c r="P1572" s="44"/>
      <c r="Q1572" s="44"/>
      <c r="R1572" s="44"/>
    </row>
    <row r="1573" spans="1:18" s="47" customFormat="1" x14ac:dyDescent="0.25">
      <c r="A1573" s="44"/>
      <c r="B1573" s="44"/>
      <c r="C1573" s="44"/>
      <c r="D1573" s="44"/>
      <c r="E1573" s="44"/>
      <c r="F1573" s="44"/>
      <c r="G1573" s="44"/>
      <c r="H1573" s="44"/>
      <c r="I1573" s="44"/>
      <c r="J1573" s="44"/>
      <c r="K1573" s="44"/>
      <c r="L1573" s="44"/>
      <c r="M1573" s="44"/>
      <c r="N1573" s="44"/>
      <c r="O1573" s="44"/>
      <c r="P1573" s="44"/>
      <c r="Q1573" s="44"/>
      <c r="R1573" s="44"/>
    </row>
    <row r="1574" spans="1:18" s="47" customFormat="1" x14ac:dyDescent="0.25">
      <c r="A1574" s="44"/>
      <c r="B1574" s="44"/>
      <c r="C1574" s="44"/>
      <c r="D1574" s="44"/>
      <c r="E1574" s="44"/>
      <c r="F1574" s="44"/>
      <c r="G1574" s="44"/>
      <c r="H1574" s="44"/>
      <c r="I1574" s="44"/>
      <c r="J1574" s="44"/>
      <c r="K1574" s="44"/>
      <c r="L1574" s="44"/>
      <c r="M1574" s="44"/>
      <c r="N1574" s="44"/>
      <c r="O1574" s="44"/>
      <c r="P1574" s="44"/>
      <c r="Q1574" s="44"/>
      <c r="R1574" s="44"/>
    </row>
    <row r="1575" spans="1:18" s="47" customFormat="1" x14ac:dyDescent="0.25">
      <c r="A1575" s="44"/>
      <c r="B1575" s="44"/>
      <c r="C1575" s="44"/>
      <c r="D1575" s="44"/>
      <c r="E1575" s="44"/>
      <c r="F1575" s="44"/>
      <c r="G1575" s="44"/>
      <c r="H1575" s="44"/>
      <c r="I1575" s="44"/>
      <c r="J1575" s="44"/>
      <c r="K1575" s="44"/>
      <c r="L1575" s="44"/>
      <c r="M1575" s="44"/>
      <c r="N1575" s="44"/>
      <c r="O1575" s="44"/>
      <c r="P1575" s="44"/>
      <c r="Q1575" s="44"/>
      <c r="R1575" s="44"/>
    </row>
    <row r="1576" spans="1:18" s="47" customFormat="1" x14ac:dyDescent="0.25">
      <c r="A1576" s="44"/>
      <c r="B1576" s="44"/>
      <c r="C1576" s="44"/>
      <c r="D1576" s="44"/>
      <c r="E1576" s="44"/>
      <c r="F1576" s="44"/>
      <c r="G1576" s="44"/>
      <c r="H1576" s="44"/>
      <c r="I1576" s="44"/>
      <c r="J1576" s="44"/>
      <c r="K1576" s="44"/>
      <c r="L1576" s="44"/>
      <c r="M1576" s="44"/>
      <c r="N1576" s="44"/>
      <c r="O1576" s="44"/>
      <c r="P1576" s="44"/>
      <c r="Q1576" s="44"/>
      <c r="R1576" s="44"/>
    </row>
    <row r="1577" spans="1:18" s="47" customFormat="1" x14ac:dyDescent="0.25">
      <c r="A1577" s="44"/>
      <c r="B1577" s="44"/>
      <c r="C1577" s="44"/>
      <c r="D1577" s="44"/>
      <c r="E1577" s="44"/>
      <c r="F1577" s="44"/>
      <c r="G1577" s="44"/>
      <c r="H1577" s="44"/>
      <c r="I1577" s="44"/>
      <c r="J1577" s="44"/>
      <c r="K1577" s="44"/>
      <c r="L1577" s="44"/>
      <c r="M1577" s="44"/>
      <c r="N1577" s="44"/>
      <c r="O1577" s="44"/>
      <c r="P1577" s="44"/>
      <c r="Q1577" s="44"/>
      <c r="R1577" s="44"/>
    </row>
    <row r="1578" spans="1:18" s="47" customFormat="1" x14ac:dyDescent="0.25">
      <c r="A1578" s="44"/>
      <c r="B1578" s="44"/>
      <c r="C1578" s="44"/>
      <c r="D1578" s="44"/>
      <c r="E1578" s="44"/>
      <c r="F1578" s="44"/>
      <c r="G1578" s="44"/>
      <c r="H1578" s="44"/>
      <c r="I1578" s="44"/>
      <c r="J1578" s="44"/>
      <c r="K1578" s="44"/>
      <c r="L1578" s="44"/>
      <c r="M1578" s="44"/>
      <c r="N1578" s="44"/>
      <c r="O1578" s="44"/>
      <c r="P1578" s="44"/>
      <c r="Q1578" s="44"/>
      <c r="R1578" s="44"/>
    </row>
    <row r="1579" spans="1:18" s="47" customFormat="1" x14ac:dyDescent="0.25">
      <c r="A1579" s="44"/>
      <c r="B1579" s="44"/>
      <c r="C1579" s="44"/>
      <c r="D1579" s="44"/>
      <c r="E1579" s="44"/>
      <c r="F1579" s="44"/>
      <c r="G1579" s="44"/>
      <c r="H1579" s="44"/>
      <c r="I1579" s="44"/>
      <c r="J1579" s="44"/>
      <c r="K1579" s="44"/>
      <c r="L1579" s="44"/>
      <c r="M1579" s="44"/>
      <c r="N1579" s="44"/>
      <c r="O1579" s="44"/>
      <c r="P1579" s="44"/>
      <c r="Q1579" s="44"/>
      <c r="R1579" s="44"/>
    </row>
    <row r="1580" spans="1:18" s="47" customFormat="1" x14ac:dyDescent="0.25">
      <c r="A1580" s="44"/>
      <c r="B1580" s="44"/>
      <c r="C1580" s="44"/>
      <c r="D1580" s="44"/>
      <c r="E1580" s="44"/>
      <c r="F1580" s="44"/>
      <c r="G1580" s="44"/>
      <c r="H1580" s="44"/>
      <c r="I1580" s="44"/>
      <c r="J1580" s="44"/>
      <c r="K1580" s="44"/>
      <c r="L1580" s="44"/>
      <c r="M1580" s="44"/>
      <c r="N1580" s="44"/>
      <c r="O1580" s="44"/>
      <c r="P1580" s="44"/>
      <c r="Q1580" s="44"/>
      <c r="R1580" s="44"/>
    </row>
    <row r="1581" spans="1:18" s="47" customFormat="1" x14ac:dyDescent="0.25">
      <c r="A1581" s="44"/>
      <c r="B1581" s="44"/>
      <c r="C1581" s="44"/>
      <c r="D1581" s="44"/>
      <c r="E1581" s="44"/>
      <c r="F1581" s="44"/>
      <c r="G1581" s="44"/>
      <c r="H1581" s="44"/>
      <c r="I1581" s="44"/>
      <c r="J1581" s="44"/>
      <c r="K1581" s="44"/>
      <c r="L1581" s="44"/>
      <c r="M1581" s="44"/>
      <c r="N1581" s="44"/>
      <c r="O1581" s="44"/>
      <c r="P1581" s="44"/>
      <c r="Q1581" s="44"/>
      <c r="R1581" s="44"/>
    </row>
    <row r="1582" spans="1:18" s="47" customFormat="1" x14ac:dyDescent="0.25">
      <c r="A1582" s="44"/>
      <c r="B1582" s="44"/>
      <c r="C1582" s="44"/>
      <c r="D1582" s="44"/>
      <c r="E1582" s="44"/>
      <c r="F1582" s="44"/>
      <c r="G1582" s="44"/>
      <c r="H1582" s="44"/>
      <c r="I1582" s="44"/>
      <c r="J1582" s="44"/>
      <c r="K1582" s="44"/>
      <c r="L1582" s="44"/>
      <c r="M1582" s="44"/>
      <c r="N1582" s="44"/>
      <c r="O1582" s="44"/>
      <c r="P1582" s="44"/>
      <c r="Q1582" s="44"/>
      <c r="R1582" s="44"/>
    </row>
    <row r="1583" spans="1:18" s="47" customFormat="1" x14ac:dyDescent="0.25">
      <c r="A1583" s="44"/>
      <c r="B1583" s="44"/>
      <c r="C1583" s="44"/>
      <c r="D1583" s="44"/>
      <c r="E1583" s="44"/>
      <c r="F1583" s="44"/>
      <c r="G1583" s="44"/>
      <c r="H1583" s="44"/>
      <c r="I1583" s="44"/>
      <c r="J1583" s="44"/>
      <c r="K1583" s="44"/>
      <c r="L1583" s="44"/>
      <c r="M1583" s="44"/>
      <c r="N1583" s="44"/>
      <c r="O1583" s="44"/>
      <c r="P1583" s="44"/>
      <c r="Q1583" s="44"/>
      <c r="R1583" s="44"/>
    </row>
    <row r="1584" spans="1:18" s="47" customFormat="1" x14ac:dyDescent="0.25">
      <c r="A1584" s="44"/>
      <c r="B1584" s="44"/>
      <c r="C1584" s="44"/>
      <c r="D1584" s="44"/>
      <c r="E1584" s="44"/>
      <c r="F1584" s="44"/>
      <c r="G1584" s="44"/>
      <c r="H1584" s="44"/>
      <c r="I1584" s="44"/>
      <c r="J1584" s="44"/>
      <c r="K1584" s="44"/>
      <c r="L1584" s="44"/>
      <c r="M1584" s="44"/>
      <c r="N1584" s="44"/>
      <c r="O1584" s="44"/>
      <c r="P1584" s="44"/>
      <c r="Q1584" s="44"/>
      <c r="R1584" s="44"/>
    </row>
    <row r="1585" spans="1:18" s="47" customFormat="1" x14ac:dyDescent="0.25">
      <c r="A1585" s="44"/>
      <c r="B1585" s="44"/>
      <c r="C1585" s="44"/>
      <c r="D1585" s="44"/>
      <c r="E1585" s="44"/>
      <c r="F1585" s="44"/>
      <c r="G1585" s="44"/>
      <c r="H1585" s="44"/>
      <c r="I1585" s="44"/>
      <c r="J1585" s="44"/>
      <c r="K1585" s="44"/>
      <c r="L1585" s="44"/>
      <c r="M1585" s="44"/>
      <c r="N1585" s="44"/>
      <c r="O1585" s="44"/>
      <c r="P1585" s="44"/>
      <c r="Q1585" s="44"/>
      <c r="R1585" s="44"/>
    </row>
    <row r="1586" spans="1:18" s="47" customFormat="1" x14ac:dyDescent="0.25">
      <c r="A1586" s="44"/>
      <c r="B1586" s="44"/>
      <c r="C1586" s="44"/>
      <c r="D1586" s="44"/>
      <c r="E1586" s="44"/>
      <c r="F1586" s="44"/>
      <c r="G1586" s="44"/>
      <c r="H1586" s="44"/>
      <c r="I1586" s="44"/>
      <c r="J1586" s="44"/>
      <c r="K1586" s="44"/>
      <c r="L1586" s="44"/>
      <c r="M1586" s="44"/>
      <c r="N1586" s="44"/>
      <c r="O1586" s="44"/>
      <c r="P1586" s="44"/>
      <c r="Q1586" s="44"/>
      <c r="R1586" s="44"/>
    </row>
    <row r="1587" spans="1:18" s="47" customFormat="1" x14ac:dyDescent="0.25">
      <c r="A1587" s="44"/>
      <c r="B1587" s="44"/>
      <c r="C1587" s="44"/>
      <c r="D1587" s="44"/>
      <c r="E1587" s="44"/>
      <c r="F1587" s="44"/>
      <c r="G1587" s="44"/>
      <c r="H1587" s="44"/>
      <c r="I1587" s="44"/>
      <c r="J1587" s="44"/>
      <c r="K1587" s="44"/>
      <c r="L1587" s="44"/>
      <c r="M1587" s="44"/>
      <c r="N1587" s="44"/>
      <c r="O1587" s="44"/>
      <c r="P1587" s="44"/>
      <c r="Q1587" s="44"/>
      <c r="R1587" s="44"/>
    </row>
    <row r="1588" spans="1:18" s="47" customFormat="1" x14ac:dyDescent="0.25">
      <c r="A1588" s="44"/>
      <c r="B1588" s="44"/>
      <c r="C1588" s="44"/>
      <c r="D1588" s="44"/>
      <c r="E1588" s="44"/>
      <c r="F1588" s="44"/>
      <c r="G1588" s="44"/>
      <c r="H1588" s="44"/>
      <c r="I1588" s="44"/>
      <c r="J1588" s="44"/>
      <c r="K1588" s="44"/>
      <c r="L1588" s="44"/>
      <c r="M1588" s="44"/>
      <c r="N1588" s="44"/>
      <c r="O1588" s="44"/>
      <c r="P1588" s="44"/>
      <c r="Q1588" s="44"/>
      <c r="R1588" s="44"/>
    </row>
    <row r="1589" spans="1:18" s="47" customFormat="1" x14ac:dyDescent="0.25">
      <c r="A1589" s="44"/>
      <c r="B1589" s="44"/>
      <c r="C1589" s="44"/>
      <c r="D1589" s="44"/>
      <c r="E1589" s="44"/>
      <c r="F1589" s="44"/>
      <c r="G1589" s="44"/>
      <c r="H1589" s="44"/>
      <c r="I1589" s="44"/>
      <c r="J1589" s="44"/>
      <c r="K1589" s="44"/>
      <c r="L1589" s="44"/>
      <c r="M1589" s="44"/>
      <c r="N1589" s="44"/>
      <c r="O1589" s="44"/>
      <c r="P1589" s="44"/>
      <c r="Q1589" s="44"/>
      <c r="R1589" s="44"/>
    </row>
    <row r="1590" spans="1:18" s="47" customFormat="1" x14ac:dyDescent="0.25">
      <c r="A1590" s="44"/>
      <c r="B1590" s="44"/>
      <c r="C1590" s="44"/>
      <c r="D1590" s="44"/>
      <c r="E1590" s="44"/>
      <c r="F1590" s="44"/>
      <c r="G1590" s="44"/>
      <c r="H1590" s="44"/>
      <c r="I1590" s="44"/>
      <c r="J1590" s="44"/>
      <c r="K1590" s="44"/>
      <c r="L1590" s="44"/>
      <c r="M1590" s="44"/>
      <c r="N1590" s="44"/>
      <c r="O1590" s="44"/>
      <c r="P1590" s="44"/>
      <c r="Q1590" s="44"/>
      <c r="R1590" s="44"/>
    </row>
    <row r="1591" spans="1:18" s="47" customFormat="1" x14ac:dyDescent="0.25">
      <c r="A1591" s="44"/>
      <c r="B1591" s="44"/>
      <c r="C1591" s="44"/>
      <c r="D1591" s="44"/>
      <c r="E1591" s="44"/>
      <c r="F1591" s="44"/>
      <c r="G1591" s="44"/>
      <c r="H1591" s="44"/>
      <c r="I1591" s="44"/>
      <c r="J1591" s="44"/>
      <c r="K1591" s="44"/>
      <c r="L1591" s="44"/>
      <c r="M1591" s="44"/>
      <c r="N1591" s="44"/>
      <c r="O1591" s="44"/>
      <c r="P1591" s="44"/>
      <c r="Q1591" s="44"/>
      <c r="R1591" s="44"/>
    </row>
    <row r="1592" spans="1:18" s="47" customFormat="1" x14ac:dyDescent="0.25">
      <c r="A1592" s="44"/>
      <c r="B1592" s="44"/>
      <c r="C1592" s="44"/>
      <c r="D1592" s="44"/>
      <c r="E1592" s="44"/>
      <c r="F1592" s="44"/>
      <c r="G1592" s="44"/>
      <c r="H1592" s="44"/>
      <c r="I1592" s="44"/>
      <c r="J1592" s="44"/>
      <c r="K1592" s="44"/>
      <c r="L1592" s="44"/>
      <c r="M1592" s="44"/>
      <c r="N1592" s="44"/>
      <c r="O1592" s="44"/>
      <c r="P1592" s="44"/>
      <c r="Q1592" s="44"/>
      <c r="R1592" s="44"/>
    </row>
    <row r="1593" spans="1:18" s="47" customFormat="1" x14ac:dyDescent="0.25">
      <c r="A1593" s="44"/>
      <c r="B1593" s="44"/>
      <c r="C1593" s="44"/>
      <c r="D1593" s="44"/>
      <c r="E1593" s="44"/>
      <c r="F1593" s="44"/>
      <c r="G1593" s="44"/>
      <c r="H1593" s="44"/>
      <c r="I1593" s="44"/>
      <c r="J1593" s="44"/>
      <c r="K1593" s="44"/>
      <c r="L1593" s="44"/>
      <c r="M1593" s="44"/>
      <c r="N1593" s="44"/>
      <c r="O1593" s="44"/>
      <c r="P1593" s="44"/>
      <c r="Q1593" s="44"/>
      <c r="R1593" s="44"/>
    </row>
    <row r="1594" spans="1:18" s="47" customFormat="1" x14ac:dyDescent="0.25">
      <c r="A1594" s="44"/>
      <c r="B1594" s="44"/>
      <c r="C1594" s="44"/>
      <c r="D1594" s="44"/>
      <c r="E1594" s="44"/>
      <c r="F1594" s="44"/>
      <c r="G1594" s="44"/>
      <c r="H1594" s="44"/>
      <c r="I1594" s="44"/>
      <c r="J1594" s="44"/>
      <c r="K1594" s="44"/>
      <c r="L1594" s="44"/>
      <c r="M1594" s="44"/>
      <c r="N1594" s="44"/>
      <c r="O1594" s="44"/>
      <c r="P1594" s="44"/>
      <c r="Q1594" s="44"/>
      <c r="R1594" s="44"/>
    </row>
    <row r="1595" spans="1:18" s="47" customFormat="1" x14ac:dyDescent="0.25">
      <c r="A1595" s="44"/>
      <c r="B1595" s="44"/>
      <c r="C1595" s="44"/>
      <c r="D1595" s="44"/>
      <c r="E1595" s="44"/>
      <c r="F1595" s="44"/>
      <c r="G1595" s="44"/>
      <c r="H1595" s="44"/>
      <c r="I1595" s="44"/>
      <c r="J1595" s="44"/>
      <c r="K1595" s="44"/>
      <c r="L1595" s="44"/>
      <c r="M1595" s="44"/>
      <c r="N1595" s="44"/>
      <c r="O1595" s="44"/>
      <c r="P1595" s="44"/>
      <c r="Q1595" s="44"/>
      <c r="R1595" s="44"/>
    </row>
    <row r="1596" spans="1:18" s="47" customFormat="1" x14ac:dyDescent="0.25">
      <c r="A1596" s="44"/>
      <c r="B1596" s="44"/>
      <c r="C1596" s="44"/>
      <c r="D1596" s="44"/>
      <c r="E1596" s="44"/>
      <c r="F1596" s="44"/>
      <c r="G1596" s="44"/>
      <c r="H1596" s="44"/>
      <c r="I1596" s="44"/>
      <c r="J1596" s="44"/>
      <c r="K1596" s="44"/>
      <c r="L1596" s="44"/>
      <c r="M1596" s="44"/>
      <c r="N1596" s="44"/>
      <c r="O1596" s="44"/>
      <c r="P1596" s="44"/>
      <c r="Q1596" s="44"/>
      <c r="R1596" s="44"/>
    </row>
    <row r="1597" spans="1:18" s="47" customFormat="1" x14ac:dyDescent="0.25">
      <c r="A1597" s="44"/>
      <c r="B1597" s="44"/>
      <c r="C1597" s="44"/>
      <c r="D1597" s="44"/>
      <c r="E1597" s="44"/>
      <c r="F1597" s="44"/>
      <c r="G1597" s="44"/>
      <c r="H1597" s="44"/>
      <c r="I1597" s="44"/>
      <c r="J1597" s="44"/>
      <c r="K1597" s="44"/>
      <c r="L1597" s="44"/>
      <c r="M1597" s="44"/>
      <c r="N1597" s="44"/>
      <c r="O1597" s="44"/>
      <c r="P1597" s="44"/>
      <c r="Q1597" s="44"/>
      <c r="R1597" s="44"/>
    </row>
    <row r="1598" spans="1:18" s="47" customFormat="1" x14ac:dyDescent="0.25">
      <c r="A1598" s="44"/>
      <c r="B1598" s="44"/>
      <c r="C1598" s="44"/>
      <c r="D1598" s="44"/>
      <c r="E1598" s="44"/>
      <c r="F1598" s="44"/>
      <c r="G1598" s="44"/>
      <c r="H1598" s="44"/>
      <c r="I1598" s="44"/>
      <c r="J1598" s="44"/>
      <c r="K1598" s="44"/>
      <c r="L1598" s="44"/>
      <c r="M1598" s="44"/>
      <c r="N1598" s="44"/>
      <c r="O1598" s="44"/>
      <c r="P1598" s="44"/>
      <c r="Q1598" s="44"/>
      <c r="R1598" s="44"/>
    </row>
    <row r="1599" spans="1:18" s="47" customFormat="1" x14ac:dyDescent="0.25">
      <c r="A1599" s="44"/>
      <c r="B1599" s="44"/>
      <c r="C1599" s="44"/>
      <c r="D1599" s="44"/>
      <c r="E1599" s="44"/>
      <c r="F1599" s="44"/>
      <c r="G1599" s="44"/>
      <c r="H1599" s="44"/>
      <c r="I1599" s="44"/>
      <c r="J1599" s="44"/>
      <c r="K1599" s="44"/>
      <c r="L1599" s="44"/>
      <c r="M1599" s="44"/>
      <c r="N1599" s="44"/>
      <c r="O1599" s="44"/>
      <c r="P1599" s="44"/>
      <c r="Q1599" s="44"/>
      <c r="R1599" s="44"/>
    </row>
    <row r="1600" spans="1:18" s="47" customFormat="1" x14ac:dyDescent="0.25">
      <c r="A1600" s="44"/>
      <c r="B1600" s="44"/>
      <c r="C1600" s="44"/>
      <c r="D1600" s="44"/>
      <c r="E1600" s="44"/>
      <c r="F1600" s="44"/>
      <c r="G1600" s="44"/>
      <c r="H1600" s="44"/>
      <c r="I1600" s="44"/>
      <c r="J1600" s="44"/>
      <c r="K1600" s="44"/>
      <c r="L1600" s="44"/>
      <c r="M1600" s="44"/>
      <c r="N1600" s="44"/>
      <c r="O1600" s="44"/>
      <c r="P1600" s="44"/>
      <c r="Q1600" s="44"/>
      <c r="R1600" s="44"/>
    </row>
    <row r="1601" spans="1:18" s="47" customFormat="1" x14ac:dyDescent="0.25">
      <c r="A1601" s="44"/>
      <c r="B1601" s="44"/>
      <c r="C1601" s="44"/>
      <c r="D1601" s="44"/>
      <c r="E1601" s="44"/>
      <c r="F1601" s="44"/>
      <c r="G1601" s="44"/>
      <c r="H1601" s="44"/>
      <c r="I1601" s="44"/>
      <c r="J1601" s="44"/>
      <c r="K1601" s="44"/>
      <c r="L1601" s="44"/>
      <c r="M1601" s="44"/>
      <c r="N1601" s="44"/>
      <c r="O1601" s="44"/>
      <c r="P1601" s="44"/>
      <c r="Q1601" s="44"/>
      <c r="R1601" s="44"/>
    </row>
    <row r="1602" spans="1:18" s="47" customFormat="1" x14ac:dyDescent="0.25">
      <c r="A1602" s="44"/>
      <c r="B1602" s="44"/>
      <c r="C1602" s="44"/>
      <c r="D1602" s="44"/>
      <c r="E1602" s="44"/>
      <c r="F1602" s="44"/>
      <c r="G1602" s="44"/>
      <c r="H1602" s="44"/>
      <c r="I1602" s="44"/>
      <c r="J1602" s="44"/>
      <c r="K1602" s="44"/>
      <c r="L1602" s="44"/>
      <c r="M1602" s="44"/>
      <c r="N1602" s="44"/>
      <c r="O1602" s="44"/>
      <c r="P1602" s="44"/>
      <c r="Q1602" s="44"/>
      <c r="R1602" s="44"/>
    </row>
    <row r="1603" spans="1:18" s="47" customFormat="1" x14ac:dyDescent="0.25">
      <c r="A1603" s="44"/>
      <c r="B1603" s="44"/>
      <c r="C1603" s="44"/>
      <c r="D1603" s="44"/>
      <c r="E1603" s="44"/>
      <c r="F1603" s="44"/>
      <c r="G1603" s="44"/>
      <c r="H1603" s="44"/>
      <c r="I1603" s="44"/>
      <c r="J1603" s="44"/>
      <c r="K1603" s="44"/>
      <c r="L1603" s="44"/>
      <c r="M1603" s="44"/>
      <c r="N1603" s="44"/>
      <c r="O1603" s="44"/>
      <c r="P1603" s="44"/>
      <c r="Q1603" s="44"/>
      <c r="R1603" s="44"/>
    </row>
    <row r="1604" spans="1:18" s="47" customFormat="1" x14ac:dyDescent="0.25">
      <c r="A1604" s="44"/>
      <c r="B1604" s="44"/>
      <c r="C1604" s="44"/>
      <c r="D1604" s="44"/>
      <c r="E1604" s="44"/>
      <c r="F1604" s="44"/>
      <c r="G1604" s="44"/>
      <c r="H1604" s="44"/>
      <c r="I1604" s="44"/>
      <c r="J1604" s="44"/>
      <c r="K1604" s="44"/>
      <c r="L1604" s="44"/>
      <c r="M1604" s="44"/>
      <c r="N1604" s="44"/>
      <c r="O1604" s="44"/>
      <c r="P1604" s="44"/>
      <c r="Q1604" s="44"/>
      <c r="R1604" s="44"/>
    </row>
    <row r="1605" spans="1:18" s="47" customFormat="1" x14ac:dyDescent="0.25">
      <c r="A1605" s="44"/>
      <c r="B1605" s="44"/>
      <c r="C1605" s="44"/>
      <c r="D1605" s="44"/>
      <c r="E1605" s="44"/>
      <c r="F1605" s="44"/>
      <c r="G1605" s="44"/>
      <c r="H1605" s="44"/>
      <c r="I1605" s="44"/>
      <c r="J1605" s="44"/>
      <c r="K1605" s="44"/>
      <c r="L1605" s="44"/>
      <c r="M1605" s="44"/>
      <c r="N1605" s="44"/>
      <c r="O1605" s="44"/>
      <c r="P1605" s="44"/>
      <c r="Q1605" s="44"/>
      <c r="R1605" s="44"/>
    </row>
    <row r="1606" spans="1:18" s="47" customFormat="1" x14ac:dyDescent="0.25">
      <c r="A1606" s="44"/>
      <c r="B1606" s="44"/>
      <c r="C1606" s="44"/>
      <c r="D1606" s="44"/>
      <c r="E1606" s="44"/>
      <c r="F1606" s="44"/>
      <c r="G1606" s="44"/>
      <c r="H1606" s="44"/>
      <c r="I1606" s="44"/>
      <c r="J1606" s="44"/>
      <c r="K1606" s="44"/>
      <c r="L1606" s="44"/>
      <c r="M1606" s="44"/>
      <c r="N1606" s="44"/>
      <c r="O1606" s="44"/>
      <c r="P1606" s="44"/>
      <c r="Q1606" s="44"/>
      <c r="R1606" s="44"/>
    </row>
    <row r="1607" spans="1:18" s="47" customFormat="1" x14ac:dyDescent="0.25">
      <c r="A1607" s="44"/>
      <c r="B1607" s="44"/>
      <c r="C1607" s="44"/>
      <c r="D1607" s="44"/>
      <c r="E1607" s="44"/>
      <c r="F1607" s="44"/>
      <c r="G1607" s="44"/>
      <c r="H1607" s="44"/>
      <c r="I1607" s="44"/>
      <c r="J1607" s="44"/>
      <c r="K1607" s="44"/>
      <c r="L1607" s="44"/>
      <c r="M1607" s="44"/>
      <c r="N1607" s="44"/>
      <c r="O1607" s="44"/>
      <c r="P1607" s="44"/>
      <c r="Q1607" s="44"/>
      <c r="R1607" s="44"/>
    </row>
    <row r="1608" spans="1:18" s="47" customFormat="1" x14ac:dyDescent="0.25">
      <c r="A1608" s="44"/>
      <c r="B1608" s="44"/>
      <c r="C1608" s="44"/>
      <c r="D1608" s="44"/>
      <c r="E1608" s="44"/>
      <c r="F1608" s="44"/>
      <c r="G1608" s="44"/>
      <c r="H1608" s="44"/>
      <c r="I1608" s="44"/>
      <c r="J1608" s="44"/>
      <c r="K1608" s="44"/>
      <c r="L1608" s="44"/>
      <c r="M1608" s="44"/>
      <c r="N1608" s="44"/>
      <c r="O1608" s="44"/>
      <c r="P1608" s="44"/>
      <c r="Q1608" s="44"/>
      <c r="R1608" s="44"/>
    </row>
    <row r="1609" spans="1:18" s="47" customFormat="1" x14ac:dyDescent="0.25">
      <c r="A1609" s="44"/>
      <c r="B1609" s="44"/>
      <c r="C1609" s="44"/>
      <c r="D1609" s="44"/>
      <c r="E1609" s="44"/>
      <c r="F1609" s="44"/>
      <c r="G1609" s="44"/>
      <c r="H1609" s="44"/>
      <c r="I1609" s="44"/>
      <c r="J1609" s="44"/>
      <c r="K1609" s="44"/>
      <c r="L1609" s="44"/>
      <c r="M1609" s="44"/>
      <c r="N1609" s="44"/>
      <c r="O1609" s="44"/>
      <c r="P1609" s="44"/>
      <c r="Q1609" s="44"/>
      <c r="R1609" s="44"/>
    </row>
    <row r="1610" spans="1:18" s="47" customFormat="1" x14ac:dyDescent="0.25">
      <c r="A1610" s="44"/>
      <c r="B1610" s="44"/>
      <c r="C1610" s="44"/>
      <c r="D1610" s="44"/>
      <c r="E1610" s="44"/>
      <c r="F1610" s="44"/>
      <c r="G1610" s="44"/>
      <c r="H1610" s="44"/>
      <c r="I1610" s="44"/>
      <c r="J1610" s="44"/>
      <c r="K1610" s="44"/>
      <c r="L1610" s="44"/>
      <c r="M1610" s="44"/>
      <c r="N1610" s="44"/>
      <c r="O1610" s="44"/>
      <c r="P1610" s="44"/>
      <c r="Q1610" s="44"/>
      <c r="R1610" s="44"/>
    </row>
    <row r="1611" spans="1:18" s="47" customFormat="1" x14ac:dyDescent="0.25">
      <c r="A1611" s="44"/>
      <c r="B1611" s="44"/>
      <c r="C1611" s="44"/>
      <c r="D1611" s="44"/>
      <c r="E1611" s="44"/>
      <c r="F1611" s="44"/>
      <c r="G1611" s="44"/>
      <c r="H1611" s="44"/>
      <c r="I1611" s="44"/>
      <c r="J1611" s="44"/>
      <c r="K1611" s="44"/>
      <c r="L1611" s="44"/>
      <c r="M1611" s="44"/>
      <c r="N1611" s="44"/>
      <c r="O1611" s="44"/>
      <c r="P1611" s="44"/>
      <c r="Q1611" s="44"/>
      <c r="R1611" s="44"/>
    </row>
    <row r="1612" spans="1:18" s="47" customFormat="1" x14ac:dyDescent="0.25">
      <c r="A1612" s="44"/>
      <c r="B1612" s="44"/>
      <c r="C1612" s="44"/>
      <c r="D1612" s="44"/>
      <c r="E1612" s="44"/>
      <c r="F1612" s="44"/>
      <c r="G1612" s="44"/>
      <c r="H1612" s="44"/>
      <c r="I1612" s="44"/>
      <c r="J1612" s="44"/>
      <c r="K1612" s="44"/>
      <c r="L1612" s="44"/>
      <c r="M1612" s="44"/>
      <c r="N1612" s="44"/>
      <c r="O1612" s="44"/>
      <c r="P1612" s="44"/>
      <c r="Q1612" s="44"/>
      <c r="R1612" s="44"/>
    </row>
    <row r="1613" spans="1:18" s="47" customFormat="1" x14ac:dyDescent="0.25">
      <c r="A1613" s="44"/>
      <c r="B1613" s="44"/>
      <c r="C1613" s="44"/>
      <c r="D1613" s="44"/>
      <c r="E1613" s="44"/>
      <c r="F1613" s="44"/>
      <c r="G1613" s="44"/>
      <c r="H1613" s="44"/>
      <c r="I1613" s="44"/>
      <c r="J1613" s="44"/>
      <c r="K1613" s="44"/>
      <c r="L1613" s="44"/>
      <c r="M1613" s="44"/>
      <c r="N1613" s="44"/>
      <c r="O1613" s="44"/>
      <c r="P1613" s="44"/>
      <c r="Q1613" s="44"/>
      <c r="R1613" s="44"/>
    </row>
    <row r="1614" spans="1:18" s="47" customFormat="1" x14ac:dyDescent="0.25">
      <c r="A1614" s="44"/>
      <c r="B1614" s="44"/>
      <c r="C1614" s="44"/>
      <c r="D1614" s="44"/>
      <c r="E1614" s="44"/>
      <c r="F1614" s="44"/>
      <c r="G1614" s="44"/>
      <c r="H1614" s="44"/>
      <c r="I1614" s="44"/>
      <c r="J1614" s="44"/>
      <c r="K1614" s="44"/>
      <c r="L1614" s="44"/>
      <c r="M1614" s="44"/>
      <c r="N1614" s="44"/>
      <c r="O1614" s="44"/>
      <c r="P1614" s="44"/>
      <c r="Q1614" s="44"/>
      <c r="R1614" s="44"/>
    </row>
    <row r="1615" spans="1:18" s="47" customFormat="1" x14ac:dyDescent="0.25">
      <c r="A1615" s="44"/>
      <c r="B1615" s="44"/>
      <c r="C1615" s="44"/>
      <c r="D1615" s="44"/>
      <c r="E1615" s="44"/>
      <c r="F1615" s="44"/>
      <c r="G1615" s="44"/>
      <c r="H1615" s="44"/>
      <c r="I1615" s="44"/>
      <c r="J1615" s="44"/>
      <c r="K1615" s="44"/>
      <c r="L1615" s="44"/>
      <c r="M1615" s="44"/>
      <c r="N1615" s="44"/>
      <c r="O1615" s="44"/>
      <c r="P1615" s="44"/>
      <c r="Q1615" s="44"/>
      <c r="R1615" s="44"/>
    </row>
    <row r="1616" spans="1:18" s="47" customFormat="1" x14ac:dyDescent="0.25">
      <c r="A1616" s="44"/>
      <c r="B1616" s="44"/>
      <c r="C1616" s="44"/>
      <c r="D1616" s="44"/>
      <c r="E1616" s="44"/>
      <c r="F1616" s="44"/>
      <c r="G1616" s="44"/>
      <c r="H1616" s="44"/>
      <c r="I1616" s="44"/>
      <c r="J1616" s="44"/>
      <c r="K1616" s="44"/>
      <c r="L1616" s="44"/>
      <c r="M1616" s="44"/>
      <c r="N1616" s="44"/>
      <c r="O1616" s="44"/>
      <c r="P1616" s="44"/>
      <c r="Q1616" s="44"/>
      <c r="R1616" s="44"/>
    </row>
    <row r="1617" spans="1:18" s="47" customFormat="1" x14ac:dyDescent="0.25">
      <c r="A1617" s="44"/>
      <c r="B1617" s="44"/>
      <c r="C1617" s="44"/>
      <c r="D1617" s="44"/>
      <c r="E1617" s="44"/>
      <c r="F1617" s="44"/>
      <c r="G1617" s="44"/>
      <c r="H1617" s="44"/>
      <c r="I1617" s="44"/>
      <c r="J1617" s="44"/>
      <c r="K1617" s="44"/>
      <c r="L1617" s="44"/>
      <c r="M1617" s="44"/>
      <c r="N1617" s="44"/>
      <c r="O1617" s="44"/>
      <c r="P1617" s="44"/>
      <c r="Q1617" s="44"/>
      <c r="R1617" s="44"/>
    </row>
    <row r="1618" spans="1:18" s="47" customFormat="1" x14ac:dyDescent="0.25">
      <c r="A1618" s="44"/>
      <c r="B1618" s="44"/>
      <c r="C1618" s="44"/>
      <c r="D1618" s="44"/>
      <c r="E1618" s="44"/>
      <c r="F1618" s="44"/>
      <c r="G1618" s="44"/>
      <c r="H1618" s="44"/>
      <c r="I1618" s="44"/>
      <c r="J1618" s="44"/>
      <c r="K1618" s="44"/>
      <c r="L1618" s="44"/>
      <c r="M1618" s="44"/>
      <c r="N1618" s="44"/>
      <c r="O1618" s="44"/>
      <c r="P1618" s="44"/>
      <c r="Q1618" s="44"/>
      <c r="R1618" s="44"/>
    </row>
    <row r="1619" spans="1:18" s="47" customFormat="1" x14ac:dyDescent="0.25">
      <c r="A1619" s="44"/>
      <c r="B1619" s="44"/>
      <c r="C1619" s="44"/>
      <c r="D1619" s="44"/>
      <c r="E1619" s="44"/>
      <c r="F1619" s="44"/>
      <c r="G1619" s="44"/>
      <c r="H1619" s="44"/>
      <c r="I1619" s="44"/>
      <c r="J1619" s="44"/>
      <c r="K1619" s="44"/>
      <c r="L1619" s="44"/>
      <c r="M1619" s="44"/>
      <c r="N1619" s="44"/>
      <c r="O1619" s="44"/>
      <c r="P1619" s="44"/>
      <c r="Q1619" s="44"/>
      <c r="R1619" s="44"/>
    </row>
    <row r="1620" spans="1:18" s="47" customFormat="1" x14ac:dyDescent="0.25">
      <c r="A1620" s="44"/>
      <c r="B1620" s="44"/>
      <c r="C1620" s="44"/>
      <c r="D1620" s="44"/>
      <c r="E1620" s="44"/>
      <c r="F1620" s="44"/>
      <c r="G1620" s="44"/>
      <c r="H1620" s="44"/>
      <c r="I1620" s="44"/>
      <c r="J1620" s="44"/>
      <c r="K1620" s="44"/>
      <c r="L1620" s="44"/>
      <c r="M1620" s="44"/>
      <c r="N1620" s="44"/>
      <c r="O1620" s="44"/>
      <c r="P1620" s="44"/>
      <c r="Q1620" s="44"/>
      <c r="R1620" s="44"/>
    </row>
    <row r="1621" spans="1:18" s="47" customFormat="1" x14ac:dyDescent="0.25">
      <c r="A1621" s="44"/>
      <c r="B1621" s="44"/>
      <c r="C1621" s="44"/>
      <c r="D1621" s="44"/>
      <c r="E1621" s="44"/>
      <c r="F1621" s="44"/>
      <c r="G1621" s="44"/>
      <c r="H1621" s="44"/>
      <c r="I1621" s="44"/>
      <c r="J1621" s="44"/>
      <c r="K1621" s="44"/>
      <c r="L1621" s="44"/>
      <c r="M1621" s="44"/>
      <c r="N1621" s="44"/>
      <c r="O1621" s="44"/>
      <c r="P1621" s="44"/>
      <c r="Q1621" s="44"/>
      <c r="R1621" s="44"/>
    </row>
    <row r="1622" spans="1:18" s="47" customFormat="1" x14ac:dyDescent="0.25">
      <c r="A1622" s="44"/>
      <c r="B1622" s="44"/>
      <c r="C1622" s="44"/>
      <c r="D1622" s="44"/>
      <c r="E1622" s="44"/>
      <c r="F1622" s="44"/>
      <c r="G1622" s="44"/>
      <c r="H1622" s="44"/>
      <c r="I1622" s="44"/>
      <c r="J1622" s="44"/>
      <c r="K1622" s="44"/>
      <c r="L1622" s="44"/>
      <c r="M1622" s="44"/>
      <c r="N1622" s="44"/>
      <c r="O1622" s="44"/>
      <c r="P1622" s="44"/>
      <c r="Q1622" s="44"/>
      <c r="R1622" s="44"/>
    </row>
    <row r="1623" spans="1:18" s="47" customFormat="1" x14ac:dyDescent="0.25">
      <c r="A1623" s="44"/>
      <c r="B1623" s="44"/>
      <c r="C1623" s="44"/>
      <c r="D1623" s="44"/>
      <c r="E1623" s="44"/>
      <c r="F1623" s="44"/>
      <c r="G1623" s="44"/>
      <c r="H1623" s="44"/>
      <c r="I1623" s="44"/>
      <c r="J1623" s="44"/>
      <c r="K1623" s="44"/>
      <c r="L1623" s="44"/>
      <c r="M1623" s="44"/>
      <c r="N1623" s="44"/>
      <c r="O1623" s="44"/>
      <c r="P1623" s="44"/>
      <c r="Q1623" s="44"/>
      <c r="R1623" s="44"/>
    </row>
    <row r="1624" spans="1:18" s="47" customFormat="1" x14ac:dyDescent="0.25">
      <c r="A1624" s="44"/>
      <c r="B1624" s="44"/>
      <c r="C1624" s="44"/>
      <c r="D1624" s="44"/>
      <c r="E1624" s="44"/>
      <c r="F1624" s="44"/>
      <c r="G1624" s="44"/>
      <c r="H1624" s="44"/>
      <c r="I1624" s="44"/>
      <c r="J1624" s="44"/>
      <c r="K1624" s="44"/>
      <c r="L1624" s="44"/>
      <c r="M1624" s="44"/>
      <c r="N1624" s="44"/>
      <c r="O1624" s="44"/>
      <c r="P1624" s="44"/>
      <c r="Q1624" s="44"/>
      <c r="R1624" s="44"/>
    </row>
    <row r="1625" spans="1:18" s="47" customFormat="1" x14ac:dyDescent="0.25">
      <c r="A1625" s="44"/>
      <c r="B1625" s="44"/>
      <c r="C1625" s="44"/>
      <c r="D1625" s="44"/>
      <c r="E1625" s="44"/>
      <c r="F1625" s="44"/>
      <c r="G1625" s="44"/>
      <c r="H1625" s="44"/>
      <c r="I1625" s="44"/>
      <c r="J1625" s="44"/>
      <c r="K1625" s="44"/>
      <c r="L1625" s="44"/>
      <c r="M1625" s="44"/>
      <c r="N1625" s="44"/>
      <c r="O1625" s="44"/>
      <c r="P1625" s="44"/>
      <c r="Q1625" s="44"/>
      <c r="R1625" s="44"/>
    </row>
    <row r="1626" spans="1:18" s="47" customFormat="1" x14ac:dyDescent="0.25">
      <c r="A1626" s="44"/>
      <c r="B1626" s="44"/>
      <c r="C1626" s="44"/>
      <c r="D1626" s="44"/>
      <c r="E1626" s="44"/>
      <c r="F1626" s="44"/>
      <c r="G1626" s="44"/>
      <c r="H1626" s="44"/>
      <c r="I1626" s="44"/>
      <c r="J1626" s="44"/>
      <c r="K1626" s="44"/>
      <c r="L1626" s="44"/>
      <c r="M1626" s="44"/>
      <c r="N1626" s="44"/>
      <c r="O1626" s="44"/>
      <c r="P1626" s="44"/>
      <c r="Q1626" s="44"/>
      <c r="R1626" s="44"/>
    </row>
    <row r="1627" spans="1:18" s="47" customFormat="1" x14ac:dyDescent="0.25">
      <c r="A1627" s="44"/>
      <c r="B1627" s="44"/>
      <c r="C1627" s="44"/>
      <c r="D1627" s="44"/>
      <c r="E1627" s="44"/>
      <c r="F1627" s="44"/>
      <c r="G1627" s="44"/>
      <c r="H1627" s="44"/>
      <c r="I1627" s="44"/>
      <c r="J1627" s="44"/>
      <c r="K1627" s="44"/>
      <c r="L1627" s="44"/>
      <c r="M1627" s="44"/>
      <c r="N1627" s="44"/>
      <c r="O1627" s="44"/>
      <c r="P1627" s="44"/>
      <c r="Q1627" s="44"/>
      <c r="R1627" s="44"/>
    </row>
    <row r="1628" spans="1:18" s="47" customFormat="1" x14ac:dyDescent="0.25">
      <c r="A1628" s="44"/>
      <c r="B1628" s="44"/>
      <c r="C1628" s="44"/>
      <c r="D1628" s="44"/>
      <c r="E1628" s="44"/>
      <c r="F1628" s="44"/>
      <c r="G1628" s="44"/>
      <c r="H1628" s="44"/>
      <c r="I1628" s="44"/>
      <c r="J1628" s="44"/>
      <c r="K1628" s="44"/>
      <c r="L1628" s="44"/>
      <c r="M1628" s="44"/>
      <c r="N1628" s="44"/>
      <c r="O1628" s="44"/>
      <c r="P1628" s="44"/>
      <c r="Q1628" s="44"/>
      <c r="R1628" s="44"/>
    </row>
    <row r="1629" spans="1:18" s="47" customFormat="1" x14ac:dyDescent="0.25">
      <c r="A1629" s="44"/>
      <c r="B1629" s="44"/>
      <c r="C1629" s="44"/>
      <c r="D1629" s="44"/>
      <c r="E1629" s="44"/>
      <c r="F1629" s="44"/>
      <c r="G1629" s="44"/>
      <c r="H1629" s="44"/>
      <c r="I1629" s="44"/>
      <c r="J1629" s="44"/>
      <c r="K1629" s="44"/>
      <c r="L1629" s="44"/>
      <c r="M1629" s="44"/>
      <c r="N1629" s="44"/>
      <c r="O1629" s="44"/>
      <c r="P1629" s="44"/>
      <c r="Q1629" s="44"/>
      <c r="R1629" s="44"/>
    </row>
    <row r="1630" spans="1:18" s="47" customFormat="1" x14ac:dyDescent="0.25">
      <c r="A1630" s="44"/>
      <c r="B1630" s="44"/>
      <c r="C1630" s="44"/>
      <c r="D1630" s="44"/>
      <c r="E1630" s="44"/>
      <c r="F1630" s="44"/>
      <c r="G1630" s="44"/>
      <c r="H1630" s="44"/>
      <c r="I1630" s="44"/>
      <c r="J1630" s="44"/>
      <c r="K1630" s="44"/>
      <c r="L1630" s="44"/>
      <c r="M1630" s="44"/>
      <c r="N1630" s="44"/>
      <c r="O1630" s="44"/>
      <c r="P1630" s="44"/>
      <c r="Q1630" s="44"/>
      <c r="R1630" s="44"/>
    </row>
    <row r="1631" spans="1:18" s="47" customFormat="1" x14ac:dyDescent="0.25">
      <c r="A1631" s="44"/>
      <c r="B1631" s="44"/>
      <c r="C1631" s="44"/>
      <c r="D1631" s="44"/>
      <c r="E1631" s="44"/>
      <c r="F1631" s="44"/>
      <c r="G1631" s="44"/>
      <c r="H1631" s="44"/>
      <c r="I1631" s="44"/>
      <c r="J1631" s="44"/>
      <c r="K1631" s="44"/>
      <c r="L1631" s="44"/>
      <c r="M1631" s="44"/>
      <c r="N1631" s="44"/>
      <c r="O1631" s="44"/>
      <c r="P1631" s="44"/>
      <c r="Q1631" s="44"/>
      <c r="R1631" s="44"/>
    </row>
    <row r="1632" spans="1:18" s="47" customFormat="1" x14ac:dyDescent="0.25">
      <c r="A1632" s="44"/>
      <c r="B1632" s="44"/>
      <c r="C1632" s="44"/>
      <c r="D1632" s="44"/>
      <c r="E1632" s="44"/>
      <c r="F1632" s="44"/>
      <c r="G1632" s="44"/>
      <c r="H1632" s="44"/>
      <c r="I1632" s="44"/>
      <c r="J1632" s="44"/>
      <c r="K1632" s="44"/>
      <c r="L1632" s="44"/>
      <c r="M1632" s="44"/>
      <c r="N1632" s="44"/>
      <c r="O1632" s="44"/>
      <c r="P1632" s="44"/>
      <c r="Q1632" s="44"/>
      <c r="R1632" s="44"/>
    </row>
    <row r="1633" spans="1:18" s="47" customFormat="1" x14ac:dyDescent="0.25">
      <c r="A1633" s="44"/>
      <c r="B1633" s="44"/>
      <c r="C1633" s="44"/>
      <c r="D1633" s="44"/>
      <c r="E1633" s="44"/>
      <c r="F1633" s="44"/>
      <c r="G1633" s="44"/>
      <c r="H1633" s="44"/>
      <c r="I1633" s="44"/>
      <c r="J1633" s="44"/>
      <c r="K1633" s="44"/>
      <c r="L1633" s="44"/>
      <c r="M1633" s="44"/>
      <c r="N1633" s="44"/>
      <c r="O1633" s="44"/>
      <c r="P1633" s="44"/>
      <c r="Q1633" s="44"/>
      <c r="R1633" s="44"/>
    </row>
    <row r="1634" spans="1:18" s="47" customFormat="1" x14ac:dyDescent="0.25">
      <c r="A1634" s="44"/>
      <c r="B1634" s="44"/>
      <c r="C1634" s="44"/>
      <c r="D1634" s="44"/>
      <c r="E1634" s="44"/>
      <c r="F1634" s="44"/>
      <c r="G1634" s="44"/>
      <c r="H1634" s="44"/>
      <c r="I1634" s="44"/>
      <c r="J1634" s="44"/>
      <c r="K1634" s="44"/>
      <c r="L1634" s="44"/>
      <c r="M1634" s="44"/>
      <c r="N1634" s="44"/>
      <c r="O1634" s="44"/>
      <c r="P1634" s="44"/>
      <c r="Q1634" s="44"/>
      <c r="R1634" s="44"/>
    </row>
    <row r="1635" spans="1:18" s="47" customFormat="1" x14ac:dyDescent="0.25">
      <c r="A1635" s="44"/>
      <c r="B1635" s="44"/>
      <c r="C1635" s="44"/>
      <c r="D1635" s="44"/>
      <c r="E1635" s="44"/>
      <c r="F1635" s="44"/>
      <c r="G1635" s="44"/>
      <c r="H1635" s="44"/>
      <c r="I1635" s="44"/>
      <c r="J1635" s="44"/>
      <c r="K1635" s="44"/>
      <c r="L1635" s="44"/>
      <c r="M1635" s="44"/>
      <c r="N1635" s="44"/>
      <c r="O1635" s="44"/>
      <c r="P1635" s="44"/>
      <c r="Q1635" s="44"/>
      <c r="R1635" s="44"/>
    </row>
    <row r="1636" spans="1:18" s="47" customFormat="1" x14ac:dyDescent="0.25">
      <c r="A1636" s="44"/>
      <c r="B1636" s="44"/>
      <c r="C1636" s="44"/>
      <c r="D1636" s="44"/>
      <c r="E1636" s="44"/>
      <c r="F1636" s="44"/>
      <c r="G1636" s="44"/>
      <c r="H1636" s="44"/>
      <c r="I1636" s="44"/>
      <c r="J1636" s="44"/>
      <c r="K1636" s="44"/>
      <c r="L1636" s="44"/>
      <c r="M1636" s="44"/>
      <c r="N1636" s="44"/>
      <c r="O1636" s="44"/>
      <c r="P1636" s="44"/>
      <c r="Q1636" s="44"/>
      <c r="R1636" s="44"/>
    </row>
    <row r="1637" spans="1:18" s="47" customFormat="1" x14ac:dyDescent="0.25">
      <c r="A1637" s="44"/>
      <c r="B1637" s="44"/>
      <c r="C1637" s="44"/>
      <c r="D1637" s="44"/>
      <c r="E1637" s="44"/>
      <c r="F1637" s="44"/>
      <c r="G1637" s="44"/>
      <c r="H1637" s="44"/>
      <c r="I1637" s="44"/>
      <c r="J1637" s="44"/>
      <c r="K1637" s="44"/>
      <c r="L1637" s="44"/>
      <c r="M1637" s="44"/>
      <c r="N1637" s="44"/>
      <c r="O1637" s="44"/>
      <c r="P1637" s="44"/>
      <c r="Q1637" s="44"/>
      <c r="R1637" s="44"/>
    </row>
    <row r="1638" spans="1:18" s="47" customFormat="1" x14ac:dyDescent="0.25">
      <c r="A1638" s="44"/>
      <c r="B1638" s="44"/>
      <c r="C1638" s="44"/>
      <c r="D1638" s="44"/>
      <c r="E1638" s="44"/>
      <c r="F1638" s="44"/>
      <c r="G1638" s="44"/>
      <c r="H1638" s="44"/>
      <c r="I1638" s="44"/>
      <c r="J1638" s="44"/>
      <c r="K1638" s="44"/>
      <c r="L1638" s="44"/>
      <c r="M1638" s="44"/>
      <c r="N1638" s="44"/>
      <c r="O1638" s="44"/>
      <c r="P1638" s="44"/>
      <c r="Q1638" s="44"/>
      <c r="R1638" s="44"/>
    </row>
    <row r="1639" spans="1:18" s="47" customFormat="1" x14ac:dyDescent="0.25">
      <c r="A1639" s="44"/>
      <c r="B1639" s="44"/>
      <c r="C1639" s="44"/>
      <c r="D1639" s="44"/>
      <c r="E1639" s="44"/>
      <c r="F1639" s="44"/>
      <c r="G1639" s="44"/>
      <c r="H1639" s="44"/>
      <c r="I1639" s="44"/>
      <c r="J1639" s="44"/>
      <c r="K1639" s="44"/>
      <c r="L1639" s="44"/>
      <c r="M1639" s="44"/>
      <c r="N1639" s="44"/>
      <c r="O1639" s="44"/>
      <c r="P1639" s="44"/>
      <c r="Q1639" s="44"/>
      <c r="R1639" s="44"/>
    </row>
    <row r="1640" spans="1:18" s="47" customFormat="1" x14ac:dyDescent="0.25">
      <c r="A1640" s="44"/>
      <c r="B1640" s="44"/>
      <c r="C1640" s="44"/>
      <c r="D1640" s="44"/>
      <c r="E1640" s="44"/>
      <c r="F1640" s="44"/>
      <c r="G1640" s="44"/>
      <c r="H1640" s="44"/>
      <c r="I1640" s="44"/>
      <c r="J1640" s="44"/>
      <c r="K1640" s="44"/>
      <c r="L1640" s="44"/>
      <c r="M1640" s="44"/>
      <c r="N1640" s="44"/>
      <c r="O1640" s="44"/>
      <c r="P1640" s="44"/>
      <c r="Q1640" s="44"/>
      <c r="R1640" s="44"/>
    </row>
    <row r="1641" spans="1:18" s="47" customFormat="1" x14ac:dyDescent="0.25">
      <c r="A1641" s="44"/>
      <c r="B1641" s="44"/>
      <c r="C1641" s="44"/>
      <c r="D1641" s="44"/>
      <c r="E1641" s="44"/>
      <c r="F1641" s="44"/>
      <c r="G1641" s="44"/>
      <c r="H1641" s="44"/>
      <c r="I1641" s="44"/>
      <c r="J1641" s="44"/>
      <c r="K1641" s="44"/>
      <c r="L1641" s="44"/>
      <c r="M1641" s="44"/>
      <c r="N1641" s="44"/>
      <c r="O1641" s="44"/>
      <c r="P1641" s="44"/>
      <c r="Q1641" s="44"/>
      <c r="R1641" s="44"/>
    </row>
    <row r="1642" spans="1:18" s="47" customFormat="1" x14ac:dyDescent="0.25">
      <c r="A1642" s="44"/>
      <c r="B1642" s="44"/>
      <c r="C1642" s="44"/>
      <c r="D1642" s="44"/>
      <c r="E1642" s="44"/>
      <c r="F1642" s="44"/>
      <c r="G1642" s="44"/>
      <c r="H1642" s="44"/>
      <c r="I1642" s="44"/>
      <c r="J1642" s="44"/>
      <c r="K1642" s="44"/>
      <c r="L1642" s="44"/>
      <c r="M1642" s="44"/>
      <c r="N1642" s="44"/>
      <c r="O1642" s="44"/>
      <c r="P1642" s="44"/>
      <c r="Q1642" s="44"/>
      <c r="R1642" s="44"/>
    </row>
    <row r="1643" spans="1:18" s="47" customFormat="1" x14ac:dyDescent="0.25">
      <c r="A1643" s="44"/>
      <c r="B1643" s="44"/>
      <c r="C1643" s="44"/>
      <c r="D1643" s="44"/>
      <c r="E1643" s="44"/>
      <c r="F1643" s="44"/>
      <c r="G1643" s="44"/>
      <c r="H1643" s="44"/>
      <c r="I1643" s="44"/>
      <c r="J1643" s="44"/>
      <c r="K1643" s="44"/>
      <c r="L1643" s="44"/>
      <c r="M1643" s="44"/>
      <c r="N1643" s="44"/>
      <c r="O1643" s="44"/>
      <c r="P1643" s="44"/>
      <c r="Q1643" s="44"/>
      <c r="R1643" s="44"/>
    </row>
    <row r="1644" spans="1:18" s="47" customFormat="1" x14ac:dyDescent="0.25">
      <c r="A1644" s="44"/>
      <c r="B1644" s="44"/>
      <c r="C1644" s="44"/>
      <c r="D1644" s="44"/>
      <c r="E1644" s="44"/>
      <c r="F1644" s="44"/>
      <c r="G1644" s="44"/>
      <c r="H1644" s="44"/>
      <c r="I1644" s="44"/>
      <c r="J1644" s="44"/>
      <c r="K1644" s="44"/>
      <c r="L1644" s="44"/>
      <c r="M1644" s="44"/>
      <c r="N1644" s="44"/>
      <c r="O1644" s="44"/>
      <c r="P1644" s="44"/>
      <c r="Q1644" s="44"/>
      <c r="R1644" s="44"/>
    </row>
    <row r="1645" spans="1:18" s="47" customFormat="1" x14ac:dyDescent="0.25">
      <c r="A1645" s="44"/>
      <c r="B1645" s="44"/>
      <c r="C1645" s="44"/>
      <c r="D1645" s="44"/>
      <c r="E1645" s="44"/>
      <c r="F1645" s="44"/>
      <c r="G1645" s="44"/>
      <c r="H1645" s="44"/>
      <c r="I1645" s="44"/>
      <c r="J1645" s="44"/>
      <c r="K1645" s="44"/>
      <c r="L1645" s="44"/>
      <c r="M1645" s="44"/>
      <c r="N1645" s="44"/>
      <c r="O1645" s="44"/>
      <c r="P1645" s="44"/>
      <c r="Q1645" s="44"/>
      <c r="R1645" s="44"/>
    </row>
    <row r="1646" spans="1:18" s="47" customFormat="1" x14ac:dyDescent="0.25">
      <c r="A1646" s="44"/>
      <c r="B1646" s="44"/>
      <c r="C1646" s="44"/>
      <c r="D1646" s="44"/>
      <c r="E1646" s="44"/>
      <c r="F1646" s="44"/>
      <c r="G1646" s="44"/>
      <c r="H1646" s="44"/>
      <c r="I1646" s="44"/>
      <c r="J1646" s="44"/>
      <c r="K1646" s="44"/>
      <c r="L1646" s="44"/>
      <c r="M1646" s="44"/>
      <c r="N1646" s="44"/>
      <c r="O1646" s="44"/>
      <c r="P1646" s="44"/>
      <c r="Q1646" s="44"/>
      <c r="R1646" s="44"/>
    </row>
    <row r="1647" spans="1:18" s="47" customFormat="1" x14ac:dyDescent="0.25">
      <c r="A1647" s="44"/>
      <c r="B1647" s="44"/>
      <c r="C1647" s="44"/>
      <c r="D1647" s="44"/>
      <c r="E1647" s="44"/>
      <c r="F1647" s="44"/>
      <c r="G1647" s="44"/>
      <c r="H1647" s="44"/>
      <c r="I1647" s="44"/>
      <c r="J1647" s="44"/>
      <c r="K1647" s="44"/>
      <c r="L1647" s="44"/>
      <c r="M1647" s="44"/>
      <c r="N1647" s="44"/>
      <c r="O1647" s="44"/>
      <c r="P1647" s="44"/>
      <c r="Q1647" s="44"/>
      <c r="R1647" s="44"/>
    </row>
    <row r="1648" spans="1:18" s="47" customFormat="1" x14ac:dyDescent="0.25">
      <c r="A1648" s="44"/>
      <c r="B1648" s="44"/>
      <c r="C1648" s="44"/>
      <c r="D1648" s="44"/>
      <c r="E1648" s="44"/>
      <c r="F1648" s="44"/>
      <c r="G1648" s="44"/>
      <c r="H1648" s="44"/>
      <c r="I1648" s="44"/>
      <c r="J1648" s="44"/>
      <c r="K1648" s="44"/>
      <c r="L1648" s="44"/>
      <c r="M1648" s="44"/>
      <c r="N1648" s="44"/>
      <c r="O1648" s="44"/>
      <c r="P1648" s="44"/>
      <c r="Q1648" s="44"/>
      <c r="R1648" s="44"/>
    </row>
    <row r="1649" spans="1:18" s="47" customFormat="1" x14ac:dyDescent="0.25">
      <c r="A1649" s="44"/>
      <c r="B1649" s="44"/>
      <c r="C1649" s="44"/>
      <c r="D1649" s="44"/>
      <c r="E1649" s="44"/>
      <c r="F1649" s="44"/>
      <c r="G1649" s="44"/>
      <c r="H1649" s="44"/>
      <c r="I1649" s="44"/>
      <c r="J1649" s="44"/>
      <c r="K1649" s="44"/>
      <c r="L1649" s="44"/>
      <c r="M1649" s="44"/>
      <c r="N1649" s="44"/>
      <c r="O1649" s="44"/>
      <c r="P1649" s="44"/>
      <c r="Q1649" s="44"/>
      <c r="R1649" s="44"/>
    </row>
    <row r="1650" spans="1:18" s="47" customFormat="1" x14ac:dyDescent="0.25">
      <c r="A1650" s="44"/>
      <c r="B1650" s="44"/>
      <c r="C1650" s="44"/>
      <c r="D1650" s="44"/>
      <c r="E1650" s="44"/>
      <c r="F1650" s="44"/>
      <c r="G1650" s="44"/>
      <c r="H1650" s="44"/>
      <c r="I1650" s="44"/>
      <c r="J1650" s="44"/>
      <c r="K1650" s="44"/>
      <c r="L1650" s="44"/>
      <c r="M1650" s="44"/>
      <c r="N1650" s="44"/>
      <c r="O1650" s="44"/>
      <c r="P1650" s="44"/>
      <c r="Q1650" s="44"/>
      <c r="R1650" s="44"/>
    </row>
    <row r="1651" spans="1:18" s="47" customFormat="1" x14ac:dyDescent="0.25">
      <c r="A1651" s="44"/>
      <c r="B1651" s="44"/>
      <c r="C1651" s="44"/>
      <c r="D1651" s="44"/>
      <c r="E1651" s="44"/>
      <c r="F1651" s="44"/>
      <c r="G1651" s="44"/>
      <c r="H1651" s="44"/>
      <c r="I1651" s="44"/>
      <c r="J1651" s="44"/>
      <c r="K1651" s="44"/>
      <c r="L1651" s="44"/>
      <c r="M1651" s="44"/>
      <c r="N1651" s="44"/>
      <c r="O1651" s="44"/>
      <c r="P1651" s="44"/>
      <c r="Q1651" s="44"/>
      <c r="R1651" s="44"/>
    </row>
    <row r="1652" spans="1:18" s="47" customFormat="1" x14ac:dyDescent="0.25">
      <c r="A1652" s="44"/>
      <c r="B1652" s="44"/>
      <c r="C1652" s="44"/>
      <c r="D1652" s="44"/>
      <c r="E1652" s="44"/>
      <c r="F1652" s="44"/>
      <c r="G1652" s="44"/>
      <c r="H1652" s="44"/>
      <c r="I1652" s="44"/>
      <c r="J1652" s="44"/>
      <c r="K1652" s="44"/>
      <c r="L1652" s="44"/>
      <c r="M1652" s="44"/>
      <c r="N1652" s="44"/>
      <c r="O1652" s="44"/>
      <c r="P1652" s="44"/>
      <c r="Q1652" s="44"/>
      <c r="R1652" s="44"/>
    </row>
    <row r="1653" spans="1:18" s="47" customFormat="1" x14ac:dyDescent="0.25">
      <c r="A1653" s="44"/>
      <c r="B1653" s="44"/>
      <c r="C1653" s="44"/>
      <c r="D1653" s="44"/>
      <c r="E1653" s="44"/>
      <c r="F1653" s="44"/>
      <c r="G1653" s="44"/>
      <c r="H1653" s="44"/>
      <c r="I1653" s="44"/>
      <c r="J1653" s="44"/>
      <c r="K1653" s="44"/>
      <c r="L1653" s="44"/>
      <c r="M1653" s="44"/>
      <c r="N1653" s="44"/>
      <c r="O1653" s="44"/>
      <c r="P1653" s="44"/>
      <c r="Q1653" s="44"/>
      <c r="R1653" s="44"/>
    </row>
    <row r="1654" spans="1:18" s="47" customFormat="1" x14ac:dyDescent="0.25">
      <c r="A1654" s="44"/>
      <c r="B1654" s="44"/>
      <c r="C1654" s="44"/>
      <c r="D1654" s="44"/>
      <c r="E1654" s="44"/>
      <c r="F1654" s="44"/>
      <c r="G1654" s="44"/>
      <c r="H1654" s="44"/>
      <c r="I1654" s="44"/>
      <c r="J1654" s="44"/>
      <c r="K1654" s="44"/>
      <c r="L1654" s="44"/>
      <c r="M1654" s="44"/>
      <c r="N1654" s="44"/>
      <c r="O1654" s="44"/>
      <c r="P1654" s="44"/>
      <c r="Q1654" s="44"/>
      <c r="R1654" s="44"/>
    </row>
    <row r="1655" spans="1:18" s="47" customFormat="1" x14ac:dyDescent="0.25">
      <c r="A1655" s="44"/>
      <c r="B1655" s="44"/>
      <c r="C1655" s="44"/>
      <c r="D1655" s="44"/>
      <c r="E1655" s="44"/>
      <c r="F1655" s="44"/>
      <c r="G1655" s="44"/>
      <c r="H1655" s="44"/>
      <c r="I1655" s="44"/>
      <c r="J1655" s="44"/>
      <c r="K1655" s="44"/>
      <c r="L1655" s="44"/>
      <c r="M1655" s="44"/>
      <c r="N1655" s="44"/>
      <c r="O1655" s="44"/>
      <c r="P1655" s="44"/>
      <c r="Q1655" s="44"/>
      <c r="R1655" s="44"/>
    </row>
    <row r="1656" spans="1:18" s="47" customFormat="1" x14ac:dyDescent="0.25">
      <c r="A1656" s="44"/>
      <c r="B1656" s="44"/>
      <c r="C1656" s="44"/>
      <c r="D1656" s="44"/>
      <c r="E1656" s="44"/>
      <c r="F1656" s="44"/>
      <c r="G1656" s="44"/>
      <c r="H1656" s="44"/>
      <c r="I1656" s="44"/>
      <c r="J1656" s="44"/>
      <c r="K1656" s="44"/>
      <c r="L1656" s="44"/>
      <c r="M1656" s="44"/>
      <c r="N1656" s="44"/>
      <c r="O1656" s="44"/>
      <c r="P1656" s="44"/>
      <c r="Q1656" s="44"/>
      <c r="R1656" s="44"/>
    </row>
    <row r="1657" spans="1:18" s="47" customFormat="1" x14ac:dyDescent="0.25">
      <c r="A1657" s="44"/>
      <c r="B1657" s="44"/>
      <c r="C1657" s="44"/>
      <c r="D1657" s="44"/>
      <c r="E1657" s="44"/>
      <c r="F1657" s="44"/>
      <c r="G1657" s="44"/>
      <c r="H1657" s="44"/>
      <c r="I1657" s="44"/>
      <c r="J1657" s="44"/>
      <c r="K1657" s="44"/>
      <c r="L1657" s="44"/>
      <c r="M1657" s="44"/>
      <c r="N1657" s="44"/>
      <c r="O1657" s="44"/>
      <c r="P1657" s="44"/>
      <c r="Q1657" s="44"/>
      <c r="R1657" s="44"/>
    </row>
    <row r="1658" spans="1:18" s="47" customFormat="1" x14ac:dyDescent="0.25">
      <c r="A1658" s="44"/>
      <c r="B1658" s="44"/>
      <c r="C1658" s="44"/>
      <c r="D1658" s="44"/>
      <c r="E1658" s="44"/>
      <c r="F1658" s="44"/>
      <c r="G1658" s="44"/>
      <c r="H1658" s="44"/>
      <c r="I1658" s="44"/>
      <c r="J1658" s="44"/>
      <c r="K1658" s="44"/>
      <c r="L1658" s="44"/>
      <c r="M1658" s="44"/>
      <c r="N1658" s="44"/>
      <c r="O1658" s="44"/>
      <c r="P1658" s="44"/>
      <c r="Q1658" s="44"/>
      <c r="R1658" s="44"/>
    </row>
    <row r="1659" spans="1:18" s="47" customFormat="1" x14ac:dyDescent="0.25">
      <c r="A1659" s="44"/>
      <c r="B1659" s="44"/>
      <c r="C1659" s="44"/>
      <c r="D1659" s="44"/>
      <c r="E1659" s="44"/>
      <c r="F1659" s="44"/>
      <c r="G1659" s="44"/>
      <c r="H1659" s="44"/>
      <c r="I1659" s="44"/>
      <c r="J1659" s="44"/>
      <c r="K1659" s="44"/>
      <c r="L1659" s="44"/>
      <c r="M1659" s="44"/>
      <c r="N1659" s="44"/>
      <c r="O1659" s="44"/>
      <c r="P1659" s="44"/>
      <c r="Q1659" s="44"/>
      <c r="R1659" s="44"/>
    </row>
    <row r="1660" spans="1:18" s="47" customFormat="1" x14ac:dyDescent="0.25">
      <c r="A1660" s="44"/>
      <c r="B1660" s="44"/>
      <c r="C1660" s="44"/>
      <c r="D1660" s="44"/>
      <c r="E1660" s="44"/>
      <c r="F1660" s="44"/>
      <c r="G1660" s="44"/>
      <c r="H1660" s="44"/>
      <c r="I1660" s="44"/>
      <c r="J1660" s="44"/>
      <c r="K1660" s="44"/>
      <c r="L1660" s="44"/>
      <c r="M1660" s="44"/>
      <c r="N1660" s="44"/>
      <c r="O1660" s="44"/>
      <c r="P1660" s="44"/>
      <c r="Q1660" s="44"/>
      <c r="R1660" s="44"/>
    </row>
    <row r="1661" spans="1:18" s="47" customFormat="1" x14ac:dyDescent="0.25">
      <c r="A1661" s="44"/>
      <c r="B1661" s="44"/>
      <c r="C1661" s="44"/>
      <c r="D1661" s="44"/>
      <c r="E1661" s="44"/>
      <c r="F1661" s="44"/>
      <c r="G1661" s="44"/>
      <c r="H1661" s="44"/>
      <c r="I1661" s="44"/>
      <c r="J1661" s="44"/>
      <c r="K1661" s="44"/>
      <c r="L1661" s="44"/>
      <c r="M1661" s="44"/>
      <c r="N1661" s="44"/>
      <c r="O1661" s="44"/>
      <c r="P1661" s="44"/>
      <c r="Q1661" s="44"/>
      <c r="R1661" s="44"/>
    </row>
    <row r="1662" spans="1:18" s="47" customFormat="1" x14ac:dyDescent="0.25">
      <c r="A1662" s="44"/>
      <c r="B1662" s="44"/>
      <c r="C1662" s="44"/>
      <c r="D1662" s="44"/>
      <c r="E1662" s="44"/>
      <c r="F1662" s="44"/>
      <c r="G1662" s="44"/>
      <c r="H1662" s="44"/>
      <c r="I1662" s="44"/>
      <c r="J1662" s="44"/>
      <c r="K1662" s="44"/>
      <c r="L1662" s="44"/>
      <c r="M1662" s="44"/>
      <c r="N1662" s="44"/>
      <c r="O1662" s="44"/>
      <c r="P1662" s="44"/>
      <c r="Q1662" s="44"/>
      <c r="R1662" s="44"/>
    </row>
    <row r="1663" spans="1:18" s="47" customFormat="1" x14ac:dyDescent="0.25">
      <c r="A1663" s="44"/>
      <c r="B1663" s="44"/>
      <c r="C1663" s="44"/>
      <c r="D1663" s="44"/>
      <c r="E1663" s="44"/>
      <c r="F1663" s="44"/>
      <c r="G1663" s="44"/>
      <c r="H1663" s="44"/>
      <c r="I1663" s="44"/>
      <c r="J1663" s="44"/>
      <c r="K1663" s="44"/>
      <c r="L1663" s="44"/>
      <c r="M1663" s="44"/>
      <c r="N1663" s="44"/>
      <c r="O1663" s="44"/>
      <c r="P1663" s="44"/>
      <c r="Q1663" s="44"/>
      <c r="R1663" s="44"/>
    </row>
    <row r="1664" spans="1:18" s="47" customFormat="1" x14ac:dyDescent="0.25">
      <c r="A1664" s="44"/>
      <c r="B1664" s="44"/>
      <c r="C1664" s="44"/>
      <c r="D1664" s="44"/>
      <c r="E1664" s="44"/>
      <c r="F1664" s="44"/>
      <c r="G1664" s="44"/>
      <c r="H1664" s="44"/>
      <c r="I1664" s="44"/>
      <c r="J1664" s="44"/>
      <c r="K1664" s="44"/>
      <c r="L1664" s="44"/>
      <c r="M1664" s="44"/>
      <c r="N1664" s="44"/>
      <c r="O1664" s="44"/>
      <c r="P1664" s="44"/>
      <c r="Q1664" s="44"/>
      <c r="R1664" s="44"/>
    </row>
    <row r="1665" spans="1:18" s="47" customFormat="1" x14ac:dyDescent="0.25">
      <c r="A1665" s="44"/>
      <c r="B1665" s="44"/>
      <c r="C1665" s="44"/>
      <c r="D1665" s="44"/>
      <c r="E1665" s="44"/>
      <c r="F1665" s="44"/>
      <c r="G1665" s="44"/>
      <c r="H1665" s="44"/>
      <c r="I1665" s="44"/>
      <c r="J1665" s="44"/>
      <c r="K1665" s="44"/>
      <c r="L1665" s="44"/>
      <c r="M1665" s="44"/>
      <c r="N1665" s="44"/>
      <c r="O1665" s="44"/>
      <c r="P1665" s="44"/>
      <c r="Q1665" s="44"/>
      <c r="R1665" s="44"/>
    </row>
    <row r="1666" spans="1:18" s="47" customFormat="1" x14ac:dyDescent="0.25">
      <c r="A1666" s="44"/>
      <c r="B1666" s="44"/>
      <c r="C1666" s="44"/>
      <c r="D1666" s="44"/>
      <c r="E1666" s="44"/>
      <c r="F1666" s="44"/>
      <c r="G1666" s="44"/>
      <c r="H1666" s="44"/>
      <c r="I1666" s="44"/>
      <c r="J1666" s="44"/>
      <c r="K1666" s="44"/>
      <c r="L1666" s="44"/>
      <c r="M1666" s="44"/>
      <c r="N1666" s="44"/>
      <c r="O1666" s="44"/>
      <c r="P1666" s="44"/>
      <c r="Q1666" s="44"/>
      <c r="R1666" s="44"/>
    </row>
    <row r="1667" spans="1:18" s="47" customFormat="1" x14ac:dyDescent="0.25">
      <c r="A1667" s="44"/>
      <c r="B1667" s="44"/>
      <c r="C1667" s="44"/>
      <c r="D1667" s="44"/>
      <c r="E1667" s="44"/>
      <c r="F1667" s="44"/>
      <c r="G1667" s="44"/>
      <c r="H1667" s="44"/>
      <c r="I1667" s="44"/>
      <c r="J1667" s="44"/>
      <c r="K1667" s="44"/>
      <c r="L1667" s="44"/>
      <c r="M1667" s="44"/>
      <c r="N1667" s="44"/>
      <c r="O1667" s="44"/>
      <c r="P1667" s="44"/>
      <c r="Q1667" s="44"/>
      <c r="R1667" s="44"/>
    </row>
    <row r="1668" spans="1:18" s="47" customFormat="1" x14ac:dyDescent="0.25">
      <c r="A1668" s="44"/>
      <c r="B1668" s="44"/>
      <c r="C1668" s="44"/>
      <c r="D1668" s="44"/>
      <c r="E1668" s="44"/>
      <c r="F1668" s="44"/>
      <c r="G1668" s="44"/>
      <c r="H1668" s="44"/>
      <c r="I1668" s="44"/>
      <c r="J1668" s="44"/>
      <c r="K1668" s="44"/>
      <c r="L1668" s="44"/>
      <c r="M1668" s="44"/>
      <c r="N1668" s="44"/>
      <c r="O1668" s="44"/>
      <c r="P1668" s="44"/>
      <c r="Q1668" s="44"/>
      <c r="R1668" s="44"/>
    </row>
    <row r="1669" spans="1:18" s="47" customFormat="1" x14ac:dyDescent="0.25">
      <c r="A1669" s="44"/>
      <c r="B1669" s="44"/>
      <c r="C1669" s="44"/>
      <c r="D1669" s="44"/>
      <c r="E1669" s="44"/>
      <c r="F1669" s="44"/>
      <c r="G1669" s="44"/>
      <c r="H1669" s="44"/>
      <c r="I1669" s="44"/>
      <c r="J1669" s="44"/>
      <c r="K1669" s="44"/>
      <c r="L1669" s="44"/>
      <c r="M1669" s="44"/>
      <c r="N1669" s="44"/>
      <c r="O1669" s="44"/>
      <c r="P1669" s="44"/>
      <c r="Q1669" s="44"/>
      <c r="R1669" s="44"/>
    </row>
    <row r="1670" spans="1:18" s="47" customFormat="1" x14ac:dyDescent="0.25">
      <c r="A1670" s="44"/>
      <c r="B1670" s="44"/>
      <c r="C1670" s="44"/>
      <c r="D1670" s="44"/>
      <c r="E1670" s="44"/>
      <c r="F1670" s="44"/>
      <c r="G1670" s="44"/>
      <c r="H1670" s="44"/>
      <c r="I1670" s="44"/>
      <c r="J1670" s="44"/>
      <c r="K1670" s="44"/>
      <c r="L1670" s="44"/>
      <c r="M1670" s="44"/>
      <c r="N1670" s="44"/>
      <c r="O1670" s="44"/>
      <c r="P1670" s="44"/>
      <c r="Q1670" s="44"/>
      <c r="R1670" s="44"/>
    </row>
    <row r="1671" spans="1:18" s="47" customFormat="1" x14ac:dyDescent="0.25">
      <c r="A1671" s="44"/>
      <c r="B1671" s="44"/>
      <c r="C1671" s="44"/>
      <c r="D1671" s="44"/>
      <c r="E1671" s="44"/>
      <c r="F1671" s="44"/>
      <c r="G1671" s="44"/>
      <c r="H1671" s="44"/>
      <c r="I1671" s="44"/>
      <c r="J1671" s="44"/>
      <c r="K1671" s="44"/>
      <c r="L1671" s="44"/>
      <c r="M1671" s="44"/>
      <c r="N1671" s="44"/>
      <c r="O1671" s="44"/>
      <c r="P1671" s="44"/>
      <c r="Q1671" s="44"/>
      <c r="R1671" s="44"/>
    </row>
    <row r="1672" spans="1:18" s="47" customFormat="1" x14ac:dyDescent="0.25">
      <c r="A1672" s="44"/>
      <c r="B1672" s="44"/>
      <c r="C1672" s="44"/>
      <c r="D1672" s="44"/>
      <c r="E1672" s="44"/>
      <c r="F1672" s="44"/>
      <c r="G1672" s="44"/>
      <c r="H1672" s="44"/>
      <c r="I1672" s="44"/>
      <c r="J1672" s="44"/>
      <c r="K1672" s="44"/>
      <c r="L1672" s="44"/>
      <c r="M1672" s="44"/>
      <c r="N1672" s="44"/>
      <c r="O1672" s="44"/>
      <c r="P1672" s="44"/>
      <c r="Q1672" s="44"/>
      <c r="R1672" s="44"/>
    </row>
    <row r="1673" spans="1:18" s="47" customFormat="1" x14ac:dyDescent="0.25">
      <c r="A1673" s="44"/>
      <c r="B1673" s="44"/>
      <c r="C1673" s="44"/>
      <c r="D1673" s="44"/>
      <c r="E1673" s="44"/>
      <c r="F1673" s="44"/>
      <c r="G1673" s="44"/>
      <c r="H1673" s="44"/>
      <c r="I1673" s="44"/>
      <c r="J1673" s="44"/>
      <c r="K1673" s="44"/>
      <c r="L1673" s="44"/>
      <c r="M1673" s="44"/>
      <c r="N1673" s="44"/>
      <c r="O1673" s="44"/>
      <c r="P1673" s="44"/>
      <c r="Q1673" s="44"/>
      <c r="R1673" s="44"/>
    </row>
    <row r="1674" spans="1:18" s="47" customFormat="1" x14ac:dyDescent="0.25">
      <c r="A1674" s="44"/>
      <c r="B1674" s="44"/>
      <c r="C1674" s="44"/>
      <c r="D1674" s="44"/>
      <c r="E1674" s="44"/>
      <c r="F1674" s="44"/>
      <c r="G1674" s="44"/>
      <c r="H1674" s="44"/>
      <c r="I1674" s="44"/>
      <c r="J1674" s="44"/>
      <c r="K1674" s="44"/>
      <c r="L1674" s="44"/>
      <c r="M1674" s="44"/>
      <c r="N1674" s="44"/>
      <c r="O1674" s="44"/>
      <c r="P1674" s="44"/>
      <c r="Q1674" s="44"/>
      <c r="R1674" s="44"/>
    </row>
    <row r="1675" spans="1:18" s="47" customFormat="1" x14ac:dyDescent="0.25">
      <c r="A1675" s="44"/>
      <c r="B1675" s="44"/>
      <c r="C1675" s="44"/>
      <c r="D1675" s="44"/>
      <c r="E1675" s="44"/>
      <c r="F1675" s="44"/>
      <c r="G1675" s="44"/>
      <c r="H1675" s="44"/>
      <c r="I1675" s="44"/>
      <c r="J1675" s="44"/>
      <c r="K1675" s="44"/>
      <c r="L1675" s="44"/>
      <c r="M1675" s="44"/>
      <c r="N1675" s="44"/>
      <c r="O1675" s="44"/>
      <c r="P1675" s="44"/>
      <c r="Q1675" s="44"/>
      <c r="R1675" s="44"/>
    </row>
    <row r="1676" spans="1:18" s="47" customFormat="1" x14ac:dyDescent="0.25">
      <c r="A1676" s="44"/>
      <c r="B1676" s="44"/>
      <c r="C1676" s="44"/>
      <c r="D1676" s="44"/>
      <c r="E1676" s="44"/>
      <c r="F1676" s="44"/>
      <c r="G1676" s="44"/>
      <c r="H1676" s="44"/>
      <c r="I1676" s="44"/>
      <c r="J1676" s="44"/>
      <c r="K1676" s="44"/>
      <c r="L1676" s="44"/>
      <c r="M1676" s="44"/>
      <c r="N1676" s="44"/>
      <c r="O1676" s="44"/>
      <c r="P1676" s="44"/>
      <c r="Q1676" s="44"/>
      <c r="R1676" s="44"/>
    </row>
    <row r="1677" spans="1:18" s="47" customFormat="1" x14ac:dyDescent="0.25">
      <c r="A1677" s="44"/>
      <c r="B1677" s="44"/>
      <c r="C1677" s="44"/>
      <c r="D1677" s="44"/>
      <c r="E1677" s="44"/>
      <c r="F1677" s="44"/>
      <c r="G1677" s="44"/>
      <c r="H1677" s="44"/>
      <c r="I1677" s="44"/>
      <c r="J1677" s="44"/>
      <c r="K1677" s="44"/>
      <c r="L1677" s="44"/>
      <c r="M1677" s="44"/>
      <c r="N1677" s="44"/>
      <c r="O1677" s="44"/>
      <c r="P1677" s="44"/>
      <c r="Q1677" s="44"/>
      <c r="R1677" s="44"/>
    </row>
    <row r="1678" spans="1:18" s="47" customFormat="1" x14ac:dyDescent="0.25">
      <c r="A1678" s="44"/>
      <c r="B1678" s="44"/>
      <c r="C1678" s="44"/>
      <c r="D1678" s="44"/>
      <c r="E1678" s="44"/>
      <c r="F1678" s="44"/>
      <c r="G1678" s="44"/>
      <c r="H1678" s="44"/>
      <c r="I1678" s="44"/>
      <c r="J1678" s="44"/>
      <c r="K1678" s="44"/>
      <c r="L1678" s="44"/>
      <c r="M1678" s="44"/>
      <c r="N1678" s="44"/>
      <c r="O1678" s="44"/>
      <c r="P1678" s="44"/>
      <c r="Q1678" s="44"/>
      <c r="R1678" s="44"/>
    </row>
    <row r="1679" spans="1:18" s="47" customFormat="1" x14ac:dyDescent="0.25">
      <c r="A1679" s="44"/>
      <c r="B1679" s="44"/>
      <c r="C1679" s="44"/>
      <c r="D1679" s="44"/>
      <c r="E1679" s="44"/>
      <c r="F1679" s="44"/>
      <c r="G1679" s="44"/>
      <c r="H1679" s="44"/>
      <c r="I1679" s="44"/>
      <c r="J1679" s="44"/>
      <c r="K1679" s="44"/>
      <c r="L1679" s="44"/>
      <c r="M1679" s="44"/>
      <c r="N1679" s="44"/>
      <c r="O1679" s="44"/>
      <c r="P1679" s="44"/>
      <c r="Q1679" s="44"/>
      <c r="R1679" s="44"/>
    </row>
    <row r="1680" spans="1:18" s="47" customFormat="1" x14ac:dyDescent="0.25">
      <c r="A1680" s="44"/>
      <c r="B1680" s="44"/>
      <c r="C1680" s="44"/>
      <c r="D1680" s="44"/>
      <c r="E1680" s="44"/>
      <c r="F1680" s="44"/>
      <c r="G1680" s="44"/>
      <c r="H1680" s="44"/>
      <c r="I1680" s="44"/>
      <c r="J1680" s="44"/>
      <c r="K1680" s="44"/>
      <c r="L1680" s="44"/>
      <c r="M1680" s="44"/>
      <c r="N1680" s="44"/>
      <c r="O1680" s="44"/>
      <c r="P1680" s="44"/>
      <c r="Q1680" s="44"/>
      <c r="R1680" s="44"/>
    </row>
    <row r="1681" spans="1:18" s="47" customFormat="1" x14ac:dyDescent="0.25">
      <c r="A1681" s="44"/>
      <c r="B1681" s="44"/>
      <c r="C1681" s="44"/>
      <c r="D1681" s="44"/>
      <c r="E1681" s="44"/>
      <c r="F1681" s="44"/>
      <c r="G1681" s="44"/>
      <c r="H1681" s="44"/>
      <c r="I1681" s="44"/>
      <c r="J1681" s="44"/>
      <c r="K1681" s="44"/>
      <c r="L1681" s="44"/>
      <c r="M1681" s="44"/>
      <c r="N1681" s="44"/>
      <c r="O1681" s="44"/>
      <c r="P1681" s="44"/>
      <c r="Q1681" s="44"/>
      <c r="R1681" s="44"/>
    </row>
    <row r="1682" spans="1:18" s="47" customFormat="1" x14ac:dyDescent="0.25">
      <c r="A1682" s="44"/>
      <c r="B1682" s="44"/>
      <c r="C1682" s="44"/>
      <c r="D1682" s="44"/>
      <c r="E1682" s="44"/>
      <c r="F1682" s="44"/>
      <c r="G1682" s="44"/>
      <c r="H1682" s="44"/>
      <c r="I1682" s="44"/>
      <c r="J1682" s="44"/>
      <c r="K1682" s="44"/>
      <c r="L1682" s="44"/>
      <c r="M1682" s="44"/>
      <c r="N1682" s="44"/>
      <c r="O1682" s="44"/>
      <c r="P1682" s="44"/>
      <c r="Q1682" s="44"/>
      <c r="R1682" s="44"/>
    </row>
    <row r="1683" spans="1:18" s="47" customFormat="1" x14ac:dyDescent="0.25">
      <c r="A1683" s="44"/>
      <c r="B1683" s="44"/>
      <c r="C1683" s="44"/>
      <c r="D1683" s="44"/>
      <c r="E1683" s="44"/>
      <c r="F1683" s="44"/>
      <c r="G1683" s="44"/>
      <c r="H1683" s="44"/>
      <c r="I1683" s="44"/>
      <c r="J1683" s="44"/>
      <c r="K1683" s="44"/>
      <c r="L1683" s="44"/>
      <c r="M1683" s="44"/>
      <c r="N1683" s="44"/>
      <c r="O1683" s="44"/>
      <c r="P1683" s="44"/>
      <c r="Q1683" s="44"/>
      <c r="R1683" s="44"/>
    </row>
    <row r="1684" spans="1:18" s="47" customFormat="1" x14ac:dyDescent="0.25">
      <c r="A1684" s="44"/>
      <c r="B1684" s="44"/>
      <c r="C1684" s="44"/>
      <c r="D1684" s="44"/>
      <c r="E1684" s="44"/>
      <c r="F1684" s="44"/>
      <c r="G1684" s="44"/>
      <c r="H1684" s="44"/>
      <c r="I1684" s="44"/>
      <c r="J1684" s="44"/>
      <c r="K1684" s="44"/>
      <c r="L1684" s="44"/>
      <c r="M1684" s="44"/>
      <c r="N1684" s="44"/>
      <c r="O1684" s="44"/>
      <c r="P1684" s="44"/>
      <c r="Q1684" s="44"/>
      <c r="R1684" s="44"/>
    </row>
    <row r="1685" spans="1:18" s="47" customFormat="1" x14ac:dyDescent="0.25">
      <c r="A1685" s="44"/>
      <c r="B1685" s="44"/>
      <c r="C1685" s="44"/>
      <c r="D1685" s="44"/>
      <c r="E1685" s="44"/>
      <c r="F1685" s="44"/>
      <c r="G1685" s="44"/>
      <c r="H1685" s="44"/>
      <c r="I1685" s="44"/>
      <c r="J1685" s="44"/>
      <c r="K1685" s="44"/>
      <c r="L1685" s="44"/>
      <c r="M1685" s="44"/>
      <c r="N1685" s="44"/>
      <c r="O1685" s="44"/>
      <c r="P1685" s="44"/>
      <c r="Q1685" s="44"/>
      <c r="R1685" s="44"/>
    </row>
    <row r="1686" spans="1:18" s="47" customFormat="1" x14ac:dyDescent="0.25">
      <c r="A1686" s="44"/>
      <c r="B1686" s="44"/>
      <c r="C1686" s="44"/>
      <c r="D1686" s="44"/>
      <c r="E1686" s="44"/>
      <c r="F1686" s="44"/>
      <c r="G1686" s="44"/>
      <c r="H1686" s="44"/>
      <c r="I1686" s="44"/>
      <c r="J1686" s="44"/>
      <c r="K1686" s="44"/>
      <c r="L1686" s="44"/>
      <c r="M1686" s="44"/>
      <c r="N1686" s="44"/>
      <c r="O1686" s="44"/>
      <c r="P1686" s="44"/>
      <c r="Q1686" s="44"/>
      <c r="R1686" s="44"/>
    </row>
    <row r="1687" spans="1:18" s="47" customFormat="1" x14ac:dyDescent="0.25">
      <c r="A1687" s="44"/>
      <c r="B1687" s="44"/>
      <c r="C1687" s="44"/>
      <c r="D1687" s="44"/>
      <c r="E1687" s="44"/>
      <c r="F1687" s="44"/>
      <c r="G1687" s="44"/>
      <c r="H1687" s="44"/>
      <c r="I1687" s="44"/>
      <c r="J1687" s="44"/>
      <c r="K1687" s="44"/>
      <c r="L1687" s="44"/>
      <c r="M1687" s="44"/>
      <c r="N1687" s="44"/>
      <c r="O1687" s="44"/>
      <c r="P1687" s="44"/>
      <c r="Q1687" s="44"/>
      <c r="R1687" s="44"/>
    </row>
    <row r="1688" spans="1:18" s="47" customFormat="1" x14ac:dyDescent="0.25">
      <c r="A1688" s="44"/>
      <c r="B1688" s="44"/>
      <c r="C1688" s="44"/>
      <c r="D1688" s="44"/>
      <c r="E1688" s="44"/>
      <c r="F1688" s="44"/>
      <c r="G1688" s="44"/>
      <c r="H1688" s="44"/>
      <c r="I1688" s="44"/>
      <c r="J1688" s="44"/>
      <c r="K1688" s="44"/>
      <c r="L1688" s="44"/>
      <c r="M1688" s="44"/>
      <c r="N1688" s="44"/>
      <c r="O1688" s="44"/>
      <c r="P1688" s="44"/>
      <c r="Q1688" s="44"/>
      <c r="R1688" s="44"/>
    </row>
    <row r="1689" spans="1:18" s="47" customFormat="1" x14ac:dyDescent="0.25">
      <c r="A1689" s="44"/>
      <c r="B1689" s="44"/>
      <c r="C1689" s="44"/>
      <c r="D1689" s="44"/>
      <c r="E1689" s="44"/>
      <c r="F1689" s="44"/>
      <c r="G1689" s="44"/>
      <c r="H1689" s="44"/>
      <c r="I1689" s="44"/>
      <c r="J1689" s="44"/>
      <c r="K1689" s="44"/>
      <c r="L1689" s="44"/>
      <c r="M1689" s="44"/>
      <c r="N1689" s="44"/>
      <c r="O1689" s="44"/>
      <c r="P1689" s="44"/>
      <c r="Q1689" s="44"/>
      <c r="R1689" s="44"/>
    </row>
    <row r="1690" spans="1:18" s="47" customFormat="1" x14ac:dyDescent="0.25">
      <c r="A1690" s="44"/>
      <c r="B1690" s="44"/>
      <c r="C1690" s="44"/>
      <c r="D1690" s="44"/>
      <c r="E1690" s="44"/>
      <c r="F1690" s="44"/>
      <c r="G1690" s="44"/>
      <c r="H1690" s="44"/>
      <c r="I1690" s="44"/>
      <c r="J1690" s="44"/>
      <c r="K1690" s="44"/>
      <c r="L1690" s="44"/>
      <c r="M1690" s="44"/>
      <c r="N1690" s="44"/>
      <c r="O1690" s="44"/>
      <c r="P1690" s="44"/>
      <c r="Q1690" s="44"/>
      <c r="R1690" s="44"/>
    </row>
    <row r="1691" spans="1:18" s="47" customFormat="1" x14ac:dyDescent="0.25">
      <c r="A1691" s="44"/>
      <c r="B1691" s="44"/>
      <c r="C1691" s="44"/>
      <c r="D1691" s="44"/>
      <c r="E1691" s="44"/>
      <c r="F1691" s="44"/>
      <c r="G1691" s="44"/>
      <c r="H1691" s="44"/>
      <c r="I1691" s="44"/>
      <c r="J1691" s="44"/>
      <c r="K1691" s="44"/>
      <c r="L1691" s="44"/>
      <c r="M1691" s="44"/>
      <c r="N1691" s="44"/>
      <c r="O1691" s="44"/>
      <c r="P1691" s="44"/>
      <c r="Q1691" s="44"/>
      <c r="R1691" s="44"/>
    </row>
    <row r="1692" spans="1:18" s="47" customFormat="1" x14ac:dyDescent="0.25">
      <c r="A1692" s="44"/>
      <c r="B1692" s="44"/>
      <c r="C1692" s="44"/>
      <c r="D1692" s="44"/>
      <c r="E1692" s="44"/>
      <c r="F1692" s="44"/>
      <c r="G1692" s="44"/>
      <c r="H1692" s="44"/>
      <c r="I1692" s="44"/>
      <c r="J1692" s="44"/>
      <c r="K1692" s="44"/>
      <c r="L1692" s="44"/>
      <c r="M1692" s="44"/>
      <c r="N1692" s="44"/>
      <c r="O1692" s="44"/>
      <c r="P1692" s="44"/>
      <c r="Q1692" s="44"/>
      <c r="R1692" s="44"/>
    </row>
    <row r="1693" spans="1:18" s="47" customFormat="1" x14ac:dyDescent="0.25">
      <c r="A1693" s="44"/>
      <c r="B1693" s="44"/>
      <c r="C1693" s="44"/>
      <c r="D1693" s="44"/>
      <c r="E1693" s="44"/>
      <c r="F1693" s="44"/>
      <c r="G1693" s="44"/>
      <c r="H1693" s="44"/>
      <c r="I1693" s="44"/>
      <c r="J1693" s="44"/>
      <c r="K1693" s="44"/>
      <c r="L1693" s="44"/>
      <c r="M1693" s="44"/>
      <c r="N1693" s="44"/>
      <c r="O1693" s="44"/>
      <c r="P1693" s="44"/>
      <c r="Q1693" s="44"/>
      <c r="R1693" s="44"/>
    </row>
    <row r="1694" spans="1:18" s="47" customFormat="1" x14ac:dyDescent="0.25">
      <c r="A1694" s="44"/>
      <c r="B1694" s="44"/>
      <c r="C1694" s="44"/>
      <c r="D1694" s="44"/>
      <c r="E1694" s="44"/>
      <c r="F1694" s="44"/>
      <c r="G1694" s="44"/>
      <c r="H1694" s="44"/>
      <c r="I1694" s="44"/>
      <c r="J1694" s="44"/>
      <c r="K1694" s="44"/>
      <c r="L1694" s="44"/>
      <c r="M1694" s="44"/>
      <c r="N1694" s="44"/>
      <c r="O1694" s="44"/>
      <c r="P1694" s="44"/>
      <c r="Q1694" s="44"/>
      <c r="R1694" s="44"/>
    </row>
    <row r="1695" spans="1:18" s="47" customFormat="1" x14ac:dyDescent="0.25">
      <c r="A1695" s="44"/>
      <c r="B1695" s="44"/>
      <c r="C1695" s="44"/>
      <c r="D1695" s="44"/>
      <c r="E1695" s="44"/>
      <c r="F1695" s="44"/>
      <c r="G1695" s="44"/>
      <c r="H1695" s="44"/>
      <c r="I1695" s="44"/>
      <c r="J1695" s="44"/>
      <c r="K1695" s="44"/>
      <c r="L1695" s="44"/>
      <c r="M1695" s="44"/>
      <c r="N1695" s="44"/>
      <c r="O1695" s="44"/>
      <c r="P1695" s="44"/>
      <c r="Q1695" s="44"/>
      <c r="R1695" s="44"/>
    </row>
    <row r="1696" spans="1:18" s="47" customFormat="1" x14ac:dyDescent="0.25">
      <c r="A1696" s="44"/>
      <c r="B1696" s="44"/>
      <c r="C1696" s="44"/>
      <c r="D1696" s="44"/>
      <c r="E1696" s="44"/>
      <c r="F1696" s="44"/>
      <c r="G1696" s="44"/>
      <c r="H1696" s="44"/>
      <c r="I1696" s="44"/>
      <c r="J1696" s="44"/>
      <c r="K1696" s="44"/>
      <c r="L1696" s="44"/>
      <c r="M1696" s="44"/>
      <c r="N1696" s="44"/>
      <c r="O1696" s="44"/>
      <c r="P1696" s="44"/>
      <c r="Q1696" s="44"/>
      <c r="R1696" s="44"/>
    </row>
    <row r="1697" spans="1:18" s="47" customFormat="1" x14ac:dyDescent="0.25">
      <c r="A1697" s="44"/>
      <c r="B1697" s="44"/>
      <c r="C1697" s="44"/>
      <c r="D1697" s="44"/>
      <c r="E1697" s="44"/>
      <c r="F1697" s="44"/>
      <c r="G1697" s="44"/>
      <c r="H1697" s="44"/>
      <c r="I1697" s="44"/>
      <c r="J1697" s="44"/>
      <c r="K1697" s="44"/>
      <c r="L1697" s="44"/>
      <c r="M1697" s="44"/>
      <c r="N1697" s="44"/>
      <c r="O1697" s="44"/>
      <c r="P1697" s="44"/>
      <c r="Q1697" s="44"/>
      <c r="R1697" s="44"/>
    </row>
    <row r="1698" spans="1:18" s="47" customFormat="1" x14ac:dyDescent="0.25">
      <c r="A1698" s="44"/>
      <c r="B1698" s="44"/>
      <c r="C1698" s="44"/>
      <c r="D1698" s="44"/>
      <c r="E1698" s="44"/>
      <c r="F1698" s="44"/>
      <c r="G1698" s="44"/>
      <c r="H1698" s="44"/>
      <c r="I1698" s="44"/>
      <c r="J1698" s="44"/>
      <c r="K1698" s="44"/>
      <c r="L1698" s="44"/>
      <c r="M1698" s="44"/>
      <c r="N1698" s="44"/>
      <c r="O1698" s="44"/>
      <c r="P1698" s="44"/>
      <c r="Q1698" s="44"/>
      <c r="R1698" s="44"/>
    </row>
    <row r="1699" spans="1:18" s="47" customFormat="1" x14ac:dyDescent="0.25">
      <c r="A1699" s="44"/>
      <c r="B1699" s="44"/>
      <c r="C1699" s="44"/>
      <c r="D1699" s="44"/>
      <c r="E1699" s="44"/>
      <c r="F1699" s="44"/>
      <c r="G1699" s="44"/>
      <c r="H1699" s="44"/>
      <c r="I1699" s="44"/>
      <c r="J1699" s="44"/>
      <c r="K1699" s="44"/>
      <c r="L1699" s="44"/>
      <c r="M1699" s="44"/>
      <c r="N1699" s="44"/>
      <c r="O1699" s="44"/>
      <c r="P1699" s="44"/>
      <c r="Q1699" s="44"/>
      <c r="R1699" s="44"/>
    </row>
    <row r="1700" spans="1:18" s="47" customFormat="1" x14ac:dyDescent="0.25">
      <c r="A1700" s="44"/>
      <c r="B1700" s="44"/>
      <c r="C1700" s="44"/>
      <c r="D1700" s="44"/>
      <c r="E1700" s="44"/>
      <c r="F1700" s="44"/>
      <c r="G1700" s="44"/>
      <c r="H1700" s="44"/>
      <c r="I1700" s="44"/>
      <c r="J1700" s="44"/>
      <c r="K1700" s="44"/>
      <c r="L1700" s="44"/>
      <c r="M1700" s="44"/>
      <c r="N1700" s="44"/>
      <c r="O1700" s="44"/>
      <c r="P1700" s="44"/>
      <c r="Q1700" s="44"/>
      <c r="R1700" s="44"/>
    </row>
    <row r="1701" spans="1:18" s="47" customFormat="1" x14ac:dyDescent="0.25">
      <c r="A1701" s="44"/>
      <c r="B1701" s="44"/>
      <c r="C1701" s="44"/>
      <c r="D1701" s="44"/>
      <c r="E1701" s="44"/>
      <c r="F1701" s="44"/>
      <c r="G1701" s="44"/>
      <c r="H1701" s="44"/>
      <c r="I1701" s="44"/>
      <c r="J1701" s="44"/>
      <c r="K1701" s="44"/>
      <c r="L1701" s="44"/>
      <c r="M1701" s="44"/>
      <c r="N1701" s="44"/>
      <c r="O1701" s="44"/>
      <c r="P1701" s="44"/>
      <c r="Q1701" s="44"/>
      <c r="R1701" s="44"/>
    </row>
    <row r="1702" spans="1:18" s="47" customFormat="1" x14ac:dyDescent="0.25">
      <c r="A1702" s="44"/>
      <c r="B1702" s="44"/>
      <c r="C1702" s="44"/>
      <c r="D1702" s="44"/>
      <c r="E1702" s="44"/>
      <c r="F1702" s="44"/>
      <c r="G1702" s="44"/>
      <c r="H1702" s="44"/>
      <c r="I1702" s="44"/>
      <c r="J1702" s="44"/>
      <c r="K1702" s="44"/>
      <c r="L1702" s="44"/>
      <c r="M1702" s="44"/>
      <c r="N1702" s="44"/>
      <c r="O1702" s="44"/>
      <c r="P1702" s="44"/>
      <c r="Q1702" s="44"/>
      <c r="R1702" s="44"/>
    </row>
    <row r="1703" spans="1:18" s="47" customFormat="1" x14ac:dyDescent="0.25">
      <c r="A1703" s="44"/>
      <c r="B1703" s="44"/>
      <c r="C1703" s="44"/>
      <c r="D1703" s="44"/>
      <c r="E1703" s="44"/>
      <c r="F1703" s="44"/>
      <c r="G1703" s="44"/>
      <c r="H1703" s="44"/>
      <c r="I1703" s="44"/>
      <c r="J1703" s="44"/>
      <c r="K1703" s="44"/>
      <c r="L1703" s="44"/>
      <c r="M1703" s="44"/>
      <c r="N1703" s="44"/>
      <c r="O1703" s="44"/>
      <c r="P1703" s="44"/>
      <c r="Q1703" s="44"/>
      <c r="R1703" s="44"/>
    </row>
    <row r="1704" spans="1:18" s="47" customFormat="1" x14ac:dyDescent="0.25">
      <c r="A1704" s="44"/>
      <c r="B1704" s="44"/>
      <c r="C1704" s="44"/>
      <c r="D1704" s="44"/>
      <c r="E1704" s="44"/>
      <c r="F1704" s="44"/>
      <c r="G1704" s="44"/>
      <c r="H1704" s="44"/>
      <c r="I1704" s="44"/>
      <c r="J1704" s="44"/>
      <c r="K1704" s="44"/>
      <c r="L1704" s="44"/>
      <c r="M1704" s="44"/>
      <c r="N1704" s="44"/>
      <c r="O1704" s="44"/>
      <c r="P1704" s="44"/>
      <c r="Q1704" s="44"/>
      <c r="R1704" s="44"/>
    </row>
    <row r="1705" spans="1:18" s="47" customFormat="1" x14ac:dyDescent="0.25">
      <c r="A1705" s="44"/>
      <c r="B1705" s="44"/>
      <c r="C1705" s="44"/>
      <c r="D1705" s="44"/>
      <c r="E1705" s="44"/>
      <c r="F1705" s="44"/>
      <c r="G1705" s="44"/>
      <c r="H1705" s="44"/>
      <c r="I1705" s="44"/>
      <c r="J1705" s="44"/>
      <c r="K1705" s="44"/>
      <c r="L1705" s="44"/>
      <c r="M1705" s="44"/>
      <c r="N1705" s="44"/>
      <c r="O1705" s="44"/>
      <c r="P1705" s="44"/>
      <c r="Q1705" s="44"/>
      <c r="R1705" s="44"/>
    </row>
    <row r="1706" spans="1:18" s="47" customFormat="1" x14ac:dyDescent="0.25">
      <c r="A1706" s="44"/>
      <c r="B1706" s="44"/>
      <c r="C1706" s="44"/>
      <c r="D1706" s="44"/>
      <c r="E1706" s="44"/>
      <c r="F1706" s="44"/>
      <c r="G1706" s="44"/>
      <c r="H1706" s="44"/>
      <c r="I1706" s="44"/>
      <c r="J1706" s="44"/>
      <c r="K1706" s="44"/>
      <c r="L1706" s="44"/>
      <c r="M1706" s="44"/>
      <c r="N1706" s="44"/>
      <c r="O1706" s="44"/>
      <c r="P1706" s="44"/>
      <c r="Q1706" s="44"/>
      <c r="R1706" s="44"/>
    </row>
    <row r="1707" spans="1:18" s="47" customFormat="1" x14ac:dyDescent="0.25">
      <c r="A1707" s="44"/>
      <c r="B1707" s="44"/>
      <c r="C1707" s="44"/>
      <c r="D1707" s="44"/>
      <c r="E1707" s="44"/>
      <c r="F1707" s="44"/>
      <c r="G1707" s="44"/>
      <c r="H1707" s="44"/>
      <c r="I1707" s="44"/>
      <c r="J1707" s="44"/>
      <c r="K1707" s="44"/>
      <c r="L1707" s="44"/>
      <c r="M1707" s="44"/>
      <c r="N1707" s="44"/>
      <c r="O1707" s="44"/>
      <c r="P1707" s="44"/>
      <c r="Q1707" s="44"/>
      <c r="R1707" s="44"/>
    </row>
    <row r="1708" spans="1:18" s="47" customFormat="1" x14ac:dyDescent="0.25">
      <c r="A1708" s="44"/>
      <c r="B1708" s="44"/>
      <c r="C1708" s="44"/>
      <c r="D1708" s="44"/>
      <c r="E1708" s="44"/>
      <c r="F1708" s="44"/>
      <c r="G1708" s="44"/>
      <c r="H1708" s="44"/>
      <c r="I1708" s="44"/>
      <c r="J1708" s="44"/>
      <c r="K1708" s="44"/>
      <c r="L1708" s="44"/>
      <c r="M1708" s="44"/>
      <c r="N1708" s="44"/>
      <c r="O1708" s="44"/>
      <c r="P1708" s="44"/>
      <c r="Q1708" s="44"/>
      <c r="R1708" s="44"/>
    </row>
    <row r="1709" spans="1:18" s="47" customFormat="1" x14ac:dyDescent="0.25">
      <c r="A1709" s="44"/>
      <c r="B1709" s="44"/>
      <c r="C1709" s="44"/>
      <c r="D1709" s="44"/>
      <c r="E1709" s="44"/>
      <c r="F1709" s="44"/>
      <c r="G1709" s="44"/>
      <c r="H1709" s="44"/>
      <c r="I1709" s="44"/>
      <c r="J1709" s="44"/>
      <c r="K1709" s="44"/>
      <c r="L1709" s="44"/>
      <c r="M1709" s="44"/>
      <c r="N1709" s="44"/>
      <c r="O1709" s="44"/>
      <c r="P1709" s="44"/>
      <c r="Q1709" s="44"/>
      <c r="R1709" s="44"/>
    </row>
    <row r="1710" spans="1:18" s="47" customFormat="1" x14ac:dyDescent="0.25">
      <c r="A1710" s="44"/>
      <c r="B1710" s="44"/>
      <c r="C1710" s="44"/>
      <c r="D1710" s="44"/>
      <c r="E1710" s="44"/>
      <c r="F1710" s="44"/>
      <c r="G1710" s="44"/>
      <c r="H1710" s="44"/>
      <c r="I1710" s="44"/>
      <c r="J1710" s="44"/>
      <c r="K1710" s="44"/>
      <c r="L1710" s="44"/>
      <c r="M1710" s="44"/>
      <c r="N1710" s="44"/>
      <c r="O1710" s="44"/>
      <c r="P1710" s="44"/>
      <c r="Q1710" s="44"/>
      <c r="R1710" s="44"/>
    </row>
    <row r="1711" spans="1:18" s="47" customFormat="1" x14ac:dyDescent="0.25">
      <c r="A1711" s="44"/>
      <c r="B1711" s="44"/>
      <c r="C1711" s="44"/>
      <c r="D1711" s="44"/>
      <c r="E1711" s="44"/>
      <c r="F1711" s="44"/>
      <c r="G1711" s="44"/>
      <c r="H1711" s="44"/>
      <c r="I1711" s="44"/>
      <c r="J1711" s="44"/>
      <c r="K1711" s="44"/>
      <c r="L1711" s="44"/>
      <c r="M1711" s="44"/>
      <c r="N1711" s="44"/>
      <c r="O1711" s="44"/>
      <c r="P1711" s="44"/>
      <c r="Q1711" s="44"/>
      <c r="R1711" s="44"/>
    </row>
    <row r="1712" spans="1:18" s="47" customFormat="1" x14ac:dyDescent="0.25">
      <c r="A1712" s="44"/>
      <c r="B1712" s="44"/>
      <c r="C1712" s="44"/>
      <c r="D1712" s="44"/>
      <c r="E1712" s="44"/>
      <c r="F1712" s="44"/>
      <c r="G1712" s="44"/>
      <c r="H1712" s="44"/>
      <c r="I1712" s="44"/>
      <c r="J1712" s="44"/>
      <c r="K1712" s="44"/>
      <c r="L1712" s="44"/>
      <c r="M1712" s="44"/>
      <c r="N1712" s="44"/>
      <c r="O1712" s="44"/>
      <c r="P1712" s="44"/>
      <c r="Q1712" s="44"/>
      <c r="R1712" s="44"/>
    </row>
    <row r="1713" spans="1:18" s="47" customFormat="1" x14ac:dyDescent="0.25">
      <c r="A1713" s="44"/>
      <c r="B1713" s="44"/>
      <c r="C1713" s="44"/>
      <c r="D1713" s="44"/>
      <c r="E1713" s="44"/>
      <c r="F1713" s="44"/>
      <c r="G1713" s="44"/>
      <c r="H1713" s="44"/>
      <c r="I1713" s="44"/>
      <c r="J1713" s="44"/>
      <c r="K1713" s="44"/>
      <c r="L1713" s="44"/>
      <c r="M1713" s="44"/>
      <c r="N1713" s="44"/>
      <c r="O1713" s="44"/>
      <c r="P1713" s="44"/>
      <c r="Q1713" s="44"/>
      <c r="R1713" s="44"/>
    </row>
    <row r="1714" spans="1:18" s="47" customFormat="1" x14ac:dyDescent="0.25">
      <c r="A1714" s="44"/>
      <c r="B1714" s="44"/>
      <c r="C1714" s="44"/>
      <c r="D1714" s="44"/>
      <c r="E1714" s="44"/>
      <c r="F1714" s="44"/>
      <c r="G1714" s="44"/>
      <c r="H1714" s="44"/>
      <c r="I1714" s="44"/>
      <c r="J1714" s="44"/>
      <c r="K1714" s="44"/>
      <c r="L1714" s="44"/>
      <c r="M1714" s="44"/>
      <c r="N1714" s="44"/>
      <c r="O1714" s="44"/>
      <c r="P1714" s="44"/>
      <c r="Q1714" s="44"/>
      <c r="R1714" s="44"/>
    </row>
    <row r="1715" spans="1:18" s="47" customFormat="1" x14ac:dyDescent="0.25">
      <c r="A1715" s="44"/>
      <c r="B1715" s="44"/>
      <c r="C1715" s="44"/>
      <c r="D1715" s="44"/>
      <c r="E1715" s="44"/>
      <c r="F1715" s="44"/>
      <c r="G1715" s="44"/>
      <c r="H1715" s="44"/>
      <c r="I1715" s="44"/>
      <c r="J1715" s="44"/>
      <c r="K1715" s="44"/>
      <c r="L1715" s="44"/>
      <c r="M1715" s="44"/>
      <c r="N1715" s="44"/>
      <c r="O1715" s="44"/>
      <c r="P1715" s="44"/>
      <c r="Q1715" s="44"/>
      <c r="R1715" s="44"/>
    </row>
    <row r="1716" spans="1:18" s="47" customFormat="1" x14ac:dyDescent="0.25">
      <c r="A1716" s="44"/>
      <c r="B1716" s="44"/>
      <c r="C1716" s="44"/>
      <c r="D1716" s="44"/>
      <c r="E1716" s="44"/>
      <c r="F1716" s="44"/>
      <c r="G1716" s="44"/>
      <c r="H1716" s="44"/>
      <c r="I1716" s="44"/>
      <c r="J1716" s="44"/>
      <c r="K1716" s="44"/>
      <c r="L1716" s="44"/>
      <c r="M1716" s="44"/>
      <c r="N1716" s="44"/>
      <c r="O1716" s="44"/>
      <c r="P1716" s="44"/>
      <c r="Q1716" s="44"/>
      <c r="R1716" s="44"/>
    </row>
    <row r="1717" spans="1:18" s="47" customFormat="1" x14ac:dyDescent="0.25">
      <c r="A1717" s="44"/>
      <c r="B1717" s="44"/>
      <c r="C1717" s="44"/>
      <c r="D1717" s="44"/>
      <c r="E1717" s="44"/>
      <c r="F1717" s="44"/>
      <c r="G1717" s="44"/>
      <c r="H1717" s="44"/>
      <c r="I1717" s="44"/>
      <c r="J1717" s="44"/>
      <c r="K1717" s="44"/>
      <c r="L1717" s="44"/>
      <c r="M1717" s="44"/>
      <c r="N1717" s="44"/>
      <c r="O1717" s="44"/>
      <c r="P1717" s="44"/>
      <c r="Q1717" s="44"/>
      <c r="R1717" s="44"/>
    </row>
    <row r="1718" spans="1:18" s="47" customFormat="1" x14ac:dyDescent="0.25">
      <c r="A1718" s="44"/>
      <c r="B1718" s="44"/>
      <c r="C1718" s="44"/>
      <c r="D1718" s="44"/>
      <c r="E1718" s="44"/>
      <c r="F1718" s="44"/>
      <c r="G1718" s="44"/>
      <c r="H1718" s="44"/>
      <c r="I1718" s="44"/>
      <c r="J1718" s="44"/>
      <c r="K1718" s="44"/>
      <c r="L1718" s="44"/>
      <c r="M1718" s="44"/>
      <c r="N1718" s="44"/>
      <c r="O1718" s="44"/>
      <c r="P1718" s="44"/>
      <c r="Q1718" s="44"/>
      <c r="R1718" s="44"/>
    </row>
    <row r="1719" spans="1:18" s="47" customFormat="1" x14ac:dyDescent="0.25">
      <c r="A1719" s="44"/>
      <c r="B1719" s="44"/>
      <c r="C1719" s="44"/>
      <c r="D1719" s="44"/>
      <c r="E1719" s="44"/>
      <c r="F1719" s="44"/>
      <c r="G1719" s="44"/>
      <c r="H1719" s="44"/>
      <c r="I1719" s="44"/>
      <c r="J1719" s="44"/>
      <c r="K1719" s="44"/>
      <c r="L1719" s="44"/>
      <c r="M1719" s="44"/>
      <c r="N1719" s="44"/>
      <c r="O1719" s="44"/>
      <c r="P1719" s="44"/>
      <c r="Q1719" s="44"/>
      <c r="R1719" s="44"/>
    </row>
    <row r="1720" spans="1:18" s="47" customFormat="1" x14ac:dyDescent="0.25">
      <c r="A1720" s="44"/>
      <c r="B1720" s="44"/>
      <c r="C1720" s="44"/>
      <c r="D1720" s="44"/>
      <c r="E1720" s="44"/>
      <c r="F1720" s="44"/>
      <c r="G1720" s="44"/>
      <c r="H1720" s="44"/>
      <c r="I1720" s="44"/>
      <c r="J1720" s="44"/>
      <c r="K1720" s="44"/>
      <c r="L1720" s="44"/>
      <c r="M1720" s="44"/>
      <c r="N1720" s="44"/>
      <c r="O1720" s="44"/>
      <c r="P1720" s="44"/>
      <c r="Q1720" s="44"/>
      <c r="R1720" s="44"/>
    </row>
    <row r="1721" spans="1:18" s="47" customFormat="1" x14ac:dyDescent="0.25">
      <c r="A1721" s="44"/>
      <c r="B1721" s="44"/>
      <c r="C1721" s="44"/>
      <c r="D1721" s="44"/>
      <c r="E1721" s="44"/>
      <c r="F1721" s="44"/>
      <c r="G1721" s="44"/>
      <c r="H1721" s="44"/>
      <c r="I1721" s="44"/>
      <c r="J1721" s="44"/>
      <c r="K1721" s="44"/>
      <c r="L1721" s="44"/>
      <c r="M1721" s="44"/>
      <c r="N1721" s="44"/>
      <c r="O1721" s="44"/>
      <c r="P1721" s="44"/>
      <c r="Q1721" s="44"/>
      <c r="R1721" s="44"/>
    </row>
    <row r="1722" spans="1:18" s="47" customFormat="1" x14ac:dyDescent="0.25">
      <c r="A1722" s="44"/>
      <c r="B1722" s="44"/>
      <c r="C1722" s="44"/>
      <c r="D1722" s="44"/>
      <c r="E1722" s="44"/>
      <c r="F1722" s="44"/>
      <c r="G1722" s="44"/>
      <c r="H1722" s="44"/>
      <c r="I1722" s="44"/>
      <c r="J1722" s="44"/>
      <c r="K1722" s="44"/>
      <c r="L1722" s="44"/>
      <c r="M1722" s="44"/>
      <c r="N1722" s="44"/>
      <c r="O1722" s="44"/>
      <c r="P1722" s="44"/>
      <c r="Q1722" s="44"/>
      <c r="R1722" s="44"/>
    </row>
    <row r="1723" spans="1:18" s="47" customFormat="1" x14ac:dyDescent="0.25">
      <c r="A1723" s="44"/>
      <c r="B1723" s="44"/>
      <c r="C1723" s="44"/>
      <c r="D1723" s="44"/>
      <c r="E1723" s="44"/>
      <c r="F1723" s="44"/>
      <c r="G1723" s="44"/>
      <c r="H1723" s="44"/>
      <c r="I1723" s="44"/>
      <c r="J1723" s="44"/>
      <c r="K1723" s="44"/>
      <c r="L1723" s="44"/>
      <c r="M1723" s="44"/>
      <c r="N1723" s="44"/>
      <c r="O1723" s="44"/>
      <c r="P1723" s="44"/>
      <c r="Q1723" s="44"/>
      <c r="R1723" s="44"/>
    </row>
    <row r="1724" spans="1:18" s="47" customFormat="1" x14ac:dyDescent="0.25">
      <c r="A1724" s="44"/>
      <c r="B1724" s="44"/>
      <c r="C1724" s="44"/>
      <c r="D1724" s="44"/>
      <c r="E1724" s="44"/>
      <c r="F1724" s="44"/>
      <c r="G1724" s="44"/>
      <c r="H1724" s="44"/>
      <c r="I1724" s="44"/>
      <c r="J1724" s="44"/>
      <c r="K1724" s="44"/>
      <c r="L1724" s="44"/>
      <c r="M1724" s="44"/>
      <c r="N1724" s="44"/>
      <c r="O1724" s="44"/>
      <c r="P1724" s="44"/>
      <c r="Q1724" s="44"/>
      <c r="R1724" s="44"/>
    </row>
    <row r="1725" spans="1:18" s="47" customFormat="1" x14ac:dyDescent="0.25">
      <c r="A1725" s="44"/>
      <c r="B1725" s="44"/>
      <c r="C1725" s="44"/>
      <c r="D1725" s="44"/>
      <c r="E1725" s="44"/>
      <c r="F1725" s="44"/>
      <c r="G1725" s="44"/>
      <c r="H1725" s="44"/>
      <c r="I1725" s="44"/>
      <c r="J1725" s="44"/>
      <c r="K1725" s="44"/>
      <c r="L1725" s="44"/>
      <c r="M1725" s="44"/>
      <c r="N1725" s="44"/>
      <c r="O1725" s="44"/>
      <c r="P1725" s="44"/>
      <c r="Q1725" s="44"/>
      <c r="R1725" s="44"/>
    </row>
    <row r="1726" spans="1:18" s="47" customFormat="1" x14ac:dyDescent="0.25">
      <c r="A1726" s="44"/>
      <c r="B1726" s="44"/>
      <c r="C1726" s="44"/>
      <c r="D1726" s="44"/>
      <c r="E1726" s="44"/>
      <c r="F1726" s="44"/>
      <c r="G1726" s="44"/>
      <c r="H1726" s="44"/>
      <c r="I1726" s="44"/>
      <c r="J1726" s="44"/>
      <c r="K1726" s="44"/>
      <c r="L1726" s="44"/>
      <c r="M1726" s="44"/>
      <c r="N1726" s="44"/>
      <c r="O1726" s="44"/>
      <c r="P1726" s="44"/>
      <c r="Q1726" s="44"/>
      <c r="R1726" s="44"/>
    </row>
    <row r="1727" spans="1:18" s="47" customFormat="1" x14ac:dyDescent="0.25">
      <c r="A1727" s="44"/>
      <c r="B1727" s="44"/>
      <c r="C1727" s="44"/>
      <c r="D1727" s="44"/>
      <c r="E1727" s="44"/>
      <c r="F1727" s="44"/>
      <c r="G1727" s="44"/>
      <c r="H1727" s="44"/>
      <c r="I1727" s="44"/>
      <c r="J1727" s="44"/>
      <c r="K1727" s="44"/>
      <c r="L1727" s="44"/>
      <c r="M1727" s="44"/>
      <c r="N1727" s="44"/>
      <c r="O1727" s="44"/>
      <c r="P1727" s="44"/>
      <c r="Q1727" s="44"/>
      <c r="R1727" s="44"/>
    </row>
    <row r="1728" spans="1:18" s="47" customFormat="1" x14ac:dyDescent="0.25">
      <c r="A1728" s="44"/>
      <c r="B1728" s="44"/>
      <c r="C1728" s="44"/>
      <c r="D1728" s="44"/>
      <c r="E1728" s="44"/>
      <c r="F1728" s="44"/>
      <c r="G1728" s="44"/>
      <c r="H1728" s="44"/>
      <c r="I1728" s="44"/>
      <c r="J1728" s="44"/>
      <c r="K1728" s="44"/>
      <c r="L1728" s="44"/>
      <c r="M1728" s="44"/>
      <c r="N1728" s="44"/>
      <c r="O1728" s="44"/>
      <c r="P1728" s="44"/>
      <c r="Q1728" s="44"/>
      <c r="R1728" s="44"/>
    </row>
    <row r="1729" spans="1:18" s="47" customFormat="1" x14ac:dyDescent="0.25">
      <c r="A1729" s="44"/>
      <c r="B1729" s="44"/>
      <c r="C1729" s="44"/>
      <c r="D1729" s="44"/>
      <c r="E1729" s="44"/>
      <c r="F1729" s="44"/>
      <c r="G1729" s="44"/>
      <c r="H1729" s="44"/>
      <c r="I1729" s="44"/>
      <c r="J1729" s="44"/>
      <c r="K1729" s="44"/>
      <c r="L1729" s="44"/>
      <c r="M1729" s="44"/>
      <c r="N1729" s="44"/>
      <c r="O1729" s="44"/>
      <c r="P1729" s="44"/>
      <c r="Q1729" s="44"/>
      <c r="R1729" s="44"/>
    </row>
    <row r="1730" spans="1:18" s="47" customFormat="1" x14ac:dyDescent="0.25">
      <c r="A1730" s="44"/>
      <c r="B1730" s="44"/>
      <c r="C1730" s="44"/>
      <c r="D1730" s="44"/>
      <c r="E1730" s="44"/>
      <c r="F1730" s="44"/>
      <c r="G1730" s="44"/>
      <c r="H1730" s="44"/>
      <c r="I1730" s="44"/>
      <c r="J1730" s="44"/>
      <c r="K1730" s="44"/>
      <c r="L1730" s="44"/>
      <c r="M1730" s="44"/>
      <c r="N1730" s="44"/>
      <c r="O1730" s="44"/>
      <c r="P1730" s="44"/>
      <c r="Q1730" s="44"/>
      <c r="R1730" s="44"/>
    </row>
    <row r="1731" spans="1:18" s="47" customFormat="1" x14ac:dyDescent="0.25">
      <c r="A1731" s="44"/>
      <c r="B1731" s="44"/>
      <c r="C1731" s="44"/>
      <c r="D1731" s="44"/>
      <c r="E1731" s="44"/>
      <c r="F1731" s="44"/>
      <c r="G1731" s="44"/>
      <c r="H1731" s="44"/>
      <c r="I1731" s="44"/>
      <c r="J1731" s="44"/>
      <c r="K1731" s="44"/>
      <c r="L1731" s="44"/>
      <c r="M1731" s="44"/>
      <c r="N1731" s="44"/>
      <c r="O1731" s="44"/>
      <c r="P1731" s="44"/>
      <c r="Q1731" s="44"/>
      <c r="R1731" s="44"/>
    </row>
    <row r="1732" spans="1:18" s="47" customFormat="1" x14ac:dyDescent="0.25">
      <c r="A1732" s="44"/>
      <c r="B1732" s="44"/>
      <c r="C1732" s="44"/>
      <c r="D1732" s="44"/>
      <c r="E1732" s="44"/>
      <c r="F1732" s="44"/>
      <c r="G1732" s="44"/>
      <c r="H1732" s="44"/>
      <c r="I1732" s="44"/>
      <c r="J1732" s="44"/>
      <c r="K1732" s="44"/>
      <c r="L1732" s="44"/>
      <c r="M1732" s="44"/>
      <c r="N1732" s="44"/>
      <c r="O1732" s="44"/>
      <c r="P1732" s="44"/>
      <c r="Q1732" s="44"/>
      <c r="R1732" s="44"/>
    </row>
    <row r="1733" spans="1:18" s="47" customFormat="1" x14ac:dyDescent="0.25">
      <c r="A1733" s="44"/>
      <c r="B1733" s="44"/>
      <c r="C1733" s="44"/>
      <c r="D1733" s="44"/>
      <c r="E1733" s="44"/>
      <c r="F1733" s="44"/>
      <c r="G1733" s="44"/>
      <c r="H1733" s="44"/>
      <c r="I1733" s="44"/>
      <c r="J1733" s="44"/>
      <c r="K1733" s="44"/>
      <c r="L1733" s="44"/>
      <c r="M1733" s="44"/>
      <c r="N1733" s="44"/>
      <c r="O1733" s="44"/>
      <c r="P1733" s="44"/>
      <c r="Q1733" s="44"/>
      <c r="R1733" s="44"/>
    </row>
    <row r="1734" spans="1:18" s="47" customFormat="1" x14ac:dyDescent="0.25">
      <c r="A1734" s="44"/>
      <c r="B1734" s="44"/>
      <c r="C1734" s="44"/>
      <c r="D1734" s="44"/>
      <c r="E1734" s="44"/>
      <c r="F1734" s="44"/>
      <c r="G1734" s="44"/>
      <c r="H1734" s="44"/>
      <c r="I1734" s="44"/>
      <c r="J1734" s="44"/>
      <c r="K1734" s="44"/>
      <c r="L1734" s="44"/>
      <c r="M1734" s="44"/>
      <c r="N1734" s="44"/>
      <c r="O1734" s="44"/>
      <c r="P1734" s="44"/>
      <c r="Q1734" s="44"/>
      <c r="R1734" s="44"/>
    </row>
    <row r="1735" spans="1:18" s="47" customFormat="1" x14ac:dyDescent="0.25">
      <c r="A1735" s="44"/>
      <c r="B1735" s="44"/>
      <c r="C1735" s="44"/>
      <c r="D1735" s="44"/>
      <c r="E1735" s="44"/>
      <c r="F1735" s="44"/>
      <c r="G1735" s="44"/>
      <c r="H1735" s="44"/>
      <c r="I1735" s="44"/>
      <c r="J1735" s="44"/>
      <c r="K1735" s="44"/>
      <c r="L1735" s="44"/>
      <c r="M1735" s="44"/>
      <c r="N1735" s="44"/>
      <c r="O1735" s="44"/>
      <c r="P1735" s="44"/>
      <c r="Q1735" s="44"/>
      <c r="R1735" s="44"/>
    </row>
    <row r="1736" spans="1:18" s="47" customFormat="1" x14ac:dyDescent="0.25">
      <c r="A1736" s="44"/>
      <c r="B1736" s="44"/>
      <c r="C1736" s="44"/>
      <c r="D1736" s="44"/>
      <c r="E1736" s="44"/>
      <c r="F1736" s="44"/>
      <c r="G1736" s="44"/>
      <c r="H1736" s="44"/>
      <c r="I1736" s="44"/>
      <c r="J1736" s="44"/>
      <c r="K1736" s="44"/>
      <c r="L1736" s="44"/>
      <c r="M1736" s="44"/>
      <c r="N1736" s="44"/>
      <c r="O1736" s="44"/>
      <c r="P1736" s="44"/>
      <c r="Q1736" s="44"/>
      <c r="R1736" s="44"/>
    </row>
    <row r="1737" spans="1:18" s="47" customFormat="1" x14ac:dyDescent="0.25">
      <c r="A1737" s="44"/>
      <c r="B1737" s="44"/>
      <c r="C1737" s="44"/>
      <c r="D1737" s="44"/>
      <c r="E1737" s="44"/>
      <c r="F1737" s="44"/>
      <c r="G1737" s="44"/>
      <c r="H1737" s="44"/>
      <c r="I1737" s="44"/>
      <c r="J1737" s="44"/>
      <c r="K1737" s="44"/>
      <c r="L1737" s="44"/>
      <c r="M1737" s="44"/>
      <c r="N1737" s="44"/>
      <c r="O1737" s="44"/>
      <c r="P1737" s="44"/>
      <c r="Q1737" s="44"/>
      <c r="R1737" s="44"/>
    </row>
    <row r="1738" spans="1:18" s="47" customFormat="1" x14ac:dyDescent="0.25">
      <c r="A1738" s="44"/>
      <c r="B1738" s="44"/>
      <c r="C1738" s="44"/>
      <c r="D1738" s="44"/>
      <c r="E1738" s="44"/>
      <c r="F1738" s="44"/>
      <c r="G1738" s="44"/>
      <c r="H1738" s="44"/>
      <c r="I1738" s="44"/>
      <c r="J1738" s="44"/>
      <c r="K1738" s="44"/>
      <c r="L1738" s="44"/>
      <c r="M1738" s="44"/>
      <c r="N1738" s="44"/>
      <c r="O1738" s="44"/>
      <c r="P1738" s="44"/>
      <c r="Q1738" s="44"/>
      <c r="R1738" s="44"/>
    </row>
    <row r="1739" spans="1:18" s="47" customFormat="1" x14ac:dyDescent="0.25">
      <c r="A1739" s="44"/>
      <c r="B1739" s="44"/>
      <c r="C1739" s="44"/>
      <c r="D1739" s="44"/>
      <c r="E1739" s="44"/>
      <c r="F1739" s="44"/>
      <c r="G1739" s="44"/>
      <c r="H1739" s="44"/>
      <c r="I1739" s="44"/>
      <c r="J1739" s="44"/>
      <c r="K1739" s="44"/>
      <c r="L1739" s="44"/>
      <c r="M1739" s="44"/>
      <c r="N1739" s="44"/>
      <c r="O1739" s="44"/>
      <c r="P1739" s="44"/>
      <c r="Q1739" s="44"/>
      <c r="R1739" s="44"/>
    </row>
    <row r="1740" spans="1:18" s="47" customFormat="1" x14ac:dyDescent="0.25">
      <c r="A1740" s="44"/>
      <c r="B1740" s="44"/>
      <c r="C1740" s="44"/>
      <c r="D1740" s="44"/>
      <c r="E1740" s="44"/>
      <c r="F1740" s="44"/>
      <c r="G1740" s="44"/>
      <c r="H1740" s="44"/>
      <c r="I1740" s="44"/>
      <c r="J1740" s="44"/>
      <c r="K1740" s="44"/>
      <c r="L1740" s="44"/>
      <c r="M1740" s="44"/>
      <c r="N1740" s="44"/>
      <c r="O1740" s="44"/>
      <c r="P1740" s="44"/>
      <c r="Q1740" s="44"/>
      <c r="R1740" s="44"/>
    </row>
    <row r="1741" spans="1:18" s="47" customFormat="1" x14ac:dyDescent="0.25">
      <c r="A1741" s="44"/>
      <c r="B1741" s="44"/>
      <c r="C1741" s="44"/>
      <c r="D1741" s="44"/>
      <c r="E1741" s="44"/>
      <c r="F1741" s="44"/>
      <c r="G1741" s="44"/>
      <c r="H1741" s="44"/>
      <c r="I1741" s="44"/>
      <c r="J1741" s="44"/>
      <c r="K1741" s="44"/>
      <c r="L1741" s="44"/>
      <c r="M1741" s="44"/>
      <c r="N1741" s="44"/>
      <c r="O1741" s="44"/>
      <c r="P1741" s="44"/>
      <c r="Q1741" s="44"/>
      <c r="R1741" s="44"/>
    </row>
    <row r="1742" spans="1:18" s="47" customFormat="1" x14ac:dyDescent="0.25">
      <c r="A1742" s="44"/>
      <c r="B1742" s="44"/>
      <c r="C1742" s="44"/>
      <c r="D1742" s="44"/>
      <c r="E1742" s="44"/>
      <c r="F1742" s="44"/>
      <c r="G1742" s="44"/>
      <c r="H1742" s="44"/>
      <c r="I1742" s="44"/>
      <c r="J1742" s="44"/>
      <c r="K1742" s="44"/>
      <c r="L1742" s="44"/>
      <c r="M1742" s="44"/>
      <c r="N1742" s="44"/>
      <c r="O1742" s="44"/>
      <c r="P1742" s="44"/>
      <c r="Q1742" s="44"/>
      <c r="R1742" s="44"/>
    </row>
    <row r="1743" spans="1:18" s="47" customFormat="1" x14ac:dyDescent="0.25">
      <c r="A1743" s="44"/>
      <c r="B1743" s="44"/>
      <c r="C1743" s="44"/>
      <c r="D1743" s="44"/>
      <c r="E1743" s="44"/>
      <c r="F1743" s="44"/>
      <c r="G1743" s="44"/>
      <c r="H1743" s="44"/>
      <c r="I1743" s="44"/>
      <c r="J1743" s="44"/>
      <c r="K1743" s="44"/>
      <c r="L1743" s="44"/>
      <c r="M1743" s="44"/>
      <c r="N1743" s="44"/>
      <c r="O1743" s="44"/>
      <c r="P1743" s="44"/>
      <c r="Q1743" s="44"/>
      <c r="R1743" s="44"/>
    </row>
    <row r="1744" spans="1:18" s="47" customFormat="1" x14ac:dyDescent="0.25">
      <c r="A1744" s="44"/>
      <c r="B1744" s="44"/>
      <c r="C1744" s="44"/>
      <c r="D1744" s="44"/>
      <c r="E1744" s="44"/>
      <c r="F1744" s="44"/>
      <c r="G1744" s="44"/>
      <c r="H1744" s="44"/>
      <c r="I1744" s="44"/>
      <c r="J1744" s="44"/>
      <c r="K1744" s="44"/>
      <c r="L1744" s="44"/>
      <c r="M1744" s="44"/>
      <c r="N1744" s="44"/>
      <c r="O1744" s="44"/>
      <c r="P1744" s="44"/>
      <c r="Q1744" s="44"/>
      <c r="R1744" s="44"/>
    </row>
    <row r="1745" spans="1:18" s="47" customFormat="1" x14ac:dyDescent="0.25">
      <c r="A1745" s="44"/>
      <c r="B1745" s="44"/>
      <c r="C1745" s="44"/>
      <c r="D1745" s="44"/>
      <c r="E1745" s="44"/>
      <c r="F1745" s="44"/>
      <c r="G1745" s="44"/>
      <c r="H1745" s="44"/>
      <c r="I1745" s="44"/>
      <c r="J1745" s="44"/>
      <c r="K1745" s="44"/>
      <c r="L1745" s="44"/>
      <c r="M1745" s="44"/>
      <c r="N1745" s="44"/>
      <c r="O1745" s="44"/>
      <c r="P1745" s="44"/>
      <c r="Q1745" s="44"/>
      <c r="R1745" s="44"/>
    </row>
    <row r="1746" spans="1:18" s="47" customFormat="1" x14ac:dyDescent="0.25">
      <c r="A1746" s="44"/>
      <c r="B1746" s="44"/>
      <c r="C1746" s="44"/>
      <c r="D1746" s="44"/>
      <c r="E1746" s="44"/>
      <c r="F1746" s="44"/>
      <c r="G1746" s="44"/>
      <c r="H1746" s="44"/>
      <c r="I1746" s="44"/>
      <c r="J1746" s="44"/>
      <c r="K1746" s="44"/>
      <c r="L1746" s="44"/>
      <c r="M1746" s="44"/>
      <c r="N1746" s="44"/>
      <c r="O1746" s="44"/>
      <c r="P1746" s="44"/>
      <c r="Q1746" s="44"/>
      <c r="R1746" s="44"/>
    </row>
    <row r="1747" spans="1:18" s="47" customFormat="1" x14ac:dyDescent="0.25">
      <c r="A1747" s="44"/>
      <c r="B1747" s="44"/>
      <c r="C1747" s="44"/>
      <c r="D1747" s="44"/>
      <c r="E1747" s="44"/>
      <c r="F1747" s="44"/>
      <c r="G1747" s="44"/>
      <c r="H1747" s="44"/>
      <c r="I1747" s="44"/>
      <c r="J1747" s="44"/>
      <c r="K1747" s="44"/>
      <c r="L1747" s="44"/>
      <c r="M1747" s="44"/>
      <c r="N1747" s="44"/>
      <c r="O1747" s="44"/>
      <c r="P1747" s="44"/>
      <c r="Q1747" s="44"/>
      <c r="R1747" s="44"/>
    </row>
    <row r="1748" spans="1:18" s="47" customFormat="1" x14ac:dyDescent="0.25">
      <c r="A1748" s="44"/>
      <c r="B1748" s="44"/>
      <c r="C1748" s="44"/>
      <c r="D1748" s="44"/>
      <c r="E1748" s="44"/>
      <c r="F1748" s="44"/>
      <c r="G1748" s="44"/>
      <c r="H1748" s="44"/>
      <c r="I1748" s="44"/>
      <c r="J1748" s="44"/>
      <c r="K1748" s="44"/>
      <c r="L1748" s="44"/>
      <c r="M1748" s="44"/>
      <c r="N1748" s="44"/>
      <c r="O1748" s="44"/>
      <c r="P1748" s="44"/>
      <c r="Q1748" s="44"/>
      <c r="R1748" s="44"/>
    </row>
    <row r="1749" spans="1:18" s="47" customFormat="1" x14ac:dyDescent="0.25">
      <c r="A1749" s="44"/>
      <c r="B1749" s="44"/>
      <c r="C1749" s="44"/>
      <c r="D1749" s="44"/>
      <c r="E1749" s="44"/>
      <c r="F1749" s="44"/>
      <c r="G1749" s="44"/>
      <c r="H1749" s="44"/>
      <c r="I1749" s="44"/>
      <c r="J1749" s="44"/>
      <c r="K1749" s="44"/>
      <c r="L1749" s="44"/>
      <c r="M1749" s="44"/>
      <c r="N1749" s="44"/>
      <c r="O1749" s="44"/>
      <c r="P1749" s="44"/>
      <c r="Q1749" s="44"/>
      <c r="R1749" s="44"/>
    </row>
    <row r="1750" spans="1:18" s="47" customFormat="1" x14ac:dyDescent="0.25">
      <c r="A1750" s="44"/>
      <c r="B1750" s="44"/>
      <c r="C1750" s="44"/>
      <c r="D1750" s="44"/>
      <c r="E1750" s="44"/>
      <c r="F1750" s="44"/>
      <c r="G1750" s="44"/>
      <c r="H1750" s="44"/>
      <c r="I1750" s="44"/>
      <c r="J1750" s="44"/>
      <c r="K1750" s="44"/>
      <c r="L1750" s="44"/>
      <c r="M1750" s="44"/>
      <c r="N1750" s="44"/>
      <c r="O1750" s="44"/>
      <c r="P1750" s="44"/>
      <c r="Q1750" s="44"/>
      <c r="R1750" s="44"/>
    </row>
    <row r="1751" spans="1:18" s="47" customFormat="1" x14ac:dyDescent="0.25">
      <c r="A1751" s="44"/>
      <c r="B1751" s="44"/>
      <c r="C1751" s="44"/>
      <c r="D1751" s="44"/>
      <c r="E1751" s="44"/>
      <c r="F1751" s="44"/>
      <c r="G1751" s="44"/>
      <c r="H1751" s="44"/>
      <c r="I1751" s="44"/>
      <c r="J1751" s="44"/>
      <c r="K1751" s="44"/>
      <c r="L1751" s="44"/>
      <c r="M1751" s="44"/>
      <c r="N1751" s="44"/>
      <c r="O1751" s="44"/>
      <c r="P1751" s="44"/>
      <c r="Q1751" s="44"/>
      <c r="R1751" s="44"/>
    </row>
    <row r="1752" spans="1:18" s="47" customFormat="1" x14ac:dyDescent="0.25">
      <c r="A1752" s="44"/>
      <c r="B1752" s="44"/>
      <c r="C1752" s="44"/>
      <c r="D1752" s="44"/>
      <c r="E1752" s="44"/>
      <c r="F1752" s="44"/>
      <c r="G1752" s="44"/>
      <c r="H1752" s="44"/>
      <c r="I1752" s="44"/>
      <c r="J1752" s="44"/>
      <c r="K1752" s="44"/>
      <c r="L1752" s="44"/>
      <c r="M1752" s="44"/>
      <c r="N1752" s="44"/>
      <c r="O1752" s="44"/>
      <c r="P1752" s="44"/>
      <c r="Q1752" s="44"/>
      <c r="R1752" s="44"/>
    </row>
    <row r="1753" spans="1:18" s="47" customFormat="1" x14ac:dyDescent="0.25">
      <c r="A1753" s="44"/>
      <c r="B1753" s="44"/>
      <c r="C1753" s="44"/>
      <c r="D1753" s="44"/>
      <c r="E1753" s="44"/>
      <c r="F1753" s="44"/>
      <c r="G1753" s="44"/>
      <c r="H1753" s="44"/>
      <c r="I1753" s="44"/>
      <c r="J1753" s="44"/>
      <c r="K1753" s="44"/>
      <c r="L1753" s="44"/>
      <c r="M1753" s="44"/>
      <c r="N1753" s="44"/>
      <c r="O1753" s="44"/>
      <c r="P1753" s="44"/>
      <c r="Q1753" s="44"/>
      <c r="R1753" s="44"/>
    </row>
    <row r="1754" spans="1:18" s="47" customFormat="1" x14ac:dyDescent="0.25">
      <c r="A1754" s="44"/>
      <c r="B1754" s="44"/>
      <c r="C1754" s="44"/>
      <c r="D1754" s="44"/>
      <c r="E1754" s="44"/>
      <c r="F1754" s="44"/>
      <c r="G1754" s="44"/>
      <c r="H1754" s="44"/>
      <c r="I1754" s="44"/>
      <c r="J1754" s="44"/>
      <c r="K1754" s="44"/>
      <c r="L1754" s="44"/>
      <c r="M1754" s="44"/>
      <c r="N1754" s="44"/>
      <c r="O1754" s="44"/>
      <c r="P1754" s="44"/>
      <c r="Q1754" s="44"/>
      <c r="R1754" s="44"/>
    </row>
    <row r="1755" spans="1:18" s="47" customFormat="1" x14ac:dyDescent="0.25">
      <c r="A1755" s="44"/>
      <c r="B1755" s="44"/>
      <c r="C1755" s="44"/>
      <c r="D1755" s="44"/>
      <c r="E1755" s="44"/>
      <c r="F1755" s="44"/>
      <c r="G1755" s="44"/>
      <c r="H1755" s="44"/>
      <c r="I1755" s="44"/>
      <c r="J1755" s="44"/>
      <c r="K1755" s="44"/>
      <c r="L1755" s="44"/>
      <c r="M1755" s="44"/>
      <c r="N1755" s="44"/>
      <c r="O1755" s="44"/>
      <c r="P1755" s="44"/>
      <c r="Q1755" s="44"/>
      <c r="R1755" s="44"/>
    </row>
    <row r="1756" spans="1:18" s="47" customFormat="1" x14ac:dyDescent="0.25">
      <c r="A1756" s="44"/>
      <c r="B1756" s="44"/>
      <c r="C1756" s="44"/>
      <c r="D1756" s="44"/>
      <c r="E1756" s="44"/>
      <c r="F1756" s="44"/>
      <c r="G1756" s="44"/>
      <c r="H1756" s="44"/>
      <c r="I1756" s="44"/>
      <c r="J1756" s="44"/>
      <c r="K1756" s="44"/>
      <c r="L1756" s="44"/>
      <c r="M1756" s="44"/>
      <c r="N1756" s="44"/>
      <c r="O1756" s="44"/>
      <c r="P1756" s="44"/>
      <c r="Q1756" s="44"/>
      <c r="R1756" s="44"/>
    </row>
    <row r="1757" spans="1:18" s="47" customFormat="1" x14ac:dyDescent="0.25">
      <c r="A1757" s="44"/>
      <c r="B1757" s="44"/>
      <c r="C1757" s="44"/>
      <c r="D1757" s="44"/>
      <c r="E1757" s="44"/>
      <c r="F1757" s="44"/>
      <c r="G1757" s="44"/>
      <c r="H1757" s="44"/>
      <c r="I1757" s="44"/>
      <c r="J1757" s="44"/>
      <c r="K1757" s="44"/>
      <c r="L1757" s="44"/>
      <c r="M1757" s="44"/>
      <c r="N1757" s="44"/>
      <c r="O1757" s="44"/>
      <c r="P1757" s="44"/>
      <c r="Q1757" s="44"/>
      <c r="R1757" s="44"/>
    </row>
    <row r="1758" spans="1:18" s="47" customFormat="1" x14ac:dyDescent="0.25">
      <c r="A1758" s="44"/>
      <c r="B1758" s="44"/>
      <c r="C1758" s="44"/>
      <c r="D1758" s="44"/>
      <c r="E1758" s="44"/>
      <c r="F1758" s="44"/>
      <c r="G1758" s="44"/>
      <c r="H1758" s="44"/>
      <c r="I1758" s="44"/>
      <c r="J1758" s="44"/>
      <c r="K1758" s="44"/>
      <c r="L1758" s="44"/>
      <c r="M1758" s="44"/>
      <c r="N1758" s="44"/>
      <c r="O1758" s="44"/>
      <c r="P1758" s="44"/>
      <c r="Q1758" s="44"/>
      <c r="R1758" s="44"/>
    </row>
    <row r="1759" spans="1:18" s="47" customFormat="1" x14ac:dyDescent="0.25">
      <c r="A1759" s="44"/>
      <c r="B1759" s="44"/>
      <c r="C1759" s="44"/>
      <c r="D1759" s="44"/>
      <c r="E1759" s="44"/>
      <c r="F1759" s="44"/>
      <c r="G1759" s="44"/>
      <c r="H1759" s="44"/>
      <c r="I1759" s="44"/>
      <c r="J1759" s="44"/>
      <c r="K1759" s="44"/>
      <c r="L1759" s="44"/>
      <c r="M1759" s="44"/>
      <c r="N1759" s="44"/>
      <c r="O1759" s="44"/>
      <c r="P1759" s="44"/>
      <c r="Q1759" s="44"/>
      <c r="R1759" s="44"/>
    </row>
    <row r="1760" spans="1:18" s="47" customFormat="1" x14ac:dyDescent="0.25">
      <c r="A1760" s="44"/>
      <c r="B1760" s="44"/>
      <c r="C1760" s="44"/>
      <c r="D1760" s="44"/>
      <c r="E1760" s="44"/>
      <c r="F1760" s="44"/>
      <c r="G1760" s="44"/>
      <c r="H1760" s="44"/>
      <c r="I1760" s="44"/>
      <c r="J1760" s="44"/>
      <c r="K1760" s="44"/>
      <c r="L1760" s="44"/>
      <c r="M1760" s="44"/>
      <c r="N1760" s="44"/>
      <c r="O1760" s="44"/>
      <c r="P1760" s="44"/>
      <c r="Q1760" s="44"/>
      <c r="R1760" s="44"/>
    </row>
    <row r="1761" spans="1:18" s="47" customFormat="1" x14ac:dyDescent="0.25">
      <c r="A1761" s="44"/>
      <c r="B1761" s="44"/>
      <c r="C1761" s="44"/>
      <c r="D1761" s="44"/>
      <c r="E1761" s="44"/>
      <c r="F1761" s="44"/>
      <c r="G1761" s="44"/>
      <c r="H1761" s="44"/>
      <c r="I1761" s="44"/>
      <c r="J1761" s="44"/>
      <c r="K1761" s="44"/>
      <c r="L1761" s="44"/>
      <c r="M1761" s="44"/>
      <c r="N1761" s="44"/>
      <c r="O1761" s="44"/>
      <c r="P1761" s="44"/>
      <c r="Q1761" s="44"/>
      <c r="R1761" s="44"/>
    </row>
    <row r="1762" spans="1:18" s="47" customFormat="1" x14ac:dyDescent="0.25">
      <c r="A1762" s="44"/>
      <c r="B1762" s="44"/>
      <c r="C1762" s="44"/>
      <c r="D1762" s="44"/>
      <c r="E1762" s="44"/>
      <c r="F1762" s="44"/>
      <c r="G1762" s="44"/>
      <c r="H1762" s="44"/>
      <c r="I1762" s="44"/>
      <c r="J1762" s="44"/>
      <c r="K1762" s="44"/>
      <c r="L1762" s="44"/>
      <c r="M1762" s="44"/>
      <c r="N1762" s="44"/>
      <c r="O1762" s="44"/>
      <c r="P1762" s="44"/>
      <c r="Q1762" s="44"/>
      <c r="R1762" s="44"/>
    </row>
    <row r="1763" spans="1:18" s="47" customFormat="1" x14ac:dyDescent="0.25">
      <c r="A1763" s="44"/>
      <c r="B1763" s="44"/>
      <c r="C1763" s="44"/>
      <c r="D1763" s="44"/>
      <c r="E1763" s="44"/>
      <c r="F1763" s="44"/>
      <c r="G1763" s="44"/>
      <c r="H1763" s="44"/>
      <c r="I1763" s="44"/>
      <c r="J1763" s="44"/>
      <c r="K1763" s="44"/>
      <c r="L1763" s="44"/>
      <c r="M1763" s="44"/>
      <c r="N1763" s="44"/>
      <c r="O1763" s="44"/>
      <c r="P1763" s="44"/>
      <c r="Q1763" s="44"/>
      <c r="R1763" s="44"/>
    </row>
    <row r="1764" spans="1:18" s="47" customFormat="1" x14ac:dyDescent="0.25">
      <c r="A1764" s="44"/>
      <c r="B1764" s="44"/>
      <c r="C1764" s="44"/>
      <c r="D1764" s="44"/>
      <c r="E1764" s="44"/>
      <c r="F1764" s="44"/>
      <c r="G1764" s="44"/>
      <c r="H1764" s="44"/>
      <c r="I1764" s="44"/>
      <c r="J1764" s="44"/>
      <c r="K1764" s="44"/>
      <c r="L1764" s="44"/>
      <c r="M1764" s="44"/>
      <c r="N1764" s="44"/>
      <c r="O1764" s="44"/>
      <c r="P1764" s="44"/>
      <c r="Q1764" s="44"/>
      <c r="R1764" s="44"/>
    </row>
    <row r="1765" spans="1:18" s="47" customFormat="1" x14ac:dyDescent="0.25">
      <c r="A1765" s="44"/>
      <c r="B1765" s="44"/>
      <c r="C1765" s="44"/>
      <c r="D1765" s="44"/>
      <c r="E1765" s="44"/>
      <c r="F1765" s="44"/>
      <c r="G1765" s="44"/>
      <c r="H1765" s="44"/>
      <c r="I1765" s="44"/>
      <c r="J1765" s="44"/>
      <c r="K1765" s="44"/>
      <c r="L1765" s="44"/>
      <c r="M1765" s="44"/>
      <c r="N1765" s="44"/>
      <c r="O1765" s="44"/>
      <c r="P1765" s="44"/>
      <c r="Q1765" s="44"/>
      <c r="R1765" s="44"/>
    </row>
    <row r="1766" spans="1:18" s="47" customFormat="1" x14ac:dyDescent="0.25">
      <c r="A1766" s="44"/>
      <c r="B1766" s="44"/>
      <c r="C1766" s="44"/>
      <c r="D1766" s="44"/>
      <c r="E1766" s="44"/>
      <c r="F1766" s="44"/>
      <c r="G1766" s="44"/>
      <c r="H1766" s="44"/>
      <c r="I1766" s="44"/>
      <c r="J1766" s="44"/>
      <c r="K1766" s="44"/>
      <c r="L1766" s="44"/>
      <c r="M1766" s="44"/>
      <c r="N1766" s="44"/>
      <c r="O1766" s="44"/>
      <c r="P1766" s="44"/>
      <c r="Q1766" s="44"/>
      <c r="R1766" s="44"/>
    </row>
    <row r="1767" spans="1:18" s="47" customFormat="1" x14ac:dyDescent="0.25">
      <c r="A1767" s="44"/>
      <c r="B1767" s="44"/>
      <c r="C1767" s="44"/>
      <c r="D1767" s="44"/>
      <c r="E1767" s="44"/>
      <c r="F1767" s="44"/>
      <c r="G1767" s="44"/>
      <c r="H1767" s="44"/>
      <c r="I1767" s="44"/>
      <c r="J1767" s="44"/>
      <c r="K1767" s="44"/>
      <c r="L1767" s="44"/>
      <c r="M1767" s="44"/>
      <c r="N1767" s="44"/>
      <c r="O1767" s="44"/>
      <c r="P1767" s="44"/>
      <c r="Q1767" s="44"/>
      <c r="R1767" s="44"/>
    </row>
    <row r="1768" spans="1:18" s="47" customFormat="1" x14ac:dyDescent="0.25">
      <c r="A1768" s="44"/>
      <c r="B1768" s="44"/>
      <c r="C1768" s="44"/>
      <c r="D1768" s="44"/>
      <c r="E1768" s="44"/>
      <c r="F1768" s="44"/>
      <c r="G1768" s="44"/>
      <c r="H1768" s="44"/>
      <c r="I1768" s="44"/>
      <c r="J1768" s="44"/>
      <c r="K1768" s="44"/>
      <c r="L1768" s="44"/>
      <c r="M1768" s="44"/>
      <c r="N1768" s="44"/>
      <c r="O1768" s="44"/>
      <c r="P1768" s="44"/>
      <c r="Q1768" s="44"/>
      <c r="R1768" s="44"/>
    </row>
    <row r="1769" spans="1:18" s="47" customFormat="1" x14ac:dyDescent="0.25">
      <c r="A1769" s="44"/>
      <c r="B1769" s="44"/>
      <c r="C1769" s="44"/>
      <c r="D1769" s="44"/>
      <c r="E1769" s="44"/>
      <c r="F1769" s="44"/>
      <c r="G1769" s="44"/>
      <c r="H1769" s="44"/>
      <c r="I1769" s="44"/>
      <c r="J1769" s="44"/>
      <c r="K1769" s="44"/>
      <c r="L1769" s="44"/>
      <c r="M1769" s="44"/>
      <c r="N1769" s="44"/>
      <c r="O1769" s="44"/>
      <c r="P1769" s="44"/>
      <c r="Q1769" s="44"/>
      <c r="R1769" s="44"/>
    </row>
    <row r="1770" spans="1:18" s="47" customFormat="1" x14ac:dyDescent="0.25">
      <c r="A1770" s="44"/>
      <c r="B1770" s="44"/>
      <c r="C1770" s="44"/>
      <c r="D1770" s="44"/>
      <c r="E1770" s="44"/>
      <c r="F1770" s="44"/>
      <c r="G1770" s="44"/>
      <c r="H1770" s="44"/>
      <c r="I1770" s="44"/>
      <c r="J1770" s="44"/>
      <c r="K1770" s="44"/>
      <c r="L1770" s="44"/>
      <c r="M1770" s="44"/>
      <c r="N1770" s="44"/>
      <c r="O1770" s="44"/>
      <c r="P1770" s="44"/>
      <c r="Q1770" s="44"/>
      <c r="R1770" s="44"/>
    </row>
    <row r="1771" spans="1:18" s="47" customFormat="1" x14ac:dyDescent="0.25">
      <c r="A1771" s="44"/>
      <c r="B1771" s="44"/>
      <c r="C1771" s="44"/>
      <c r="D1771" s="44"/>
      <c r="E1771" s="44"/>
      <c r="F1771" s="44"/>
      <c r="G1771" s="44"/>
      <c r="H1771" s="44"/>
      <c r="I1771" s="44"/>
      <c r="J1771" s="44"/>
      <c r="K1771" s="44"/>
      <c r="L1771" s="44"/>
      <c r="M1771" s="44"/>
      <c r="N1771" s="44"/>
      <c r="O1771" s="44"/>
      <c r="P1771" s="44"/>
      <c r="Q1771" s="44"/>
      <c r="R1771" s="44"/>
    </row>
    <row r="1772" spans="1:18" s="47" customFormat="1" x14ac:dyDescent="0.25">
      <c r="A1772" s="44"/>
      <c r="B1772" s="44"/>
      <c r="C1772" s="44"/>
      <c r="D1772" s="44"/>
      <c r="E1772" s="44"/>
      <c r="F1772" s="44"/>
      <c r="G1772" s="44"/>
      <c r="H1772" s="44"/>
      <c r="I1772" s="44"/>
      <c r="J1772" s="44"/>
      <c r="K1772" s="44"/>
      <c r="L1772" s="44"/>
      <c r="M1772" s="44"/>
      <c r="N1772" s="44"/>
      <c r="O1772" s="44"/>
      <c r="P1772" s="44"/>
      <c r="Q1772" s="44"/>
      <c r="R1772" s="44"/>
    </row>
    <row r="1773" spans="1:18" s="47" customFormat="1" x14ac:dyDescent="0.25">
      <c r="A1773" s="44"/>
      <c r="B1773" s="44"/>
      <c r="C1773" s="44"/>
      <c r="D1773" s="44"/>
      <c r="E1773" s="44"/>
      <c r="F1773" s="44"/>
      <c r="G1773" s="44"/>
      <c r="H1773" s="44"/>
      <c r="I1773" s="44"/>
      <c r="J1773" s="44"/>
      <c r="K1773" s="44"/>
      <c r="L1773" s="44"/>
      <c r="M1773" s="44"/>
      <c r="N1773" s="44"/>
      <c r="O1773" s="44"/>
      <c r="P1773" s="44"/>
      <c r="Q1773" s="44"/>
      <c r="R1773" s="44"/>
    </row>
    <row r="1774" spans="1:18" s="47" customFormat="1" x14ac:dyDescent="0.25">
      <c r="A1774" s="44"/>
      <c r="B1774" s="44"/>
      <c r="C1774" s="44"/>
      <c r="D1774" s="44"/>
      <c r="E1774" s="44"/>
      <c r="F1774" s="44"/>
      <c r="G1774" s="44"/>
      <c r="H1774" s="44"/>
      <c r="I1774" s="44"/>
      <c r="J1774" s="44"/>
      <c r="K1774" s="44"/>
      <c r="L1774" s="44"/>
      <c r="M1774" s="44"/>
      <c r="N1774" s="44"/>
      <c r="O1774" s="44"/>
      <c r="P1774" s="44"/>
      <c r="Q1774" s="44"/>
      <c r="R1774" s="44"/>
    </row>
    <row r="1775" spans="1:18" s="47" customFormat="1" x14ac:dyDescent="0.25">
      <c r="A1775" s="44"/>
      <c r="B1775" s="44"/>
      <c r="C1775" s="44"/>
      <c r="D1775" s="44"/>
      <c r="E1775" s="44"/>
      <c r="F1775" s="44"/>
      <c r="G1775" s="44"/>
      <c r="H1775" s="44"/>
      <c r="I1775" s="44"/>
      <c r="J1775" s="44"/>
      <c r="K1775" s="44"/>
      <c r="L1775" s="44"/>
      <c r="M1775" s="44"/>
      <c r="N1775" s="44"/>
      <c r="O1775" s="44"/>
      <c r="P1775" s="44"/>
      <c r="Q1775" s="44"/>
      <c r="R1775" s="44"/>
    </row>
    <row r="1776" spans="1:18" s="47" customFormat="1" x14ac:dyDescent="0.25">
      <c r="A1776" s="44"/>
      <c r="B1776" s="44"/>
      <c r="C1776" s="44"/>
      <c r="D1776" s="44"/>
      <c r="E1776" s="44"/>
      <c r="F1776" s="44"/>
      <c r="G1776" s="44"/>
      <c r="H1776" s="44"/>
      <c r="I1776" s="44"/>
      <c r="J1776" s="44"/>
      <c r="K1776" s="44"/>
      <c r="L1776" s="44"/>
      <c r="M1776" s="44"/>
      <c r="N1776" s="44"/>
      <c r="O1776" s="44"/>
      <c r="P1776" s="44"/>
      <c r="Q1776" s="44"/>
      <c r="R1776" s="44"/>
    </row>
    <row r="1777" spans="1:18" s="47" customFormat="1" x14ac:dyDescent="0.25">
      <c r="A1777" s="44"/>
      <c r="B1777" s="44"/>
      <c r="C1777" s="44"/>
      <c r="D1777" s="44"/>
      <c r="E1777" s="44"/>
      <c r="F1777" s="44"/>
      <c r="G1777" s="44"/>
      <c r="H1777" s="44"/>
      <c r="I1777" s="44"/>
      <c r="J1777" s="44"/>
      <c r="K1777" s="44"/>
      <c r="L1777" s="44"/>
      <c r="M1777" s="44"/>
      <c r="N1777" s="44"/>
      <c r="O1777" s="44"/>
      <c r="P1777" s="44"/>
      <c r="Q1777" s="44"/>
      <c r="R1777" s="44"/>
    </row>
    <row r="1778" spans="1:18" s="47" customFormat="1" x14ac:dyDescent="0.25">
      <c r="A1778" s="44"/>
      <c r="B1778" s="44"/>
      <c r="C1778" s="44"/>
      <c r="D1778" s="44"/>
      <c r="E1778" s="44"/>
      <c r="F1778" s="44"/>
      <c r="G1778" s="44"/>
      <c r="H1778" s="44"/>
      <c r="I1778" s="44"/>
      <c r="J1778" s="44"/>
      <c r="K1778" s="44"/>
      <c r="L1778" s="44"/>
      <c r="M1778" s="44"/>
      <c r="N1778" s="44"/>
      <c r="O1778" s="44"/>
      <c r="P1778" s="44"/>
      <c r="Q1778" s="44"/>
      <c r="R1778" s="44"/>
    </row>
    <row r="1779" spans="1:18" s="47" customFormat="1" x14ac:dyDescent="0.25">
      <c r="A1779" s="44"/>
      <c r="B1779" s="44"/>
      <c r="C1779" s="44"/>
      <c r="D1779" s="44"/>
      <c r="E1779" s="44"/>
      <c r="F1779" s="44"/>
      <c r="G1779" s="44"/>
      <c r="H1779" s="44"/>
      <c r="I1779" s="44"/>
      <c r="J1779" s="44"/>
      <c r="K1779" s="44"/>
      <c r="L1779" s="44"/>
      <c r="M1779" s="44"/>
      <c r="N1779" s="44"/>
      <c r="O1779" s="44"/>
      <c r="P1779" s="44"/>
      <c r="Q1779" s="44"/>
      <c r="R1779" s="44"/>
    </row>
    <row r="1780" spans="1:18" s="47" customFormat="1" x14ac:dyDescent="0.25">
      <c r="A1780" s="44"/>
      <c r="B1780" s="44"/>
      <c r="C1780" s="44"/>
      <c r="D1780" s="44"/>
      <c r="E1780" s="44"/>
      <c r="F1780" s="44"/>
      <c r="G1780" s="44"/>
      <c r="H1780" s="44"/>
      <c r="I1780" s="44"/>
      <c r="J1780" s="44"/>
      <c r="K1780" s="44"/>
      <c r="L1780" s="44"/>
      <c r="M1780" s="44"/>
      <c r="N1780" s="44"/>
      <c r="O1780" s="44"/>
      <c r="P1780" s="44"/>
      <c r="Q1780" s="44"/>
      <c r="R1780" s="44"/>
    </row>
    <row r="1781" spans="1:18" s="47" customFormat="1" x14ac:dyDescent="0.25">
      <c r="A1781" s="44"/>
      <c r="B1781" s="44"/>
      <c r="C1781" s="44"/>
      <c r="D1781" s="44"/>
      <c r="E1781" s="44"/>
      <c r="F1781" s="44"/>
      <c r="G1781" s="44"/>
      <c r="H1781" s="44"/>
      <c r="I1781" s="44"/>
      <c r="J1781" s="44"/>
      <c r="K1781" s="44"/>
      <c r="L1781" s="44"/>
      <c r="M1781" s="44"/>
      <c r="N1781" s="44"/>
      <c r="O1781" s="44"/>
      <c r="P1781" s="44"/>
      <c r="Q1781" s="44"/>
      <c r="R1781" s="44"/>
    </row>
    <row r="1782" spans="1:18" s="47" customFormat="1" x14ac:dyDescent="0.25">
      <c r="A1782" s="44"/>
      <c r="B1782" s="44"/>
      <c r="C1782" s="44"/>
      <c r="D1782" s="44"/>
      <c r="E1782" s="44"/>
      <c r="F1782" s="44"/>
      <c r="G1782" s="44"/>
      <c r="H1782" s="44"/>
      <c r="I1782" s="44"/>
      <c r="J1782" s="44"/>
      <c r="K1782" s="44"/>
      <c r="L1782" s="44"/>
      <c r="M1782" s="44"/>
      <c r="N1782" s="44"/>
      <c r="O1782" s="44"/>
      <c r="P1782" s="44"/>
      <c r="Q1782" s="44"/>
      <c r="R1782" s="44"/>
    </row>
    <row r="1783" spans="1:18" s="47" customFormat="1" x14ac:dyDescent="0.25">
      <c r="A1783" s="44"/>
      <c r="B1783" s="44"/>
      <c r="C1783" s="44"/>
      <c r="D1783" s="44"/>
      <c r="E1783" s="44"/>
      <c r="F1783" s="44"/>
      <c r="G1783" s="44"/>
      <c r="H1783" s="44"/>
      <c r="I1783" s="44"/>
      <c r="J1783" s="44"/>
      <c r="K1783" s="44"/>
      <c r="L1783" s="44"/>
      <c r="M1783" s="44"/>
      <c r="N1783" s="44"/>
      <c r="O1783" s="44"/>
      <c r="P1783" s="44"/>
      <c r="Q1783" s="44"/>
      <c r="R1783" s="44"/>
    </row>
    <row r="1784" spans="1:18" s="47" customFormat="1" x14ac:dyDescent="0.25">
      <c r="A1784" s="44"/>
      <c r="B1784" s="44"/>
      <c r="C1784" s="44"/>
      <c r="D1784" s="44"/>
      <c r="E1784" s="44"/>
      <c r="F1784" s="44"/>
      <c r="G1784" s="44"/>
      <c r="H1784" s="44"/>
      <c r="I1784" s="44"/>
      <c r="J1784" s="44"/>
      <c r="K1784" s="44"/>
      <c r="L1784" s="44"/>
      <c r="M1784" s="44"/>
      <c r="N1784" s="44"/>
      <c r="O1784" s="44"/>
      <c r="P1784" s="44"/>
      <c r="Q1784" s="44"/>
      <c r="R1784" s="44"/>
    </row>
    <row r="1785" spans="1:18" s="47" customFormat="1" x14ac:dyDescent="0.25">
      <c r="A1785" s="44"/>
      <c r="B1785" s="44"/>
      <c r="C1785" s="44"/>
      <c r="D1785" s="44"/>
      <c r="E1785" s="44"/>
      <c r="F1785" s="44"/>
      <c r="G1785" s="44"/>
      <c r="H1785" s="44"/>
      <c r="I1785" s="44"/>
      <c r="J1785" s="44"/>
      <c r="K1785" s="44"/>
      <c r="L1785" s="44"/>
      <c r="M1785" s="44"/>
      <c r="N1785" s="44"/>
      <c r="O1785" s="44"/>
      <c r="P1785" s="44"/>
      <c r="Q1785" s="44"/>
      <c r="R1785" s="44"/>
    </row>
    <row r="1786" spans="1:18" s="47" customFormat="1" x14ac:dyDescent="0.25">
      <c r="A1786" s="44"/>
      <c r="B1786" s="44"/>
      <c r="C1786" s="44"/>
      <c r="D1786" s="44"/>
      <c r="E1786" s="44"/>
      <c r="F1786" s="44"/>
      <c r="G1786" s="44"/>
      <c r="H1786" s="44"/>
      <c r="I1786" s="44"/>
      <c r="J1786" s="44"/>
      <c r="K1786" s="44"/>
      <c r="L1786" s="44"/>
      <c r="M1786" s="44"/>
      <c r="N1786" s="44"/>
      <c r="O1786" s="44"/>
      <c r="P1786" s="44"/>
      <c r="Q1786" s="44"/>
      <c r="R1786" s="44"/>
    </row>
    <row r="1787" spans="1:18" s="47" customFormat="1" x14ac:dyDescent="0.25">
      <c r="A1787" s="44"/>
      <c r="B1787" s="44"/>
      <c r="C1787" s="44"/>
      <c r="D1787" s="44"/>
      <c r="E1787" s="44"/>
      <c r="F1787" s="44"/>
      <c r="G1787" s="44"/>
      <c r="H1787" s="44"/>
      <c r="I1787" s="44"/>
      <c r="J1787" s="44"/>
      <c r="K1787" s="44"/>
      <c r="L1787" s="44"/>
      <c r="M1787" s="44"/>
      <c r="N1787" s="44"/>
      <c r="O1787" s="44"/>
      <c r="P1787" s="44"/>
      <c r="Q1787" s="44"/>
      <c r="R1787" s="44"/>
    </row>
    <row r="1788" spans="1:18" s="47" customFormat="1" x14ac:dyDescent="0.25">
      <c r="A1788" s="44"/>
      <c r="B1788" s="44"/>
      <c r="C1788" s="44"/>
      <c r="D1788" s="44"/>
      <c r="E1788" s="44"/>
      <c r="F1788" s="44"/>
      <c r="G1788" s="44"/>
      <c r="H1788" s="44"/>
      <c r="I1788" s="44"/>
      <c r="J1788" s="44"/>
      <c r="K1788" s="44"/>
      <c r="L1788" s="44"/>
      <c r="M1788" s="44"/>
      <c r="N1788" s="44"/>
      <c r="O1788" s="44"/>
      <c r="P1788" s="44"/>
      <c r="Q1788" s="44"/>
      <c r="R1788" s="44"/>
    </row>
    <row r="1789" spans="1:18" s="47" customFormat="1" x14ac:dyDescent="0.25">
      <c r="A1789" s="44"/>
      <c r="B1789" s="44"/>
      <c r="C1789" s="44"/>
      <c r="D1789" s="44"/>
      <c r="E1789" s="44"/>
      <c r="F1789" s="44"/>
      <c r="G1789" s="44"/>
      <c r="H1789" s="44"/>
      <c r="I1789" s="44"/>
      <c r="J1789" s="44"/>
      <c r="K1789" s="44"/>
      <c r="L1789" s="44"/>
      <c r="M1789" s="44"/>
      <c r="N1789" s="44"/>
      <c r="O1789" s="44"/>
      <c r="P1789" s="44"/>
      <c r="Q1789" s="44"/>
      <c r="R1789" s="44"/>
    </row>
    <row r="1790" spans="1:18" s="47" customFormat="1" x14ac:dyDescent="0.25">
      <c r="A1790" s="44"/>
      <c r="B1790" s="44"/>
      <c r="C1790" s="44"/>
      <c r="D1790" s="44"/>
      <c r="E1790" s="44"/>
      <c r="F1790" s="44"/>
      <c r="G1790" s="44"/>
      <c r="H1790" s="44"/>
      <c r="I1790" s="44"/>
      <c r="J1790" s="44"/>
      <c r="K1790" s="44"/>
      <c r="L1790" s="44"/>
      <c r="M1790" s="44"/>
      <c r="N1790" s="44"/>
      <c r="O1790" s="44"/>
      <c r="P1790" s="44"/>
      <c r="Q1790" s="44"/>
      <c r="R1790" s="44"/>
    </row>
    <row r="1791" spans="1:18" s="47" customFormat="1" x14ac:dyDescent="0.25">
      <c r="A1791" s="44"/>
      <c r="B1791" s="44"/>
      <c r="C1791" s="44"/>
      <c r="D1791" s="44"/>
      <c r="E1791" s="44"/>
      <c r="F1791" s="44"/>
      <c r="G1791" s="44"/>
      <c r="H1791" s="44"/>
      <c r="I1791" s="44"/>
      <c r="J1791" s="44"/>
      <c r="K1791" s="44"/>
      <c r="L1791" s="44"/>
      <c r="M1791" s="44"/>
      <c r="N1791" s="44"/>
      <c r="O1791" s="44"/>
      <c r="P1791" s="44"/>
      <c r="Q1791" s="44"/>
      <c r="R1791" s="44"/>
    </row>
    <row r="1792" spans="1:18" s="47" customFormat="1" x14ac:dyDescent="0.25">
      <c r="A1792" s="44"/>
      <c r="B1792" s="44"/>
      <c r="C1792" s="44"/>
      <c r="D1792" s="44"/>
      <c r="E1792" s="44"/>
      <c r="F1792" s="44"/>
      <c r="G1792" s="44"/>
      <c r="H1792" s="44"/>
      <c r="I1792" s="44"/>
      <c r="J1792" s="44"/>
      <c r="K1792" s="44"/>
      <c r="L1792" s="44"/>
      <c r="M1792" s="44"/>
      <c r="N1792" s="44"/>
      <c r="O1792" s="44"/>
      <c r="P1792" s="44"/>
      <c r="Q1792" s="44"/>
      <c r="R1792" s="44"/>
    </row>
    <row r="1793" spans="1:18" s="47" customFormat="1" x14ac:dyDescent="0.25">
      <c r="A1793" s="44"/>
      <c r="B1793" s="44"/>
      <c r="C1793" s="44"/>
      <c r="D1793" s="44"/>
      <c r="E1793" s="44"/>
      <c r="F1793" s="44"/>
      <c r="G1793" s="44"/>
      <c r="H1793" s="44"/>
      <c r="I1793" s="44"/>
      <c r="J1793" s="44"/>
      <c r="K1793" s="44"/>
      <c r="L1793" s="44"/>
      <c r="M1793" s="44"/>
      <c r="N1793" s="44"/>
      <c r="O1793" s="44"/>
      <c r="P1793" s="44"/>
      <c r="Q1793" s="44"/>
      <c r="R1793" s="44"/>
    </row>
    <row r="1794" spans="1:18" s="47" customFormat="1" x14ac:dyDescent="0.25">
      <c r="A1794" s="44"/>
      <c r="B1794" s="44"/>
      <c r="C1794" s="44"/>
      <c r="D1794" s="44"/>
      <c r="E1794" s="44"/>
      <c r="F1794" s="44"/>
      <c r="G1794" s="44"/>
      <c r="H1794" s="44"/>
      <c r="I1794" s="44"/>
      <c r="J1794" s="44"/>
      <c r="K1794" s="44"/>
      <c r="L1794" s="44"/>
      <c r="M1794" s="44"/>
      <c r="N1794" s="44"/>
      <c r="O1794" s="44"/>
      <c r="P1794" s="44"/>
      <c r="Q1794" s="44"/>
      <c r="R1794" s="44"/>
    </row>
    <row r="1795" spans="1:18" s="47" customFormat="1" x14ac:dyDescent="0.25">
      <c r="A1795" s="44"/>
      <c r="B1795" s="44"/>
      <c r="C1795" s="44"/>
      <c r="D1795" s="44"/>
      <c r="E1795" s="44"/>
      <c r="F1795" s="44"/>
      <c r="G1795" s="44"/>
      <c r="H1795" s="44"/>
      <c r="I1795" s="44"/>
      <c r="J1795" s="44"/>
      <c r="K1795" s="44"/>
      <c r="L1795" s="44"/>
      <c r="M1795" s="44"/>
      <c r="N1795" s="44"/>
      <c r="O1795" s="44"/>
      <c r="P1795" s="44"/>
      <c r="Q1795" s="44"/>
      <c r="R1795" s="44"/>
    </row>
    <row r="1796" spans="1:18" s="47" customFormat="1" x14ac:dyDescent="0.25">
      <c r="A1796" s="44"/>
      <c r="B1796" s="44"/>
      <c r="C1796" s="44"/>
      <c r="D1796" s="44"/>
      <c r="E1796" s="44"/>
      <c r="F1796" s="44"/>
      <c r="G1796" s="44"/>
      <c r="H1796" s="44"/>
      <c r="I1796" s="44"/>
      <c r="J1796" s="44"/>
      <c r="K1796" s="44"/>
      <c r="L1796" s="44"/>
      <c r="M1796" s="44"/>
      <c r="N1796" s="44"/>
      <c r="O1796" s="44"/>
      <c r="P1796" s="44"/>
      <c r="Q1796" s="44"/>
      <c r="R1796" s="44"/>
    </row>
    <row r="1797" spans="1:18" s="47" customFormat="1" x14ac:dyDescent="0.25">
      <c r="A1797" s="44"/>
      <c r="B1797" s="44"/>
      <c r="C1797" s="44"/>
      <c r="D1797" s="44"/>
      <c r="E1797" s="44"/>
      <c r="F1797" s="44"/>
      <c r="G1797" s="44"/>
      <c r="H1797" s="44"/>
      <c r="I1797" s="44"/>
      <c r="J1797" s="44"/>
      <c r="K1797" s="44"/>
      <c r="L1797" s="44"/>
      <c r="M1797" s="44"/>
      <c r="N1797" s="44"/>
      <c r="O1797" s="44"/>
      <c r="P1797" s="44"/>
      <c r="Q1797" s="44"/>
      <c r="R1797" s="44"/>
    </row>
    <row r="1798" spans="1:18" s="47" customFormat="1" x14ac:dyDescent="0.25">
      <c r="A1798" s="44"/>
      <c r="B1798" s="44"/>
      <c r="C1798" s="44"/>
      <c r="D1798" s="44"/>
      <c r="E1798" s="44"/>
      <c r="F1798" s="44"/>
      <c r="G1798" s="44"/>
      <c r="H1798" s="44"/>
      <c r="I1798" s="44"/>
      <c r="J1798" s="44"/>
      <c r="K1798" s="44"/>
      <c r="L1798" s="44"/>
      <c r="M1798" s="44"/>
      <c r="N1798" s="44"/>
      <c r="O1798" s="44"/>
      <c r="P1798" s="44"/>
      <c r="Q1798" s="44"/>
      <c r="R1798" s="44"/>
    </row>
    <row r="1799" spans="1:18" s="47" customFormat="1" x14ac:dyDescent="0.25">
      <c r="A1799" s="44"/>
      <c r="B1799" s="44"/>
      <c r="C1799" s="44"/>
      <c r="D1799" s="44"/>
      <c r="E1799" s="44"/>
      <c r="F1799" s="44"/>
      <c r="G1799" s="44"/>
      <c r="H1799" s="44"/>
      <c r="I1799" s="44"/>
      <c r="J1799" s="44"/>
      <c r="K1799" s="44"/>
      <c r="L1799" s="44"/>
      <c r="M1799" s="44"/>
      <c r="N1799" s="44"/>
      <c r="O1799" s="44"/>
      <c r="P1799" s="44"/>
      <c r="Q1799" s="44"/>
      <c r="R1799" s="44"/>
    </row>
    <row r="1800" spans="1:18" s="47" customFormat="1" x14ac:dyDescent="0.25">
      <c r="A1800" s="44"/>
      <c r="B1800" s="44"/>
      <c r="C1800" s="44"/>
      <c r="D1800" s="44"/>
      <c r="E1800" s="44"/>
      <c r="F1800" s="44"/>
      <c r="G1800" s="44"/>
      <c r="H1800" s="44"/>
      <c r="I1800" s="44"/>
      <c r="J1800" s="44"/>
      <c r="K1800" s="44"/>
      <c r="L1800" s="44"/>
      <c r="M1800" s="44"/>
      <c r="N1800" s="44"/>
      <c r="O1800" s="44"/>
      <c r="P1800" s="44"/>
      <c r="Q1800" s="44"/>
      <c r="R1800" s="44"/>
    </row>
    <row r="1801" spans="1:18" s="47" customFormat="1" x14ac:dyDescent="0.25">
      <c r="A1801" s="44"/>
      <c r="B1801" s="44"/>
      <c r="C1801" s="44"/>
      <c r="D1801" s="44"/>
      <c r="E1801" s="44"/>
      <c r="F1801" s="44"/>
      <c r="G1801" s="44"/>
      <c r="H1801" s="44"/>
      <c r="I1801" s="44"/>
      <c r="J1801" s="44"/>
      <c r="K1801" s="44"/>
      <c r="L1801" s="44"/>
      <c r="M1801" s="44"/>
      <c r="N1801" s="44"/>
      <c r="O1801" s="44"/>
      <c r="P1801" s="44"/>
      <c r="Q1801" s="44"/>
      <c r="R1801" s="44"/>
    </row>
    <row r="1802" spans="1:18" s="47" customFormat="1" x14ac:dyDescent="0.25">
      <c r="A1802" s="44"/>
      <c r="B1802" s="44"/>
      <c r="C1802" s="44"/>
      <c r="D1802" s="44"/>
      <c r="E1802" s="44"/>
      <c r="F1802" s="44"/>
      <c r="G1802" s="44"/>
      <c r="H1802" s="44"/>
      <c r="I1802" s="44"/>
      <c r="J1802" s="44"/>
      <c r="K1802" s="44"/>
      <c r="L1802" s="44"/>
      <c r="M1802" s="44"/>
      <c r="N1802" s="44"/>
      <c r="O1802" s="44"/>
      <c r="P1802" s="44"/>
      <c r="Q1802" s="44"/>
      <c r="R1802" s="44"/>
    </row>
    <row r="1803" spans="1:18" s="47" customFormat="1" x14ac:dyDescent="0.25">
      <c r="A1803" s="44"/>
      <c r="B1803" s="44"/>
      <c r="C1803" s="44"/>
      <c r="D1803" s="44"/>
      <c r="E1803" s="44"/>
      <c r="F1803" s="44"/>
      <c r="G1803" s="44"/>
      <c r="H1803" s="44"/>
      <c r="I1803" s="44"/>
      <c r="J1803" s="44"/>
      <c r="K1803" s="44"/>
      <c r="L1803" s="44"/>
      <c r="M1803" s="44"/>
      <c r="N1803" s="44"/>
      <c r="O1803" s="44"/>
      <c r="P1803" s="44"/>
      <c r="Q1803" s="44"/>
      <c r="R1803" s="44"/>
    </row>
    <row r="1804" spans="1:18" s="47" customFormat="1" x14ac:dyDescent="0.25">
      <c r="A1804" s="44"/>
      <c r="B1804" s="44"/>
      <c r="C1804" s="44"/>
      <c r="D1804" s="44"/>
      <c r="E1804" s="44"/>
      <c r="F1804" s="44"/>
      <c r="G1804" s="44"/>
      <c r="H1804" s="44"/>
      <c r="I1804" s="44"/>
      <c r="J1804" s="44"/>
      <c r="K1804" s="44"/>
      <c r="L1804" s="44"/>
      <c r="M1804" s="44"/>
      <c r="N1804" s="44"/>
      <c r="O1804" s="44"/>
      <c r="P1804" s="44"/>
      <c r="Q1804" s="44"/>
      <c r="R1804" s="44"/>
    </row>
    <row r="1805" spans="1:18" s="47" customFormat="1" x14ac:dyDescent="0.25">
      <c r="A1805" s="44"/>
      <c r="B1805" s="44"/>
      <c r="C1805" s="44"/>
      <c r="D1805" s="44"/>
      <c r="E1805" s="44"/>
      <c r="F1805" s="44"/>
      <c r="G1805" s="44"/>
      <c r="H1805" s="44"/>
      <c r="I1805" s="44"/>
      <c r="J1805" s="44"/>
      <c r="K1805" s="44"/>
      <c r="L1805" s="44"/>
      <c r="M1805" s="44"/>
      <c r="N1805" s="44"/>
      <c r="O1805" s="44"/>
      <c r="P1805" s="44"/>
      <c r="Q1805" s="44"/>
      <c r="R1805" s="44"/>
    </row>
    <row r="1806" spans="1:18" s="47" customFormat="1" x14ac:dyDescent="0.25">
      <c r="A1806" s="44"/>
      <c r="B1806" s="44"/>
      <c r="C1806" s="44"/>
      <c r="D1806" s="44"/>
      <c r="E1806" s="44"/>
      <c r="F1806" s="44"/>
      <c r="G1806" s="44"/>
      <c r="H1806" s="44"/>
      <c r="I1806" s="44"/>
      <c r="J1806" s="44"/>
      <c r="K1806" s="44"/>
      <c r="L1806" s="44"/>
      <c r="M1806" s="44"/>
      <c r="N1806" s="44"/>
      <c r="O1806" s="44"/>
      <c r="P1806" s="44"/>
      <c r="Q1806" s="44"/>
      <c r="R1806" s="44"/>
    </row>
    <row r="1807" spans="1:18" s="47" customFormat="1" x14ac:dyDescent="0.25">
      <c r="A1807" s="44"/>
      <c r="B1807" s="44"/>
      <c r="C1807" s="44"/>
      <c r="D1807" s="44"/>
      <c r="E1807" s="44"/>
      <c r="F1807" s="44"/>
      <c r="G1807" s="44"/>
      <c r="H1807" s="44"/>
      <c r="I1807" s="44"/>
      <c r="J1807" s="44"/>
      <c r="K1807" s="44"/>
      <c r="L1807" s="44"/>
      <c r="M1807" s="44"/>
      <c r="N1807" s="44"/>
      <c r="O1807" s="44"/>
      <c r="P1807" s="44"/>
      <c r="Q1807" s="44"/>
      <c r="R1807" s="44"/>
    </row>
    <row r="1808" spans="1:18" s="47" customFormat="1" x14ac:dyDescent="0.25">
      <c r="A1808" s="44"/>
      <c r="B1808" s="44"/>
      <c r="C1808" s="44"/>
      <c r="D1808" s="44"/>
      <c r="E1808" s="44"/>
      <c r="F1808" s="44"/>
      <c r="G1808" s="44"/>
      <c r="H1808" s="44"/>
      <c r="I1808" s="44"/>
      <c r="J1808" s="44"/>
      <c r="K1808" s="44"/>
      <c r="L1808" s="44"/>
      <c r="M1808" s="44"/>
      <c r="N1808" s="44"/>
      <c r="O1808" s="44"/>
      <c r="P1808" s="44"/>
      <c r="Q1808" s="44"/>
      <c r="R1808" s="44"/>
    </row>
    <row r="1809" spans="1:18" s="47" customFormat="1" x14ac:dyDescent="0.25">
      <c r="A1809" s="44"/>
      <c r="B1809" s="44"/>
      <c r="C1809" s="44"/>
      <c r="D1809" s="44"/>
      <c r="E1809" s="44"/>
      <c r="F1809" s="44"/>
      <c r="G1809" s="44"/>
      <c r="H1809" s="44"/>
      <c r="I1809" s="44"/>
      <c r="J1809" s="44"/>
      <c r="K1809" s="44"/>
      <c r="L1809" s="44"/>
      <c r="M1809" s="44"/>
      <c r="N1809" s="44"/>
      <c r="O1809" s="44"/>
      <c r="P1809" s="44"/>
      <c r="Q1809" s="44"/>
      <c r="R1809" s="44"/>
    </row>
    <row r="1810" spans="1:18" s="47" customFormat="1" x14ac:dyDescent="0.25">
      <c r="A1810" s="44"/>
      <c r="B1810" s="44"/>
      <c r="C1810" s="44"/>
      <c r="D1810" s="44"/>
      <c r="E1810" s="44"/>
      <c r="F1810" s="44"/>
      <c r="G1810" s="44"/>
      <c r="H1810" s="44"/>
      <c r="I1810" s="44"/>
      <c r="J1810" s="44"/>
      <c r="K1810" s="44"/>
      <c r="L1810" s="44"/>
      <c r="M1810" s="44"/>
      <c r="N1810" s="44"/>
      <c r="O1810" s="44"/>
      <c r="P1810" s="44"/>
      <c r="Q1810" s="44"/>
      <c r="R1810" s="44"/>
    </row>
    <row r="1811" spans="1:18" s="47" customFormat="1" x14ac:dyDescent="0.25">
      <c r="A1811" s="44"/>
      <c r="B1811" s="44"/>
      <c r="C1811" s="44"/>
      <c r="D1811" s="44"/>
      <c r="E1811" s="44"/>
      <c r="F1811" s="44"/>
      <c r="G1811" s="44"/>
      <c r="H1811" s="44"/>
      <c r="I1811" s="44"/>
      <c r="J1811" s="44"/>
      <c r="K1811" s="44"/>
      <c r="L1811" s="44"/>
      <c r="M1811" s="44"/>
      <c r="N1811" s="44"/>
      <c r="O1811" s="44"/>
      <c r="P1811" s="44"/>
      <c r="Q1811" s="44"/>
      <c r="R1811" s="44"/>
    </row>
    <row r="1812" spans="1:18" s="47" customFormat="1" x14ac:dyDescent="0.25">
      <c r="A1812" s="44"/>
      <c r="B1812" s="44"/>
      <c r="C1812" s="44"/>
      <c r="D1812" s="44"/>
      <c r="E1812" s="44"/>
      <c r="F1812" s="44"/>
      <c r="G1812" s="44"/>
      <c r="H1812" s="44"/>
      <c r="I1812" s="44"/>
      <c r="J1812" s="44"/>
      <c r="K1812" s="44"/>
      <c r="L1812" s="44"/>
      <c r="M1812" s="44"/>
      <c r="N1812" s="44"/>
      <c r="O1812" s="44"/>
      <c r="P1812" s="44"/>
      <c r="Q1812" s="44"/>
      <c r="R1812" s="44"/>
    </row>
    <row r="1813" spans="1:18" s="47" customFormat="1" x14ac:dyDescent="0.25">
      <c r="A1813" s="44"/>
      <c r="B1813" s="44"/>
      <c r="C1813" s="44"/>
      <c r="D1813" s="44"/>
      <c r="E1813" s="44"/>
      <c r="F1813" s="44"/>
      <c r="G1813" s="44"/>
      <c r="H1813" s="44"/>
      <c r="I1813" s="44"/>
      <c r="J1813" s="44"/>
      <c r="K1813" s="44"/>
      <c r="L1813" s="44"/>
      <c r="M1813" s="44"/>
      <c r="N1813" s="44"/>
      <c r="O1813" s="44"/>
      <c r="P1813" s="44"/>
      <c r="Q1813" s="44"/>
      <c r="R1813" s="44"/>
    </row>
    <row r="1814" spans="1:18" s="47" customFormat="1" x14ac:dyDescent="0.25">
      <c r="A1814" s="44"/>
      <c r="B1814" s="44"/>
      <c r="C1814" s="44"/>
      <c r="D1814" s="44"/>
      <c r="E1814" s="44"/>
      <c r="F1814" s="44"/>
      <c r="G1814" s="44"/>
      <c r="H1814" s="44"/>
      <c r="I1814" s="44"/>
      <c r="J1814" s="44"/>
      <c r="K1814" s="44"/>
      <c r="L1814" s="44"/>
      <c r="M1814" s="44"/>
      <c r="N1814" s="44"/>
      <c r="O1814" s="44"/>
      <c r="P1814" s="44"/>
      <c r="Q1814" s="44"/>
      <c r="R1814" s="44"/>
    </row>
    <row r="1815" spans="1:18" s="47" customFormat="1" x14ac:dyDescent="0.25">
      <c r="A1815" s="44"/>
      <c r="B1815" s="44"/>
      <c r="C1815" s="44"/>
      <c r="D1815" s="44"/>
      <c r="E1815" s="44"/>
      <c r="F1815" s="44"/>
      <c r="G1815" s="44"/>
      <c r="H1815" s="44"/>
      <c r="I1815" s="44"/>
      <c r="J1815" s="44"/>
      <c r="K1815" s="44"/>
      <c r="L1815" s="44"/>
      <c r="M1815" s="44"/>
      <c r="N1815" s="44"/>
      <c r="O1815" s="44"/>
      <c r="P1815" s="44"/>
      <c r="Q1815" s="44"/>
      <c r="R1815" s="44"/>
    </row>
    <row r="1816" spans="1:18" s="47" customFormat="1" x14ac:dyDescent="0.25">
      <c r="A1816" s="44"/>
      <c r="B1816" s="44"/>
      <c r="C1816" s="44"/>
      <c r="D1816" s="44"/>
      <c r="E1816" s="44"/>
      <c r="F1816" s="44"/>
      <c r="G1816" s="44"/>
      <c r="H1816" s="44"/>
      <c r="I1816" s="44"/>
      <c r="J1816" s="44"/>
      <c r="K1816" s="44"/>
      <c r="L1816" s="44"/>
      <c r="M1816" s="44"/>
      <c r="N1816" s="44"/>
      <c r="O1816" s="44"/>
      <c r="P1816" s="44"/>
      <c r="Q1816" s="44"/>
      <c r="R1816" s="44"/>
    </row>
    <row r="1817" spans="1:18" s="47" customFormat="1" x14ac:dyDescent="0.25">
      <c r="A1817" s="44"/>
      <c r="B1817" s="44"/>
      <c r="C1817" s="44"/>
      <c r="D1817" s="44"/>
      <c r="E1817" s="44"/>
      <c r="F1817" s="44"/>
      <c r="G1817" s="44"/>
      <c r="H1817" s="44"/>
      <c r="I1817" s="44"/>
      <c r="J1817" s="44"/>
      <c r="K1817" s="44"/>
      <c r="L1817" s="44"/>
      <c r="M1817" s="44"/>
      <c r="N1817" s="44"/>
      <c r="O1817" s="44"/>
      <c r="P1817" s="44"/>
      <c r="Q1817" s="44"/>
      <c r="R1817" s="44"/>
    </row>
    <row r="1818" spans="1:18" s="47" customFormat="1" x14ac:dyDescent="0.25">
      <c r="A1818" s="44"/>
      <c r="B1818" s="44"/>
      <c r="C1818" s="44"/>
      <c r="D1818" s="44"/>
      <c r="E1818" s="44"/>
      <c r="F1818" s="44"/>
      <c r="G1818" s="44"/>
      <c r="H1818" s="44"/>
      <c r="I1818" s="44"/>
      <c r="J1818" s="44"/>
      <c r="K1818" s="44"/>
      <c r="L1818" s="44"/>
      <c r="M1818" s="44"/>
      <c r="N1818" s="44"/>
      <c r="O1818" s="44"/>
      <c r="P1818" s="44"/>
      <c r="Q1818" s="44"/>
      <c r="R1818" s="44"/>
    </row>
    <row r="1819" spans="1:18" s="47" customFormat="1" x14ac:dyDescent="0.25">
      <c r="A1819" s="44"/>
      <c r="B1819" s="44"/>
      <c r="C1819" s="44"/>
      <c r="D1819" s="44"/>
      <c r="E1819" s="44"/>
      <c r="F1819" s="44"/>
      <c r="G1819" s="44"/>
      <c r="H1819" s="44"/>
      <c r="I1819" s="44"/>
      <c r="J1819" s="44"/>
      <c r="K1819" s="44"/>
      <c r="L1819" s="44"/>
      <c r="M1819" s="44"/>
      <c r="N1819" s="44"/>
      <c r="O1819" s="44"/>
      <c r="P1819" s="44"/>
      <c r="Q1819" s="44"/>
      <c r="R1819" s="44"/>
    </row>
    <row r="1820" spans="1:18" s="47" customFormat="1" x14ac:dyDescent="0.25">
      <c r="A1820" s="44"/>
      <c r="B1820" s="44"/>
      <c r="C1820" s="44"/>
      <c r="D1820" s="44"/>
      <c r="E1820" s="44"/>
      <c r="F1820" s="44"/>
      <c r="G1820" s="44"/>
      <c r="H1820" s="44"/>
      <c r="I1820" s="44"/>
      <c r="J1820" s="44"/>
      <c r="K1820" s="44"/>
      <c r="L1820" s="44"/>
      <c r="M1820" s="44"/>
      <c r="N1820" s="44"/>
      <c r="O1820" s="44"/>
      <c r="P1820" s="44"/>
      <c r="Q1820" s="44"/>
      <c r="R1820" s="44"/>
    </row>
    <row r="1821" spans="1:18" s="47" customFormat="1" x14ac:dyDescent="0.25">
      <c r="A1821" s="44"/>
      <c r="B1821" s="44"/>
      <c r="C1821" s="44"/>
      <c r="D1821" s="44"/>
      <c r="E1821" s="44"/>
      <c r="F1821" s="44"/>
      <c r="G1821" s="44"/>
      <c r="H1821" s="44"/>
      <c r="I1821" s="44"/>
      <c r="J1821" s="44"/>
      <c r="K1821" s="44"/>
      <c r="L1821" s="44"/>
      <c r="M1821" s="44"/>
      <c r="N1821" s="44"/>
      <c r="O1821" s="44"/>
      <c r="P1821" s="44"/>
      <c r="Q1821" s="44"/>
      <c r="R1821" s="44"/>
    </row>
    <row r="1822" spans="1:18" s="47" customFormat="1" x14ac:dyDescent="0.25">
      <c r="A1822" s="44"/>
      <c r="B1822" s="44"/>
      <c r="C1822" s="44"/>
      <c r="D1822" s="44"/>
      <c r="E1822" s="44"/>
      <c r="F1822" s="44"/>
      <c r="G1822" s="44"/>
      <c r="H1822" s="44"/>
      <c r="I1822" s="44"/>
      <c r="J1822" s="44"/>
      <c r="K1822" s="44"/>
      <c r="L1822" s="44"/>
      <c r="M1822" s="44"/>
      <c r="N1822" s="44"/>
      <c r="O1822" s="44"/>
      <c r="P1822" s="44"/>
      <c r="Q1822" s="44"/>
      <c r="R1822" s="44"/>
    </row>
    <row r="1823" spans="1:18" s="47" customFormat="1" x14ac:dyDescent="0.25">
      <c r="A1823" s="44"/>
      <c r="B1823" s="44"/>
      <c r="C1823" s="44"/>
      <c r="D1823" s="44"/>
      <c r="E1823" s="44"/>
      <c r="F1823" s="44"/>
      <c r="G1823" s="44"/>
      <c r="H1823" s="44"/>
      <c r="I1823" s="44"/>
      <c r="J1823" s="44"/>
      <c r="K1823" s="44"/>
      <c r="L1823" s="44"/>
      <c r="M1823" s="44"/>
      <c r="N1823" s="44"/>
      <c r="O1823" s="44"/>
      <c r="P1823" s="44"/>
      <c r="Q1823" s="44"/>
      <c r="R1823" s="44"/>
    </row>
    <row r="1824" spans="1:18" s="47" customFormat="1" x14ac:dyDescent="0.25">
      <c r="A1824" s="44"/>
      <c r="B1824" s="44"/>
      <c r="C1824" s="44"/>
      <c r="D1824" s="44"/>
      <c r="E1824" s="44"/>
      <c r="F1824" s="44"/>
      <c r="G1824" s="44"/>
      <c r="H1824" s="44"/>
      <c r="I1824" s="44"/>
      <c r="J1824" s="44"/>
      <c r="K1824" s="44"/>
      <c r="L1824" s="44"/>
      <c r="M1824" s="44"/>
      <c r="N1824" s="44"/>
      <c r="O1824" s="44"/>
      <c r="P1824" s="44"/>
      <c r="Q1824" s="44"/>
      <c r="R1824" s="44"/>
    </row>
    <row r="1825" spans="1:18" s="47" customFormat="1" x14ac:dyDescent="0.25">
      <c r="A1825" s="44"/>
      <c r="B1825" s="44"/>
      <c r="C1825" s="44"/>
      <c r="D1825" s="44"/>
      <c r="E1825" s="44"/>
      <c r="F1825" s="44"/>
      <c r="G1825" s="44"/>
      <c r="H1825" s="44"/>
      <c r="I1825" s="44"/>
      <c r="J1825" s="44"/>
      <c r="K1825" s="44"/>
      <c r="L1825" s="44"/>
      <c r="M1825" s="44"/>
      <c r="N1825" s="44"/>
      <c r="O1825" s="44"/>
      <c r="P1825" s="44"/>
      <c r="Q1825" s="44"/>
      <c r="R1825" s="44"/>
    </row>
    <row r="1826" spans="1:18" s="47" customFormat="1" x14ac:dyDescent="0.25">
      <c r="A1826" s="44"/>
      <c r="B1826" s="44"/>
      <c r="C1826" s="44"/>
      <c r="D1826" s="44"/>
      <c r="E1826" s="44"/>
      <c r="F1826" s="44"/>
      <c r="G1826" s="44"/>
      <c r="H1826" s="44"/>
      <c r="I1826" s="44"/>
      <c r="J1826" s="44"/>
      <c r="K1826" s="44"/>
      <c r="L1826" s="44"/>
      <c r="M1826" s="44"/>
      <c r="N1826" s="44"/>
      <c r="O1826" s="44"/>
      <c r="P1826" s="44"/>
      <c r="Q1826" s="44"/>
      <c r="R1826" s="44"/>
    </row>
    <row r="1827" spans="1:18" s="47" customFormat="1" x14ac:dyDescent="0.25">
      <c r="A1827" s="44"/>
      <c r="B1827" s="44"/>
      <c r="C1827" s="44"/>
      <c r="D1827" s="44"/>
      <c r="E1827" s="44"/>
      <c r="F1827" s="44"/>
      <c r="G1827" s="44"/>
      <c r="H1827" s="44"/>
      <c r="I1827" s="44"/>
      <c r="J1827" s="44"/>
      <c r="K1827" s="44"/>
      <c r="L1827" s="44"/>
      <c r="M1827" s="44"/>
      <c r="N1827" s="44"/>
      <c r="O1827" s="44"/>
      <c r="P1827" s="44"/>
      <c r="Q1827" s="44"/>
      <c r="R1827" s="44"/>
    </row>
    <row r="1828" spans="1:18" s="47" customFormat="1" x14ac:dyDescent="0.25">
      <c r="A1828" s="44"/>
      <c r="B1828" s="44"/>
      <c r="C1828" s="44"/>
      <c r="D1828" s="44"/>
      <c r="E1828" s="44"/>
      <c r="F1828" s="44"/>
      <c r="G1828" s="44"/>
      <c r="H1828" s="44"/>
      <c r="I1828" s="44"/>
      <c r="J1828" s="44"/>
      <c r="K1828" s="44"/>
      <c r="L1828" s="44"/>
      <c r="M1828" s="44"/>
      <c r="N1828" s="44"/>
      <c r="O1828" s="44"/>
      <c r="P1828" s="44"/>
      <c r="Q1828" s="44"/>
      <c r="R1828" s="44"/>
    </row>
    <row r="1829" spans="1:18" s="47" customFormat="1" x14ac:dyDescent="0.25">
      <c r="A1829" s="44"/>
      <c r="B1829" s="44"/>
      <c r="C1829" s="44"/>
      <c r="D1829" s="44"/>
      <c r="E1829" s="44"/>
      <c r="F1829" s="44"/>
      <c r="G1829" s="44"/>
      <c r="H1829" s="44"/>
      <c r="I1829" s="44"/>
      <c r="J1829" s="44"/>
      <c r="K1829" s="44"/>
      <c r="L1829" s="44"/>
      <c r="M1829" s="44"/>
      <c r="N1829" s="44"/>
      <c r="O1829" s="44"/>
      <c r="P1829" s="44"/>
      <c r="Q1829" s="44"/>
      <c r="R1829" s="44"/>
    </row>
    <row r="1830" spans="1:18" s="47" customFormat="1" x14ac:dyDescent="0.25">
      <c r="A1830" s="44"/>
      <c r="B1830" s="44"/>
      <c r="C1830" s="44"/>
      <c r="D1830" s="44"/>
      <c r="E1830" s="44"/>
      <c r="F1830" s="44"/>
      <c r="G1830" s="44"/>
      <c r="H1830" s="44"/>
      <c r="I1830" s="44"/>
      <c r="J1830" s="44"/>
      <c r="K1830" s="44"/>
      <c r="L1830" s="44"/>
      <c r="M1830" s="44"/>
      <c r="N1830" s="44"/>
      <c r="O1830" s="44"/>
      <c r="P1830" s="44"/>
      <c r="Q1830" s="44"/>
      <c r="R1830" s="44"/>
    </row>
    <row r="1831" spans="1:18" s="47" customFormat="1" x14ac:dyDescent="0.25">
      <c r="A1831" s="44"/>
      <c r="B1831" s="44"/>
      <c r="C1831" s="44"/>
      <c r="D1831" s="44"/>
      <c r="E1831" s="44"/>
      <c r="F1831" s="44"/>
      <c r="G1831" s="44"/>
      <c r="H1831" s="44"/>
      <c r="I1831" s="44"/>
      <c r="J1831" s="44"/>
      <c r="K1831" s="44"/>
      <c r="L1831" s="44"/>
      <c r="M1831" s="44"/>
      <c r="N1831" s="44"/>
      <c r="O1831" s="44"/>
      <c r="P1831" s="44"/>
      <c r="Q1831" s="44"/>
      <c r="R1831" s="44"/>
    </row>
    <row r="1832" spans="1:18" s="47" customFormat="1" x14ac:dyDescent="0.25">
      <c r="A1832" s="44"/>
      <c r="B1832" s="44"/>
      <c r="C1832" s="44"/>
      <c r="D1832" s="44"/>
      <c r="E1832" s="44"/>
      <c r="F1832" s="44"/>
      <c r="G1832" s="44"/>
      <c r="H1832" s="44"/>
      <c r="I1832" s="44"/>
      <c r="J1832" s="44"/>
      <c r="K1832" s="44"/>
      <c r="L1832" s="44"/>
      <c r="M1832" s="44"/>
      <c r="N1832" s="44"/>
      <c r="O1832" s="44"/>
      <c r="P1832" s="44"/>
      <c r="Q1832" s="44"/>
      <c r="R1832" s="44"/>
    </row>
    <row r="1833" spans="1:18" s="47" customFormat="1" x14ac:dyDescent="0.25">
      <c r="A1833" s="44"/>
      <c r="B1833" s="44"/>
      <c r="C1833" s="44"/>
      <c r="D1833" s="44"/>
      <c r="E1833" s="44"/>
      <c r="F1833" s="44"/>
      <c r="G1833" s="44"/>
      <c r="H1833" s="44"/>
      <c r="I1833" s="44"/>
      <c r="J1833" s="44"/>
      <c r="K1833" s="44"/>
      <c r="L1833" s="44"/>
      <c r="M1833" s="44"/>
      <c r="N1833" s="44"/>
      <c r="O1833" s="44"/>
      <c r="P1833" s="44"/>
      <c r="Q1833" s="44"/>
      <c r="R1833" s="44"/>
    </row>
    <row r="1834" spans="1:18" s="47" customFormat="1" x14ac:dyDescent="0.25">
      <c r="A1834" s="44"/>
      <c r="B1834" s="44"/>
      <c r="C1834" s="44"/>
      <c r="D1834" s="44"/>
      <c r="E1834" s="44"/>
      <c r="F1834" s="44"/>
      <c r="G1834" s="44"/>
      <c r="H1834" s="44"/>
      <c r="I1834" s="44"/>
      <c r="J1834" s="44"/>
      <c r="K1834" s="44"/>
      <c r="L1834" s="44"/>
      <c r="M1834" s="44"/>
      <c r="N1834" s="44"/>
      <c r="O1834" s="44"/>
      <c r="P1834" s="44"/>
      <c r="Q1834" s="44"/>
      <c r="R1834" s="44"/>
    </row>
    <row r="1835" spans="1:18" s="47" customFormat="1" x14ac:dyDescent="0.25">
      <c r="A1835" s="44"/>
      <c r="B1835" s="44"/>
      <c r="C1835" s="44"/>
      <c r="D1835" s="44"/>
      <c r="E1835" s="44"/>
      <c r="F1835" s="44"/>
      <c r="G1835" s="44"/>
      <c r="H1835" s="44"/>
      <c r="I1835" s="44"/>
      <c r="J1835" s="44"/>
      <c r="K1835" s="44"/>
      <c r="L1835" s="44"/>
      <c r="M1835" s="44"/>
      <c r="N1835" s="44"/>
      <c r="O1835" s="44"/>
      <c r="P1835" s="44"/>
      <c r="Q1835" s="44"/>
      <c r="R1835" s="44"/>
    </row>
    <row r="1836" spans="1:18" s="47" customFormat="1" x14ac:dyDescent="0.25">
      <c r="A1836" s="44"/>
      <c r="B1836" s="44"/>
      <c r="C1836" s="44"/>
      <c r="D1836" s="44"/>
      <c r="E1836" s="44"/>
      <c r="F1836" s="44"/>
      <c r="G1836" s="44"/>
      <c r="H1836" s="44"/>
      <c r="I1836" s="44"/>
      <c r="J1836" s="44"/>
      <c r="K1836" s="44"/>
      <c r="L1836" s="44"/>
      <c r="M1836" s="44"/>
      <c r="N1836" s="44"/>
      <c r="O1836" s="44"/>
      <c r="P1836" s="44"/>
      <c r="Q1836" s="44"/>
      <c r="R1836" s="44"/>
    </row>
    <row r="1837" spans="1:18" s="47" customFormat="1" x14ac:dyDescent="0.25">
      <c r="A1837" s="44"/>
      <c r="B1837" s="44"/>
      <c r="C1837" s="44"/>
      <c r="D1837" s="44"/>
      <c r="E1837" s="44"/>
      <c r="F1837" s="44"/>
      <c r="G1837" s="44"/>
      <c r="H1837" s="44"/>
      <c r="I1837" s="44"/>
      <c r="J1837" s="44"/>
      <c r="K1837" s="44"/>
      <c r="L1837" s="44"/>
      <c r="M1837" s="44"/>
      <c r="N1837" s="44"/>
      <c r="O1837" s="44"/>
      <c r="P1837" s="44"/>
      <c r="Q1837" s="44"/>
      <c r="R1837" s="44"/>
    </row>
    <row r="1838" spans="1:18" s="47" customFormat="1" x14ac:dyDescent="0.25">
      <c r="A1838" s="44"/>
      <c r="B1838" s="44"/>
      <c r="C1838" s="44"/>
      <c r="D1838" s="44"/>
      <c r="E1838" s="44"/>
      <c r="F1838" s="44"/>
      <c r="G1838" s="44"/>
      <c r="H1838" s="44"/>
      <c r="I1838" s="44"/>
      <c r="J1838" s="44"/>
      <c r="K1838" s="44"/>
      <c r="L1838" s="44"/>
      <c r="M1838" s="44"/>
      <c r="N1838" s="44"/>
      <c r="O1838" s="44"/>
      <c r="P1838" s="44"/>
      <c r="Q1838" s="44"/>
      <c r="R1838" s="44"/>
    </row>
    <row r="1839" spans="1:18" s="47" customFormat="1" x14ac:dyDescent="0.25">
      <c r="A1839" s="44"/>
      <c r="B1839" s="44"/>
      <c r="C1839" s="44"/>
      <c r="D1839" s="44"/>
      <c r="E1839" s="44"/>
      <c r="F1839" s="44"/>
      <c r="G1839" s="44"/>
      <c r="H1839" s="44"/>
      <c r="I1839" s="44"/>
      <c r="J1839" s="44"/>
      <c r="K1839" s="44"/>
      <c r="L1839" s="44"/>
      <c r="M1839" s="44"/>
      <c r="N1839" s="44"/>
      <c r="O1839" s="44"/>
      <c r="P1839" s="44"/>
      <c r="Q1839" s="44"/>
      <c r="R1839" s="44"/>
    </row>
    <row r="1840" spans="1:18" s="47" customFormat="1" x14ac:dyDescent="0.25">
      <c r="A1840" s="44"/>
      <c r="B1840" s="44"/>
      <c r="C1840" s="44"/>
      <c r="D1840" s="44"/>
      <c r="E1840" s="44"/>
      <c r="F1840" s="44"/>
      <c r="G1840" s="44"/>
      <c r="H1840" s="44"/>
      <c r="I1840" s="44"/>
      <c r="J1840" s="44"/>
      <c r="K1840" s="44"/>
      <c r="L1840" s="44"/>
      <c r="M1840" s="44"/>
      <c r="N1840" s="44"/>
      <c r="O1840" s="44"/>
      <c r="P1840" s="44"/>
      <c r="Q1840" s="44"/>
      <c r="R1840" s="44"/>
    </row>
    <row r="1841" spans="1:18" s="47" customFormat="1" x14ac:dyDescent="0.25">
      <c r="A1841" s="44"/>
      <c r="B1841" s="44"/>
      <c r="C1841" s="44"/>
      <c r="D1841" s="44"/>
      <c r="E1841" s="44"/>
      <c r="F1841" s="44"/>
      <c r="G1841" s="44"/>
      <c r="H1841" s="44"/>
      <c r="I1841" s="44"/>
      <c r="J1841" s="44"/>
      <c r="K1841" s="44"/>
      <c r="L1841" s="44"/>
      <c r="M1841" s="44"/>
      <c r="N1841" s="44"/>
      <c r="O1841" s="44"/>
      <c r="P1841" s="44"/>
      <c r="Q1841" s="44"/>
      <c r="R1841" s="44"/>
    </row>
    <row r="1842" spans="1:18" s="47" customFormat="1" x14ac:dyDescent="0.25">
      <c r="A1842" s="44"/>
      <c r="B1842" s="44"/>
      <c r="C1842" s="44"/>
      <c r="D1842" s="44"/>
      <c r="E1842" s="44"/>
      <c r="F1842" s="44"/>
      <c r="G1842" s="44"/>
      <c r="H1842" s="44"/>
      <c r="I1842" s="44"/>
      <c r="J1842" s="44"/>
      <c r="K1842" s="44"/>
      <c r="L1842" s="44"/>
      <c r="M1842" s="44"/>
      <c r="N1842" s="44"/>
      <c r="O1842" s="44"/>
      <c r="P1842" s="44"/>
      <c r="Q1842" s="44"/>
      <c r="R1842" s="44"/>
    </row>
    <row r="1843" spans="1:18" s="47" customFormat="1" x14ac:dyDescent="0.25">
      <c r="A1843" s="44"/>
      <c r="B1843" s="44"/>
      <c r="C1843" s="44"/>
      <c r="D1843" s="44"/>
      <c r="E1843" s="44"/>
      <c r="F1843" s="44"/>
      <c r="G1843" s="44"/>
      <c r="H1843" s="44"/>
      <c r="I1843" s="44"/>
      <c r="J1843" s="44"/>
      <c r="K1843" s="44"/>
      <c r="L1843" s="44"/>
      <c r="M1843" s="44"/>
      <c r="N1843" s="44"/>
      <c r="O1843" s="44"/>
      <c r="P1843" s="44"/>
      <c r="Q1843" s="44"/>
      <c r="R1843" s="44"/>
    </row>
    <row r="1844" spans="1:18" s="47" customFormat="1" x14ac:dyDescent="0.25">
      <c r="A1844" s="44"/>
      <c r="B1844" s="44"/>
      <c r="C1844" s="44"/>
      <c r="D1844" s="44"/>
      <c r="E1844" s="44"/>
      <c r="F1844" s="44"/>
      <c r="G1844" s="44"/>
      <c r="H1844" s="44"/>
      <c r="I1844" s="44"/>
      <c r="J1844" s="44"/>
      <c r="K1844" s="44"/>
      <c r="L1844" s="44"/>
      <c r="M1844" s="44"/>
      <c r="N1844" s="44"/>
      <c r="O1844" s="44"/>
      <c r="P1844" s="44"/>
      <c r="Q1844" s="44"/>
      <c r="R1844" s="44"/>
    </row>
    <row r="1845" spans="1:18" s="47" customFormat="1" x14ac:dyDescent="0.25">
      <c r="A1845" s="44"/>
      <c r="B1845" s="44"/>
      <c r="C1845" s="44"/>
      <c r="D1845" s="44"/>
      <c r="E1845" s="44"/>
      <c r="F1845" s="44"/>
      <c r="G1845" s="44"/>
      <c r="H1845" s="44"/>
      <c r="I1845" s="44"/>
      <c r="J1845" s="44"/>
      <c r="K1845" s="44"/>
      <c r="L1845" s="44"/>
      <c r="M1845" s="44"/>
      <c r="N1845" s="44"/>
      <c r="O1845" s="44"/>
      <c r="P1845" s="44"/>
      <c r="Q1845" s="44"/>
      <c r="R1845" s="44"/>
    </row>
    <row r="1846" spans="1:18" s="47" customFormat="1" x14ac:dyDescent="0.25">
      <c r="A1846" s="44"/>
      <c r="B1846" s="44"/>
      <c r="C1846" s="44"/>
      <c r="D1846" s="44"/>
      <c r="E1846" s="44"/>
      <c r="F1846" s="44"/>
      <c r="G1846" s="44"/>
      <c r="H1846" s="44"/>
      <c r="I1846" s="44"/>
      <c r="J1846" s="44"/>
      <c r="K1846" s="44"/>
      <c r="L1846" s="44"/>
      <c r="M1846" s="44"/>
      <c r="N1846" s="44"/>
      <c r="O1846" s="44"/>
      <c r="P1846" s="44"/>
      <c r="Q1846" s="44"/>
      <c r="R1846" s="44"/>
    </row>
    <row r="1847" spans="1:18" s="47" customFormat="1" x14ac:dyDescent="0.25">
      <c r="A1847" s="44"/>
      <c r="B1847" s="44"/>
      <c r="C1847" s="44"/>
      <c r="D1847" s="44"/>
      <c r="E1847" s="44"/>
      <c r="F1847" s="44"/>
      <c r="G1847" s="44"/>
      <c r="H1847" s="44"/>
      <c r="I1847" s="44"/>
      <c r="J1847" s="44"/>
      <c r="K1847" s="44"/>
      <c r="L1847" s="44"/>
      <c r="M1847" s="44"/>
      <c r="N1847" s="44"/>
      <c r="O1847" s="44"/>
      <c r="P1847" s="44"/>
      <c r="Q1847" s="44"/>
      <c r="R1847" s="44"/>
    </row>
    <row r="1848" spans="1:18" s="47" customFormat="1" x14ac:dyDescent="0.25">
      <c r="A1848" s="44"/>
      <c r="B1848" s="44"/>
      <c r="C1848" s="44"/>
      <c r="D1848" s="44"/>
      <c r="E1848" s="44"/>
      <c r="F1848" s="44"/>
      <c r="G1848" s="44"/>
      <c r="H1848" s="44"/>
      <c r="I1848" s="44"/>
      <c r="J1848" s="44"/>
      <c r="K1848" s="44"/>
      <c r="L1848" s="44"/>
      <c r="M1848" s="44"/>
      <c r="N1848" s="44"/>
      <c r="O1848" s="44"/>
      <c r="P1848" s="44"/>
      <c r="Q1848" s="44"/>
      <c r="R1848" s="44"/>
    </row>
    <row r="1849" spans="1:18" s="47" customFormat="1" x14ac:dyDescent="0.25">
      <c r="A1849" s="44"/>
      <c r="B1849" s="44"/>
      <c r="C1849" s="44"/>
      <c r="D1849" s="44"/>
      <c r="E1849" s="44"/>
      <c r="F1849" s="44"/>
      <c r="G1849" s="44"/>
      <c r="H1849" s="44"/>
      <c r="I1849" s="44"/>
      <c r="J1849" s="44"/>
      <c r="K1849" s="44"/>
      <c r="L1849" s="44"/>
      <c r="M1849" s="44"/>
      <c r="N1849" s="44"/>
      <c r="O1849" s="44"/>
      <c r="P1849" s="44"/>
      <c r="Q1849" s="44"/>
      <c r="R1849" s="44"/>
    </row>
    <row r="1850" spans="1:18" s="47" customFormat="1" x14ac:dyDescent="0.25">
      <c r="A1850" s="44"/>
      <c r="B1850" s="44"/>
      <c r="C1850" s="44"/>
      <c r="D1850" s="44"/>
      <c r="E1850" s="44"/>
      <c r="F1850" s="44"/>
      <c r="G1850" s="44"/>
      <c r="H1850" s="44"/>
      <c r="I1850" s="44"/>
      <c r="J1850" s="44"/>
      <c r="K1850" s="44"/>
      <c r="L1850" s="44"/>
      <c r="M1850" s="44"/>
      <c r="N1850" s="44"/>
      <c r="O1850" s="44"/>
      <c r="P1850" s="44"/>
      <c r="Q1850" s="44"/>
      <c r="R1850" s="44"/>
    </row>
    <row r="1851" spans="1:18" s="47" customFormat="1" x14ac:dyDescent="0.25">
      <c r="A1851" s="44"/>
      <c r="B1851" s="44"/>
      <c r="C1851" s="44"/>
      <c r="D1851" s="44"/>
      <c r="E1851" s="44"/>
      <c r="F1851" s="44"/>
      <c r="G1851" s="44"/>
      <c r="H1851" s="44"/>
      <c r="I1851" s="44"/>
      <c r="J1851" s="44"/>
      <c r="K1851" s="44"/>
      <c r="L1851" s="44"/>
      <c r="M1851" s="44"/>
      <c r="N1851" s="44"/>
      <c r="O1851" s="44"/>
      <c r="P1851" s="44"/>
      <c r="Q1851" s="44"/>
      <c r="R1851" s="44"/>
    </row>
    <row r="1852" spans="1:18" s="47" customFormat="1" x14ac:dyDescent="0.25">
      <c r="A1852" s="44"/>
      <c r="B1852" s="44"/>
      <c r="C1852" s="44"/>
      <c r="D1852" s="44"/>
      <c r="E1852" s="44"/>
      <c r="F1852" s="44"/>
      <c r="G1852" s="44"/>
      <c r="H1852" s="44"/>
      <c r="I1852" s="44"/>
      <c r="J1852" s="44"/>
      <c r="K1852" s="44"/>
      <c r="L1852" s="44"/>
      <c r="M1852" s="44"/>
      <c r="N1852" s="44"/>
      <c r="O1852" s="44"/>
      <c r="P1852" s="44"/>
      <c r="Q1852" s="44"/>
      <c r="R1852" s="44"/>
    </row>
    <row r="1853" spans="1:18" s="47" customFormat="1" x14ac:dyDescent="0.25">
      <c r="A1853" s="44"/>
      <c r="B1853" s="44"/>
      <c r="C1853" s="44"/>
      <c r="D1853" s="44"/>
      <c r="E1853" s="44"/>
      <c r="F1853" s="44"/>
      <c r="G1853" s="44"/>
      <c r="H1853" s="44"/>
      <c r="I1853" s="44"/>
      <c r="J1853" s="44"/>
      <c r="K1853" s="44"/>
      <c r="L1853" s="44"/>
      <c r="M1853" s="44"/>
      <c r="N1853" s="44"/>
      <c r="O1853" s="44"/>
      <c r="P1853" s="44"/>
      <c r="Q1853" s="44"/>
      <c r="R1853" s="44"/>
    </row>
    <row r="1854" spans="1:18" s="47" customFormat="1" x14ac:dyDescent="0.25">
      <c r="A1854" s="44"/>
      <c r="B1854" s="44"/>
      <c r="C1854" s="44"/>
      <c r="D1854" s="44"/>
      <c r="E1854" s="44"/>
      <c r="F1854" s="44"/>
      <c r="G1854" s="44"/>
      <c r="H1854" s="44"/>
      <c r="I1854" s="44"/>
      <c r="J1854" s="44"/>
      <c r="K1854" s="44"/>
      <c r="L1854" s="44"/>
      <c r="M1854" s="44"/>
      <c r="N1854" s="44"/>
      <c r="O1854" s="44"/>
      <c r="P1854" s="44"/>
      <c r="Q1854" s="44"/>
      <c r="R1854" s="44"/>
    </row>
    <row r="1855" spans="1:18" s="47" customFormat="1" x14ac:dyDescent="0.25">
      <c r="A1855" s="44"/>
      <c r="B1855" s="44"/>
      <c r="C1855" s="44"/>
      <c r="D1855" s="44"/>
      <c r="E1855" s="44"/>
      <c r="F1855" s="44"/>
      <c r="G1855" s="44"/>
      <c r="H1855" s="44"/>
      <c r="I1855" s="44"/>
      <c r="J1855" s="44"/>
      <c r="K1855" s="44"/>
      <c r="L1855" s="44"/>
      <c r="M1855" s="44"/>
      <c r="N1855" s="44"/>
      <c r="O1855" s="44"/>
      <c r="P1855" s="44"/>
      <c r="Q1855" s="44"/>
      <c r="R1855" s="44"/>
    </row>
    <row r="1856" spans="1:18" s="47" customFormat="1" x14ac:dyDescent="0.25">
      <c r="A1856" s="44"/>
      <c r="B1856" s="44"/>
      <c r="C1856" s="44"/>
      <c r="D1856" s="44"/>
      <c r="E1856" s="44"/>
      <c r="F1856" s="44"/>
      <c r="G1856" s="44"/>
      <c r="H1856" s="44"/>
      <c r="I1856" s="44"/>
      <c r="J1856" s="44"/>
      <c r="K1856" s="44"/>
      <c r="L1856" s="44"/>
      <c r="M1856" s="44"/>
      <c r="N1856" s="44"/>
      <c r="O1856" s="44"/>
      <c r="P1856" s="44"/>
      <c r="Q1856" s="44"/>
      <c r="R1856" s="44"/>
    </row>
    <row r="1857" spans="1:18" s="47" customFormat="1" x14ac:dyDescent="0.25">
      <c r="A1857" s="44"/>
      <c r="B1857" s="44"/>
      <c r="C1857" s="44"/>
      <c r="D1857" s="44"/>
      <c r="E1857" s="44"/>
      <c r="F1857" s="44"/>
      <c r="G1857" s="44"/>
      <c r="H1857" s="44"/>
      <c r="I1857" s="44"/>
      <c r="J1857" s="44"/>
      <c r="K1857" s="44"/>
      <c r="L1857" s="44"/>
      <c r="M1857" s="44"/>
      <c r="N1857" s="44"/>
      <c r="O1857" s="44"/>
      <c r="P1857" s="44"/>
      <c r="Q1857" s="44"/>
      <c r="R1857" s="44"/>
    </row>
    <row r="1858" spans="1:18" s="47" customFormat="1" x14ac:dyDescent="0.25">
      <c r="A1858" s="44"/>
      <c r="B1858" s="44"/>
      <c r="C1858" s="44"/>
      <c r="D1858" s="44"/>
      <c r="E1858" s="44"/>
      <c r="F1858" s="44"/>
      <c r="G1858" s="44"/>
      <c r="H1858" s="44"/>
      <c r="I1858" s="44"/>
      <c r="J1858" s="44"/>
      <c r="K1858" s="44"/>
      <c r="L1858" s="44"/>
      <c r="M1858" s="44"/>
      <c r="N1858" s="44"/>
      <c r="O1858" s="44"/>
      <c r="P1858" s="44"/>
      <c r="Q1858" s="44"/>
      <c r="R1858" s="44"/>
    </row>
    <row r="1859" spans="1:18" s="47" customFormat="1" x14ac:dyDescent="0.25">
      <c r="A1859" s="44"/>
      <c r="B1859" s="44"/>
      <c r="C1859" s="44"/>
      <c r="D1859" s="44"/>
      <c r="E1859" s="44"/>
      <c r="F1859" s="44"/>
      <c r="G1859" s="44"/>
      <c r="H1859" s="44"/>
      <c r="I1859" s="44"/>
      <c r="J1859" s="44"/>
      <c r="K1859" s="44"/>
      <c r="L1859" s="44"/>
      <c r="M1859" s="44"/>
      <c r="N1859" s="44"/>
      <c r="O1859" s="44"/>
      <c r="P1859" s="44"/>
      <c r="Q1859" s="44"/>
      <c r="R1859" s="44"/>
    </row>
    <row r="1860" spans="1:18" s="47" customFormat="1" x14ac:dyDescent="0.25">
      <c r="A1860" s="44"/>
      <c r="B1860" s="44"/>
      <c r="C1860" s="44"/>
      <c r="D1860" s="44"/>
      <c r="E1860" s="44"/>
      <c r="F1860" s="44"/>
      <c r="G1860" s="44"/>
      <c r="H1860" s="44"/>
      <c r="I1860" s="44"/>
      <c r="J1860" s="44"/>
      <c r="K1860" s="44"/>
      <c r="L1860" s="44"/>
      <c r="M1860" s="44"/>
      <c r="N1860" s="44"/>
      <c r="O1860" s="44"/>
      <c r="P1860" s="44"/>
      <c r="Q1860" s="44"/>
      <c r="R1860" s="44"/>
    </row>
    <row r="1861" spans="1:18" s="47" customFormat="1" x14ac:dyDescent="0.25">
      <c r="A1861" s="44"/>
      <c r="B1861" s="44"/>
      <c r="C1861" s="44"/>
      <c r="D1861" s="44"/>
      <c r="E1861" s="44"/>
      <c r="F1861" s="44"/>
      <c r="G1861" s="44"/>
      <c r="H1861" s="44"/>
      <c r="I1861" s="44"/>
      <c r="J1861" s="44"/>
      <c r="K1861" s="44"/>
      <c r="L1861" s="44"/>
      <c r="M1861" s="44"/>
      <c r="N1861" s="44"/>
      <c r="O1861" s="44"/>
      <c r="P1861" s="44"/>
      <c r="Q1861" s="44"/>
      <c r="R1861" s="44"/>
    </row>
    <row r="1862" spans="1:18" s="47" customFormat="1" x14ac:dyDescent="0.25">
      <c r="A1862" s="44"/>
      <c r="B1862" s="44"/>
      <c r="C1862" s="44"/>
      <c r="D1862" s="44"/>
      <c r="E1862" s="44"/>
      <c r="F1862" s="44"/>
      <c r="G1862" s="44"/>
      <c r="H1862" s="44"/>
      <c r="I1862" s="44"/>
      <c r="J1862" s="44"/>
      <c r="K1862" s="44"/>
      <c r="L1862" s="44"/>
      <c r="M1862" s="44"/>
      <c r="N1862" s="44"/>
      <c r="O1862" s="44"/>
      <c r="P1862" s="44"/>
      <c r="Q1862" s="44"/>
      <c r="R1862" s="44"/>
    </row>
    <row r="1863" spans="1:18" s="47" customFormat="1" x14ac:dyDescent="0.25">
      <c r="A1863" s="44"/>
      <c r="B1863" s="44"/>
      <c r="C1863" s="44"/>
      <c r="D1863" s="44"/>
      <c r="E1863" s="44"/>
      <c r="F1863" s="44"/>
      <c r="G1863" s="44"/>
      <c r="H1863" s="44"/>
      <c r="I1863" s="44"/>
      <c r="J1863" s="44"/>
      <c r="K1863" s="44"/>
      <c r="L1863" s="44"/>
      <c r="M1863" s="44"/>
      <c r="N1863" s="44"/>
      <c r="O1863" s="44"/>
      <c r="P1863" s="44"/>
      <c r="Q1863" s="44"/>
      <c r="R1863" s="44"/>
    </row>
    <row r="1864" spans="1:18" s="47" customFormat="1" x14ac:dyDescent="0.25">
      <c r="A1864" s="44"/>
      <c r="B1864" s="44"/>
      <c r="C1864" s="44"/>
      <c r="D1864" s="44"/>
      <c r="E1864" s="44"/>
      <c r="F1864" s="44"/>
      <c r="G1864" s="44"/>
      <c r="H1864" s="44"/>
      <c r="I1864" s="44"/>
      <c r="J1864" s="44"/>
      <c r="K1864" s="44"/>
      <c r="L1864" s="44"/>
      <c r="M1864" s="44"/>
      <c r="N1864" s="44"/>
      <c r="O1864" s="44"/>
      <c r="P1864" s="44"/>
      <c r="Q1864" s="44"/>
      <c r="R1864" s="44"/>
    </row>
    <row r="1865" spans="1:18" s="47" customFormat="1" x14ac:dyDescent="0.25">
      <c r="A1865" s="44"/>
      <c r="B1865" s="44"/>
      <c r="C1865" s="44"/>
      <c r="D1865" s="44"/>
      <c r="E1865" s="44"/>
      <c r="F1865" s="44"/>
      <c r="G1865" s="44"/>
      <c r="H1865" s="44"/>
      <c r="I1865" s="44"/>
      <c r="J1865" s="44"/>
      <c r="K1865" s="44"/>
      <c r="L1865" s="44"/>
      <c r="M1865" s="44"/>
      <c r="N1865" s="44"/>
      <c r="O1865" s="44"/>
      <c r="P1865" s="44"/>
      <c r="Q1865" s="44"/>
      <c r="R1865" s="44"/>
    </row>
    <row r="1866" spans="1:18" s="47" customFormat="1" x14ac:dyDescent="0.25">
      <c r="A1866" s="44"/>
      <c r="B1866" s="44"/>
      <c r="C1866" s="44"/>
      <c r="D1866" s="44"/>
      <c r="E1866" s="44"/>
      <c r="F1866" s="44"/>
      <c r="G1866" s="44"/>
      <c r="H1866" s="44"/>
      <c r="I1866" s="44"/>
      <c r="J1866" s="44"/>
      <c r="K1866" s="44"/>
      <c r="L1866" s="44"/>
      <c r="M1866" s="44"/>
      <c r="N1866" s="44"/>
      <c r="O1866" s="44"/>
      <c r="P1866" s="44"/>
      <c r="Q1866" s="44"/>
      <c r="R1866" s="44"/>
    </row>
    <row r="1867" spans="1:18" s="47" customFormat="1" x14ac:dyDescent="0.25">
      <c r="A1867" s="44"/>
      <c r="B1867" s="44"/>
      <c r="C1867" s="44"/>
      <c r="D1867" s="44"/>
      <c r="E1867" s="44"/>
      <c r="F1867" s="44"/>
      <c r="G1867" s="44"/>
      <c r="H1867" s="44"/>
      <c r="I1867" s="44"/>
      <c r="J1867" s="44"/>
      <c r="K1867" s="44"/>
      <c r="L1867" s="44"/>
      <c r="M1867" s="44"/>
      <c r="N1867" s="44"/>
      <c r="O1867" s="44"/>
      <c r="P1867" s="44"/>
      <c r="Q1867" s="44"/>
      <c r="R1867" s="44"/>
    </row>
    <row r="1868" spans="1:18" s="47" customFormat="1" x14ac:dyDescent="0.25">
      <c r="A1868" s="44"/>
      <c r="B1868" s="44"/>
      <c r="C1868" s="44"/>
      <c r="D1868" s="44"/>
      <c r="E1868" s="44"/>
      <c r="F1868" s="44"/>
      <c r="G1868" s="44"/>
      <c r="H1868" s="44"/>
      <c r="I1868" s="44"/>
      <c r="J1868" s="44"/>
      <c r="K1868" s="44"/>
      <c r="L1868" s="44"/>
      <c r="M1868" s="44"/>
      <c r="N1868" s="44"/>
      <c r="O1868" s="44"/>
      <c r="P1868" s="44"/>
      <c r="Q1868" s="44"/>
      <c r="R1868" s="44"/>
    </row>
    <row r="1869" spans="1:18" s="47" customFormat="1" x14ac:dyDescent="0.25">
      <c r="A1869" s="44"/>
      <c r="B1869" s="44"/>
      <c r="C1869" s="44"/>
      <c r="D1869" s="44"/>
      <c r="E1869" s="44"/>
      <c r="F1869" s="44"/>
      <c r="G1869" s="44"/>
      <c r="H1869" s="44"/>
      <c r="I1869" s="44"/>
      <c r="J1869" s="44"/>
      <c r="K1869" s="44"/>
      <c r="L1869" s="44"/>
      <c r="M1869" s="44"/>
      <c r="N1869" s="44"/>
      <c r="O1869" s="44"/>
      <c r="P1869" s="44"/>
      <c r="Q1869" s="44"/>
      <c r="R1869" s="44"/>
    </row>
    <row r="1870" spans="1:18" s="47" customFormat="1" x14ac:dyDescent="0.25">
      <c r="A1870" s="44"/>
      <c r="B1870" s="44"/>
      <c r="C1870" s="44"/>
      <c r="D1870" s="44"/>
      <c r="E1870" s="44"/>
      <c r="F1870" s="44"/>
      <c r="G1870" s="44"/>
      <c r="H1870" s="44"/>
      <c r="I1870" s="44"/>
      <c r="J1870" s="44"/>
      <c r="K1870" s="44"/>
      <c r="L1870" s="44"/>
      <c r="M1870" s="44"/>
      <c r="N1870" s="44"/>
      <c r="O1870" s="44"/>
      <c r="P1870" s="44"/>
      <c r="Q1870" s="44"/>
      <c r="R1870" s="44"/>
    </row>
    <row r="1871" spans="1:18" s="47" customFormat="1" x14ac:dyDescent="0.25">
      <c r="A1871" s="44"/>
      <c r="B1871" s="44"/>
      <c r="C1871" s="44"/>
      <c r="D1871" s="44"/>
      <c r="E1871" s="44"/>
      <c r="F1871" s="44"/>
      <c r="G1871" s="44"/>
      <c r="H1871" s="44"/>
      <c r="I1871" s="44"/>
      <c r="J1871" s="44"/>
      <c r="K1871" s="44"/>
      <c r="L1871" s="44"/>
      <c r="M1871" s="44"/>
      <c r="N1871" s="44"/>
      <c r="O1871" s="44"/>
      <c r="P1871" s="44"/>
      <c r="Q1871" s="44"/>
      <c r="R1871" s="44"/>
    </row>
    <row r="1872" spans="1:18" s="47" customFormat="1" x14ac:dyDescent="0.25">
      <c r="A1872" s="44"/>
      <c r="B1872" s="44"/>
      <c r="C1872" s="44"/>
      <c r="D1872" s="44"/>
      <c r="E1872" s="44"/>
      <c r="F1872" s="44"/>
      <c r="G1872" s="44"/>
      <c r="H1872" s="44"/>
      <c r="I1872" s="44"/>
      <c r="J1872" s="44"/>
      <c r="K1872" s="44"/>
      <c r="L1872" s="44"/>
      <c r="M1872" s="44"/>
      <c r="N1872" s="44"/>
      <c r="O1872" s="44"/>
      <c r="P1872" s="44"/>
      <c r="Q1872" s="44"/>
      <c r="R1872" s="44"/>
    </row>
    <row r="1873" spans="1:18" s="47" customFormat="1" x14ac:dyDescent="0.25">
      <c r="A1873" s="44"/>
      <c r="B1873" s="44"/>
      <c r="C1873" s="44"/>
      <c r="D1873" s="44"/>
      <c r="E1873" s="44"/>
      <c r="F1873" s="44"/>
      <c r="G1873" s="44"/>
      <c r="H1873" s="44"/>
      <c r="I1873" s="44"/>
      <c r="J1873" s="44"/>
      <c r="K1873" s="44"/>
      <c r="L1873" s="44"/>
      <c r="M1873" s="44"/>
      <c r="N1873" s="44"/>
      <c r="O1873" s="44"/>
      <c r="P1873" s="44"/>
      <c r="Q1873" s="44"/>
      <c r="R1873" s="44"/>
    </row>
    <row r="1874" spans="1:18" s="47" customFormat="1" x14ac:dyDescent="0.25">
      <c r="A1874" s="44"/>
      <c r="B1874" s="44"/>
      <c r="C1874" s="44"/>
      <c r="D1874" s="44"/>
      <c r="E1874" s="44"/>
      <c r="F1874" s="44"/>
      <c r="G1874" s="44"/>
      <c r="H1874" s="44"/>
      <c r="I1874" s="44"/>
      <c r="J1874" s="44"/>
      <c r="K1874" s="44"/>
      <c r="L1874" s="44"/>
      <c r="M1874" s="44"/>
      <c r="N1874" s="44"/>
      <c r="O1874" s="44"/>
      <c r="P1874" s="44"/>
      <c r="Q1874" s="44"/>
      <c r="R1874" s="44"/>
    </row>
    <row r="1875" spans="1:18" s="47" customFormat="1" x14ac:dyDescent="0.25">
      <c r="A1875" s="44"/>
      <c r="B1875" s="44"/>
      <c r="C1875" s="44"/>
      <c r="D1875" s="44"/>
      <c r="E1875" s="44"/>
      <c r="F1875" s="44"/>
      <c r="G1875" s="44"/>
      <c r="H1875" s="44"/>
      <c r="I1875" s="44"/>
      <c r="J1875" s="44"/>
      <c r="K1875" s="44"/>
      <c r="L1875" s="44"/>
      <c r="M1875" s="44"/>
      <c r="N1875" s="44"/>
      <c r="O1875" s="44"/>
      <c r="P1875" s="44"/>
      <c r="Q1875" s="44"/>
      <c r="R1875" s="44"/>
    </row>
    <row r="1876" spans="1:18" s="47" customFormat="1" x14ac:dyDescent="0.25">
      <c r="A1876" s="44"/>
      <c r="B1876" s="44"/>
      <c r="C1876" s="44"/>
      <c r="D1876" s="44"/>
      <c r="E1876" s="44"/>
      <c r="F1876" s="44"/>
      <c r="G1876" s="44"/>
      <c r="H1876" s="44"/>
      <c r="I1876" s="44"/>
      <c r="J1876" s="44"/>
      <c r="K1876" s="44"/>
      <c r="L1876" s="44"/>
      <c r="M1876" s="44"/>
      <c r="N1876" s="44"/>
      <c r="O1876" s="44"/>
      <c r="P1876" s="44"/>
      <c r="Q1876" s="44"/>
      <c r="R1876" s="44"/>
    </row>
    <row r="1877" spans="1:18" s="47" customFormat="1" x14ac:dyDescent="0.25">
      <c r="A1877" s="44"/>
      <c r="B1877" s="44"/>
      <c r="C1877" s="44"/>
      <c r="D1877" s="44"/>
      <c r="E1877" s="44"/>
      <c r="F1877" s="44"/>
      <c r="G1877" s="44"/>
      <c r="H1877" s="44"/>
      <c r="I1877" s="44"/>
      <c r="J1877" s="44"/>
      <c r="K1877" s="44"/>
      <c r="L1877" s="44"/>
      <c r="M1877" s="44"/>
      <c r="N1877" s="44"/>
      <c r="O1877" s="44"/>
      <c r="P1877" s="44"/>
      <c r="Q1877" s="44"/>
      <c r="R1877" s="44"/>
    </row>
    <row r="1878" spans="1:18" s="47" customFormat="1" x14ac:dyDescent="0.25">
      <c r="A1878" s="44"/>
      <c r="B1878" s="44"/>
      <c r="C1878" s="44"/>
      <c r="D1878" s="44"/>
      <c r="E1878" s="44"/>
      <c r="F1878" s="44"/>
      <c r="G1878" s="44"/>
      <c r="H1878" s="44"/>
      <c r="I1878" s="44"/>
      <c r="J1878" s="44"/>
      <c r="K1878" s="44"/>
      <c r="L1878" s="44"/>
      <c r="M1878" s="44"/>
      <c r="N1878" s="44"/>
      <c r="O1878" s="44"/>
      <c r="P1878" s="44"/>
      <c r="Q1878" s="44"/>
      <c r="R1878" s="44"/>
    </row>
    <row r="1879" spans="1:18" s="47" customFormat="1" x14ac:dyDescent="0.25">
      <c r="A1879" s="44"/>
      <c r="B1879" s="44"/>
      <c r="C1879" s="44"/>
      <c r="D1879" s="44"/>
      <c r="E1879" s="44"/>
      <c r="F1879" s="44"/>
      <c r="G1879" s="44"/>
      <c r="H1879" s="44"/>
      <c r="I1879" s="44"/>
      <c r="J1879" s="44"/>
      <c r="K1879" s="44"/>
      <c r="L1879" s="44"/>
      <c r="M1879" s="44"/>
      <c r="N1879" s="44"/>
      <c r="O1879" s="44"/>
      <c r="P1879" s="44"/>
      <c r="Q1879" s="44"/>
      <c r="R1879" s="44"/>
    </row>
    <row r="1880" spans="1:18" s="47" customFormat="1" x14ac:dyDescent="0.25">
      <c r="A1880" s="44"/>
      <c r="B1880" s="44"/>
      <c r="C1880" s="44"/>
      <c r="D1880" s="44"/>
      <c r="E1880" s="44"/>
      <c r="F1880" s="44"/>
      <c r="G1880" s="44"/>
      <c r="H1880" s="44"/>
      <c r="I1880" s="44"/>
      <c r="J1880" s="44"/>
      <c r="K1880" s="44"/>
      <c r="L1880" s="44"/>
      <c r="M1880" s="44"/>
      <c r="N1880" s="44"/>
      <c r="O1880" s="44"/>
      <c r="P1880" s="44"/>
      <c r="Q1880" s="44"/>
      <c r="R1880" s="44"/>
    </row>
    <row r="1881" spans="1:18" s="47" customFormat="1" x14ac:dyDescent="0.25">
      <c r="A1881" s="44"/>
      <c r="B1881" s="44"/>
      <c r="C1881" s="44"/>
      <c r="D1881" s="44"/>
      <c r="E1881" s="44"/>
      <c r="F1881" s="44"/>
      <c r="G1881" s="44"/>
      <c r="H1881" s="44"/>
      <c r="I1881" s="44"/>
      <c r="J1881" s="44"/>
      <c r="K1881" s="44"/>
      <c r="L1881" s="44"/>
      <c r="M1881" s="44"/>
      <c r="N1881" s="44"/>
      <c r="O1881" s="44"/>
      <c r="P1881" s="44"/>
      <c r="Q1881" s="44"/>
      <c r="R1881" s="44"/>
    </row>
    <row r="1882" spans="1:18" s="47" customFormat="1" x14ac:dyDescent="0.25">
      <c r="A1882" s="44"/>
      <c r="B1882" s="44"/>
      <c r="C1882" s="44"/>
      <c r="D1882" s="44"/>
      <c r="E1882" s="44"/>
      <c r="F1882" s="44"/>
      <c r="G1882" s="44"/>
      <c r="H1882" s="44"/>
      <c r="I1882" s="44"/>
      <c r="J1882" s="44"/>
      <c r="K1882" s="44"/>
      <c r="L1882" s="44"/>
      <c r="M1882" s="44"/>
      <c r="N1882" s="44"/>
      <c r="O1882" s="44"/>
      <c r="P1882" s="44"/>
      <c r="Q1882" s="44"/>
      <c r="R1882" s="44"/>
    </row>
    <row r="1883" spans="1:18" s="47" customFormat="1" x14ac:dyDescent="0.25">
      <c r="A1883" s="44"/>
      <c r="B1883" s="44"/>
      <c r="C1883" s="44"/>
      <c r="D1883" s="44"/>
      <c r="E1883" s="44"/>
      <c r="F1883" s="44"/>
      <c r="G1883" s="44"/>
      <c r="H1883" s="44"/>
      <c r="I1883" s="44"/>
      <c r="J1883" s="44"/>
      <c r="K1883" s="44"/>
      <c r="L1883" s="44"/>
      <c r="M1883" s="44"/>
      <c r="N1883" s="44"/>
      <c r="O1883" s="44"/>
      <c r="P1883" s="44"/>
      <c r="Q1883" s="44"/>
      <c r="R1883" s="44"/>
    </row>
    <row r="1884" spans="1:18" s="47" customFormat="1" x14ac:dyDescent="0.25">
      <c r="A1884" s="44"/>
      <c r="B1884" s="44"/>
      <c r="C1884" s="44"/>
      <c r="D1884" s="44"/>
      <c r="E1884" s="44"/>
      <c r="F1884" s="44"/>
      <c r="G1884" s="44"/>
      <c r="H1884" s="44"/>
      <c r="I1884" s="44"/>
      <c r="J1884" s="44"/>
      <c r="K1884" s="44"/>
      <c r="L1884" s="44"/>
      <c r="M1884" s="44"/>
      <c r="N1884" s="44"/>
      <c r="O1884" s="44"/>
      <c r="P1884" s="44"/>
      <c r="Q1884" s="44"/>
      <c r="R1884" s="44"/>
    </row>
    <row r="1885" spans="1:18" s="47" customFormat="1" x14ac:dyDescent="0.25">
      <c r="A1885" s="44"/>
      <c r="B1885" s="44"/>
      <c r="C1885" s="44"/>
      <c r="D1885" s="44"/>
      <c r="E1885" s="44"/>
      <c r="F1885" s="44"/>
      <c r="G1885" s="44"/>
      <c r="H1885" s="44"/>
      <c r="I1885" s="44"/>
      <c r="J1885" s="44"/>
      <c r="K1885" s="44"/>
      <c r="L1885" s="44"/>
      <c r="M1885" s="44"/>
      <c r="N1885" s="44"/>
      <c r="O1885" s="44"/>
      <c r="P1885" s="44"/>
      <c r="Q1885" s="44"/>
      <c r="R1885" s="44"/>
    </row>
    <row r="1886" spans="1:18" s="47" customFormat="1" x14ac:dyDescent="0.25">
      <c r="A1886" s="44"/>
      <c r="B1886" s="44"/>
      <c r="C1886" s="44"/>
      <c r="D1886" s="44"/>
      <c r="E1886" s="44"/>
      <c r="F1886" s="44"/>
      <c r="G1886" s="44"/>
      <c r="H1886" s="44"/>
      <c r="I1886" s="44"/>
      <c r="J1886" s="44"/>
      <c r="K1886" s="44"/>
      <c r="L1886" s="44"/>
      <c r="M1886" s="44"/>
      <c r="N1886" s="44"/>
      <c r="O1886" s="44"/>
      <c r="P1886" s="44"/>
      <c r="Q1886" s="44"/>
      <c r="R1886" s="44"/>
    </row>
    <row r="1887" spans="1:18" s="47" customFormat="1" x14ac:dyDescent="0.25">
      <c r="A1887" s="44"/>
      <c r="B1887" s="44"/>
      <c r="C1887" s="44"/>
      <c r="D1887" s="44"/>
      <c r="E1887" s="44"/>
      <c r="F1887" s="44"/>
      <c r="G1887" s="44"/>
      <c r="H1887" s="44"/>
      <c r="I1887" s="44"/>
      <c r="J1887" s="44"/>
      <c r="K1887" s="44"/>
      <c r="L1887" s="44"/>
      <c r="M1887" s="44"/>
      <c r="N1887" s="44"/>
      <c r="O1887" s="44"/>
      <c r="P1887" s="44"/>
      <c r="Q1887" s="44"/>
      <c r="R1887" s="44"/>
    </row>
    <row r="1888" spans="1:18" s="47" customFormat="1" x14ac:dyDescent="0.25">
      <c r="A1888" s="44"/>
      <c r="B1888" s="44"/>
      <c r="C1888" s="44"/>
      <c r="D1888" s="44"/>
      <c r="E1888" s="44"/>
      <c r="F1888" s="44"/>
      <c r="G1888" s="44"/>
      <c r="H1888" s="44"/>
      <c r="I1888" s="44"/>
      <c r="J1888" s="44"/>
      <c r="K1888" s="44"/>
      <c r="L1888" s="44"/>
      <c r="M1888" s="44"/>
      <c r="N1888" s="44"/>
      <c r="O1888" s="44"/>
      <c r="P1888" s="44"/>
      <c r="Q1888" s="44"/>
      <c r="R1888" s="44"/>
    </row>
    <row r="1889" spans="1:18" s="47" customFormat="1" x14ac:dyDescent="0.25">
      <c r="A1889" s="44"/>
      <c r="B1889" s="44"/>
      <c r="C1889" s="44"/>
      <c r="D1889" s="44"/>
      <c r="E1889" s="44"/>
      <c r="F1889" s="44"/>
      <c r="G1889" s="44"/>
      <c r="H1889" s="44"/>
      <c r="I1889" s="44"/>
      <c r="J1889" s="44"/>
      <c r="K1889" s="44"/>
      <c r="L1889" s="44"/>
      <c r="M1889" s="44"/>
      <c r="N1889" s="44"/>
      <c r="O1889" s="44"/>
      <c r="P1889" s="44"/>
      <c r="Q1889" s="44"/>
      <c r="R1889" s="44"/>
    </row>
    <row r="1890" spans="1:18" s="47" customFormat="1" x14ac:dyDescent="0.25">
      <c r="A1890" s="44"/>
      <c r="B1890" s="44"/>
      <c r="C1890" s="44"/>
      <c r="D1890" s="44"/>
      <c r="E1890" s="44"/>
      <c r="F1890" s="44"/>
      <c r="G1890" s="44"/>
      <c r="H1890" s="44"/>
      <c r="I1890" s="44"/>
      <c r="J1890" s="44"/>
      <c r="K1890" s="44"/>
      <c r="L1890" s="44"/>
      <c r="M1890" s="44"/>
      <c r="N1890" s="44"/>
      <c r="O1890" s="44"/>
      <c r="P1890" s="44"/>
      <c r="Q1890" s="44"/>
      <c r="R1890" s="44"/>
    </row>
    <row r="1891" spans="1:18" s="47" customFormat="1" x14ac:dyDescent="0.25">
      <c r="A1891" s="44"/>
      <c r="B1891" s="44"/>
      <c r="C1891" s="44"/>
      <c r="D1891" s="44"/>
      <c r="E1891" s="44"/>
      <c r="F1891" s="44"/>
      <c r="G1891" s="44"/>
      <c r="H1891" s="44"/>
      <c r="I1891" s="44"/>
      <c r="J1891" s="44"/>
      <c r="K1891" s="44"/>
      <c r="L1891" s="44"/>
      <c r="M1891" s="44"/>
      <c r="N1891" s="44"/>
      <c r="O1891" s="44"/>
      <c r="P1891" s="44"/>
      <c r="Q1891" s="44"/>
      <c r="R1891" s="44"/>
    </row>
    <row r="1892" spans="1:18" s="47" customFormat="1" x14ac:dyDescent="0.25">
      <c r="A1892" s="44"/>
      <c r="B1892" s="44"/>
      <c r="C1892" s="44"/>
      <c r="D1892" s="44"/>
      <c r="E1892" s="44"/>
      <c r="F1892" s="44"/>
      <c r="G1892" s="44"/>
      <c r="H1892" s="44"/>
      <c r="I1892" s="44"/>
      <c r="J1892" s="44"/>
      <c r="K1892" s="44"/>
      <c r="L1892" s="44"/>
      <c r="M1892" s="44"/>
      <c r="N1892" s="44"/>
      <c r="O1892" s="44"/>
      <c r="P1892" s="44"/>
      <c r="Q1892" s="44"/>
      <c r="R1892" s="44"/>
    </row>
    <row r="1893" spans="1:18" s="47" customFormat="1" x14ac:dyDescent="0.25">
      <c r="A1893" s="44"/>
      <c r="B1893" s="44"/>
      <c r="C1893" s="44"/>
      <c r="D1893" s="44"/>
      <c r="E1893" s="44"/>
      <c r="F1893" s="44"/>
      <c r="G1893" s="44"/>
      <c r="H1893" s="44"/>
      <c r="I1893" s="44"/>
      <c r="J1893" s="44"/>
      <c r="K1893" s="44"/>
      <c r="L1893" s="44"/>
      <c r="M1893" s="44"/>
      <c r="N1893" s="44"/>
      <c r="O1893" s="44"/>
      <c r="P1893" s="44"/>
      <c r="Q1893" s="44"/>
      <c r="R1893" s="44"/>
    </row>
    <row r="1894" spans="1:18" s="47" customFormat="1" x14ac:dyDescent="0.25">
      <c r="A1894" s="44"/>
      <c r="B1894" s="44"/>
      <c r="C1894" s="44"/>
      <c r="D1894" s="44"/>
      <c r="E1894" s="44"/>
      <c r="F1894" s="44"/>
      <c r="G1894" s="44"/>
      <c r="H1894" s="44"/>
      <c r="I1894" s="44"/>
      <c r="J1894" s="44"/>
      <c r="K1894" s="44"/>
      <c r="L1894" s="44"/>
      <c r="M1894" s="44"/>
      <c r="N1894" s="44"/>
      <c r="O1894" s="44"/>
      <c r="P1894" s="44"/>
      <c r="Q1894" s="44"/>
      <c r="R1894" s="44"/>
    </row>
    <row r="1895" spans="1:18" s="47" customFormat="1" x14ac:dyDescent="0.25">
      <c r="A1895" s="44"/>
      <c r="B1895" s="44"/>
      <c r="C1895" s="44"/>
      <c r="D1895" s="44"/>
      <c r="E1895" s="44"/>
      <c r="F1895" s="44"/>
      <c r="G1895" s="44"/>
      <c r="H1895" s="44"/>
      <c r="I1895" s="44"/>
      <c r="J1895" s="44"/>
      <c r="K1895" s="44"/>
      <c r="L1895" s="44"/>
      <c r="M1895" s="44"/>
      <c r="N1895" s="44"/>
      <c r="O1895" s="44"/>
      <c r="P1895" s="44"/>
      <c r="Q1895" s="44"/>
      <c r="R1895" s="44"/>
    </row>
    <row r="1896" spans="1:18" s="47" customFormat="1" x14ac:dyDescent="0.25">
      <c r="A1896" s="44"/>
      <c r="B1896" s="44"/>
      <c r="C1896" s="44"/>
      <c r="D1896" s="44"/>
      <c r="E1896" s="44"/>
      <c r="F1896" s="44"/>
      <c r="G1896" s="44"/>
      <c r="H1896" s="44"/>
      <c r="I1896" s="44"/>
      <c r="J1896" s="44"/>
      <c r="K1896" s="44"/>
      <c r="L1896" s="44"/>
      <c r="M1896" s="44"/>
      <c r="N1896" s="44"/>
      <c r="O1896" s="44"/>
      <c r="P1896" s="44"/>
      <c r="Q1896" s="44"/>
      <c r="R1896" s="44"/>
    </row>
    <row r="1897" spans="1:18" s="47" customFormat="1" x14ac:dyDescent="0.25">
      <c r="A1897" s="44"/>
      <c r="B1897" s="44"/>
      <c r="C1897" s="44"/>
      <c r="D1897" s="44"/>
      <c r="E1897" s="44"/>
      <c r="F1897" s="44"/>
      <c r="G1897" s="44"/>
      <c r="H1897" s="44"/>
      <c r="I1897" s="44"/>
      <c r="J1897" s="44"/>
      <c r="K1897" s="44"/>
      <c r="L1897" s="44"/>
      <c r="M1897" s="44"/>
      <c r="N1897" s="44"/>
      <c r="O1897" s="44"/>
      <c r="P1897" s="44"/>
      <c r="Q1897" s="44"/>
      <c r="R1897" s="44"/>
    </row>
    <row r="1898" spans="1:18" s="47" customFormat="1" x14ac:dyDescent="0.25">
      <c r="A1898" s="44"/>
      <c r="B1898" s="44"/>
      <c r="C1898" s="44"/>
      <c r="D1898" s="44"/>
      <c r="E1898" s="44"/>
      <c r="F1898" s="44"/>
      <c r="G1898" s="44"/>
      <c r="H1898" s="44"/>
      <c r="I1898" s="44"/>
      <c r="J1898" s="44"/>
      <c r="K1898" s="44"/>
      <c r="L1898" s="44"/>
      <c r="M1898" s="44"/>
      <c r="N1898" s="44"/>
      <c r="O1898" s="44"/>
      <c r="P1898" s="44"/>
      <c r="Q1898" s="44"/>
      <c r="R1898" s="44"/>
    </row>
    <row r="1899" spans="1:18" s="47" customFormat="1" x14ac:dyDescent="0.25">
      <c r="A1899" s="44"/>
      <c r="B1899" s="44"/>
      <c r="C1899" s="44"/>
      <c r="D1899" s="44"/>
      <c r="E1899" s="44"/>
      <c r="F1899" s="44"/>
      <c r="G1899" s="44"/>
      <c r="H1899" s="44"/>
      <c r="I1899" s="44"/>
      <c r="J1899" s="44"/>
      <c r="K1899" s="44"/>
      <c r="L1899" s="44"/>
      <c r="M1899" s="44"/>
      <c r="N1899" s="44"/>
      <c r="O1899" s="44"/>
      <c r="P1899" s="44"/>
      <c r="Q1899" s="44"/>
      <c r="R1899" s="44"/>
    </row>
    <row r="1900" spans="1:18" s="47" customFormat="1" x14ac:dyDescent="0.25">
      <c r="A1900" s="44"/>
      <c r="B1900" s="44"/>
      <c r="C1900" s="44"/>
      <c r="D1900" s="44"/>
      <c r="E1900" s="44"/>
      <c r="F1900" s="44"/>
      <c r="G1900" s="44"/>
      <c r="H1900" s="44"/>
      <c r="I1900" s="44"/>
      <c r="J1900" s="44"/>
      <c r="K1900" s="44"/>
      <c r="L1900" s="44"/>
      <c r="M1900" s="44"/>
      <c r="N1900" s="44"/>
      <c r="O1900" s="44"/>
      <c r="P1900" s="44"/>
      <c r="Q1900" s="44"/>
      <c r="R1900" s="44"/>
    </row>
    <row r="1901" spans="1:18" s="47" customFormat="1" x14ac:dyDescent="0.25">
      <c r="A1901" s="44"/>
      <c r="B1901" s="44"/>
      <c r="C1901" s="44"/>
      <c r="D1901" s="44"/>
      <c r="E1901" s="44"/>
      <c r="F1901" s="44"/>
      <c r="G1901" s="44"/>
      <c r="H1901" s="44"/>
      <c r="I1901" s="44"/>
      <c r="J1901" s="44"/>
      <c r="K1901" s="44"/>
      <c r="L1901" s="44"/>
      <c r="M1901" s="44"/>
      <c r="N1901" s="44"/>
      <c r="O1901" s="44"/>
      <c r="P1901" s="44"/>
      <c r="Q1901" s="44"/>
      <c r="R1901" s="44"/>
    </row>
    <row r="1902" spans="1:18" s="47" customFormat="1" x14ac:dyDescent="0.25">
      <c r="A1902" s="44"/>
      <c r="B1902" s="44"/>
      <c r="C1902" s="44"/>
      <c r="D1902" s="44"/>
      <c r="E1902" s="44"/>
      <c r="F1902" s="44"/>
      <c r="G1902" s="44"/>
      <c r="H1902" s="44"/>
      <c r="I1902" s="44"/>
      <c r="J1902" s="44"/>
      <c r="K1902" s="44"/>
      <c r="L1902" s="44"/>
      <c r="M1902" s="44"/>
      <c r="N1902" s="44"/>
      <c r="O1902" s="44"/>
      <c r="P1902" s="44"/>
      <c r="Q1902" s="44"/>
      <c r="R1902" s="44"/>
    </row>
    <row r="1903" spans="1:18" s="47" customFormat="1" x14ac:dyDescent="0.25">
      <c r="A1903" s="44"/>
      <c r="B1903" s="44"/>
      <c r="C1903" s="44"/>
      <c r="D1903" s="44"/>
      <c r="E1903" s="44"/>
      <c r="F1903" s="44"/>
      <c r="G1903" s="44"/>
      <c r="H1903" s="44"/>
      <c r="I1903" s="44"/>
      <c r="J1903" s="44"/>
      <c r="K1903" s="44"/>
      <c r="L1903" s="44"/>
      <c r="M1903" s="44"/>
      <c r="N1903" s="44"/>
      <c r="O1903" s="44"/>
      <c r="P1903" s="44"/>
      <c r="Q1903" s="44"/>
      <c r="R1903" s="44"/>
    </row>
    <row r="1904" spans="1:18" s="47" customFormat="1" x14ac:dyDescent="0.25">
      <c r="A1904" s="44"/>
      <c r="B1904" s="44"/>
      <c r="C1904" s="44"/>
      <c r="D1904" s="44"/>
      <c r="E1904" s="44"/>
      <c r="F1904" s="44"/>
      <c r="G1904" s="44"/>
      <c r="H1904" s="44"/>
      <c r="I1904" s="44"/>
      <c r="J1904" s="44"/>
      <c r="K1904" s="44"/>
      <c r="L1904" s="44"/>
      <c r="M1904" s="44"/>
      <c r="N1904" s="44"/>
      <c r="O1904" s="44"/>
      <c r="P1904" s="44"/>
      <c r="Q1904" s="44"/>
      <c r="R1904" s="44"/>
    </row>
    <row r="1905" spans="1:18" s="47" customFormat="1" x14ac:dyDescent="0.25">
      <c r="A1905" s="44"/>
      <c r="B1905" s="44"/>
      <c r="C1905" s="44"/>
      <c r="D1905" s="44"/>
      <c r="E1905" s="44"/>
      <c r="F1905" s="44"/>
      <c r="G1905" s="44"/>
      <c r="H1905" s="44"/>
      <c r="I1905" s="44"/>
      <c r="J1905" s="44"/>
      <c r="K1905" s="44"/>
      <c r="L1905" s="44"/>
      <c r="M1905" s="44"/>
      <c r="N1905" s="44"/>
      <c r="O1905" s="44"/>
      <c r="P1905" s="44"/>
      <c r="Q1905" s="44"/>
      <c r="R1905" s="44"/>
    </row>
    <row r="1906" spans="1:18" s="47" customFormat="1" x14ac:dyDescent="0.25">
      <c r="A1906" s="44"/>
      <c r="B1906" s="44"/>
      <c r="C1906" s="44"/>
      <c r="D1906" s="44"/>
      <c r="E1906" s="44"/>
      <c r="F1906" s="44"/>
      <c r="G1906" s="44"/>
      <c r="H1906" s="44"/>
      <c r="I1906" s="44"/>
      <c r="J1906" s="44"/>
      <c r="K1906" s="44"/>
      <c r="L1906" s="44"/>
      <c r="M1906" s="44"/>
      <c r="N1906" s="44"/>
      <c r="O1906" s="44"/>
      <c r="P1906" s="44"/>
      <c r="Q1906" s="44"/>
      <c r="R1906" s="44"/>
    </row>
    <row r="1907" spans="1:18" s="47" customFormat="1" x14ac:dyDescent="0.25">
      <c r="A1907" s="44"/>
      <c r="B1907" s="44"/>
      <c r="C1907" s="44"/>
      <c r="D1907" s="44"/>
      <c r="E1907" s="44"/>
      <c r="F1907" s="44"/>
      <c r="G1907" s="44"/>
      <c r="H1907" s="44"/>
      <c r="I1907" s="44"/>
      <c r="J1907" s="44"/>
      <c r="K1907" s="44"/>
      <c r="L1907" s="44"/>
      <c r="M1907" s="44"/>
      <c r="N1907" s="44"/>
      <c r="O1907" s="44"/>
      <c r="P1907" s="44"/>
      <c r="Q1907" s="44"/>
      <c r="R1907" s="44"/>
    </row>
    <row r="1908" spans="1:18" s="47" customFormat="1" x14ac:dyDescent="0.25">
      <c r="A1908" s="44"/>
      <c r="B1908" s="44"/>
      <c r="C1908" s="44"/>
      <c r="D1908" s="44"/>
      <c r="E1908" s="44"/>
      <c r="F1908" s="44"/>
      <c r="G1908" s="44"/>
      <c r="H1908" s="44"/>
      <c r="I1908" s="44"/>
      <c r="J1908" s="44"/>
      <c r="K1908" s="44"/>
      <c r="L1908" s="44"/>
      <c r="M1908" s="44"/>
      <c r="N1908" s="44"/>
      <c r="O1908" s="44"/>
      <c r="P1908" s="44"/>
      <c r="Q1908" s="44"/>
      <c r="R1908" s="44"/>
    </row>
    <row r="1909" spans="1:18" s="47" customFormat="1" x14ac:dyDescent="0.25">
      <c r="A1909" s="44"/>
      <c r="B1909" s="44"/>
      <c r="C1909" s="44"/>
      <c r="D1909" s="44"/>
      <c r="E1909" s="44"/>
      <c r="F1909" s="44"/>
      <c r="G1909" s="44"/>
      <c r="H1909" s="44"/>
      <c r="I1909" s="44"/>
      <c r="J1909" s="44"/>
      <c r="K1909" s="44"/>
      <c r="L1909" s="44"/>
      <c r="M1909" s="44"/>
      <c r="N1909" s="44"/>
      <c r="O1909" s="44"/>
      <c r="P1909" s="44"/>
      <c r="Q1909" s="44"/>
      <c r="R1909" s="44"/>
    </row>
    <row r="1910" spans="1:18" s="47" customFormat="1" x14ac:dyDescent="0.25">
      <c r="A1910" s="44"/>
      <c r="B1910" s="44"/>
      <c r="C1910" s="44"/>
      <c r="D1910" s="44"/>
      <c r="E1910" s="44"/>
      <c r="F1910" s="44"/>
      <c r="G1910" s="44"/>
      <c r="H1910" s="44"/>
      <c r="I1910" s="44"/>
      <c r="J1910" s="44"/>
      <c r="K1910" s="44"/>
      <c r="L1910" s="44"/>
      <c r="M1910" s="44"/>
      <c r="N1910" s="44"/>
      <c r="O1910" s="44"/>
      <c r="P1910" s="44"/>
      <c r="Q1910" s="44"/>
      <c r="R1910" s="44"/>
    </row>
    <row r="1911" spans="1:18" s="47" customFormat="1" x14ac:dyDescent="0.25">
      <c r="A1911" s="44"/>
      <c r="B1911" s="44"/>
      <c r="C1911" s="44"/>
      <c r="D1911" s="44"/>
      <c r="E1911" s="44"/>
      <c r="F1911" s="44"/>
      <c r="G1911" s="44"/>
      <c r="H1911" s="44"/>
      <c r="I1911" s="44"/>
      <c r="J1911" s="44"/>
      <c r="K1911" s="44"/>
      <c r="L1911" s="44"/>
      <c r="M1911" s="44"/>
      <c r="N1911" s="44"/>
      <c r="O1911" s="44"/>
      <c r="P1911" s="44"/>
      <c r="Q1911" s="44"/>
      <c r="R1911" s="44"/>
    </row>
    <row r="1912" spans="1:18" s="47" customFormat="1" x14ac:dyDescent="0.25">
      <c r="A1912" s="44"/>
      <c r="B1912" s="44"/>
      <c r="C1912" s="44"/>
      <c r="D1912" s="44"/>
      <c r="E1912" s="44"/>
      <c r="F1912" s="44"/>
      <c r="G1912" s="44"/>
      <c r="H1912" s="44"/>
      <c r="I1912" s="44"/>
      <c r="J1912" s="44"/>
      <c r="K1912" s="44"/>
      <c r="L1912" s="44"/>
      <c r="M1912" s="44"/>
      <c r="N1912" s="44"/>
      <c r="O1912" s="44"/>
      <c r="P1912" s="44"/>
      <c r="Q1912" s="44"/>
      <c r="R1912" s="44"/>
    </row>
    <row r="1913" spans="1:18" s="47" customFormat="1" x14ac:dyDescent="0.25">
      <c r="A1913" s="44"/>
      <c r="B1913" s="44"/>
      <c r="C1913" s="44"/>
      <c r="D1913" s="44"/>
      <c r="E1913" s="44"/>
      <c r="F1913" s="44"/>
      <c r="G1913" s="44"/>
      <c r="H1913" s="44"/>
      <c r="I1913" s="44"/>
      <c r="J1913" s="44"/>
      <c r="K1913" s="44"/>
      <c r="L1913" s="44"/>
      <c r="M1913" s="44"/>
      <c r="N1913" s="44"/>
      <c r="O1913" s="44"/>
      <c r="P1913" s="44"/>
      <c r="Q1913" s="44"/>
      <c r="R1913" s="44"/>
    </row>
    <row r="1914" spans="1:18" s="47" customFormat="1" x14ac:dyDescent="0.25">
      <c r="A1914" s="44"/>
      <c r="B1914" s="44"/>
      <c r="C1914" s="44"/>
      <c r="D1914" s="44"/>
      <c r="E1914" s="44"/>
      <c r="F1914" s="44"/>
      <c r="G1914" s="44"/>
      <c r="H1914" s="44"/>
      <c r="I1914" s="44"/>
      <c r="J1914" s="44"/>
      <c r="K1914" s="44"/>
      <c r="L1914" s="44"/>
      <c r="M1914" s="44"/>
      <c r="N1914" s="44"/>
      <c r="O1914" s="44"/>
      <c r="P1914" s="44"/>
      <c r="Q1914" s="44"/>
      <c r="R1914" s="44"/>
    </row>
    <row r="1915" spans="1:18" s="47" customFormat="1" x14ac:dyDescent="0.25">
      <c r="A1915" s="44"/>
      <c r="B1915" s="44"/>
      <c r="C1915" s="44"/>
      <c r="D1915" s="44"/>
      <c r="E1915" s="44"/>
      <c r="F1915" s="44"/>
      <c r="G1915" s="44"/>
      <c r="H1915" s="44"/>
      <c r="I1915" s="44"/>
      <c r="J1915" s="44"/>
      <c r="K1915" s="44"/>
      <c r="L1915" s="44"/>
      <c r="M1915" s="44"/>
      <c r="N1915" s="44"/>
      <c r="O1915" s="44"/>
      <c r="P1915" s="44"/>
      <c r="Q1915" s="44"/>
      <c r="R1915" s="44"/>
    </row>
    <row r="1916" spans="1:18" s="47" customFormat="1" x14ac:dyDescent="0.25">
      <c r="A1916" s="44"/>
      <c r="B1916" s="44"/>
      <c r="C1916" s="44"/>
      <c r="D1916" s="44"/>
      <c r="E1916" s="44"/>
      <c r="F1916" s="44"/>
      <c r="G1916" s="44"/>
      <c r="H1916" s="44"/>
      <c r="I1916" s="44"/>
      <c r="J1916" s="44"/>
      <c r="K1916" s="44"/>
      <c r="L1916" s="44"/>
      <c r="M1916" s="44"/>
      <c r="N1916" s="44"/>
      <c r="O1916" s="44"/>
      <c r="P1916" s="44"/>
      <c r="Q1916" s="44"/>
      <c r="R1916" s="44"/>
    </row>
    <row r="1917" spans="1:18" s="47" customFormat="1" x14ac:dyDescent="0.25">
      <c r="A1917" s="44"/>
      <c r="B1917" s="44"/>
      <c r="C1917" s="44"/>
      <c r="D1917" s="44"/>
      <c r="E1917" s="44"/>
      <c r="F1917" s="44"/>
      <c r="G1917" s="44"/>
      <c r="H1917" s="44"/>
      <c r="I1917" s="44"/>
      <c r="J1917" s="44"/>
      <c r="K1917" s="44"/>
      <c r="L1917" s="44"/>
      <c r="M1917" s="44"/>
      <c r="N1917" s="44"/>
      <c r="O1917" s="44"/>
      <c r="P1917" s="44"/>
      <c r="Q1917" s="44"/>
      <c r="R1917" s="44"/>
    </row>
    <row r="1918" spans="1:18" s="47" customFormat="1" x14ac:dyDescent="0.25">
      <c r="A1918" s="44"/>
      <c r="B1918" s="44"/>
      <c r="C1918" s="44"/>
      <c r="D1918" s="44"/>
      <c r="E1918" s="44"/>
      <c r="F1918" s="44"/>
      <c r="G1918" s="44"/>
      <c r="H1918" s="44"/>
      <c r="I1918" s="44"/>
      <c r="J1918" s="44"/>
      <c r="K1918" s="44"/>
      <c r="L1918" s="44"/>
      <c r="M1918" s="44"/>
      <c r="N1918" s="44"/>
      <c r="O1918" s="44"/>
      <c r="P1918" s="44"/>
      <c r="Q1918" s="44"/>
      <c r="R1918" s="44"/>
    </row>
    <row r="1919" spans="1:18" s="47" customFormat="1" x14ac:dyDescent="0.25">
      <c r="A1919" s="44"/>
      <c r="B1919" s="44"/>
      <c r="C1919" s="44"/>
      <c r="D1919" s="44"/>
      <c r="E1919" s="44"/>
      <c r="F1919" s="44"/>
      <c r="G1919" s="44"/>
      <c r="H1919" s="44"/>
      <c r="I1919" s="44"/>
      <c r="J1919" s="44"/>
      <c r="K1919" s="44"/>
      <c r="L1919" s="44"/>
      <c r="M1919" s="44"/>
      <c r="N1919" s="44"/>
      <c r="O1919" s="44"/>
      <c r="P1919" s="44"/>
      <c r="Q1919" s="44"/>
      <c r="R1919" s="44"/>
    </row>
    <row r="1920" spans="1:18" s="47" customFormat="1" x14ac:dyDescent="0.25">
      <c r="A1920" s="44"/>
      <c r="B1920" s="44"/>
      <c r="C1920" s="44"/>
      <c r="D1920" s="44"/>
      <c r="E1920" s="44"/>
      <c r="F1920" s="44"/>
      <c r="G1920" s="44"/>
      <c r="H1920" s="44"/>
      <c r="I1920" s="44"/>
      <c r="J1920" s="44"/>
      <c r="K1920" s="44"/>
      <c r="L1920" s="44"/>
      <c r="M1920" s="44"/>
      <c r="N1920" s="44"/>
      <c r="O1920" s="44"/>
      <c r="P1920" s="44"/>
      <c r="Q1920" s="44"/>
      <c r="R1920" s="44"/>
    </row>
    <row r="1921" spans="1:18" s="47" customFormat="1" x14ac:dyDescent="0.25">
      <c r="A1921" s="44"/>
      <c r="B1921" s="44"/>
      <c r="C1921" s="44"/>
      <c r="D1921" s="44"/>
      <c r="E1921" s="44"/>
      <c r="F1921" s="44"/>
      <c r="G1921" s="44"/>
      <c r="H1921" s="44"/>
      <c r="I1921" s="44"/>
      <c r="J1921" s="44"/>
      <c r="K1921" s="44"/>
      <c r="L1921" s="44"/>
      <c r="M1921" s="44"/>
      <c r="N1921" s="44"/>
      <c r="O1921" s="44"/>
      <c r="P1921" s="44"/>
      <c r="Q1921" s="44"/>
      <c r="R1921" s="44"/>
    </row>
    <row r="1922" spans="1:18" s="47" customFormat="1" x14ac:dyDescent="0.25">
      <c r="A1922" s="44"/>
      <c r="B1922" s="44"/>
      <c r="C1922" s="44"/>
      <c r="D1922" s="44"/>
      <c r="E1922" s="44"/>
      <c r="F1922" s="44"/>
      <c r="G1922" s="44"/>
      <c r="H1922" s="44"/>
      <c r="I1922" s="44"/>
      <c r="J1922" s="44"/>
      <c r="K1922" s="44"/>
      <c r="L1922" s="44"/>
      <c r="M1922" s="44"/>
      <c r="N1922" s="44"/>
      <c r="O1922" s="44"/>
      <c r="P1922" s="44"/>
      <c r="Q1922" s="44"/>
      <c r="R1922" s="44"/>
    </row>
    <row r="1923" spans="1:18" s="47" customFormat="1" x14ac:dyDescent="0.25">
      <c r="A1923" s="44"/>
      <c r="B1923" s="44"/>
      <c r="C1923" s="44"/>
      <c r="D1923" s="44"/>
      <c r="E1923" s="44"/>
      <c r="F1923" s="44"/>
      <c r="G1923" s="44"/>
      <c r="H1923" s="44"/>
      <c r="I1923" s="44"/>
      <c r="J1923" s="44"/>
      <c r="K1923" s="44"/>
      <c r="L1923" s="44"/>
      <c r="M1923" s="44"/>
      <c r="N1923" s="44"/>
      <c r="O1923" s="44"/>
      <c r="P1923" s="44"/>
      <c r="Q1923" s="44"/>
      <c r="R1923" s="44"/>
    </row>
    <row r="1924" spans="1:18" s="47" customFormat="1" x14ac:dyDescent="0.25">
      <c r="A1924" s="44"/>
      <c r="B1924" s="44"/>
      <c r="C1924" s="44"/>
      <c r="D1924" s="44"/>
      <c r="E1924" s="44"/>
      <c r="F1924" s="44"/>
      <c r="G1924" s="44"/>
      <c r="H1924" s="44"/>
      <c r="I1924" s="44"/>
      <c r="J1924" s="44"/>
      <c r="K1924" s="44"/>
      <c r="L1924" s="44"/>
      <c r="M1924" s="44"/>
      <c r="N1924" s="44"/>
      <c r="O1924" s="44"/>
      <c r="P1924" s="44"/>
      <c r="Q1924" s="44"/>
      <c r="R1924" s="44"/>
    </row>
    <row r="1925" spans="1:18" s="47" customFormat="1" x14ac:dyDescent="0.25">
      <c r="A1925" s="44"/>
      <c r="B1925" s="44"/>
      <c r="C1925" s="44"/>
      <c r="D1925" s="44"/>
      <c r="E1925" s="44"/>
      <c r="F1925" s="44"/>
      <c r="G1925" s="44"/>
      <c r="H1925" s="44"/>
      <c r="I1925" s="44"/>
      <c r="J1925" s="44"/>
      <c r="K1925" s="44"/>
      <c r="L1925" s="44"/>
      <c r="M1925" s="44"/>
      <c r="N1925" s="44"/>
      <c r="O1925" s="44"/>
      <c r="P1925" s="44"/>
      <c r="Q1925" s="44"/>
      <c r="R1925" s="44"/>
    </row>
    <row r="1926" spans="1:18" s="47" customFormat="1" x14ac:dyDescent="0.25">
      <c r="A1926" s="44"/>
      <c r="B1926" s="44"/>
      <c r="C1926" s="44"/>
      <c r="D1926" s="44"/>
      <c r="E1926" s="44"/>
      <c r="F1926" s="44"/>
      <c r="G1926" s="44"/>
      <c r="H1926" s="44"/>
      <c r="I1926" s="44"/>
      <c r="J1926" s="44"/>
      <c r="K1926" s="44"/>
      <c r="L1926" s="44"/>
      <c r="M1926" s="44"/>
      <c r="N1926" s="44"/>
      <c r="O1926" s="44"/>
      <c r="P1926" s="44"/>
      <c r="Q1926" s="44"/>
      <c r="R1926" s="44"/>
    </row>
    <row r="1927" spans="1:18" s="47" customFormat="1" x14ac:dyDescent="0.25">
      <c r="A1927" s="44"/>
      <c r="B1927" s="44"/>
      <c r="C1927" s="44"/>
      <c r="D1927" s="44"/>
      <c r="E1927" s="44"/>
      <c r="F1927" s="44"/>
      <c r="G1927" s="44"/>
      <c r="H1927" s="44"/>
      <c r="I1927" s="44"/>
      <c r="J1927" s="44"/>
      <c r="K1927" s="44"/>
      <c r="L1927" s="44"/>
      <c r="M1927" s="44"/>
      <c r="N1927" s="44"/>
      <c r="O1927" s="44"/>
      <c r="P1927" s="44"/>
      <c r="Q1927" s="44"/>
      <c r="R1927" s="44"/>
    </row>
    <row r="1928" spans="1:18" s="47" customFormat="1" x14ac:dyDescent="0.25">
      <c r="A1928" s="44"/>
      <c r="B1928" s="44"/>
      <c r="C1928" s="44"/>
      <c r="D1928" s="44"/>
      <c r="E1928" s="44"/>
      <c r="F1928" s="44"/>
      <c r="G1928" s="44"/>
      <c r="H1928" s="44"/>
      <c r="I1928" s="44"/>
      <c r="J1928" s="44"/>
      <c r="K1928" s="44"/>
      <c r="L1928" s="44"/>
      <c r="M1928" s="44"/>
      <c r="N1928" s="44"/>
      <c r="O1928" s="44"/>
      <c r="P1928" s="44"/>
      <c r="Q1928" s="44"/>
      <c r="R1928" s="44"/>
    </row>
    <row r="1929" spans="1:18" s="47" customFormat="1" x14ac:dyDescent="0.25">
      <c r="A1929" s="44"/>
      <c r="B1929" s="44"/>
      <c r="C1929" s="44"/>
      <c r="D1929" s="44"/>
      <c r="E1929" s="44"/>
      <c r="F1929" s="44"/>
      <c r="G1929" s="44"/>
      <c r="H1929" s="44"/>
      <c r="I1929" s="44"/>
      <c r="J1929" s="44"/>
      <c r="K1929" s="44"/>
      <c r="L1929" s="44"/>
      <c r="M1929" s="44"/>
      <c r="N1929" s="44"/>
      <c r="O1929" s="44"/>
      <c r="P1929" s="44"/>
      <c r="Q1929" s="44"/>
      <c r="R1929" s="44"/>
    </row>
    <row r="1930" spans="1:18" s="47" customFormat="1" x14ac:dyDescent="0.25">
      <c r="A1930" s="44"/>
      <c r="B1930" s="44"/>
      <c r="C1930" s="44"/>
      <c r="D1930" s="44"/>
      <c r="E1930" s="44"/>
      <c r="F1930" s="44"/>
      <c r="G1930" s="44"/>
      <c r="H1930" s="44"/>
      <c r="I1930" s="44"/>
      <c r="J1930" s="44"/>
      <c r="K1930" s="44"/>
      <c r="L1930" s="44"/>
      <c r="M1930" s="44"/>
      <c r="N1930" s="44"/>
      <c r="O1930" s="44"/>
      <c r="P1930" s="44"/>
      <c r="Q1930" s="44"/>
      <c r="R1930" s="44"/>
    </row>
    <row r="1931" spans="1:18" s="47" customFormat="1" x14ac:dyDescent="0.25">
      <c r="A1931" s="44"/>
      <c r="B1931" s="44"/>
      <c r="C1931" s="44"/>
      <c r="D1931" s="44"/>
      <c r="E1931" s="44"/>
      <c r="F1931" s="44"/>
      <c r="G1931" s="44"/>
      <c r="H1931" s="44"/>
      <c r="I1931" s="44"/>
      <c r="J1931" s="44"/>
      <c r="K1931" s="44"/>
      <c r="L1931" s="44"/>
      <c r="M1931" s="44"/>
      <c r="N1931" s="44"/>
      <c r="O1931" s="44"/>
      <c r="P1931" s="44"/>
      <c r="Q1931" s="44"/>
      <c r="R1931" s="44"/>
    </row>
    <row r="1932" spans="1:18" s="47" customFormat="1" x14ac:dyDescent="0.25">
      <c r="A1932" s="44"/>
      <c r="B1932" s="44"/>
      <c r="C1932" s="44"/>
      <c r="D1932" s="44"/>
      <c r="E1932" s="44"/>
      <c r="F1932" s="44"/>
      <c r="G1932" s="44"/>
      <c r="H1932" s="44"/>
      <c r="I1932" s="44"/>
      <c r="J1932" s="44"/>
      <c r="K1932" s="44"/>
      <c r="L1932" s="44"/>
      <c r="M1932" s="44"/>
      <c r="N1932" s="44"/>
      <c r="O1932" s="44"/>
      <c r="P1932" s="44"/>
      <c r="Q1932" s="44"/>
      <c r="R1932" s="44"/>
    </row>
    <row r="1933" spans="1:18" s="47" customFormat="1" x14ac:dyDescent="0.25">
      <c r="A1933" s="44"/>
      <c r="B1933" s="44"/>
      <c r="C1933" s="44"/>
      <c r="D1933" s="44"/>
      <c r="E1933" s="44"/>
      <c r="F1933" s="44"/>
      <c r="G1933" s="44"/>
      <c r="H1933" s="44"/>
      <c r="I1933" s="44"/>
      <c r="J1933" s="44"/>
      <c r="K1933" s="44"/>
      <c r="L1933" s="44"/>
      <c r="M1933" s="44"/>
      <c r="N1933" s="44"/>
      <c r="O1933" s="44"/>
      <c r="P1933" s="44"/>
      <c r="Q1933" s="44"/>
      <c r="R1933" s="44"/>
    </row>
    <row r="1934" spans="1:18" s="47" customFormat="1" x14ac:dyDescent="0.25">
      <c r="A1934" s="44"/>
      <c r="B1934" s="44"/>
      <c r="C1934" s="44"/>
      <c r="D1934" s="44"/>
      <c r="E1934" s="44"/>
      <c r="F1934" s="44"/>
      <c r="G1934" s="44"/>
      <c r="H1934" s="44"/>
      <c r="I1934" s="44"/>
      <c r="J1934" s="44"/>
      <c r="K1934" s="44"/>
      <c r="L1934" s="44"/>
      <c r="M1934" s="44"/>
      <c r="N1934" s="44"/>
      <c r="O1934" s="44"/>
      <c r="P1934" s="44"/>
      <c r="Q1934" s="44"/>
      <c r="R1934" s="44"/>
    </row>
    <row r="1935" spans="1:18" s="47" customFormat="1" x14ac:dyDescent="0.25">
      <c r="A1935" s="44"/>
      <c r="B1935" s="44"/>
      <c r="C1935" s="44"/>
      <c r="D1935" s="44"/>
      <c r="E1935" s="44"/>
      <c r="F1935" s="44"/>
      <c r="G1935" s="44"/>
      <c r="H1935" s="44"/>
      <c r="I1935" s="44"/>
      <c r="J1935" s="44"/>
      <c r="K1935" s="44"/>
      <c r="L1935" s="44"/>
      <c r="M1935" s="44"/>
      <c r="N1935" s="44"/>
      <c r="O1935" s="44"/>
      <c r="P1935" s="44"/>
      <c r="Q1935" s="44"/>
      <c r="R1935" s="44"/>
    </row>
    <row r="1936" spans="1:18" s="47" customFormat="1" x14ac:dyDescent="0.25">
      <c r="A1936" s="44"/>
      <c r="B1936" s="44"/>
      <c r="C1936" s="44"/>
      <c r="D1936" s="44"/>
      <c r="E1936" s="44"/>
      <c r="F1936" s="44"/>
      <c r="G1936" s="44"/>
      <c r="H1936" s="44"/>
      <c r="I1936" s="44"/>
      <c r="J1936" s="44"/>
      <c r="K1936" s="44"/>
      <c r="L1936" s="44"/>
      <c r="M1936" s="44"/>
      <c r="N1936" s="44"/>
      <c r="O1936" s="44"/>
      <c r="P1936" s="44"/>
      <c r="Q1936" s="44"/>
      <c r="R1936" s="44"/>
    </row>
    <row r="1937" spans="1:18" s="47" customFormat="1" x14ac:dyDescent="0.25">
      <c r="A1937" s="44"/>
      <c r="B1937" s="44"/>
      <c r="C1937" s="44"/>
      <c r="D1937" s="44"/>
      <c r="E1937" s="44"/>
      <c r="F1937" s="44"/>
      <c r="G1937" s="44"/>
      <c r="H1937" s="44"/>
      <c r="I1937" s="44"/>
      <c r="J1937" s="44"/>
      <c r="K1937" s="44"/>
      <c r="L1937" s="44"/>
      <c r="M1937" s="44"/>
      <c r="N1937" s="44"/>
      <c r="O1937" s="44"/>
      <c r="P1937" s="44"/>
      <c r="Q1937" s="44"/>
      <c r="R1937" s="44"/>
    </row>
    <row r="1938" spans="1:18" s="47" customFormat="1" x14ac:dyDescent="0.25">
      <c r="A1938" s="44"/>
      <c r="B1938" s="44"/>
      <c r="C1938" s="44"/>
      <c r="D1938" s="44"/>
      <c r="E1938" s="44"/>
      <c r="F1938" s="44"/>
      <c r="G1938" s="44"/>
      <c r="H1938" s="44"/>
      <c r="I1938" s="44"/>
      <c r="J1938" s="44"/>
      <c r="K1938" s="44"/>
      <c r="L1938" s="44"/>
      <c r="M1938" s="44"/>
      <c r="N1938" s="44"/>
      <c r="O1938" s="44"/>
      <c r="P1938" s="44"/>
      <c r="Q1938" s="44"/>
      <c r="R1938" s="44"/>
    </row>
    <row r="1939" spans="1:18" s="47" customFormat="1" x14ac:dyDescent="0.25">
      <c r="A1939" s="44"/>
      <c r="B1939" s="44"/>
      <c r="C1939" s="44"/>
      <c r="D1939" s="44"/>
      <c r="E1939" s="44"/>
      <c r="F1939" s="44"/>
      <c r="G1939" s="44"/>
      <c r="H1939" s="44"/>
      <c r="I1939" s="44"/>
      <c r="J1939" s="44"/>
      <c r="K1939" s="44"/>
      <c r="L1939" s="44"/>
      <c r="M1939" s="44"/>
      <c r="N1939" s="44"/>
      <c r="O1939" s="44"/>
      <c r="P1939" s="44"/>
      <c r="Q1939" s="44"/>
      <c r="R1939" s="44"/>
    </row>
    <row r="1940" spans="1:18" s="47" customFormat="1" x14ac:dyDescent="0.25">
      <c r="A1940" s="44"/>
      <c r="B1940" s="44"/>
      <c r="C1940" s="44"/>
      <c r="D1940" s="44"/>
      <c r="E1940" s="44"/>
      <c r="F1940" s="44"/>
      <c r="G1940" s="44"/>
      <c r="H1940" s="44"/>
      <c r="I1940" s="44"/>
      <c r="J1940" s="44"/>
      <c r="K1940" s="44"/>
      <c r="L1940" s="44"/>
      <c r="M1940" s="44"/>
      <c r="N1940" s="44"/>
      <c r="O1940" s="44"/>
      <c r="P1940" s="44"/>
      <c r="Q1940" s="44"/>
      <c r="R1940" s="44"/>
    </row>
    <row r="1941" spans="1:18" s="47" customFormat="1" x14ac:dyDescent="0.25">
      <c r="A1941" s="44"/>
      <c r="B1941" s="44"/>
      <c r="C1941" s="44"/>
      <c r="D1941" s="44"/>
      <c r="E1941" s="44"/>
      <c r="F1941" s="44"/>
      <c r="G1941" s="44"/>
      <c r="H1941" s="44"/>
      <c r="I1941" s="44"/>
      <c r="J1941" s="44"/>
      <c r="K1941" s="44"/>
      <c r="L1941" s="44"/>
      <c r="M1941" s="44"/>
      <c r="N1941" s="44"/>
      <c r="O1941" s="44"/>
      <c r="P1941" s="44"/>
      <c r="Q1941" s="44"/>
      <c r="R1941" s="44"/>
    </row>
    <row r="1942" spans="1:18" s="47" customFormat="1" x14ac:dyDescent="0.25">
      <c r="A1942" s="44"/>
      <c r="B1942" s="44"/>
      <c r="C1942" s="44"/>
      <c r="D1942" s="44"/>
      <c r="E1942" s="44"/>
      <c r="F1942" s="44"/>
      <c r="G1942" s="44"/>
      <c r="H1942" s="44"/>
      <c r="I1942" s="44"/>
      <c r="J1942" s="44"/>
      <c r="K1942" s="44"/>
      <c r="L1942" s="44"/>
      <c r="M1942" s="44"/>
      <c r="N1942" s="44"/>
      <c r="O1942" s="44"/>
      <c r="P1942" s="44"/>
      <c r="Q1942" s="44"/>
      <c r="R1942" s="44"/>
    </row>
    <row r="1943" spans="1:18" s="47" customFormat="1" x14ac:dyDescent="0.25">
      <c r="A1943" s="44"/>
      <c r="B1943" s="44"/>
      <c r="C1943" s="44"/>
      <c r="D1943" s="44"/>
      <c r="E1943" s="44"/>
      <c r="F1943" s="44"/>
      <c r="G1943" s="44"/>
      <c r="H1943" s="44"/>
      <c r="I1943" s="44"/>
      <c r="J1943" s="44"/>
      <c r="K1943" s="44"/>
      <c r="L1943" s="44"/>
      <c r="M1943" s="44"/>
      <c r="N1943" s="44"/>
      <c r="O1943" s="44"/>
      <c r="P1943" s="44"/>
      <c r="Q1943" s="44"/>
      <c r="R1943" s="44"/>
    </row>
    <row r="1944" spans="1:18" s="47" customFormat="1" x14ac:dyDescent="0.25">
      <c r="A1944" s="44"/>
      <c r="B1944" s="44"/>
      <c r="C1944" s="44"/>
      <c r="D1944" s="44"/>
      <c r="E1944" s="44"/>
      <c r="F1944" s="44"/>
      <c r="G1944" s="44"/>
      <c r="H1944" s="44"/>
      <c r="I1944" s="44"/>
      <c r="J1944" s="44"/>
      <c r="K1944" s="44"/>
      <c r="L1944" s="44"/>
      <c r="M1944" s="44"/>
      <c r="N1944" s="44"/>
      <c r="O1944" s="44"/>
      <c r="P1944" s="44"/>
      <c r="Q1944" s="44"/>
      <c r="R1944" s="44"/>
    </row>
    <row r="1945" spans="1:18" s="47" customFormat="1" x14ac:dyDescent="0.25">
      <c r="A1945" s="44"/>
      <c r="B1945" s="44"/>
      <c r="C1945" s="44"/>
      <c r="D1945" s="44"/>
      <c r="E1945" s="44"/>
      <c r="F1945" s="44"/>
      <c r="G1945" s="44"/>
      <c r="H1945" s="44"/>
      <c r="I1945" s="44"/>
      <c r="J1945" s="44"/>
      <c r="K1945" s="44"/>
      <c r="L1945" s="44"/>
      <c r="M1945" s="44"/>
      <c r="N1945" s="44"/>
      <c r="O1945" s="44"/>
      <c r="P1945" s="44"/>
      <c r="Q1945" s="44"/>
      <c r="R1945" s="44"/>
    </row>
    <row r="1946" spans="1:18" s="47" customFormat="1" x14ac:dyDescent="0.25">
      <c r="A1946" s="44"/>
      <c r="B1946" s="44"/>
      <c r="C1946" s="44"/>
      <c r="D1946" s="44"/>
      <c r="E1946" s="44"/>
      <c r="F1946" s="44"/>
      <c r="G1946" s="44"/>
      <c r="H1946" s="44"/>
      <c r="I1946" s="44"/>
      <c r="J1946" s="44"/>
      <c r="K1946" s="44"/>
      <c r="L1946" s="44"/>
      <c r="M1946" s="44"/>
      <c r="N1946" s="44"/>
      <c r="O1946" s="44"/>
      <c r="P1946" s="44"/>
      <c r="Q1946" s="44"/>
      <c r="R1946" s="44"/>
    </row>
    <row r="1947" spans="1:18" s="47" customFormat="1" x14ac:dyDescent="0.25">
      <c r="A1947" s="44"/>
      <c r="B1947" s="44"/>
      <c r="C1947" s="44"/>
      <c r="D1947" s="44"/>
      <c r="E1947" s="44"/>
      <c r="F1947" s="44"/>
      <c r="G1947" s="44"/>
      <c r="H1947" s="44"/>
      <c r="I1947" s="44"/>
      <c r="J1947" s="44"/>
      <c r="K1947" s="44"/>
      <c r="L1947" s="44"/>
      <c r="M1947" s="44"/>
      <c r="N1947" s="44"/>
      <c r="O1947" s="44"/>
      <c r="P1947" s="44"/>
      <c r="Q1947" s="44"/>
      <c r="R1947" s="44"/>
    </row>
    <row r="1948" spans="1:18" s="47" customFormat="1" x14ac:dyDescent="0.25">
      <c r="A1948" s="44"/>
      <c r="B1948" s="44"/>
      <c r="C1948" s="44"/>
      <c r="D1948" s="44"/>
      <c r="E1948" s="44"/>
      <c r="F1948" s="44"/>
      <c r="G1948" s="44"/>
      <c r="H1948" s="44"/>
      <c r="I1948" s="44"/>
      <c r="J1948" s="44"/>
      <c r="K1948" s="44"/>
      <c r="L1948" s="44"/>
      <c r="M1948" s="44"/>
      <c r="N1948" s="44"/>
      <c r="O1948" s="44"/>
      <c r="P1948" s="44"/>
      <c r="Q1948" s="44"/>
      <c r="R1948" s="44"/>
    </row>
    <row r="1949" spans="1:18" s="47" customFormat="1" x14ac:dyDescent="0.25">
      <c r="A1949" s="44"/>
      <c r="B1949" s="44"/>
      <c r="C1949" s="44"/>
      <c r="D1949" s="44"/>
      <c r="E1949" s="44"/>
      <c r="F1949" s="44"/>
      <c r="G1949" s="44"/>
      <c r="H1949" s="44"/>
      <c r="I1949" s="44"/>
      <c r="J1949" s="44"/>
      <c r="K1949" s="44"/>
      <c r="L1949" s="44"/>
      <c r="M1949" s="44"/>
      <c r="N1949" s="44"/>
      <c r="O1949" s="44"/>
      <c r="P1949" s="44"/>
      <c r="Q1949" s="44"/>
      <c r="R1949" s="44"/>
    </row>
    <row r="1950" spans="1:18" s="47" customFormat="1" x14ac:dyDescent="0.25">
      <c r="A1950" s="44"/>
      <c r="B1950" s="44"/>
      <c r="C1950" s="44"/>
      <c r="D1950" s="44"/>
      <c r="E1950" s="44"/>
      <c r="F1950" s="44"/>
      <c r="G1950" s="44"/>
      <c r="H1950" s="44"/>
      <c r="I1950" s="44"/>
      <c r="J1950" s="44"/>
      <c r="K1950" s="44"/>
      <c r="L1950" s="44"/>
      <c r="M1950" s="44"/>
      <c r="N1950" s="44"/>
      <c r="O1950" s="44"/>
      <c r="P1950" s="44"/>
      <c r="Q1950" s="44"/>
      <c r="R1950" s="44"/>
    </row>
    <row r="1951" spans="1:18" s="47" customFormat="1" x14ac:dyDescent="0.25">
      <c r="A1951" s="44"/>
      <c r="B1951" s="44"/>
      <c r="C1951" s="44"/>
      <c r="D1951" s="44"/>
      <c r="E1951" s="44"/>
      <c r="F1951" s="44"/>
      <c r="G1951" s="44"/>
      <c r="H1951" s="44"/>
      <c r="I1951" s="44"/>
      <c r="J1951" s="44"/>
      <c r="K1951" s="44"/>
      <c r="L1951" s="44"/>
      <c r="M1951" s="44"/>
      <c r="N1951" s="44"/>
      <c r="O1951" s="44"/>
      <c r="P1951" s="44"/>
      <c r="Q1951" s="44"/>
      <c r="R1951" s="44"/>
    </row>
    <row r="1952" spans="1:18" s="47" customFormat="1" x14ac:dyDescent="0.25">
      <c r="A1952" s="44"/>
      <c r="B1952" s="44"/>
      <c r="C1952" s="44"/>
      <c r="D1952" s="44"/>
      <c r="E1952" s="44"/>
      <c r="F1952" s="44"/>
      <c r="G1952" s="44"/>
      <c r="H1952" s="44"/>
      <c r="I1952" s="44"/>
      <c r="J1952" s="44"/>
      <c r="K1952" s="44"/>
      <c r="L1952" s="44"/>
      <c r="M1952" s="44"/>
      <c r="N1952" s="44"/>
      <c r="O1952" s="44"/>
      <c r="P1952" s="44"/>
      <c r="Q1952" s="44"/>
      <c r="R1952" s="44"/>
    </row>
    <row r="1953" spans="1:18" s="47" customFormat="1" x14ac:dyDescent="0.25">
      <c r="A1953" s="44"/>
      <c r="B1953" s="44"/>
      <c r="C1953" s="44"/>
      <c r="D1953" s="44"/>
      <c r="E1953" s="44"/>
      <c r="F1953" s="44"/>
      <c r="G1953" s="44"/>
      <c r="H1953" s="44"/>
      <c r="I1953" s="44"/>
      <c r="J1953" s="44"/>
      <c r="K1953" s="44"/>
      <c r="L1953" s="44"/>
      <c r="M1953" s="44"/>
      <c r="N1953" s="44"/>
      <c r="O1953" s="44"/>
      <c r="P1953" s="44"/>
      <c r="Q1953" s="44"/>
      <c r="R1953" s="44"/>
    </row>
    <row r="1954" spans="1:18" s="47" customFormat="1" x14ac:dyDescent="0.25">
      <c r="A1954" s="44"/>
      <c r="B1954" s="44"/>
      <c r="C1954" s="44"/>
      <c r="D1954" s="44"/>
      <c r="E1954" s="44"/>
      <c r="F1954" s="44"/>
      <c r="G1954" s="44"/>
      <c r="H1954" s="44"/>
      <c r="I1954" s="44"/>
      <c r="J1954" s="44"/>
      <c r="K1954" s="44"/>
      <c r="L1954" s="44"/>
      <c r="M1954" s="44"/>
      <c r="N1954" s="44"/>
      <c r="O1954" s="44"/>
      <c r="P1954" s="44"/>
      <c r="Q1954" s="44"/>
      <c r="R1954" s="44"/>
    </row>
    <row r="1955" spans="1:18" s="47" customFormat="1" x14ac:dyDescent="0.25">
      <c r="A1955" s="44"/>
      <c r="B1955" s="44"/>
      <c r="C1955" s="44"/>
      <c r="D1955" s="44"/>
      <c r="E1955" s="44"/>
      <c r="F1955" s="44"/>
      <c r="G1955" s="44"/>
      <c r="H1955" s="44"/>
      <c r="I1955" s="44"/>
      <c r="J1955" s="44"/>
      <c r="K1955" s="44"/>
      <c r="L1955" s="44"/>
      <c r="M1955" s="44"/>
      <c r="N1955" s="44"/>
      <c r="O1955" s="44"/>
      <c r="P1955" s="44"/>
      <c r="Q1955" s="44"/>
      <c r="R1955" s="44"/>
    </row>
    <row r="1956" spans="1:18" s="47" customFormat="1" x14ac:dyDescent="0.25">
      <c r="A1956" s="44"/>
      <c r="B1956" s="44"/>
      <c r="C1956" s="44"/>
      <c r="D1956" s="44"/>
      <c r="E1956" s="44"/>
      <c r="F1956" s="44"/>
      <c r="G1956" s="44"/>
      <c r="H1956" s="44"/>
      <c r="I1956" s="44"/>
      <c r="J1956" s="44"/>
      <c r="K1956" s="44"/>
      <c r="L1956" s="44"/>
      <c r="M1956" s="44"/>
      <c r="N1956" s="44"/>
      <c r="O1956" s="44"/>
      <c r="P1956" s="44"/>
      <c r="Q1956" s="44"/>
      <c r="R1956" s="44"/>
    </row>
    <row r="1957" spans="1:18" s="47" customFormat="1" x14ac:dyDescent="0.25">
      <c r="A1957" s="44"/>
      <c r="B1957" s="44"/>
      <c r="C1957" s="44"/>
      <c r="D1957" s="44"/>
      <c r="E1957" s="44"/>
      <c r="F1957" s="44"/>
      <c r="G1957" s="44"/>
      <c r="H1957" s="44"/>
      <c r="I1957" s="44"/>
      <c r="J1957" s="44"/>
      <c r="K1957" s="44"/>
      <c r="L1957" s="44"/>
      <c r="M1957" s="44"/>
      <c r="N1957" s="44"/>
      <c r="O1957" s="44"/>
      <c r="P1957" s="44"/>
      <c r="Q1957" s="44"/>
      <c r="R1957" s="44"/>
    </row>
    <row r="1958" spans="1:18" s="47" customFormat="1" x14ac:dyDescent="0.25">
      <c r="A1958" s="44"/>
      <c r="B1958" s="44"/>
      <c r="C1958" s="44"/>
      <c r="D1958" s="44"/>
      <c r="E1958" s="44"/>
      <c r="F1958" s="44"/>
      <c r="G1958" s="44"/>
      <c r="H1958" s="44"/>
      <c r="I1958" s="44"/>
      <c r="J1958" s="44"/>
      <c r="K1958" s="44"/>
      <c r="L1958" s="44"/>
      <c r="M1958" s="44"/>
      <c r="N1958" s="44"/>
      <c r="O1958" s="44"/>
      <c r="P1958" s="44"/>
      <c r="Q1958" s="44"/>
      <c r="R1958" s="44"/>
    </row>
    <row r="1959" spans="1:18" s="47" customFormat="1" x14ac:dyDescent="0.25">
      <c r="A1959" s="44"/>
      <c r="B1959" s="44"/>
      <c r="C1959" s="44"/>
      <c r="D1959" s="44"/>
      <c r="E1959" s="44"/>
      <c r="F1959" s="44"/>
      <c r="G1959" s="44"/>
      <c r="H1959" s="44"/>
      <c r="I1959" s="44"/>
      <c r="J1959" s="44"/>
      <c r="K1959" s="44"/>
      <c r="L1959" s="44"/>
      <c r="M1959" s="44"/>
      <c r="N1959" s="44"/>
      <c r="O1959" s="44"/>
      <c r="P1959" s="44"/>
      <c r="Q1959" s="44"/>
      <c r="R1959" s="44"/>
    </row>
    <row r="1960" spans="1:18" s="47" customFormat="1" x14ac:dyDescent="0.25">
      <c r="A1960" s="44"/>
      <c r="B1960" s="44"/>
      <c r="C1960" s="44"/>
      <c r="D1960" s="44"/>
      <c r="E1960" s="44"/>
      <c r="F1960" s="44"/>
      <c r="G1960" s="44"/>
      <c r="H1960" s="44"/>
      <c r="I1960" s="44"/>
      <c r="J1960" s="44"/>
      <c r="K1960" s="44"/>
      <c r="L1960" s="44"/>
      <c r="M1960" s="44"/>
      <c r="N1960" s="44"/>
      <c r="O1960" s="44"/>
      <c r="P1960" s="44"/>
      <c r="Q1960" s="44"/>
      <c r="R1960" s="44"/>
    </row>
    <row r="1961" spans="1:18" s="47" customFormat="1" x14ac:dyDescent="0.25">
      <c r="A1961" s="44"/>
      <c r="B1961" s="44"/>
      <c r="C1961" s="44"/>
      <c r="D1961" s="44"/>
      <c r="E1961" s="44"/>
      <c r="F1961" s="44"/>
      <c r="G1961" s="44"/>
      <c r="H1961" s="44"/>
      <c r="I1961" s="44"/>
      <c r="J1961" s="44"/>
      <c r="K1961" s="44"/>
      <c r="L1961" s="44"/>
      <c r="M1961" s="44"/>
      <c r="N1961" s="44"/>
      <c r="O1961" s="44"/>
      <c r="P1961" s="44"/>
      <c r="Q1961" s="44"/>
      <c r="R1961" s="44"/>
    </row>
    <row r="1962" spans="1:18" s="47" customFormat="1" x14ac:dyDescent="0.25">
      <c r="A1962" s="44"/>
      <c r="B1962" s="44"/>
      <c r="C1962" s="44"/>
      <c r="D1962" s="44"/>
      <c r="E1962" s="44"/>
      <c r="F1962" s="44"/>
      <c r="G1962" s="44"/>
      <c r="H1962" s="44"/>
      <c r="I1962" s="44"/>
      <c r="J1962" s="44"/>
      <c r="K1962" s="44"/>
      <c r="L1962" s="44"/>
      <c r="M1962" s="44"/>
      <c r="N1962" s="44"/>
      <c r="O1962" s="44"/>
      <c r="P1962" s="44"/>
      <c r="Q1962" s="44"/>
      <c r="R1962" s="44"/>
    </row>
    <row r="1963" spans="1:18" s="47" customFormat="1" x14ac:dyDescent="0.25">
      <c r="A1963" s="44"/>
      <c r="B1963" s="44"/>
      <c r="C1963" s="44"/>
      <c r="D1963" s="44"/>
      <c r="E1963" s="44"/>
      <c r="F1963" s="44"/>
      <c r="G1963" s="44"/>
      <c r="H1963" s="44"/>
      <c r="I1963" s="44"/>
      <c r="J1963" s="44"/>
      <c r="K1963" s="44"/>
      <c r="L1963" s="44"/>
      <c r="M1963" s="44"/>
      <c r="N1963" s="44"/>
      <c r="O1963" s="44"/>
      <c r="P1963" s="44"/>
      <c r="Q1963" s="44"/>
      <c r="R1963" s="44"/>
    </row>
    <row r="1964" spans="1:18" s="47" customFormat="1" x14ac:dyDescent="0.25">
      <c r="A1964" s="44"/>
      <c r="B1964" s="44"/>
      <c r="C1964" s="44"/>
      <c r="D1964" s="44"/>
      <c r="E1964" s="44"/>
      <c r="F1964" s="44"/>
      <c r="G1964" s="44"/>
      <c r="H1964" s="44"/>
      <c r="I1964" s="44"/>
      <c r="J1964" s="44"/>
      <c r="K1964" s="44"/>
      <c r="L1964" s="44"/>
      <c r="M1964" s="44"/>
      <c r="N1964" s="44"/>
      <c r="O1964" s="44"/>
      <c r="P1964" s="44"/>
      <c r="Q1964" s="44"/>
      <c r="R1964" s="44"/>
    </row>
    <row r="1965" spans="1:18" s="47" customFormat="1" x14ac:dyDescent="0.25">
      <c r="A1965" s="44"/>
      <c r="B1965" s="44"/>
      <c r="C1965" s="44"/>
      <c r="D1965" s="44"/>
      <c r="E1965" s="44"/>
      <c r="F1965" s="44"/>
      <c r="G1965" s="44"/>
      <c r="H1965" s="44"/>
      <c r="I1965" s="44"/>
      <c r="J1965" s="44"/>
      <c r="K1965" s="44"/>
      <c r="L1965" s="44"/>
      <c r="M1965" s="44"/>
      <c r="N1965" s="44"/>
      <c r="O1965" s="44"/>
      <c r="P1965" s="44"/>
      <c r="Q1965" s="44"/>
      <c r="R1965" s="44"/>
    </row>
    <row r="1966" spans="1:18" s="47" customFormat="1" x14ac:dyDescent="0.25">
      <c r="A1966" s="44"/>
      <c r="B1966" s="44"/>
      <c r="C1966" s="44"/>
      <c r="D1966" s="44"/>
      <c r="E1966" s="44"/>
      <c r="F1966" s="44"/>
      <c r="G1966" s="44"/>
      <c r="H1966" s="44"/>
      <c r="I1966" s="44"/>
      <c r="J1966" s="44"/>
      <c r="K1966" s="44"/>
      <c r="L1966" s="44"/>
      <c r="M1966" s="44"/>
      <c r="N1966" s="44"/>
      <c r="O1966" s="44"/>
      <c r="P1966" s="44"/>
      <c r="Q1966" s="44"/>
      <c r="R1966" s="44"/>
    </row>
    <row r="1967" spans="1:18" s="47" customFormat="1" x14ac:dyDescent="0.25">
      <c r="A1967" s="44"/>
      <c r="B1967" s="44"/>
      <c r="C1967" s="44"/>
      <c r="D1967" s="44"/>
      <c r="E1967" s="44"/>
      <c r="F1967" s="44"/>
      <c r="G1967" s="44"/>
      <c r="H1967" s="44"/>
      <c r="I1967" s="44"/>
      <c r="J1967" s="44"/>
      <c r="K1967" s="44"/>
      <c r="L1967" s="44"/>
      <c r="M1967" s="44"/>
      <c r="N1967" s="44"/>
      <c r="O1967" s="44"/>
      <c r="P1967" s="44"/>
      <c r="Q1967" s="44"/>
      <c r="R1967" s="44"/>
    </row>
    <row r="1968" spans="1:18" s="47" customFormat="1" x14ac:dyDescent="0.25">
      <c r="A1968" s="44"/>
      <c r="B1968" s="44"/>
      <c r="C1968" s="44"/>
      <c r="D1968" s="44"/>
      <c r="E1968" s="44"/>
      <c r="F1968" s="44"/>
      <c r="G1968" s="44"/>
      <c r="H1968" s="44"/>
      <c r="I1968" s="44"/>
      <c r="J1968" s="44"/>
      <c r="K1968" s="44"/>
      <c r="L1968" s="44"/>
      <c r="M1968" s="44"/>
      <c r="N1968" s="44"/>
      <c r="O1968" s="44"/>
      <c r="P1968" s="44"/>
      <c r="Q1968" s="44"/>
      <c r="R1968" s="44"/>
    </row>
    <row r="1969" spans="1:18" s="47" customFormat="1" x14ac:dyDescent="0.25">
      <c r="A1969" s="44"/>
      <c r="B1969" s="44"/>
      <c r="C1969" s="44"/>
      <c r="D1969" s="44"/>
      <c r="E1969" s="44"/>
      <c r="F1969" s="44"/>
      <c r="G1969" s="44"/>
      <c r="H1969" s="44"/>
      <c r="I1969" s="44"/>
      <c r="J1969" s="44"/>
      <c r="K1969" s="44"/>
      <c r="L1969" s="44"/>
      <c r="M1969" s="44"/>
      <c r="N1969" s="44"/>
      <c r="O1969" s="44"/>
      <c r="P1969" s="44"/>
      <c r="Q1969" s="44"/>
      <c r="R1969" s="44"/>
    </row>
    <row r="1970" spans="1:18" s="47" customFormat="1" x14ac:dyDescent="0.25">
      <c r="A1970" s="44"/>
      <c r="B1970" s="44"/>
      <c r="C1970" s="44"/>
      <c r="D1970" s="44"/>
      <c r="E1970" s="44"/>
      <c r="F1970" s="44"/>
      <c r="G1970" s="44"/>
      <c r="H1970" s="44"/>
      <c r="I1970" s="44"/>
      <c r="J1970" s="44"/>
      <c r="K1970" s="44"/>
      <c r="L1970" s="44"/>
      <c r="M1970" s="44"/>
      <c r="N1970" s="44"/>
      <c r="O1970" s="44"/>
      <c r="P1970" s="44"/>
      <c r="Q1970" s="44"/>
      <c r="R1970" s="44"/>
    </row>
    <row r="1971" spans="1:18" s="47" customFormat="1" x14ac:dyDescent="0.25">
      <c r="A1971" s="44"/>
      <c r="B1971" s="44"/>
      <c r="C1971" s="44"/>
      <c r="D1971" s="44"/>
      <c r="E1971" s="44"/>
      <c r="F1971" s="44"/>
      <c r="G1971" s="44"/>
      <c r="H1971" s="44"/>
      <c r="I1971" s="44"/>
      <c r="J1971" s="44"/>
      <c r="K1971" s="44"/>
      <c r="L1971" s="44"/>
      <c r="M1971" s="44"/>
      <c r="N1971" s="44"/>
      <c r="O1971" s="44"/>
      <c r="P1971" s="44"/>
      <c r="Q1971" s="44"/>
      <c r="R1971" s="44"/>
    </row>
    <row r="1972" spans="1:18" s="47" customFormat="1" x14ac:dyDescent="0.25">
      <c r="A1972" s="44"/>
      <c r="B1972" s="44"/>
      <c r="C1972" s="44"/>
      <c r="D1972" s="44"/>
      <c r="E1972" s="44"/>
      <c r="F1972" s="44"/>
      <c r="G1972" s="44"/>
      <c r="H1972" s="44"/>
      <c r="I1972" s="44"/>
      <c r="J1972" s="44"/>
      <c r="K1972" s="44"/>
      <c r="L1972" s="44"/>
      <c r="M1972" s="44"/>
      <c r="N1972" s="44"/>
      <c r="O1972" s="44"/>
      <c r="P1972" s="44"/>
      <c r="Q1972" s="44"/>
      <c r="R1972" s="44"/>
    </row>
    <row r="1973" spans="1:18" s="47" customFormat="1" x14ac:dyDescent="0.25">
      <c r="A1973" s="44"/>
      <c r="B1973" s="44"/>
      <c r="C1973" s="44"/>
      <c r="D1973" s="44"/>
      <c r="E1973" s="44"/>
      <c r="F1973" s="44"/>
      <c r="G1973" s="44"/>
      <c r="H1973" s="44"/>
      <c r="I1973" s="44"/>
      <c r="J1973" s="44"/>
      <c r="K1973" s="44"/>
      <c r="L1973" s="44"/>
      <c r="M1973" s="44"/>
      <c r="N1973" s="44"/>
      <c r="O1973" s="44"/>
      <c r="P1973" s="44"/>
      <c r="Q1973" s="44"/>
      <c r="R1973" s="44"/>
    </row>
    <row r="1974" spans="1:18" s="47" customFormat="1" x14ac:dyDescent="0.25">
      <c r="A1974" s="44"/>
      <c r="B1974" s="44"/>
      <c r="C1974" s="44"/>
      <c r="D1974" s="44"/>
      <c r="E1974" s="44"/>
      <c r="F1974" s="44"/>
      <c r="G1974" s="44"/>
      <c r="H1974" s="44"/>
      <c r="I1974" s="44"/>
      <c r="J1974" s="44"/>
      <c r="K1974" s="44"/>
      <c r="L1974" s="44"/>
      <c r="M1974" s="44"/>
      <c r="N1974" s="44"/>
      <c r="O1974" s="44"/>
      <c r="P1974" s="44"/>
      <c r="Q1974" s="44"/>
      <c r="R1974" s="44"/>
    </row>
    <row r="1975" spans="1:18" s="47" customFormat="1" x14ac:dyDescent="0.25">
      <c r="A1975" s="44"/>
      <c r="B1975" s="44"/>
      <c r="C1975" s="44"/>
      <c r="D1975" s="44"/>
      <c r="E1975" s="44"/>
      <c r="F1975" s="44"/>
      <c r="G1975" s="44"/>
      <c r="H1975" s="44"/>
      <c r="I1975" s="44"/>
      <c r="J1975" s="44"/>
      <c r="K1975" s="44"/>
      <c r="L1975" s="44"/>
      <c r="M1975" s="44"/>
      <c r="N1975" s="44"/>
      <c r="O1975" s="44"/>
      <c r="P1975" s="44"/>
      <c r="Q1975" s="44"/>
      <c r="R1975" s="44"/>
    </row>
    <row r="1976" spans="1:18" s="47" customFormat="1" x14ac:dyDescent="0.25">
      <c r="A1976" s="44"/>
      <c r="B1976" s="44"/>
      <c r="C1976" s="44"/>
      <c r="D1976" s="44"/>
      <c r="E1976" s="44"/>
      <c r="F1976" s="44"/>
      <c r="G1976" s="44"/>
      <c r="H1976" s="44"/>
      <c r="I1976" s="44"/>
      <c r="J1976" s="44"/>
      <c r="K1976" s="44"/>
      <c r="L1976" s="44"/>
      <c r="M1976" s="44"/>
      <c r="N1976" s="44"/>
      <c r="O1976" s="44"/>
      <c r="P1976" s="44"/>
      <c r="Q1976" s="44"/>
      <c r="R1976" s="44"/>
    </row>
    <row r="1977" spans="1:18" s="47" customFormat="1" x14ac:dyDescent="0.25">
      <c r="A1977" s="44"/>
      <c r="B1977" s="44"/>
      <c r="C1977" s="44"/>
      <c r="D1977" s="44"/>
      <c r="E1977" s="44"/>
      <c r="F1977" s="44"/>
      <c r="G1977" s="44"/>
      <c r="H1977" s="44"/>
      <c r="I1977" s="44"/>
      <c r="J1977" s="44"/>
      <c r="K1977" s="44"/>
      <c r="L1977" s="44"/>
      <c r="M1977" s="44"/>
      <c r="N1977" s="44"/>
      <c r="O1977" s="44"/>
      <c r="P1977" s="44"/>
      <c r="Q1977" s="44"/>
      <c r="R1977" s="44"/>
    </row>
    <row r="1978" spans="1:18" s="47" customFormat="1" x14ac:dyDescent="0.25">
      <c r="A1978" s="44"/>
      <c r="B1978" s="44"/>
      <c r="C1978" s="44"/>
      <c r="D1978" s="44"/>
      <c r="E1978" s="44"/>
      <c r="F1978" s="44"/>
      <c r="G1978" s="44"/>
      <c r="H1978" s="44"/>
      <c r="I1978" s="44"/>
      <c r="J1978" s="44"/>
      <c r="K1978" s="44"/>
      <c r="L1978" s="44"/>
      <c r="M1978" s="44"/>
      <c r="N1978" s="44"/>
      <c r="O1978" s="44"/>
      <c r="P1978" s="44"/>
      <c r="Q1978" s="44"/>
      <c r="R1978" s="44"/>
    </row>
    <row r="1979" spans="1:18" s="47" customFormat="1" x14ac:dyDescent="0.25">
      <c r="A1979" s="44"/>
      <c r="B1979" s="44"/>
      <c r="C1979" s="44"/>
      <c r="D1979" s="44"/>
      <c r="E1979" s="44"/>
      <c r="F1979" s="44"/>
      <c r="G1979" s="44"/>
      <c r="H1979" s="44"/>
      <c r="I1979" s="44"/>
      <c r="J1979" s="44"/>
      <c r="K1979" s="44"/>
      <c r="L1979" s="44"/>
      <c r="M1979" s="44"/>
      <c r="N1979" s="44"/>
      <c r="O1979" s="44"/>
      <c r="P1979" s="44"/>
      <c r="Q1979" s="44"/>
      <c r="R1979" s="44"/>
    </row>
    <row r="1980" spans="1:18" s="47" customFormat="1" x14ac:dyDescent="0.25">
      <c r="A1980" s="44"/>
      <c r="B1980" s="44"/>
      <c r="C1980" s="44"/>
      <c r="D1980" s="44"/>
      <c r="E1980" s="44"/>
      <c r="F1980" s="44"/>
      <c r="G1980" s="44"/>
      <c r="H1980" s="44"/>
      <c r="I1980" s="44"/>
      <c r="J1980" s="44"/>
      <c r="K1980" s="44"/>
      <c r="L1980" s="44"/>
      <c r="M1980" s="44"/>
      <c r="N1980" s="44"/>
      <c r="O1980" s="44"/>
      <c r="P1980" s="44"/>
      <c r="Q1980" s="44"/>
      <c r="R1980" s="44"/>
    </row>
    <row r="1981" spans="1:18" s="47" customFormat="1" x14ac:dyDescent="0.25">
      <c r="A1981" s="44"/>
      <c r="B1981" s="44"/>
      <c r="C1981" s="44"/>
      <c r="D1981" s="44"/>
      <c r="E1981" s="44"/>
      <c r="F1981" s="44"/>
      <c r="G1981" s="44"/>
      <c r="H1981" s="44"/>
      <c r="I1981" s="44"/>
      <c r="J1981" s="44"/>
      <c r="K1981" s="44"/>
      <c r="L1981" s="44"/>
      <c r="M1981" s="44"/>
      <c r="N1981" s="44"/>
      <c r="O1981" s="44"/>
      <c r="P1981" s="44"/>
      <c r="Q1981" s="44"/>
      <c r="R1981" s="44"/>
    </row>
    <row r="1982" spans="1:18" s="47" customFormat="1" x14ac:dyDescent="0.25">
      <c r="A1982" s="44"/>
      <c r="B1982" s="44"/>
      <c r="C1982" s="44"/>
      <c r="D1982" s="44"/>
      <c r="E1982" s="44"/>
      <c r="F1982" s="44"/>
      <c r="G1982" s="44"/>
      <c r="H1982" s="44"/>
      <c r="I1982" s="44"/>
      <c r="J1982" s="44"/>
      <c r="K1982" s="44"/>
      <c r="L1982" s="44"/>
      <c r="M1982" s="44"/>
      <c r="N1982" s="44"/>
      <c r="O1982" s="44"/>
      <c r="P1982" s="44"/>
      <c r="Q1982" s="44"/>
      <c r="R1982" s="44"/>
    </row>
    <row r="1983" spans="1:18" s="47" customFormat="1" x14ac:dyDescent="0.25">
      <c r="A1983" s="44"/>
      <c r="B1983" s="44"/>
      <c r="C1983" s="44"/>
      <c r="D1983" s="44"/>
      <c r="E1983" s="44"/>
      <c r="F1983" s="44"/>
      <c r="G1983" s="44"/>
      <c r="H1983" s="44"/>
      <c r="I1983" s="44"/>
      <c r="J1983" s="44"/>
      <c r="K1983" s="44"/>
      <c r="L1983" s="44"/>
      <c r="M1983" s="44"/>
      <c r="N1983" s="44"/>
      <c r="O1983" s="44"/>
      <c r="P1983" s="44"/>
      <c r="Q1983" s="44"/>
      <c r="R1983" s="44"/>
    </row>
    <row r="1984" spans="1:18" s="47" customFormat="1" x14ac:dyDescent="0.25">
      <c r="A1984" s="44"/>
      <c r="B1984" s="44"/>
      <c r="C1984" s="44"/>
      <c r="D1984" s="44"/>
      <c r="E1984" s="44"/>
      <c r="F1984" s="44"/>
      <c r="G1984" s="44"/>
      <c r="H1984" s="44"/>
      <c r="I1984" s="44"/>
      <c r="J1984" s="44"/>
      <c r="K1984" s="44"/>
      <c r="L1984" s="44"/>
      <c r="M1984" s="44"/>
      <c r="N1984" s="44"/>
      <c r="O1984" s="44"/>
      <c r="P1984" s="44"/>
      <c r="Q1984" s="44"/>
      <c r="R1984" s="44"/>
    </row>
    <row r="1985" spans="1:18" s="47" customFormat="1" x14ac:dyDescent="0.25">
      <c r="A1985" s="44"/>
      <c r="B1985" s="44"/>
      <c r="C1985" s="44"/>
      <c r="D1985" s="44"/>
      <c r="E1985" s="44"/>
      <c r="F1985" s="44"/>
      <c r="G1985" s="44"/>
      <c r="H1985" s="44"/>
      <c r="I1985" s="44"/>
      <c r="J1985" s="44"/>
      <c r="K1985" s="44"/>
      <c r="L1985" s="44"/>
      <c r="M1985" s="44"/>
      <c r="N1985" s="44"/>
      <c r="O1985" s="44"/>
      <c r="P1985" s="44"/>
      <c r="Q1985" s="44"/>
      <c r="R1985" s="44"/>
    </row>
    <row r="1986" spans="1:18" s="47" customFormat="1" x14ac:dyDescent="0.25">
      <c r="A1986" s="44"/>
      <c r="B1986" s="44"/>
      <c r="C1986" s="44"/>
      <c r="D1986" s="44"/>
      <c r="E1986" s="44"/>
      <c r="F1986" s="44"/>
      <c r="G1986" s="44"/>
      <c r="H1986" s="44"/>
      <c r="I1986" s="44"/>
      <c r="J1986" s="44"/>
      <c r="K1986" s="44"/>
      <c r="L1986" s="44"/>
      <c r="M1986" s="44"/>
      <c r="N1986" s="44"/>
      <c r="O1986" s="44"/>
      <c r="P1986" s="44"/>
      <c r="Q1986" s="44"/>
      <c r="R1986" s="44"/>
    </row>
    <row r="1987" spans="1:18" s="47" customFormat="1" x14ac:dyDescent="0.25">
      <c r="A1987" s="44"/>
      <c r="B1987" s="44"/>
      <c r="C1987" s="44"/>
      <c r="D1987" s="44"/>
      <c r="E1987" s="44"/>
      <c r="F1987" s="44"/>
      <c r="G1987" s="44"/>
      <c r="H1987" s="44"/>
      <c r="I1987" s="44"/>
      <c r="J1987" s="44"/>
      <c r="K1987" s="44"/>
      <c r="L1987" s="44"/>
      <c r="M1987" s="44"/>
      <c r="N1987" s="44"/>
      <c r="O1987" s="44"/>
      <c r="P1987" s="44"/>
      <c r="Q1987" s="44"/>
      <c r="R1987" s="44"/>
    </row>
    <row r="1988" spans="1:18" s="47" customFormat="1" x14ac:dyDescent="0.25">
      <c r="A1988" s="44"/>
      <c r="B1988" s="44"/>
      <c r="C1988" s="44"/>
      <c r="D1988" s="44"/>
      <c r="E1988" s="44"/>
      <c r="F1988" s="44"/>
      <c r="G1988" s="44"/>
      <c r="H1988" s="44"/>
      <c r="I1988" s="44"/>
      <c r="J1988" s="44"/>
      <c r="K1988" s="44"/>
      <c r="L1988" s="44"/>
      <c r="M1988" s="44"/>
      <c r="N1988" s="44"/>
      <c r="O1988" s="44"/>
      <c r="P1988" s="44"/>
      <c r="Q1988" s="44"/>
      <c r="R1988" s="44"/>
    </row>
    <row r="1989" spans="1:18" s="47" customFormat="1" x14ac:dyDescent="0.25">
      <c r="A1989" s="44"/>
      <c r="B1989" s="44"/>
      <c r="C1989" s="44"/>
      <c r="D1989" s="44"/>
      <c r="E1989" s="44"/>
      <c r="F1989" s="44"/>
      <c r="G1989" s="44"/>
      <c r="H1989" s="44"/>
      <c r="I1989" s="44"/>
      <c r="J1989" s="44"/>
      <c r="K1989" s="44"/>
      <c r="L1989" s="44"/>
      <c r="M1989" s="44"/>
      <c r="N1989" s="44"/>
      <c r="O1989" s="44"/>
      <c r="P1989" s="44"/>
      <c r="Q1989" s="44"/>
      <c r="R1989" s="44"/>
    </row>
    <row r="1990" spans="1:18" s="47" customFormat="1" x14ac:dyDescent="0.25">
      <c r="A1990" s="44"/>
      <c r="B1990" s="44"/>
      <c r="C1990" s="44"/>
      <c r="D1990" s="44"/>
      <c r="E1990" s="44"/>
      <c r="F1990" s="44"/>
      <c r="G1990" s="44"/>
      <c r="H1990" s="44"/>
      <c r="I1990" s="44"/>
      <c r="J1990" s="44"/>
      <c r="K1990" s="44"/>
      <c r="L1990" s="44"/>
      <c r="M1990" s="44"/>
      <c r="N1990" s="44"/>
      <c r="O1990" s="44"/>
      <c r="P1990" s="44"/>
      <c r="Q1990" s="44"/>
      <c r="R1990" s="44"/>
    </row>
    <row r="1991" spans="1:18" s="47" customFormat="1" x14ac:dyDescent="0.25">
      <c r="A1991" s="44"/>
      <c r="B1991" s="44"/>
      <c r="C1991" s="44"/>
      <c r="D1991" s="44"/>
      <c r="E1991" s="44"/>
      <c r="F1991" s="44"/>
      <c r="G1991" s="44"/>
      <c r="H1991" s="44"/>
      <c r="I1991" s="44"/>
      <c r="J1991" s="44"/>
      <c r="K1991" s="44"/>
      <c r="L1991" s="44"/>
      <c r="M1991" s="44"/>
      <c r="N1991" s="44"/>
      <c r="O1991" s="44"/>
      <c r="P1991" s="44"/>
      <c r="Q1991" s="44"/>
      <c r="R1991" s="44"/>
    </row>
    <row r="1992" spans="1:18" s="47" customFormat="1" x14ac:dyDescent="0.25">
      <c r="A1992" s="44"/>
      <c r="B1992" s="44"/>
      <c r="C1992" s="44"/>
      <c r="D1992" s="44"/>
      <c r="E1992" s="44"/>
      <c r="F1992" s="44"/>
      <c r="G1992" s="44"/>
      <c r="H1992" s="44"/>
      <c r="I1992" s="44"/>
      <c r="J1992" s="44"/>
      <c r="K1992" s="44"/>
      <c r="L1992" s="44"/>
      <c r="M1992" s="44"/>
      <c r="N1992" s="44"/>
      <c r="O1992" s="44"/>
      <c r="P1992" s="44"/>
      <c r="Q1992" s="44"/>
      <c r="R1992" s="44"/>
    </row>
    <row r="1993" spans="1:18" s="47" customFormat="1" x14ac:dyDescent="0.25">
      <c r="A1993" s="44"/>
      <c r="B1993" s="44"/>
      <c r="C1993" s="44"/>
      <c r="D1993" s="44"/>
      <c r="E1993" s="44"/>
      <c r="F1993" s="44"/>
      <c r="G1993" s="44"/>
      <c r="H1993" s="44"/>
      <c r="I1993" s="44"/>
      <c r="J1993" s="44"/>
      <c r="K1993" s="44"/>
      <c r="L1993" s="44"/>
      <c r="M1993" s="44"/>
      <c r="N1993" s="44"/>
      <c r="O1993" s="44"/>
      <c r="P1993" s="44"/>
      <c r="Q1993" s="44"/>
      <c r="R1993" s="44"/>
    </row>
    <row r="1994" spans="1:18" s="47" customFormat="1" x14ac:dyDescent="0.25">
      <c r="A1994" s="44"/>
      <c r="B1994" s="44"/>
      <c r="C1994" s="44"/>
      <c r="D1994" s="44"/>
      <c r="E1994" s="44"/>
      <c r="F1994" s="44"/>
      <c r="G1994" s="44"/>
      <c r="H1994" s="44"/>
      <c r="I1994" s="44"/>
      <c r="J1994" s="44"/>
      <c r="K1994" s="44"/>
      <c r="L1994" s="44"/>
      <c r="M1994" s="44"/>
      <c r="N1994" s="44"/>
      <c r="O1994" s="44"/>
      <c r="P1994" s="44"/>
      <c r="Q1994" s="44"/>
      <c r="R1994" s="44"/>
    </row>
    <row r="1995" spans="1:18" s="47" customFormat="1" x14ac:dyDescent="0.25">
      <c r="A1995" s="44"/>
      <c r="B1995" s="44"/>
      <c r="C1995" s="44"/>
      <c r="D1995" s="44"/>
      <c r="E1995" s="44"/>
      <c r="F1995" s="44"/>
      <c r="G1995" s="44"/>
      <c r="H1995" s="44"/>
      <c r="I1995" s="44"/>
      <c r="J1995" s="44"/>
      <c r="K1995" s="44"/>
      <c r="L1995" s="44"/>
      <c r="M1995" s="44"/>
      <c r="N1995" s="44"/>
      <c r="O1995" s="44"/>
      <c r="P1995" s="44"/>
      <c r="Q1995" s="44"/>
      <c r="R1995" s="44"/>
    </row>
    <row r="1996" spans="1:18" s="47" customFormat="1" x14ac:dyDescent="0.25">
      <c r="A1996" s="44"/>
      <c r="B1996" s="44"/>
      <c r="C1996" s="44"/>
      <c r="D1996" s="44"/>
      <c r="E1996" s="44"/>
      <c r="F1996" s="44"/>
      <c r="G1996" s="44"/>
      <c r="H1996" s="44"/>
      <c r="I1996" s="44"/>
      <c r="J1996" s="44"/>
      <c r="K1996" s="44"/>
      <c r="L1996" s="44"/>
      <c r="M1996" s="44"/>
      <c r="N1996" s="44"/>
      <c r="O1996" s="44"/>
      <c r="P1996" s="44"/>
      <c r="Q1996" s="44"/>
      <c r="R1996" s="44"/>
    </row>
    <row r="1997" spans="1:18" s="47" customFormat="1" x14ac:dyDescent="0.25">
      <c r="A1997" s="44"/>
      <c r="B1997" s="44"/>
      <c r="C1997" s="44"/>
      <c r="D1997" s="44"/>
      <c r="E1997" s="44"/>
      <c r="F1997" s="44"/>
      <c r="G1997" s="44"/>
      <c r="H1997" s="44"/>
      <c r="I1997" s="44"/>
      <c r="J1997" s="44"/>
      <c r="K1997" s="44"/>
      <c r="L1997" s="44"/>
      <c r="M1997" s="44"/>
      <c r="N1997" s="44"/>
      <c r="O1997" s="44"/>
      <c r="P1997" s="44"/>
      <c r="Q1997" s="44"/>
      <c r="R1997" s="44"/>
    </row>
    <row r="1998" spans="1:18" s="47" customFormat="1" x14ac:dyDescent="0.25">
      <c r="A1998" s="44"/>
      <c r="B1998" s="44"/>
      <c r="C1998" s="44"/>
      <c r="D1998" s="44"/>
      <c r="E1998" s="44"/>
      <c r="F1998" s="44"/>
      <c r="G1998" s="44"/>
      <c r="H1998" s="44"/>
      <c r="I1998" s="44"/>
      <c r="J1998" s="44"/>
      <c r="K1998" s="44"/>
      <c r="L1998" s="44"/>
      <c r="M1998" s="44"/>
      <c r="N1998" s="44"/>
      <c r="O1998" s="44"/>
      <c r="P1998" s="44"/>
      <c r="Q1998" s="44"/>
      <c r="R1998" s="44"/>
    </row>
    <row r="1999" spans="1:18" s="47" customFormat="1" x14ac:dyDescent="0.25">
      <c r="A1999" s="44"/>
      <c r="B1999" s="44"/>
      <c r="C1999" s="44"/>
      <c r="D1999" s="44"/>
      <c r="E1999" s="44"/>
      <c r="F1999" s="44"/>
      <c r="G1999" s="44"/>
      <c r="H1999" s="44"/>
      <c r="I1999" s="44"/>
      <c r="J1999" s="44"/>
      <c r="K1999" s="44"/>
      <c r="L1999" s="44"/>
      <c r="M1999" s="44"/>
      <c r="N1999" s="44"/>
      <c r="O1999" s="44"/>
      <c r="P1999" s="44"/>
      <c r="Q1999" s="44"/>
      <c r="R1999" s="44"/>
    </row>
    <row r="2000" spans="1:18" s="47" customFormat="1" x14ac:dyDescent="0.25">
      <c r="A2000" s="44"/>
      <c r="B2000" s="44"/>
      <c r="C2000" s="44"/>
      <c r="D2000" s="44"/>
      <c r="E2000" s="44"/>
      <c r="F2000" s="44"/>
      <c r="G2000" s="44"/>
      <c r="H2000" s="44"/>
      <c r="I2000" s="44"/>
      <c r="J2000" s="44"/>
      <c r="K2000" s="44"/>
      <c r="L2000" s="44"/>
      <c r="M2000" s="44"/>
      <c r="N2000" s="44"/>
      <c r="O2000" s="44"/>
      <c r="P2000" s="44"/>
      <c r="Q2000" s="44"/>
      <c r="R2000" s="44"/>
    </row>
    <row r="2001" spans="1:18" s="47" customFormat="1" x14ac:dyDescent="0.25">
      <c r="A2001" s="44"/>
      <c r="B2001" s="44"/>
      <c r="C2001" s="44"/>
      <c r="D2001" s="44"/>
      <c r="E2001" s="44"/>
      <c r="F2001" s="44"/>
      <c r="G2001" s="44"/>
      <c r="H2001" s="44"/>
      <c r="I2001" s="44"/>
      <c r="J2001" s="44"/>
      <c r="K2001" s="44"/>
      <c r="L2001" s="44"/>
      <c r="M2001" s="44"/>
      <c r="N2001" s="44"/>
      <c r="O2001" s="44"/>
      <c r="P2001" s="44"/>
      <c r="Q2001" s="44"/>
      <c r="R2001" s="44"/>
    </row>
    <row r="2002" spans="1:18" s="47" customFormat="1" x14ac:dyDescent="0.25">
      <c r="A2002" s="44"/>
      <c r="B2002" s="44"/>
      <c r="C2002" s="44"/>
      <c r="D2002" s="44"/>
      <c r="E2002" s="44"/>
      <c r="F2002" s="44"/>
      <c r="G2002" s="44"/>
      <c r="H2002" s="44"/>
      <c r="I2002" s="44"/>
      <c r="J2002" s="44"/>
      <c r="K2002" s="44"/>
      <c r="L2002" s="44"/>
      <c r="M2002" s="44"/>
      <c r="N2002" s="44"/>
      <c r="O2002" s="44"/>
      <c r="P2002" s="44"/>
      <c r="Q2002" s="44"/>
      <c r="R2002" s="44"/>
    </row>
    <row r="2003" spans="1:18" s="47" customFormat="1" x14ac:dyDescent="0.25">
      <c r="A2003" s="44"/>
      <c r="B2003" s="44"/>
      <c r="C2003" s="44"/>
      <c r="D2003" s="44"/>
      <c r="E2003" s="44"/>
      <c r="F2003" s="44"/>
      <c r="G2003" s="44"/>
      <c r="H2003" s="44"/>
      <c r="I2003" s="44"/>
      <c r="J2003" s="44"/>
      <c r="K2003" s="44"/>
      <c r="L2003" s="44"/>
      <c r="M2003" s="44"/>
      <c r="N2003" s="44"/>
      <c r="O2003" s="44"/>
      <c r="P2003" s="44"/>
      <c r="Q2003" s="44"/>
      <c r="R2003" s="44"/>
    </row>
    <row r="2004" spans="1:18" s="47" customFormat="1" x14ac:dyDescent="0.25">
      <c r="A2004" s="44"/>
      <c r="B2004" s="44"/>
      <c r="C2004" s="44"/>
      <c r="D2004" s="44"/>
      <c r="E2004" s="44"/>
      <c r="F2004" s="44"/>
      <c r="G2004" s="44"/>
      <c r="H2004" s="44"/>
      <c r="I2004" s="44"/>
      <c r="J2004" s="44"/>
      <c r="K2004" s="44"/>
      <c r="L2004" s="44"/>
      <c r="M2004" s="44"/>
      <c r="N2004" s="44"/>
      <c r="O2004" s="44"/>
      <c r="P2004" s="44"/>
      <c r="Q2004" s="44"/>
      <c r="R2004" s="44"/>
    </row>
    <row r="2005" spans="1:18" s="47" customFormat="1" x14ac:dyDescent="0.25">
      <c r="A2005" s="44"/>
      <c r="B2005" s="44"/>
      <c r="C2005" s="44"/>
      <c r="D2005" s="44"/>
      <c r="E2005" s="44"/>
      <c r="F2005" s="44"/>
      <c r="G2005" s="44"/>
      <c r="H2005" s="44"/>
      <c r="I2005" s="44"/>
      <c r="J2005" s="44"/>
      <c r="K2005" s="44"/>
      <c r="L2005" s="44"/>
      <c r="M2005" s="44"/>
      <c r="N2005" s="44"/>
      <c r="O2005" s="44"/>
      <c r="P2005" s="44"/>
      <c r="Q2005" s="44"/>
      <c r="R2005" s="44"/>
    </row>
    <row r="2006" spans="1:18" s="47" customFormat="1" x14ac:dyDescent="0.25">
      <c r="A2006" s="44"/>
      <c r="B2006" s="44"/>
      <c r="C2006" s="44"/>
      <c r="D2006" s="44"/>
      <c r="E2006" s="44"/>
      <c r="F2006" s="44"/>
      <c r="G2006" s="44"/>
      <c r="H2006" s="44"/>
      <c r="I2006" s="44"/>
      <c r="J2006" s="44"/>
      <c r="K2006" s="44"/>
      <c r="L2006" s="44"/>
      <c r="M2006" s="44"/>
      <c r="N2006" s="44"/>
      <c r="O2006" s="44"/>
      <c r="P2006" s="44"/>
      <c r="Q2006" s="44"/>
      <c r="R2006" s="44"/>
    </row>
    <row r="2007" spans="1:18" s="47" customFormat="1" x14ac:dyDescent="0.25">
      <c r="A2007" s="44"/>
      <c r="B2007" s="44"/>
      <c r="C2007" s="44"/>
      <c r="D2007" s="44"/>
      <c r="E2007" s="44"/>
      <c r="F2007" s="44"/>
      <c r="G2007" s="44"/>
      <c r="H2007" s="44"/>
      <c r="I2007" s="44"/>
      <c r="J2007" s="44"/>
      <c r="K2007" s="44"/>
      <c r="L2007" s="44"/>
      <c r="M2007" s="44"/>
      <c r="N2007" s="44"/>
      <c r="O2007" s="44"/>
      <c r="P2007" s="44"/>
      <c r="Q2007" s="44"/>
      <c r="R2007" s="44"/>
    </row>
    <row r="2008" spans="1:18" s="47" customFormat="1" x14ac:dyDescent="0.25">
      <c r="A2008" s="44"/>
      <c r="B2008" s="44"/>
      <c r="C2008" s="44"/>
      <c r="D2008" s="44"/>
      <c r="E2008" s="44"/>
      <c r="F2008" s="44"/>
      <c r="G2008" s="44"/>
      <c r="H2008" s="44"/>
      <c r="I2008" s="44"/>
      <c r="J2008" s="44"/>
      <c r="K2008" s="44"/>
      <c r="L2008" s="44"/>
      <c r="M2008" s="44"/>
      <c r="N2008" s="44"/>
      <c r="O2008" s="44"/>
      <c r="P2008" s="44"/>
      <c r="Q2008" s="44"/>
      <c r="R2008" s="44"/>
    </row>
    <row r="2009" spans="1:18" s="47" customFormat="1" x14ac:dyDescent="0.25">
      <c r="A2009" s="44"/>
      <c r="B2009" s="44"/>
      <c r="C2009" s="44"/>
      <c r="D2009" s="44"/>
      <c r="E2009" s="44"/>
      <c r="F2009" s="44"/>
      <c r="G2009" s="44"/>
      <c r="H2009" s="44"/>
      <c r="I2009" s="44"/>
      <c r="J2009" s="44"/>
      <c r="K2009" s="44"/>
      <c r="L2009" s="44"/>
      <c r="M2009" s="44"/>
      <c r="N2009" s="44"/>
      <c r="O2009" s="44"/>
      <c r="P2009" s="44"/>
      <c r="Q2009" s="44"/>
      <c r="R2009" s="44"/>
    </row>
    <row r="2010" spans="1:18" s="47" customFormat="1" x14ac:dyDescent="0.25">
      <c r="A2010" s="44"/>
      <c r="B2010" s="44"/>
      <c r="C2010" s="44"/>
      <c r="D2010" s="44"/>
      <c r="E2010" s="44"/>
      <c r="F2010" s="44"/>
      <c r="G2010" s="44"/>
      <c r="H2010" s="44"/>
      <c r="I2010" s="44"/>
      <c r="J2010" s="44"/>
      <c r="K2010" s="44"/>
      <c r="L2010" s="44"/>
      <c r="M2010" s="44"/>
      <c r="N2010" s="44"/>
      <c r="O2010" s="44"/>
      <c r="P2010" s="44"/>
      <c r="Q2010" s="44"/>
      <c r="R2010" s="44"/>
    </row>
    <row r="2011" spans="1:18" s="47" customFormat="1" x14ac:dyDescent="0.25">
      <c r="A2011" s="44"/>
      <c r="B2011" s="44"/>
      <c r="C2011" s="44"/>
      <c r="D2011" s="44"/>
      <c r="E2011" s="44"/>
      <c r="F2011" s="44"/>
      <c r="G2011" s="44"/>
      <c r="H2011" s="44"/>
      <c r="I2011" s="44"/>
      <c r="J2011" s="44"/>
      <c r="K2011" s="44"/>
      <c r="L2011" s="44"/>
      <c r="M2011" s="44"/>
      <c r="N2011" s="44"/>
      <c r="O2011" s="44"/>
      <c r="P2011" s="44"/>
      <c r="Q2011" s="44"/>
      <c r="R2011" s="44"/>
    </row>
    <row r="2012" spans="1:18" s="47" customFormat="1" x14ac:dyDescent="0.25">
      <c r="A2012" s="44"/>
      <c r="B2012" s="44"/>
      <c r="C2012" s="44"/>
      <c r="D2012" s="44"/>
      <c r="E2012" s="44"/>
      <c r="F2012" s="44"/>
      <c r="G2012" s="44"/>
      <c r="H2012" s="44"/>
      <c r="I2012" s="44"/>
      <c r="J2012" s="44"/>
      <c r="K2012" s="44"/>
      <c r="L2012" s="44"/>
      <c r="M2012" s="44"/>
      <c r="N2012" s="44"/>
      <c r="O2012" s="44"/>
      <c r="P2012" s="44"/>
      <c r="Q2012" s="44"/>
      <c r="R2012" s="44"/>
    </row>
    <row r="2013" spans="1:18" s="47" customFormat="1" x14ac:dyDescent="0.25">
      <c r="A2013" s="44"/>
      <c r="B2013" s="44"/>
      <c r="C2013" s="44"/>
      <c r="D2013" s="44"/>
      <c r="E2013" s="44"/>
      <c r="F2013" s="44"/>
      <c r="G2013" s="44"/>
      <c r="H2013" s="44"/>
      <c r="I2013" s="44"/>
      <c r="J2013" s="44"/>
      <c r="K2013" s="44"/>
      <c r="L2013" s="44"/>
      <c r="M2013" s="44"/>
      <c r="N2013" s="44"/>
      <c r="O2013" s="44"/>
      <c r="P2013" s="44"/>
      <c r="Q2013" s="44"/>
      <c r="R2013" s="44"/>
    </row>
    <row r="2014" spans="1:18" s="47" customFormat="1" x14ac:dyDescent="0.25">
      <c r="A2014" s="44"/>
      <c r="B2014" s="44"/>
      <c r="C2014" s="44"/>
      <c r="D2014" s="44"/>
      <c r="E2014" s="44"/>
      <c r="F2014" s="44"/>
      <c r="G2014" s="44"/>
      <c r="H2014" s="44"/>
      <c r="I2014" s="44"/>
      <c r="J2014" s="44"/>
      <c r="K2014" s="44"/>
      <c r="L2014" s="44"/>
      <c r="M2014" s="44"/>
      <c r="N2014" s="44"/>
      <c r="O2014" s="44"/>
      <c r="P2014" s="44"/>
      <c r="Q2014" s="44"/>
      <c r="R2014" s="44"/>
    </row>
    <row r="2015" spans="1:18" s="47" customFormat="1" x14ac:dyDescent="0.25">
      <c r="A2015" s="44"/>
      <c r="B2015" s="44"/>
      <c r="C2015" s="44"/>
      <c r="D2015" s="44"/>
      <c r="E2015" s="44"/>
      <c r="F2015" s="44"/>
      <c r="G2015" s="44"/>
      <c r="H2015" s="44"/>
      <c r="I2015" s="44"/>
      <c r="J2015" s="44"/>
      <c r="K2015" s="44"/>
      <c r="L2015" s="44"/>
      <c r="M2015" s="44"/>
      <c r="N2015" s="44"/>
      <c r="O2015" s="44"/>
      <c r="P2015" s="44"/>
      <c r="Q2015" s="44"/>
      <c r="R2015" s="44"/>
    </row>
    <row r="2016" spans="1:18" s="47" customFormat="1" x14ac:dyDescent="0.25">
      <c r="A2016" s="44"/>
      <c r="B2016" s="44"/>
      <c r="C2016" s="44"/>
      <c r="D2016" s="44"/>
      <c r="E2016" s="44"/>
      <c r="F2016" s="44"/>
      <c r="G2016" s="44"/>
      <c r="H2016" s="44"/>
      <c r="I2016" s="44"/>
      <c r="J2016" s="44"/>
      <c r="K2016" s="44"/>
      <c r="L2016" s="44"/>
      <c r="M2016" s="44"/>
      <c r="N2016" s="44"/>
      <c r="O2016" s="44"/>
      <c r="P2016" s="44"/>
      <c r="Q2016" s="44"/>
      <c r="R2016" s="44"/>
    </row>
    <row r="2017" spans="1:18" s="47" customFormat="1" x14ac:dyDescent="0.25">
      <c r="A2017" s="44"/>
      <c r="B2017" s="44"/>
      <c r="C2017" s="44"/>
      <c r="D2017" s="44"/>
      <c r="E2017" s="44"/>
      <c r="F2017" s="44"/>
      <c r="G2017" s="44"/>
      <c r="H2017" s="44"/>
      <c r="I2017" s="44"/>
      <c r="J2017" s="44"/>
      <c r="K2017" s="44"/>
      <c r="L2017" s="44"/>
      <c r="M2017" s="44"/>
      <c r="N2017" s="44"/>
      <c r="O2017" s="44"/>
      <c r="P2017" s="44"/>
      <c r="Q2017" s="44"/>
      <c r="R2017" s="44"/>
    </row>
    <row r="2018" spans="1:18" s="47" customFormat="1" x14ac:dyDescent="0.25">
      <c r="A2018" s="44"/>
      <c r="B2018" s="44"/>
      <c r="C2018" s="44"/>
      <c r="D2018" s="44"/>
      <c r="E2018" s="44"/>
      <c r="F2018" s="44"/>
      <c r="G2018" s="44"/>
      <c r="H2018" s="44"/>
      <c r="I2018" s="44"/>
      <c r="J2018" s="44"/>
      <c r="K2018" s="44"/>
      <c r="L2018" s="44"/>
      <c r="M2018" s="44"/>
      <c r="N2018" s="44"/>
      <c r="O2018" s="44"/>
      <c r="P2018" s="44"/>
      <c r="Q2018" s="44"/>
      <c r="R2018" s="44"/>
    </row>
    <row r="2019" spans="1:18" s="47" customFormat="1" x14ac:dyDescent="0.25">
      <c r="A2019" s="44"/>
      <c r="B2019" s="44"/>
      <c r="C2019" s="44"/>
      <c r="D2019" s="39"/>
      <c r="E2019" s="46"/>
      <c r="F2019" s="44"/>
      <c r="G2019" s="46"/>
      <c r="H2019" s="44"/>
      <c r="I2019" s="44"/>
      <c r="J2019" s="44"/>
      <c r="K2019" s="44"/>
      <c r="L2019" s="46"/>
      <c r="M2019" s="202"/>
      <c r="N2019" s="44"/>
      <c r="O2019" s="44"/>
      <c r="P2019" s="44"/>
      <c r="Q2019" s="44"/>
      <c r="R2019" s="44"/>
    </row>
    <row r="2020" spans="1:18" s="47" customFormat="1" x14ac:dyDescent="0.25">
      <c r="A2020" s="44"/>
      <c r="B2020" s="44"/>
      <c r="C2020" s="44"/>
      <c r="D2020" s="44"/>
      <c r="E2020" s="46"/>
      <c r="F2020" s="46"/>
      <c r="G2020" s="46"/>
      <c r="H2020" s="44"/>
      <c r="I2020" s="44"/>
      <c r="J2020" s="44"/>
      <c r="K2020" s="44"/>
      <c r="L2020" s="44"/>
      <c r="M2020" s="44"/>
      <c r="N2020" s="44"/>
      <c r="O2020" s="44"/>
      <c r="P2020" s="44"/>
      <c r="Q2020" s="44"/>
      <c r="R2020" s="44"/>
    </row>
    <row r="2021" spans="1:18" s="47" customFormat="1" x14ac:dyDescent="0.25">
      <c r="A2021" s="44"/>
      <c r="B2021" s="44"/>
      <c r="C2021" s="44"/>
      <c r="D2021" s="44"/>
      <c r="E2021" s="46"/>
      <c r="F2021" s="46"/>
      <c r="G2021" s="46"/>
      <c r="H2021" s="44"/>
      <c r="I2021" s="44"/>
      <c r="J2021" s="44"/>
      <c r="K2021" s="44"/>
      <c r="L2021" s="44"/>
      <c r="M2021" s="44"/>
      <c r="N2021" s="44"/>
      <c r="O2021" s="44"/>
      <c r="P2021" s="44"/>
      <c r="Q2021" s="44"/>
      <c r="R2021" s="44"/>
    </row>
    <row r="2022" spans="1:18" s="47" customFormat="1" x14ac:dyDescent="0.25">
      <c r="A2022" s="44"/>
      <c r="B2022" s="44"/>
      <c r="C2022" s="44"/>
      <c r="D2022" s="44"/>
      <c r="E2022" s="46"/>
      <c r="F2022" s="46"/>
      <c r="G2022" s="46"/>
      <c r="H2022" s="44"/>
      <c r="I2022" s="44"/>
      <c r="J2022" s="44"/>
      <c r="K2022" s="44"/>
      <c r="L2022" s="44"/>
      <c r="M2022" s="44"/>
      <c r="N2022" s="44"/>
      <c r="O2022" s="44"/>
      <c r="P2022" s="44"/>
      <c r="Q2022" s="44"/>
      <c r="R2022" s="44"/>
    </row>
    <row r="2023" spans="1:18" s="47" customFormat="1" x14ac:dyDescent="0.25">
      <c r="A2023" s="44"/>
      <c r="B2023" s="44"/>
      <c r="C2023" s="44"/>
      <c r="D2023" s="44"/>
      <c r="E2023" s="46"/>
      <c r="F2023" s="44"/>
      <c r="G2023" s="46"/>
      <c r="H2023" s="44"/>
      <c r="I2023" s="44"/>
      <c r="J2023" s="44"/>
      <c r="K2023" s="44"/>
      <c r="L2023" s="44"/>
      <c r="M2023" s="44"/>
      <c r="N2023" s="44"/>
      <c r="O2023" s="44"/>
      <c r="P2023" s="44"/>
      <c r="Q2023" s="44"/>
      <c r="R2023" s="44"/>
    </row>
    <row r="2024" spans="1:18" s="47" customFormat="1" x14ac:dyDescent="0.25">
      <c r="A2024" s="44"/>
      <c r="B2024" s="44"/>
      <c r="C2024" s="44"/>
      <c r="D2024" s="44"/>
      <c r="E2024" s="46"/>
      <c r="F2024" s="44"/>
      <c r="G2024" s="44"/>
      <c r="H2024" s="44"/>
      <c r="I2024" s="44"/>
      <c r="J2024" s="44"/>
      <c r="K2024" s="44"/>
      <c r="L2024" s="44"/>
      <c r="M2024" s="44"/>
      <c r="N2024" s="44"/>
      <c r="O2024" s="44"/>
      <c r="P2024" s="44"/>
      <c r="Q2024" s="44"/>
      <c r="R2024" s="44"/>
    </row>
    <row r="2025" spans="1:18" s="47" customFormat="1" x14ac:dyDescent="0.25">
      <c r="A2025" s="44"/>
      <c r="B2025" s="44"/>
      <c r="C2025" s="44"/>
      <c r="D2025" s="44"/>
      <c r="E2025" s="44"/>
      <c r="F2025" s="44"/>
      <c r="G2025" s="44"/>
      <c r="H2025" s="44"/>
      <c r="I2025" s="44"/>
      <c r="J2025" s="44"/>
      <c r="K2025" s="44"/>
      <c r="L2025" s="44"/>
      <c r="M2025" s="44"/>
      <c r="N2025" s="44"/>
      <c r="O2025" s="44"/>
      <c r="P2025" s="44"/>
      <c r="Q2025" s="44"/>
      <c r="R2025" s="44"/>
    </row>
    <row r="2026" spans="1:18" s="47" customFormat="1" x14ac:dyDescent="0.25">
      <c r="A2026" s="44"/>
      <c r="B2026" s="44"/>
      <c r="C2026" s="44"/>
      <c r="D2026" s="44"/>
      <c r="E2026" s="44"/>
      <c r="F2026" s="44"/>
      <c r="G2026" s="44"/>
      <c r="H2026" s="44"/>
      <c r="I2026" s="44"/>
      <c r="J2026" s="44"/>
      <c r="K2026" s="44"/>
      <c r="L2026" s="44"/>
      <c r="M2026" s="44"/>
      <c r="N2026" s="44"/>
      <c r="O2026" s="44"/>
      <c r="P2026" s="44"/>
      <c r="Q2026" s="44"/>
      <c r="R2026" s="44"/>
    </row>
    <row r="2027" spans="1:18" s="47" customFormat="1" x14ac:dyDescent="0.25">
      <c r="A2027" s="44"/>
      <c r="B2027" s="44"/>
      <c r="C2027" s="44"/>
      <c r="D2027" s="44"/>
      <c r="E2027" s="44"/>
      <c r="F2027" s="44"/>
      <c r="G2027" s="44"/>
      <c r="H2027" s="44"/>
      <c r="I2027" s="44"/>
      <c r="J2027" s="44"/>
      <c r="K2027" s="44"/>
      <c r="L2027" s="44"/>
      <c r="M2027" s="44"/>
      <c r="N2027" s="44"/>
      <c r="O2027" s="44"/>
      <c r="P2027" s="44"/>
      <c r="Q2027" s="44"/>
      <c r="R2027" s="44"/>
    </row>
    <row r="2028" spans="1:18" s="47" customFormat="1" x14ac:dyDescent="0.25">
      <c r="A2028" s="44"/>
      <c r="B2028" s="44"/>
      <c r="C2028" s="44"/>
      <c r="D2028" s="44"/>
      <c r="E2028" s="44"/>
      <c r="F2028" s="44"/>
      <c r="G2028" s="44"/>
      <c r="H2028" s="44"/>
      <c r="I2028" s="44"/>
      <c r="J2028" s="44"/>
      <c r="K2028" s="44"/>
      <c r="L2028" s="44"/>
      <c r="M2028" s="44"/>
      <c r="N2028" s="44"/>
      <c r="O2028" s="44"/>
      <c r="P2028" s="44"/>
      <c r="Q2028" s="44"/>
      <c r="R2028" s="44"/>
    </row>
    <row r="2029" spans="1:18" s="47" customFormat="1" x14ac:dyDescent="0.25">
      <c r="A2029" s="203"/>
      <c r="B2029" s="44"/>
      <c r="C2029" s="44"/>
      <c r="D2029" s="44"/>
      <c r="E2029" s="203"/>
      <c r="F2029" s="44"/>
      <c r="G2029" s="44"/>
      <c r="H2029" s="44"/>
      <c r="I2029" s="203"/>
      <c r="J2029" s="44"/>
      <c r="K2029" s="44"/>
      <c r="L2029" s="44"/>
      <c r="M2029" s="203"/>
      <c r="N2029" s="44"/>
      <c r="O2029" s="44"/>
      <c r="P2029" s="44"/>
      <c r="Q2029" s="44"/>
      <c r="R2029" s="44"/>
    </row>
    <row r="2030" spans="1:18" s="47" customFormat="1" x14ac:dyDescent="0.25">
      <c r="A2030" s="44"/>
      <c r="B2030" s="44"/>
      <c r="C2030" s="44"/>
      <c r="D2030" s="44"/>
      <c r="E2030" s="44"/>
      <c r="F2030" s="44"/>
      <c r="G2030" s="44"/>
      <c r="H2030" s="44"/>
      <c r="I2030" s="44"/>
      <c r="J2030" s="44"/>
      <c r="K2030" s="44"/>
      <c r="L2030" s="44"/>
      <c r="M2030" s="44"/>
      <c r="N2030" s="44"/>
      <c r="O2030" s="44"/>
      <c r="P2030" s="44"/>
      <c r="Q2030" s="44"/>
      <c r="R2030" s="44"/>
    </row>
    <row r="2031" spans="1:18" s="47" customFormat="1" x14ac:dyDescent="0.25">
      <c r="A2031" s="44"/>
      <c r="B2031" s="44"/>
      <c r="C2031" s="44"/>
      <c r="D2031" s="44"/>
      <c r="E2031" s="44"/>
      <c r="F2031" s="44"/>
      <c r="G2031" s="44"/>
      <c r="H2031" s="44"/>
      <c r="I2031" s="44"/>
      <c r="J2031" s="44"/>
      <c r="K2031" s="44"/>
      <c r="L2031" s="44"/>
      <c r="M2031" s="44"/>
      <c r="N2031" s="44"/>
      <c r="O2031" s="44"/>
      <c r="P2031" s="44"/>
      <c r="Q2031" s="44"/>
      <c r="R2031" s="44"/>
    </row>
    <row r="2032" spans="1:18" s="47" customFormat="1" x14ac:dyDescent="0.25">
      <c r="A2032" s="204"/>
      <c r="B2032" s="44"/>
      <c r="C2032" s="44"/>
      <c r="D2032" s="44"/>
      <c r="E2032" s="44"/>
      <c r="F2032" s="44"/>
      <c r="G2032" s="44"/>
      <c r="H2032" s="44"/>
      <c r="I2032" s="44"/>
      <c r="J2032" s="149"/>
      <c r="K2032" s="44"/>
      <c r="L2032" s="44"/>
      <c r="M2032" s="44"/>
      <c r="N2032" s="44"/>
      <c r="O2032" s="44"/>
      <c r="P2032" s="44"/>
      <c r="Q2032" s="44"/>
      <c r="R2032" s="44"/>
    </row>
    <row r="2033" spans="1:18" s="47" customFormat="1" x14ac:dyDescent="0.25">
      <c r="A2033" s="205"/>
      <c r="B2033" s="206"/>
      <c r="C2033" s="205"/>
      <c r="D2033" s="39"/>
      <c r="E2033" s="44"/>
      <c r="F2033" s="44"/>
      <c r="K2033" s="44"/>
      <c r="L2033" s="44"/>
      <c r="M2033" s="44"/>
      <c r="N2033" s="44"/>
      <c r="O2033" s="44"/>
      <c r="P2033" s="44"/>
      <c r="Q2033" s="46"/>
      <c r="R2033" s="44"/>
    </row>
    <row r="2034" spans="1:18" s="47" customFormat="1" x14ac:dyDescent="0.25">
      <c r="A2034" s="44"/>
      <c r="B2034" s="44"/>
      <c r="C2034" s="44"/>
      <c r="D2034" s="44"/>
      <c r="E2034" s="44"/>
      <c r="F2034" s="44"/>
      <c r="K2034" s="44"/>
      <c r="L2034" s="44"/>
      <c r="M2034" s="44"/>
      <c r="N2034" s="44"/>
      <c r="O2034" s="44"/>
      <c r="P2034" s="44"/>
      <c r="Q2034" s="44"/>
      <c r="R2034" s="44"/>
    </row>
    <row r="2035" spans="1:18" s="47" customFormat="1" x14ac:dyDescent="0.25">
      <c r="A2035" s="44"/>
      <c r="B2035" s="44"/>
      <c r="C2035" s="44"/>
      <c r="D2035" s="44"/>
      <c r="E2035" s="44"/>
      <c r="F2035" s="44"/>
      <c r="K2035" s="44"/>
      <c r="L2035" s="44"/>
      <c r="M2035" s="44"/>
      <c r="N2035" s="44"/>
      <c r="O2035" s="44"/>
      <c r="P2035" s="44"/>
      <c r="Q2035" s="44"/>
      <c r="R2035" s="44"/>
    </row>
    <row r="2036" spans="1:18" s="47" customFormat="1" x14ac:dyDescent="0.25">
      <c r="A2036" s="204"/>
      <c r="B2036" s="44"/>
      <c r="C2036" s="44"/>
      <c r="D2036" s="44"/>
      <c r="E2036" s="44"/>
      <c r="F2036" s="44"/>
      <c r="G2036" s="44"/>
      <c r="H2036" s="44"/>
      <c r="I2036" s="44"/>
      <c r="J2036" s="44"/>
      <c r="K2036" s="44"/>
      <c r="L2036" s="44"/>
      <c r="M2036" s="44"/>
      <c r="N2036" s="44"/>
      <c r="O2036" s="44"/>
      <c r="P2036" s="44"/>
      <c r="Q2036" s="44"/>
      <c r="R2036" s="44"/>
    </row>
    <row r="2037" spans="1:18" s="47" customFormat="1" x14ac:dyDescent="0.25">
      <c r="A2037" s="204"/>
      <c r="B2037" s="44"/>
      <c r="C2037" s="44"/>
      <c r="D2037" s="44"/>
      <c r="E2037" s="44"/>
      <c r="F2037" s="44"/>
      <c r="G2037" s="44"/>
      <c r="H2037" s="44"/>
      <c r="I2037" s="44"/>
      <c r="J2037" s="44"/>
      <c r="K2037" s="44"/>
      <c r="L2037" s="44"/>
      <c r="M2037" s="44"/>
      <c r="N2037" s="44"/>
      <c r="O2037" s="44"/>
      <c r="P2037" s="44"/>
      <c r="Q2037" s="44"/>
      <c r="R2037" s="44"/>
    </row>
    <row r="2038" spans="1:18" s="47" customFormat="1" x14ac:dyDescent="0.25">
      <c r="A2038" s="44"/>
      <c r="B2038" s="44"/>
      <c r="C2038" s="44"/>
      <c r="D2038" s="44"/>
      <c r="E2038" s="44"/>
      <c r="F2038" s="203"/>
      <c r="G2038" s="203"/>
      <c r="H2038" s="203"/>
      <c r="I2038" s="203"/>
      <c r="J2038" s="203"/>
      <c r="K2038" s="44"/>
      <c r="L2038" s="44"/>
      <c r="M2038" s="44"/>
      <c r="N2038" s="44"/>
      <c r="O2038" s="44"/>
      <c r="P2038" s="44"/>
      <c r="Q2038" s="44"/>
      <c r="R2038" s="44"/>
    </row>
    <row r="2039" spans="1:18" s="47" customFormat="1" x14ac:dyDescent="0.25">
      <c r="A2039" s="44"/>
      <c r="B2039" s="44"/>
      <c r="C2039" s="44"/>
      <c r="D2039" s="44"/>
      <c r="E2039" s="44"/>
      <c r="F2039" s="44"/>
      <c r="G2039" s="149"/>
      <c r="H2039" s="44"/>
      <c r="I2039" s="44"/>
      <c r="J2039" s="44"/>
      <c r="K2039" s="44"/>
      <c r="L2039" s="44"/>
      <c r="M2039" s="44"/>
      <c r="N2039" s="44"/>
      <c r="O2039" s="44"/>
      <c r="P2039" s="44"/>
      <c r="Q2039" s="44"/>
      <c r="R2039" s="44"/>
    </row>
    <row r="2040" spans="1:18" s="47" customFormat="1" x14ac:dyDescent="0.25">
      <c r="A2040" s="44"/>
      <c r="B2040" s="44"/>
      <c r="C2040" s="44"/>
      <c r="D2040" s="44"/>
      <c r="E2040" s="44"/>
      <c r="F2040" s="44"/>
      <c r="G2040" s="149"/>
      <c r="H2040" s="44"/>
      <c r="I2040" s="44"/>
      <c r="J2040" s="44"/>
      <c r="K2040" s="44"/>
      <c r="L2040" s="44"/>
      <c r="M2040" s="44"/>
      <c r="N2040" s="44"/>
      <c r="O2040" s="44"/>
      <c r="P2040" s="44"/>
      <c r="Q2040" s="44"/>
      <c r="R2040" s="44"/>
    </row>
    <row r="2041" spans="1:18" s="47" customFormat="1" x14ac:dyDescent="0.25">
      <c r="A2041" s="44"/>
      <c r="B2041" s="44"/>
      <c r="C2041" s="44"/>
      <c r="D2041" s="44"/>
      <c r="E2041" s="44"/>
      <c r="F2041" s="44"/>
      <c r="G2041" s="149"/>
      <c r="H2041" s="44"/>
      <c r="I2041" s="44"/>
      <c r="J2041" s="44"/>
      <c r="K2041" s="44"/>
      <c r="L2041" s="44"/>
      <c r="M2041" s="44"/>
      <c r="N2041" s="44"/>
      <c r="O2041" s="44"/>
      <c r="P2041" s="44"/>
      <c r="Q2041" s="44"/>
      <c r="R2041" s="44"/>
    </row>
    <row r="2042" spans="1:18" s="47" customFormat="1" x14ac:dyDescent="0.25">
      <c r="A2042" s="44"/>
      <c r="B2042" s="44"/>
      <c r="C2042" s="44"/>
      <c r="D2042" s="44"/>
      <c r="F2042" s="44"/>
      <c r="G2042" s="149"/>
      <c r="H2042" s="44"/>
      <c r="I2042" s="44"/>
      <c r="J2042" s="44"/>
      <c r="K2042" s="44"/>
      <c r="L2042" s="44"/>
      <c r="M2042" s="44"/>
      <c r="N2042" s="44"/>
      <c r="O2042" s="44"/>
      <c r="P2042" s="44"/>
      <c r="Q2042" s="44"/>
      <c r="R2042" s="44"/>
    </row>
    <row r="2043" spans="1:18" s="47" customFormat="1" x14ac:dyDescent="0.25">
      <c r="A2043" s="44"/>
      <c r="B2043" s="44"/>
      <c r="C2043" s="44"/>
      <c r="D2043" s="44"/>
      <c r="F2043" s="44"/>
      <c r="G2043" s="149"/>
      <c r="H2043" s="44"/>
      <c r="I2043" s="44"/>
      <c r="J2043" s="44"/>
      <c r="K2043" s="44"/>
      <c r="L2043" s="44"/>
      <c r="M2043" s="44"/>
      <c r="N2043" s="44"/>
      <c r="O2043" s="44"/>
      <c r="P2043" s="44"/>
      <c r="Q2043" s="44"/>
      <c r="R2043" s="44"/>
    </row>
    <row r="2044" spans="1:18" s="47" customFormat="1" x14ac:dyDescent="0.25">
      <c r="A2044" s="44"/>
      <c r="B2044" s="44"/>
      <c r="C2044" s="44"/>
      <c r="D2044" s="44"/>
      <c r="F2044" s="44"/>
      <c r="G2044" s="149"/>
      <c r="H2044" s="44"/>
      <c r="I2044" s="44"/>
      <c r="J2044" s="44"/>
      <c r="K2044" s="44"/>
      <c r="L2044" s="44"/>
      <c r="M2044" s="44"/>
      <c r="N2044" s="44"/>
      <c r="O2044" s="44"/>
      <c r="P2044" s="44"/>
      <c r="Q2044" s="44"/>
      <c r="R2044" s="44"/>
    </row>
    <row r="2045" spans="1:18" s="47" customFormat="1" x14ac:dyDescent="0.25">
      <c r="A2045" s="44"/>
      <c r="B2045" s="44"/>
      <c r="C2045" s="44"/>
      <c r="D2045" s="44"/>
      <c r="E2045" s="44"/>
      <c r="F2045" s="44"/>
      <c r="G2045" s="149"/>
      <c r="H2045" s="44"/>
      <c r="I2045" s="44"/>
      <c r="J2045" s="44"/>
      <c r="K2045" s="44"/>
      <c r="L2045" s="44"/>
      <c r="M2045" s="44"/>
      <c r="N2045" s="44"/>
      <c r="O2045" s="44"/>
      <c r="P2045" s="44"/>
      <c r="Q2045" s="44"/>
      <c r="R2045" s="44"/>
    </row>
    <row r="2046" spans="1:18" s="47" customFormat="1" x14ac:dyDescent="0.25">
      <c r="A2046" s="44"/>
      <c r="B2046" s="44"/>
      <c r="C2046" s="44"/>
      <c r="D2046" s="44"/>
      <c r="E2046" s="44"/>
      <c r="F2046" s="44"/>
      <c r="G2046" s="149"/>
      <c r="H2046" s="44"/>
      <c r="I2046" s="44"/>
      <c r="J2046" s="44"/>
      <c r="K2046" s="44"/>
      <c r="L2046" s="44"/>
      <c r="M2046" s="44"/>
      <c r="N2046" s="44"/>
      <c r="O2046" s="44"/>
      <c r="P2046" s="44"/>
      <c r="Q2046" s="44"/>
      <c r="R2046" s="44"/>
    </row>
    <row r="2047" spans="1:18" s="47" customFormat="1" x14ac:dyDescent="0.25">
      <c r="A2047" s="44"/>
      <c r="B2047" s="44"/>
      <c r="C2047" s="44"/>
      <c r="D2047" s="44"/>
      <c r="E2047" s="44"/>
      <c r="F2047" s="44"/>
      <c r="G2047" s="149"/>
      <c r="H2047" s="44"/>
      <c r="I2047" s="44"/>
      <c r="J2047" s="44"/>
      <c r="K2047" s="44"/>
      <c r="L2047" s="44"/>
      <c r="M2047" s="44"/>
      <c r="N2047" s="44"/>
      <c r="O2047" s="44"/>
      <c r="P2047" s="44"/>
      <c r="Q2047" s="44"/>
      <c r="R2047" s="44"/>
    </row>
    <row r="2048" spans="1:18" s="47" customFormat="1" x14ac:dyDescent="0.25">
      <c r="A2048" s="44"/>
      <c r="B2048" s="44"/>
      <c r="C2048" s="44"/>
      <c r="D2048" s="44"/>
      <c r="E2048" s="44"/>
      <c r="F2048" s="44"/>
      <c r="G2048" s="149"/>
      <c r="H2048" s="44"/>
      <c r="I2048" s="44"/>
      <c r="J2048" s="44"/>
      <c r="K2048" s="44"/>
      <c r="L2048" s="44"/>
      <c r="M2048" s="44"/>
      <c r="N2048" s="44"/>
      <c r="O2048" s="44"/>
      <c r="P2048" s="44"/>
      <c r="Q2048" s="44"/>
      <c r="R2048" s="44"/>
    </row>
    <row r="2049" spans="1:18" s="47" customFormat="1" x14ac:dyDescent="0.25">
      <c r="A2049" s="44"/>
      <c r="B2049" s="44"/>
      <c r="C2049" s="44"/>
      <c r="D2049" s="44"/>
      <c r="E2049" s="44"/>
      <c r="F2049" s="44"/>
      <c r="G2049" s="149"/>
      <c r="H2049" s="44"/>
      <c r="I2049" s="44"/>
      <c r="J2049" s="44"/>
      <c r="K2049" s="44"/>
      <c r="L2049" s="44"/>
      <c r="M2049" s="44"/>
      <c r="N2049" s="44"/>
      <c r="O2049" s="44"/>
      <c r="P2049" s="44"/>
      <c r="Q2049" s="44"/>
      <c r="R2049" s="44"/>
    </row>
    <row r="2050" spans="1:18" s="47" customFormat="1" x14ac:dyDescent="0.25">
      <c r="A2050" s="44"/>
      <c r="B2050" s="44"/>
      <c r="C2050" s="44"/>
      <c r="D2050" s="44"/>
      <c r="E2050" s="44"/>
      <c r="F2050" s="44"/>
      <c r="G2050" s="149"/>
      <c r="H2050" s="44"/>
      <c r="I2050" s="44"/>
      <c r="J2050" s="44"/>
      <c r="K2050" s="44"/>
      <c r="L2050" s="44"/>
      <c r="M2050" s="44"/>
      <c r="N2050" s="44"/>
      <c r="O2050" s="44"/>
      <c r="P2050" s="44"/>
      <c r="Q2050" s="44"/>
      <c r="R2050" s="44"/>
    </row>
    <row r="2051" spans="1:18" s="47" customFormat="1" x14ac:dyDescent="0.25">
      <c r="A2051" s="44"/>
      <c r="B2051" s="44"/>
      <c r="C2051" s="44"/>
      <c r="D2051" s="44"/>
      <c r="E2051" s="44"/>
      <c r="F2051" s="44"/>
      <c r="G2051" s="44"/>
      <c r="H2051" s="44"/>
      <c r="I2051" s="44"/>
      <c r="J2051" s="44"/>
      <c r="K2051" s="44"/>
      <c r="L2051" s="44"/>
      <c r="M2051" s="44"/>
      <c r="N2051" s="44"/>
      <c r="O2051" s="44"/>
      <c r="P2051" s="44"/>
      <c r="Q2051" s="44"/>
      <c r="R2051" s="44"/>
    </row>
    <row r="2052" spans="1:18" s="47" customFormat="1" x14ac:dyDescent="0.25">
      <c r="A2052" s="44"/>
      <c r="B2052" s="44"/>
      <c r="C2052" s="44"/>
      <c r="D2052" s="44"/>
      <c r="E2052" s="44"/>
      <c r="F2052" s="44"/>
      <c r="G2052" s="44"/>
      <c r="H2052" s="44"/>
      <c r="I2052" s="44"/>
      <c r="J2052" s="44"/>
      <c r="K2052" s="44"/>
      <c r="L2052" s="44"/>
      <c r="M2052" s="44"/>
      <c r="N2052" s="44"/>
      <c r="O2052" s="44"/>
      <c r="P2052" s="44"/>
      <c r="Q2052" s="44"/>
      <c r="R2052" s="44"/>
    </row>
    <row r="2053" spans="1:18" s="47" customFormat="1" x14ac:dyDescent="0.25">
      <c r="A2053" s="44"/>
      <c r="B2053" s="44"/>
      <c r="C2053" s="44"/>
      <c r="D2053" s="44"/>
      <c r="E2053" s="44"/>
      <c r="F2053" s="44"/>
      <c r="G2053" s="44"/>
      <c r="H2053" s="44"/>
      <c r="I2053" s="44"/>
      <c r="J2053" s="44"/>
      <c r="K2053" s="44"/>
      <c r="L2053" s="44"/>
      <c r="M2053" s="44"/>
      <c r="N2053" s="44"/>
      <c r="O2053" s="44"/>
      <c r="P2053" s="44"/>
      <c r="Q2053" s="44"/>
      <c r="R2053" s="44"/>
    </row>
    <row r="2054" spans="1:18" s="47" customFormat="1" x14ac:dyDescent="0.25">
      <c r="A2054" s="44"/>
      <c r="B2054" s="44"/>
      <c r="C2054" s="44"/>
      <c r="D2054" s="44"/>
      <c r="E2054" s="44"/>
      <c r="F2054" s="44"/>
      <c r="G2054" s="44"/>
      <c r="H2054" s="44"/>
      <c r="I2054" s="44"/>
      <c r="J2054" s="44"/>
      <c r="K2054" s="44"/>
      <c r="L2054" s="44"/>
      <c r="M2054" s="44"/>
      <c r="N2054" s="44"/>
      <c r="O2054" s="44"/>
      <c r="P2054" s="44"/>
      <c r="Q2054" s="44"/>
      <c r="R2054" s="44"/>
    </row>
    <row r="2055" spans="1:18" s="47" customFormat="1" x14ac:dyDescent="0.25">
      <c r="A2055" s="44"/>
      <c r="B2055" s="44"/>
      <c r="C2055" s="44"/>
      <c r="D2055" s="44"/>
      <c r="E2055" s="44"/>
      <c r="F2055" s="44"/>
      <c r="G2055" s="44"/>
      <c r="H2055" s="44"/>
      <c r="I2055" s="44"/>
      <c r="J2055" s="44"/>
      <c r="K2055" s="44"/>
      <c r="L2055" s="44"/>
      <c r="M2055" s="44"/>
      <c r="N2055" s="44"/>
      <c r="O2055" s="44"/>
      <c r="P2055" s="44"/>
      <c r="Q2055" s="44"/>
      <c r="R2055" s="44"/>
    </row>
    <row r="2056" spans="1:18" s="47" customFormat="1" x14ac:dyDescent="0.25">
      <c r="A2056" s="44"/>
      <c r="B2056" s="44"/>
      <c r="C2056" s="44"/>
      <c r="D2056" s="44"/>
      <c r="E2056" s="44"/>
      <c r="F2056" s="44"/>
      <c r="G2056" s="44"/>
      <c r="H2056" s="44"/>
      <c r="I2056" s="44"/>
      <c r="J2056" s="44"/>
      <c r="K2056" s="44"/>
      <c r="L2056" s="44"/>
      <c r="M2056" s="44"/>
      <c r="N2056" s="44"/>
      <c r="O2056" s="44"/>
      <c r="P2056" s="44"/>
      <c r="Q2056" s="44"/>
      <c r="R2056" s="44"/>
    </row>
    <row r="2057" spans="1:18" s="47" customFormat="1" x14ac:dyDescent="0.25">
      <c r="A2057" s="44"/>
      <c r="B2057" s="44"/>
      <c r="C2057" s="44"/>
      <c r="D2057" s="44"/>
      <c r="E2057" s="44"/>
      <c r="F2057" s="44"/>
      <c r="G2057" s="44"/>
      <c r="H2057" s="44"/>
      <c r="I2057" s="44"/>
      <c r="J2057" s="44"/>
      <c r="K2057" s="44"/>
      <c r="L2057" s="44"/>
      <c r="M2057" s="44"/>
      <c r="N2057" s="44"/>
      <c r="O2057" s="44"/>
      <c r="P2057" s="44"/>
      <c r="Q2057" s="44"/>
      <c r="R2057" s="44"/>
    </row>
    <row r="2058" spans="1:18" s="47" customFormat="1" x14ac:dyDescent="0.25">
      <c r="A2058" s="44"/>
      <c r="B2058" s="44"/>
      <c r="C2058" s="44"/>
      <c r="D2058" s="44"/>
      <c r="E2058" s="44"/>
      <c r="F2058" s="44"/>
      <c r="G2058" s="44"/>
      <c r="H2058" s="44"/>
      <c r="I2058" s="44"/>
      <c r="J2058" s="44"/>
      <c r="K2058" s="44"/>
      <c r="L2058" s="44"/>
      <c r="M2058" s="44"/>
      <c r="N2058" s="44"/>
      <c r="O2058" s="44"/>
      <c r="P2058" s="44"/>
      <c r="Q2058" s="44"/>
      <c r="R2058" s="44"/>
    </row>
    <row r="2059" spans="1:18" s="47" customFormat="1" x14ac:dyDescent="0.25">
      <c r="A2059" s="44"/>
      <c r="B2059" s="44"/>
      <c r="C2059" s="44"/>
      <c r="D2059" s="44"/>
      <c r="E2059" s="44"/>
      <c r="F2059" s="44"/>
      <c r="G2059" s="44"/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</row>
    <row r="2060" spans="1:18" s="47" customFormat="1" x14ac:dyDescent="0.25">
      <c r="A2060" s="44"/>
      <c r="B2060" s="44"/>
      <c r="C2060" s="44"/>
      <c r="D2060" s="44"/>
      <c r="E2060" s="44"/>
      <c r="F2060" s="44"/>
      <c r="G2060" s="44"/>
      <c r="H2060" s="44"/>
      <c r="I2060" s="44"/>
      <c r="J2060" s="44"/>
      <c r="K2060" s="44"/>
      <c r="L2060" s="44"/>
      <c r="M2060" s="44"/>
      <c r="N2060" s="44"/>
      <c r="O2060" s="44"/>
      <c r="P2060" s="44"/>
      <c r="Q2060" s="44"/>
      <c r="R2060" s="44"/>
    </row>
    <row r="2061" spans="1:18" s="47" customFormat="1" x14ac:dyDescent="0.25">
      <c r="A2061" s="44"/>
      <c r="B2061" s="44"/>
      <c r="C2061" s="44"/>
      <c r="D2061" s="44"/>
      <c r="E2061" s="44"/>
      <c r="F2061" s="44"/>
      <c r="G2061" s="44"/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</row>
    <row r="2062" spans="1:18" s="47" customFormat="1" x14ac:dyDescent="0.25">
      <c r="A2062" s="44"/>
      <c r="B2062" s="44"/>
      <c r="C2062" s="44"/>
      <c r="D2062" s="44"/>
      <c r="E2062" s="44"/>
      <c r="F2062" s="44"/>
      <c r="G2062" s="44"/>
      <c r="H2062" s="44"/>
      <c r="I2062" s="44"/>
      <c r="J2062" s="44"/>
      <c r="K2062" s="44"/>
      <c r="L2062" s="44"/>
      <c r="M2062" s="44"/>
      <c r="N2062" s="44"/>
      <c r="O2062" s="44"/>
      <c r="P2062" s="44"/>
      <c r="Q2062" s="44"/>
      <c r="R2062" s="44"/>
    </row>
    <row r="2063" spans="1:18" s="47" customFormat="1" x14ac:dyDescent="0.25">
      <c r="A2063" s="44"/>
      <c r="B2063" s="44"/>
      <c r="C2063" s="44"/>
      <c r="D2063" s="44"/>
      <c r="E2063" s="44"/>
      <c r="F2063" s="44"/>
      <c r="G2063" s="44"/>
      <c r="H2063" s="44"/>
      <c r="I2063" s="44"/>
      <c r="J2063" s="44"/>
      <c r="K2063" s="44"/>
      <c r="L2063" s="44"/>
      <c r="M2063" s="44"/>
      <c r="N2063" s="44"/>
      <c r="O2063" s="44"/>
      <c r="P2063" s="44"/>
      <c r="Q2063" s="44"/>
      <c r="R2063" s="44"/>
    </row>
    <row r="2064" spans="1:18" s="47" customFormat="1" x14ac:dyDescent="0.25">
      <c r="A2064" s="44"/>
      <c r="B2064" s="44"/>
      <c r="C2064" s="44"/>
      <c r="D2064" s="44"/>
      <c r="E2064" s="44"/>
      <c r="F2064" s="44"/>
      <c r="G2064" s="44"/>
      <c r="H2064" s="44"/>
      <c r="I2064" s="44"/>
      <c r="J2064" s="44"/>
      <c r="K2064" s="44"/>
      <c r="L2064" s="44"/>
      <c r="M2064" s="44"/>
      <c r="N2064" s="44"/>
      <c r="O2064" s="44"/>
      <c r="P2064" s="44"/>
      <c r="Q2064" s="44"/>
      <c r="R2064" s="44"/>
    </row>
    <row r="2065" spans="1:25" s="47" customFormat="1" x14ac:dyDescent="0.25">
      <c r="A2065" s="44"/>
      <c r="B2065" s="44"/>
      <c r="C2065" s="44"/>
      <c r="D2065" s="44"/>
      <c r="E2065" s="44"/>
      <c r="F2065" s="44"/>
      <c r="G2065" s="44"/>
      <c r="H2065" s="44"/>
      <c r="I2065" s="44"/>
      <c r="J2065" s="44"/>
      <c r="K2065" s="44"/>
      <c r="L2065" s="44"/>
      <c r="M2065" s="44"/>
      <c r="N2065" s="44"/>
      <c r="O2065" s="44"/>
      <c r="P2065" s="44"/>
      <c r="Q2065" s="44"/>
      <c r="R2065" s="44"/>
    </row>
    <row r="2066" spans="1:25" s="47" customFormat="1" x14ac:dyDescent="0.25">
      <c r="A2066" s="44"/>
      <c r="B2066" s="44"/>
      <c r="C2066" s="44"/>
      <c r="D2066" s="44"/>
      <c r="E2066" s="44"/>
      <c r="F2066" s="44"/>
      <c r="G2066" s="44"/>
      <c r="H2066" s="44"/>
      <c r="I2066" s="44"/>
      <c r="J2066" s="44"/>
      <c r="K2066" s="44"/>
      <c r="L2066" s="44"/>
      <c r="M2066" s="44"/>
      <c r="N2066" s="44"/>
      <c r="O2066" s="44"/>
      <c r="P2066" s="44"/>
      <c r="Q2066" s="44"/>
      <c r="R2066" s="44"/>
    </row>
    <row r="2067" spans="1:25" s="47" customFormat="1" x14ac:dyDescent="0.25">
      <c r="A2067" s="44"/>
      <c r="B2067" s="44"/>
      <c r="C2067" s="44"/>
      <c r="D2067" s="44"/>
      <c r="E2067" s="44"/>
      <c r="F2067" s="44"/>
      <c r="G2067" s="44"/>
      <c r="H2067" s="44"/>
      <c r="I2067" s="44"/>
      <c r="J2067" s="44"/>
      <c r="K2067" s="44"/>
      <c r="L2067" s="44"/>
      <c r="M2067" s="44"/>
      <c r="N2067" s="44"/>
      <c r="O2067" s="44"/>
      <c r="P2067" s="44"/>
      <c r="Q2067" s="44"/>
      <c r="R2067" s="44"/>
    </row>
    <row r="2068" spans="1:25" s="47" customFormat="1" x14ac:dyDescent="0.25">
      <c r="A2068" s="44"/>
      <c r="B2068" s="44"/>
      <c r="C2068" s="44"/>
      <c r="D2068" s="44"/>
      <c r="E2068" s="44"/>
      <c r="F2068" s="44"/>
      <c r="G2068" s="44"/>
      <c r="H2068" s="44"/>
      <c r="I2068" s="44"/>
      <c r="J2068" s="44"/>
      <c r="K2068" s="44"/>
      <c r="L2068" s="44"/>
      <c r="M2068" s="44"/>
      <c r="N2068" s="44"/>
      <c r="O2068" s="44"/>
      <c r="P2068" s="44"/>
      <c r="Q2068" s="44"/>
      <c r="R2068" s="44"/>
    </row>
    <row r="2069" spans="1:25" s="47" customFormat="1" x14ac:dyDescent="0.25">
      <c r="A2069" s="44"/>
      <c r="B2069" s="44"/>
      <c r="C2069" s="44"/>
      <c r="D2069" s="44"/>
      <c r="E2069" s="44"/>
      <c r="F2069" s="44"/>
      <c r="G2069" s="44"/>
      <c r="H2069" s="44"/>
      <c r="I2069" s="44"/>
      <c r="J2069" s="44"/>
      <c r="K2069" s="44"/>
      <c r="L2069" s="44"/>
      <c r="M2069" s="44"/>
      <c r="N2069" s="44"/>
      <c r="O2069" s="44"/>
      <c r="P2069" s="44"/>
      <c r="Q2069" s="44"/>
      <c r="R2069" s="44"/>
    </row>
    <row r="2070" spans="1:25" s="47" customFormat="1" x14ac:dyDescent="0.25">
      <c r="A2070" s="203"/>
      <c r="B2070" s="203"/>
      <c r="C2070" s="203"/>
      <c r="D2070" s="203"/>
      <c r="E2070" s="203"/>
      <c r="F2070" s="44"/>
      <c r="G2070" s="44"/>
      <c r="H2070" s="44"/>
      <c r="I2070" s="203"/>
      <c r="J2070" s="44"/>
      <c r="K2070" s="44"/>
      <c r="L2070" s="44"/>
      <c r="M2070" s="44"/>
      <c r="N2070" s="44"/>
      <c r="O2070" s="203"/>
      <c r="P2070" s="44"/>
      <c r="Q2070" s="44"/>
      <c r="R2070" s="44"/>
    </row>
    <row r="2071" spans="1:25" s="47" customFormat="1" x14ac:dyDescent="0.25">
      <c r="A2071" s="44"/>
      <c r="B2071" s="44"/>
      <c r="C2071" s="44"/>
      <c r="D2071" s="44"/>
      <c r="E2071" s="44"/>
      <c r="F2071" s="44"/>
      <c r="G2071" s="44"/>
      <c r="H2071" s="44"/>
      <c r="I2071" s="44"/>
      <c r="J2071" s="44"/>
      <c r="K2071" s="44"/>
      <c r="L2071" s="44"/>
      <c r="M2071" s="44"/>
      <c r="N2071" s="44"/>
      <c r="O2071" s="44"/>
      <c r="P2071" s="44"/>
      <c r="Q2071" s="44"/>
      <c r="R2071" s="44"/>
      <c r="W2071" s="44"/>
      <c r="X2071" s="44"/>
      <c r="Y2071" s="44"/>
    </row>
    <row r="2072" spans="1:25" s="47" customFormat="1" x14ac:dyDescent="0.25">
      <c r="A2072" s="44"/>
      <c r="B2072" s="44"/>
      <c r="C2072" s="44"/>
      <c r="D2072" s="44"/>
      <c r="E2072" s="44"/>
      <c r="F2072" s="44"/>
      <c r="G2072" s="44"/>
      <c r="H2072" s="44"/>
      <c r="I2072" s="44"/>
      <c r="J2072" s="44"/>
      <c r="K2072" s="44"/>
      <c r="L2072" s="44"/>
      <c r="M2072" s="44"/>
      <c r="N2072" s="44"/>
      <c r="O2072" s="44"/>
      <c r="P2072" s="44"/>
      <c r="Q2072" s="44"/>
      <c r="R2072" s="44"/>
      <c r="W2072" s="44"/>
      <c r="X2072" s="44"/>
      <c r="Y2072" s="44"/>
    </row>
    <row r="2073" spans="1:25" s="47" customFormat="1" x14ac:dyDescent="0.25">
      <c r="A2073" s="44"/>
      <c r="B2073" s="44"/>
      <c r="C2073" s="44"/>
      <c r="D2073" s="44"/>
      <c r="E2073" s="44"/>
      <c r="F2073" s="44"/>
      <c r="G2073" s="44"/>
      <c r="H2073" s="44"/>
      <c r="I2073" s="44"/>
      <c r="J2073" s="44"/>
      <c r="K2073" s="44"/>
      <c r="L2073" s="44"/>
      <c r="M2073" s="44"/>
      <c r="N2073" s="44"/>
      <c r="O2073" s="44"/>
      <c r="P2073" s="44"/>
      <c r="Q2073" s="44"/>
      <c r="R2073" s="44"/>
      <c r="W2073" s="44"/>
      <c r="X2073" s="44"/>
      <c r="Y2073" s="44"/>
    </row>
    <row r="2074" spans="1:25" s="47" customFormat="1" x14ac:dyDescent="0.25">
      <c r="A2074" s="44"/>
      <c r="B2074" s="44"/>
      <c r="C2074" s="44"/>
      <c r="D2074" s="44"/>
      <c r="E2074" s="44"/>
      <c r="F2074" s="44"/>
      <c r="G2074" s="44"/>
      <c r="H2074" s="44"/>
      <c r="I2074" s="44"/>
      <c r="J2074" s="44"/>
      <c r="K2074" s="44"/>
      <c r="L2074" s="44"/>
      <c r="M2074" s="44"/>
      <c r="N2074" s="44"/>
      <c r="O2074" s="44"/>
      <c r="P2074" s="44"/>
      <c r="Q2074" s="44"/>
      <c r="R2074" s="44"/>
      <c r="W2074" s="44"/>
      <c r="X2074" s="44"/>
      <c r="Y2074" s="44"/>
    </row>
    <row r="2075" spans="1:25" s="47" customFormat="1" x14ac:dyDescent="0.25">
      <c r="A2075" s="44"/>
      <c r="B2075" s="44"/>
      <c r="C2075" s="44"/>
      <c r="D2075" s="44"/>
      <c r="E2075" s="44"/>
      <c r="F2075" s="44"/>
      <c r="G2075" s="44"/>
      <c r="H2075" s="44"/>
      <c r="I2075" s="44"/>
      <c r="J2075" s="44"/>
      <c r="K2075" s="44"/>
      <c r="L2075" s="44"/>
      <c r="M2075" s="44"/>
      <c r="N2075" s="44"/>
      <c r="O2075" s="44"/>
      <c r="P2075" s="44"/>
      <c r="Q2075" s="44"/>
      <c r="R2075" s="44"/>
      <c r="W2075" s="44"/>
      <c r="X2075" s="44"/>
      <c r="Y2075" s="44"/>
    </row>
    <row r="2076" spans="1:25" s="47" customFormat="1" x14ac:dyDescent="0.25">
      <c r="A2076" s="44"/>
      <c r="B2076" s="44"/>
      <c r="C2076" s="44"/>
      <c r="D2076" s="44"/>
      <c r="E2076" s="44"/>
      <c r="F2076" s="44"/>
      <c r="G2076" s="44"/>
      <c r="H2076" s="44"/>
      <c r="I2076" s="44"/>
      <c r="J2076" s="44"/>
      <c r="K2076" s="44"/>
      <c r="L2076" s="44"/>
      <c r="M2076" s="44"/>
      <c r="N2076" s="44"/>
      <c r="O2076" s="44"/>
      <c r="P2076" s="44"/>
      <c r="Q2076" s="44"/>
      <c r="R2076" s="44"/>
      <c r="W2076" s="44"/>
      <c r="X2076" s="44"/>
      <c r="Y2076" s="44"/>
    </row>
    <row r="2077" spans="1:25" s="47" customFormat="1" x14ac:dyDescent="0.25">
      <c r="A2077" s="44"/>
      <c r="B2077" s="44"/>
      <c r="C2077" s="44"/>
      <c r="D2077" s="44"/>
      <c r="E2077" s="44"/>
      <c r="F2077" s="44"/>
      <c r="G2077" s="44"/>
      <c r="H2077" s="44"/>
      <c r="I2077" s="44"/>
      <c r="J2077" s="44"/>
      <c r="K2077" s="44"/>
      <c r="L2077" s="44"/>
      <c r="M2077" s="44"/>
      <c r="N2077" s="44"/>
      <c r="O2077" s="44"/>
      <c r="P2077" s="44"/>
      <c r="Q2077" s="44"/>
      <c r="R2077" s="44"/>
      <c r="W2077" s="44"/>
      <c r="X2077" s="44"/>
      <c r="Y2077" s="44"/>
    </row>
    <row r="2078" spans="1:25" s="47" customFormat="1" x14ac:dyDescent="0.25">
      <c r="A2078" s="44"/>
      <c r="B2078" s="44"/>
      <c r="C2078" s="44"/>
      <c r="D2078" s="44"/>
      <c r="E2078" s="44"/>
      <c r="F2078" s="44"/>
      <c r="G2078" s="44"/>
      <c r="H2078" s="44"/>
      <c r="I2078" s="44"/>
      <c r="J2078" s="44"/>
      <c r="K2078" s="44"/>
      <c r="L2078" s="44"/>
      <c r="M2078" s="44"/>
      <c r="N2078" s="44"/>
      <c r="O2078" s="44"/>
      <c r="P2078" s="44"/>
      <c r="Q2078" s="44"/>
      <c r="R2078" s="44"/>
      <c r="W2078" s="44"/>
      <c r="X2078" s="44"/>
      <c r="Y2078" s="44"/>
    </row>
    <row r="2079" spans="1:25" s="47" customFormat="1" x14ac:dyDescent="0.25">
      <c r="A2079" s="44"/>
      <c r="B2079" s="44"/>
      <c r="C2079" s="44"/>
      <c r="D2079" s="44"/>
      <c r="E2079" s="44"/>
      <c r="F2079" s="44"/>
      <c r="G2079" s="44"/>
      <c r="H2079" s="44"/>
      <c r="I2079" s="44"/>
      <c r="J2079" s="44"/>
      <c r="K2079" s="44"/>
      <c r="L2079" s="44"/>
      <c r="M2079" s="44"/>
      <c r="N2079" s="44"/>
      <c r="O2079" s="44"/>
      <c r="P2079" s="44"/>
      <c r="Q2079" s="44"/>
      <c r="R2079" s="44"/>
      <c r="W2079" s="44"/>
      <c r="X2079" s="44"/>
      <c r="Y2079" s="44"/>
    </row>
    <row r="2080" spans="1:25" s="47" customFormat="1" x14ac:dyDescent="0.25">
      <c r="A2080" s="44"/>
      <c r="B2080" s="44"/>
      <c r="C2080" s="44"/>
      <c r="D2080" s="44"/>
      <c r="E2080" s="44"/>
      <c r="F2080" s="44"/>
      <c r="G2080" s="44"/>
      <c r="H2080" s="44"/>
      <c r="I2080" s="44"/>
      <c r="J2080" s="44"/>
      <c r="K2080" s="44"/>
      <c r="L2080" s="44"/>
      <c r="M2080" s="44"/>
      <c r="N2080" s="44"/>
      <c r="O2080" s="44"/>
      <c r="P2080" s="44"/>
      <c r="Q2080" s="44"/>
      <c r="R2080" s="44"/>
      <c r="W2080" s="44"/>
      <c r="X2080" s="44"/>
      <c r="Y2080" s="44"/>
    </row>
    <row r="2081" spans="1:25" s="47" customFormat="1" x14ac:dyDescent="0.25">
      <c r="A2081" s="44"/>
      <c r="B2081" s="44"/>
      <c r="C2081" s="44"/>
      <c r="D2081" s="44"/>
      <c r="E2081" s="44"/>
      <c r="F2081" s="44"/>
      <c r="G2081" s="44"/>
      <c r="H2081" s="44"/>
      <c r="I2081" s="44"/>
      <c r="J2081" s="44"/>
      <c r="K2081" s="44"/>
      <c r="L2081" s="44"/>
      <c r="M2081" s="44"/>
      <c r="N2081" s="44"/>
      <c r="O2081" s="44"/>
      <c r="P2081" s="44"/>
      <c r="Q2081" s="44"/>
      <c r="R2081" s="44"/>
      <c r="W2081" s="44"/>
      <c r="X2081" s="44"/>
      <c r="Y2081" s="44"/>
    </row>
    <row r="2082" spans="1:25" s="47" customFormat="1" x14ac:dyDescent="0.25">
      <c r="A2082" s="44"/>
      <c r="B2082" s="44"/>
      <c r="C2082" s="44"/>
      <c r="D2082" s="44"/>
      <c r="E2082" s="44"/>
      <c r="F2082" s="44"/>
      <c r="G2082" s="44"/>
      <c r="H2082" s="44"/>
      <c r="I2082" s="44"/>
      <c r="J2082" s="44"/>
      <c r="K2082" s="44"/>
      <c r="L2082" s="44"/>
      <c r="M2082" s="44"/>
      <c r="N2082" s="44"/>
      <c r="O2082" s="44"/>
      <c r="P2082" s="44"/>
      <c r="Q2082" s="44"/>
      <c r="R2082" s="44"/>
      <c r="W2082" s="44"/>
      <c r="X2082" s="44"/>
      <c r="Y2082" s="44"/>
    </row>
    <row r="2083" spans="1:25" s="47" customFormat="1" x14ac:dyDescent="0.25">
      <c r="A2083" s="44"/>
      <c r="B2083" s="44"/>
      <c r="C2083" s="44"/>
      <c r="D2083" s="44"/>
      <c r="E2083" s="44"/>
      <c r="F2083" s="44"/>
      <c r="G2083" s="44"/>
      <c r="H2083" s="44"/>
      <c r="I2083" s="44"/>
      <c r="J2083" s="44"/>
      <c r="K2083" s="44"/>
      <c r="L2083" s="44"/>
      <c r="M2083" s="44"/>
      <c r="N2083" s="44"/>
      <c r="O2083" s="44"/>
      <c r="P2083" s="44"/>
      <c r="Q2083" s="44"/>
      <c r="R2083" s="44"/>
      <c r="W2083" s="44"/>
      <c r="X2083" s="44"/>
      <c r="Y2083" s="44"/>
    </row>
    <row r="2084" spans="1:25" s="47" customFormat="1" x14ac:dyDescent="0.25">
      <c r="A2084" s="44"/>
      <c r="B2084" s="44"/>
      <c r="C2084" s="44"/>
      <c r="D2084" s="44"/>
      <c r="E2084" s="44"/>
      <c r="F2084" s="44"/>
      <c r="G2084" s="44"/>
      <c r="H2084" s="44"/>
      <c r="I2084" s="44"/>
      <c r="J2084" s="44"/>
      <c r="K2084" s="44"/>
      <c r="L2084" s="44"/>
      <c r="M2084" s="44"/>
      <c r="N2084" s="44"/>
      <c r="O2084" s="44"/>
      <c r="P2084" s="44"/>
      <c r="Q2084" s="44"/>
      <c r="R2084" s="44"/>
      <c r="W2084" s="44"/>
      <c r="X2084" s="44"/>
      <c r="Y2084" s="44"/>
    </row>
    <row r="2085" spans="1:25" s="47" customFormat="1" x14ac:dyDescent="0.25">
      <c r="A2085" s="44"/>
      <c r="B2085" s="44"/>
      <c r="C2085" s="44"/>
      <c r="D2085" s="44"/>
      <c r="E2085" s="44"/>
      <c r="F2085" s="44"/>
      <c r="G2085" s="44"/>
      <c r="H2085" s="44"/>
      <c r="I2085" s="44"/>
      <c r="J2085" s="44"/>
      <c r="K2085" s="44"/>
      <c r="L2085" s="44"/>
      <c r="M2085" s="44"/>
      <c r="N2085" s="44"/>
      <c r="O2085" s="44"/>
      <c r="P2085" s="44"/>
      <c r="Q2085" s="44"/>
      <c r="R2085" s="44"/>
      <c r="W2085" s="44"/>
      <c r="X2085" s="44"/>
      <c r="Y2085" s="44"/>
    </row>
    <row r="2086" spans="1:25" s="47" customFormat="1" x14ac:dyDescent="0.25">
      <c r="A2086" s="44"/>
      <c r="B2086" s="44"/>
      <c r="C2086" s="44"/>
      <c r="D2086" s="44"/>
      <c r="E2086" s="44"/>
      <c r="F2086" s="44"/>
      <c r="G2086" s="44"/>
      <c r="H2086" s="44"/>
      <c r="I2086" s="44"/>
      <c r="J2086" s="44"/>
      <c r="K2086" s="44"/>
      <c r="L2086" s="44"/>
      <c r="M2086" s="44"/>
      <c r="N2086" s="44"/>
      <c r="O2086" s="44"/>
      <c r="P2086" s="44"/>
      <c r="Q2086" s="44"/>
      <c r="R2086" s="44"/>
      <c r="W2086" s="44"/>
      <c r="X2086" s="44"/>
      <c r="Y2086" s="44"/>
    </row>
    <row r="2087" spans="1:25" s="47" customFormat="1" x14ac:dyDescent="0.25">
      <c r="A2087" s="44"/>
      <c r="B2087" s="44"/>
      <c r="C2087" s="44"/>
      <c r="D2087" s="44"/>
      <c r="E2087" s="44"/>
      <c r="F2087" s="44"/>
      <c r="G2087" s="44"/>
      <c r="H2087" s="44"/>
      <c r="I2087" s="44"/>
      <c r="J2087" s="44"/>
      <c r="K2087" s="44"/>
      <c r="L2087" s="44"/>
      <c r="M2087" s="44"/>
      <c r="N2087" s="44"/>
      <c r="O2087" s="44"/>
      <c r="P2087" s="44"/>
      <c r="Q2087" s="44"/>
      <c r="R2087" s="44"/>
      <c r="W2087" s="44"/>
      <c r="X2087" s="44"/>
      <c r="Y2087" s="44"/>
    </row>
    <row r="2088" spans="1:25" s="47" customFormat="1" x14ac:dyDescent="0.25">
      <c r="A2088" s="44"/>
      <c r="B2088" s="44"/>
      <c r="C2088" s="44"/>
      <c r="D2088" s="44"/>
      <c r="E2088" s="44"/>
      <c r="F2088" s="44"/>
      <c r="G2088" s="44"/>
      <c r="H2088" s="44"/>
      <c r="I2088" s="44"/>
      <c r="J2088" s="44"/>
      <c r="K2088" s="44"/>
      <c r="L2088" s="44"/>
      <c r="M2088" s="44"/>
      <c r="N2088" s="44"/>
      <c r="O2088" s="44"/>
      <c r="P2088" s="44"/>
      <c r="Q2088" s="44"/>
      <c r="R2088" s="44"/>
      <c r="W2088" s="44"/>
      <c r="X2088" s="44"/>
      <c r="Y2088" s="44"/>
    </row>
    <row r="2089" spans="1:25" s="47" customFormat="1" x14ac:dyDescent="0.25">
      <c r="A2089" s="44"/>
      <c r="B2089" s="44"/>
      <c r="C2089" s="44"/>
      <c r="D2089" s="44"/>
      <c r="E2089" s="44"/>
      <c r="F2089" s="44"/>
      <c r="G2089" s="44"/>
      <c r="H2089" s="44"/>
      <c r="I2089" s="44"/>
      <c r="J2089" s="44"/>
      <c r="K2089" s="44"/>
      <c r="L2089" s="44"/>
      <c r="M2089" s="44"/>
      <c r="N2089" s="44"/>
      <c r="O2089" s="44"/>
      <c r="P2089" s="44"/>
      <c r="Q2089" s="44"/>
      <c r="R2089" s="44"/>
      <c r="W2089" s="44"/>
      <c r="X2089" s="44"/>
      <c r="Y2089" s="44"/>
    </row>
    <row r="2090" spans="1:25" s="47" customFormat="1" x14ac:dyDescent="0.25">
      <c r="A2090" s="44"/>
      <c r="B2090" s="44"/>
      <c r="C2090" s="44"/>
      <c r="D2090" s="44"/>
      <c r="E2090" s="44"/>
      <c r="F2090" s="44"/>
      <c r="G2090" s="44"/>
      <c r="H2090" s="44"/>
      <c r="I2090" s="44"/>
      <c r="J2090" s="44"/>
      <c r="K2090" s="44"/>
      <c r="L2090" s="44"/>
      <c r="M2090" s="44"/>
      <c r="N2090" s="44"/>
      <c r="O2090" s="44"/>
      <c r="P2090" s="44"/>
      <c r="Q2090" s="44"/>
      <c r="R2090" s="44"/>
      <c r="W2090" s="44"/>
      <c r="X2090" s="44"/>
      <c r="Y2090" s="44"/>
    </row>
    <row r="2091" spans="1:25" s="47" customFormat="1" x14ac:dyDescent="0.25">
      <c r="A2091" s="44"/>
      <c r="B2091" s="44"/>
      <c r="C2091" s="44"/>
      <c r="D2091" s="44"/>
      <c r="E2091" s="44"/>
      <c r="F2091" s="44"/>
      <c r="G2091" s="44"/>
      <c r="H2091" s="44"/>
      <c r="I2091" s="44"/>
      <c r="J2091" s="44"/>
      <c r="K2091" s="44"/>
      <c r="L2091" s="44"/>
      <c r="M2091" s="44"/>
      <c r="N2091" s="44"/>
      <c r="O2091" s="44"/>
      <c r="P2091" s="44"/>
      <c r="Q2091" s="44"/>
      <c r="R2091" s="44"/>
      <c r="W2091" s="44"/>
      <c r="X2091" s="44"/>
      <c r="Y2091" s="44"/>
    </row>
    <row r="2092" spans="1:25" s="47" customFormat="1" x14ac:dyDescent="0.25">
      <c r="A2092" s="44"/>
      <c r="B2092" s="44"/>
      <c r="C2092" s="44"/>
      <c r="D2092" s="44"/>
      <c r="E2092" s="44"/>
      <c r="F2092" s="44"/>
      <c r="G2092" s="44"/>
      <c r="H2092" s="44"/>
      <c r="I2092" s="44"/>
      <c r="J2092" s="44"/>
      <c r="K2092" s="44"/>
      <c r="L2092" s="44"/>
      <c r="M2092" s="44"/>
      <c r="N2092" s="44"/>
      <c r="O2092" s="44"/>
      <c r="P2092" s="44"/>
      <c r="Q2092" s="44"/>
      <c r="R2092" s="44"/>
      <c r="W2092" s="44"/>
      <c r="X2092" s="44"/>
      <c r="Y2092" s="44"/>
    </row>
    <row r="2093" spans="1:25" s="47" customFormat="1" x14ac:dyDescent="0.25">
      <c r="A2093" s="44"/>
      <c r="B2093" s="44"/>
      <c r="C2093" s="44"/>
      <c r="D2093" s="44"/>
      <c r="E2093" s="44"/>
      <c r="F2093" s="44"/>
      <c r="G2093" s="44"/>
      <c r="H2093" s="44"/>
      <c r="I2093" s="44"/>
      <c r="J2093" s="44"/>
      <c r="K2093" s="44"/>
      <c r="L2093" s="44"/>
      <c r="M2093" s="44"/>
      <c r="N2093" s="44"/>
      <c r="O2093" s="44"/>
      <c r="P2093" s="44"/>
      <c r="Q2093" s="44"/>
      <c r="R2093" s="44"/>
      <c r="W2093" s="44"/>
      <c r="X2093" s="44"/>
      <c r="Y2093" s="44"/>
    </row>
    <row r="2094" spans="1:25" s="47" customFormat="1" x14ac:dyDescent="0.25">
      <c r="A2094" s="44"/>
      <c r="B2094" s="44"/>
      <c r="C2094" s="44"/>
      <c r="D2094" s="44"/>
      <c r="E2094" s="44"/>
      <c r="F2094" s="44"/>
      <c r="G2094" s="44"/>
      <c r="H2094" s="44"/>
      <c r="I2094" s="44"/>
      <c r="J2094" s="44"/>
      <c r="K2094" s="44"/>
      <c r="L2094" s="44"/>
      <c r="M2094" s="44"/>
      <c r="N2094" s="44"/>
      <c r="O2094" s="44"/>
      <c r="P2094" s="44"/>
      <c r="Q2094" s="44"/>
      <c r="R2094" s="44"/>
      <c r="W2094" s="44"/>
      <c r="X2094" s="44"/>
      <c r="Y2094" s="44"/>
    </row>
    <row r="2095" spans="1:25" s="47" customFormat="1" x14ac:dyDescent="0.25">
      <c r="A2095" s="44"/>
      <c r="B2095" s="44"/>
      <c r="C2095" s="44"/>
      <c r="D2095" s="44"/>
      <c r="E2095" s="44"/>
      <c r="F2095" s="44"/>
      <c r="G2095" s="44"/>
      <c r="H2095" s="44"/>
      <c r="I2095" s="44"/>
      <c r="J2095" s="44"/>
      <c r="K2095" s="44"/>
      <c r="L2095" s="44"/>
      <c r="M2095" s="44"/>
      <c r="N2095" s="44"/>
      <c r="O2095" s="44"/>
      <c r="P2095" s="44"/>
      <c r="Q2095" s="44"/>
      <c r="R2095" s="44"/>
      <c r="W2095" s="44"/>
      <c r="X2095" s="44"/>
      <c r="Y2095" s="44"/>
    </row>
    <row r="2096" spans="1:25" s="47" customFormat="1" x14ac:dyDescent="0.25">
      <c r="A2096" s="44"/>
      <c r="B2096" s="44"/>
      <c r="C2096" s="44"/>
      <c r="D2096" s="44"/>
      <c r="E2096" s="44"/>
      <c r="F2096" s="44"/>
      <c r="G2096" s="44"/>
      <c r="H2096" s="44"/>
      <c r="I2096" s="44"/>
      <c r="J2096" s="44"/>
      <c r="K2096" s="44"/>
      <c r="L2096" s="44"/>
      <c r="M2096" s="44"/>
      <c r="N2096" s="44"/>
      <c r="O2096" s="44"/>
      <c r="P2096" s="44"/>
      <c r="Q2096" s="44"/>
      <c r="R2096" s="44"/>
      <c r="W2096" s="44"/>
      <c r="X2096" s="44"/>
      <c r="Y2096" s="44"/>
    </row>
    <row r="2097" spans="1:25" s="47" customFormat="1" x14ac:dyDescent="0.25">
      <c r="A2097" s="44"/>
      <c r="B2097" s="44"/>
      <c r="C2097" s="44"/>
      <c r="D2097" s="44"/>
      <c r="E2097" s="44"/>
      <c r="F2097" s="44"/>
      <c r="G2097" s="44"/>
      <c r="H2097" s="44"/>
      <c r="I2097" s="44"/>
      <c r="J2097" s="44"/>
      <c r="K2097" s="44"/>
      <c r="L2097" s="44"/>
      <c r="M2097" s="44"/>
      <c r="N2097" s="44"/>
      <c r="O2097" s="44"/>
      <c r="P2097" s="44"/>
      <c r="Q2097" s="44"/>
      <c r="R2097" s="44"/>
      <c r="W2097" s="44"/>
      <c r="X2097" s="44"/>
      <c r="Y2097" s="44"/>
    </row>
    <row r="2098" spans="1:25" s="47" customFormat="1" x14ac:dyDescent="0.25">
      <c r="A2098" s="44"/>
      <c r="B2098" s="44"/>
      <c r="C2098" s="44"/>
      <c r="D2098" s="44"/>
      <c r="E2098" s="44"/>
      <c r="F2098" s="44"/>
      <c r="G2098" s="44"/>
      <c r="H2098" s="44"/>
      <c r="I2098" s="44"/>
      <c r="J2098" s="44"/>
      <c r="K2098" s="44"/>
      <c r="L2098" s="44"/>
      <c r="M2098" s="44"/>
      <c r="N2098" s="44"/>
      <c r="O2098" s="44"/>
      <c r="P2098" s="44"/>
      <c r="Q2098" s="44"/>
      <c r="R2098" s="44"/>
      <c r="W2098" s="44"/>
      <c r="X2098" s="44"/>
      <c r="Y2098" s="44"/>
    </row>
    <row r="2099" spans="1:25" s="47" customFormat="1" x14ac:dyDescent="0.25">
      <c r="A2099" s="44"/>
      <c r="B2099" s="44"/>
      <c r="C2099" s="44"/>
      <c r="D2099" s="44"/>
      <c r="E2099" s="44"/>
      <c r="F2099" s="44"/>
      <c r="G2099" s="44"/>
      <c r="H2099" s="44"/>
      <c r="I2099" s="44"/>
      <c r="J2099" s="44"/>
      <c r="K2099" s="44"/>
      <c r="L2099" s="44"/>
      <c r="M2099" s="44"/>
      <c r="N2099" s="44"/>
      <c r="O2099" s="44"/>
      <c r="P2099" s="44"/>
      <c r="Q2099" s="44"/>
      <c r="R2099" s="44"/>
      <c r="W2099" s="44"/>
      <c r="X2099" s="44"/>
      <c r="Y2099" s="44"/>
    </row>
    <row r="2100" spans="1:25" s="47" customFormat="1" x14ac:dyDescent="0.25">
      <c r="A2100" s="44"/>
      <c r="B2100" s="44"/>
      <c r="C2100" s="44"/>
      <c r="D2100" s="44"/>
      <c r="E2100" s="44"/>
      <c r="F2100" s="44"/>
      <c r="G2100" s="44"/>
      <c r="H2100" s="44"/>
      <c r="I2100" s="44"/>
      <c r="J2100" s="44"/>
      <c r="K2100" s="44"/>
      <c r="L2100" s="44"/>
      <c r="M2100" s="44"/>
      <c r="N2100" s="44"/>
      <c r="O2100" s="44"/>
      <c r="P2100" s="44"/>
      <c r="Q2100" s="44"/>
      <c r="R2100" s="44"/>
      <c r="W2100" s="44"/>
      <c r="X2100" s="44"/>
      <c r="Y2100" s="44"/>
    </row>
    <row r="2101" spans="1:25" s="47" customFormat="1" x14ac:dyDescent="0.25">
      <c r="A2101" s="44"/>
      <c r="B2101" s="44"/>
      <c r="C2101" s="44"/>
      <c r="D2101" s="44"/>
      <c r="E2101" s="44"/>
      <c r="F2101" s="44"/>
      <c r="G2101" s="44"/>
      <c r="H2101" s="44"/>
      <c r="I2101" s="44"/>
      <c r="J2101" s="44"/>
      <c r="K2101" s="44"/>
      <c r="L2101" s="44"/>
      <c r="M2101" s="44"/>
      <c r="N2101" s="44"/>
      <c r="O2101" s="44"/>
      <c r="P2101" s="44"/>
      <c r="Q2101" s="44"/>
      <c r="R2101" s="44"/>
      <c r="W2101" s="44"/>
      <c r="X2101" s="44"/>
      <c r="Y2101" s="44"/>
    </row>
    <row r="2102" spans="1:25" s="47" customFormat="1" x14ac:dyDescent="0.25">
      <c r="A2102" s="44"/>
      <c r="B2102" s="44"/>
      <c r="C2102" s="44"/>
      <c r="D2102" s="44"/>
      <c r="E2102" s="44"/>
      <c r="F2102" s="44"/>
      <c r="G2102" s="44"/>
      <c r="H2102" s="44"/>
      <c r="I2102" s="44"/>
      <c r="J2102" s="44"/>
      <c r="K2102" s="44"/>
      <c r="L2102" s="44"/>
      <c r="M2102" s="44"/>
      <c r="N2102" s="44"/>
      <c r="O2102" s="44"/>
      <c r="P2102" s="44"/>
      <c r="Q2102" s="44"/>
      <c r="R2102" s="44"/>
      <c r="W2102" s="44"/>
      <c r="X2102" s="44"/>
      <c r="Y2102" s="44"/>
    </row>
    <row r="2103" spans="1:25" s="47" customFormat="1" x14ac:dyDescent="0.25">
      <c r="A2103" s="44"/>
      <c r="B2103" s="44"/>
      <c r="C2103" s="44"/>
      <c r="D2103" s="44"/>
      <c r="E2103" s="44"/>
      <c r="F2103" s="44"/>
      <c r="G2103" s="44"/>
      <c r="H2103" s="44"/>
      <c r="I2103" s="44"/>
      <c r="J2103" s="44"/>
      <c r="K2103" s="44"/>
      <c r="L2103" s="44"/>
      <c r="M2103" s="44"/>
      <c r="N2103" s="44"/>
      <c r="O2103" s="44"/>
      <c r="P2103" s="44"/>
      <c r="Q2103" s="44"/>
      <c r="R2103" s="44"/>
      <c r="W2103" s="44"/>
      <c r="X2103" s="44"/>
      <c r="Y2103" s="44"/>
    </row>
    <row r="2104" spans="1:25" s="47" customFormat="1" x14ac:dyDescent="0.25">
      <c r="A2104" s="44"/>
      <c r="B2104" s="44"/>
      <c r="C2104" s="44"/>
      <c r="D2104" s="44"/>
      <c r="E2104" s="44"/>
      <c r="F2104" s="44"/>
      <c r="G2104" s="44"/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W2104" s="44"/>
      <c r="X2104" s="44"/>
      <c r="Y2104" s="44"/>
    </row>
    <row r="2105" spans="1:25" s="47" customFormat="1" x14ac:dyDescent="0.25">
      <c r="A2105" s="44"/>
      <c r="B2105" s="44"/>
      <c r="C2105" s="44"/>
      <c r="D2105" s="44"/>
      <c r="E2105" s="44"/>
      <c r="F2105" s="44"/>
      <c r="G2105" s="44"/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W2105" s="44"/>
      <c r="X2105" s="44"/>
      <c r="Y2105" s="44"/>
    </row>
    <row r="2106" spans="1:25" s="47" customFormat="1" x14ac:dyDescent="0.25">
      <c r="A2106" s="44"/>
      <c r="B2106" s="44"/>
      <c r="C2106" s="44"/>
      <c r="D2106" s="44"/>
      <c r="E2106" s="44"/>
      <c r="F2106" s="44"/>
      <c r="G2106" s="44"/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W2106" s="44"/>
      <c r="X2106" s="44"/>
      <c r="Y2106" s="44"/>
    </row>
    <row r="2107" spans="1:25" s="47" customFormat="1" x14ac:dyDescent="0.25">
      <c r="A2107" s="44"/>
      <c r="B2107" s="44"/>
      <c r="C2107" s="44"/>
      <c r="D2107" s="44"/>
      <c r="E2107" s="44"/>
      <c r="F2107" s="44"/>
      <c r="G2107" s="44"/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W2107" s="44"/>
      <c r="X2107" s="44"/>
      <c r="Y2107" s="44"/>
    </row>
    <row r="2108" spans="1:25" s="47" customFormat="1" x14ac:dyDescent="0.25">
      <c r="A2108" s="44"/>
      <c r="B2108" s="44"/>
      <c r="C2108" s="44"/>
      <c r="D2108" s="44"/>
      <c r="E2108" s="44"/>
      <c r="F2108" s="44"/>
      <c r="G2108" s="44"/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W2108" s="44"/>
      <c r="X2108" s="44"/>
      <c r="Y2108" s="44"/>
    </row>
    <row r="2109" spans="1:25" s="47" customFormat="1" x14ac:dyDescent="0.25">
      <c r="A2109" s="44"/>
      <c r="B2109" s="44"/>
      <c r="C2109" s="44"/>
      <c r="D2109" s="44"/>
      <c r="E2109" s="44"/>
      <c r="F2109" s="44"/>
      <c r="G2109" s="44"/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W2109" s="44"/>
      <c r="X2109" s="44"/>
      <c r="Y2109" s="44"/>
    </row>
    <row r="2110" spans="1:25" s="47" customFormat="1" x14ac:dyDescent="0.25">
      <c r="A2110" s="44"/>
      <c r="B2110" s="44"/>
      <c r="C2110" s="44"/>
      <c r="D2110" s="44"/>
      <c r="E2110" s="44"/>
      <c r="F2110" s="44"/>
      <c r="G2110" s="44"/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W2110" s="44"/>
      <c r="X2110" s="44"/>
      <c r="Y2110" s="44"/>
    </row>
    <row r="2111" spans="1:25" s="47" customFormat="1" x14ac:dyDescent="0.25">
      <c r="A2111" s="44"/>
      <c r="B2111" s="44"/>
      <c r="C2111" s="44"/>
      <c r="D2111" s="44"/>
      <c r="E2111" s="44"/>
      <c r="F2111" s="44"/>
      <c r="G2111" s="44"/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W2111" s="44"/>
      <c r="X2111" s="44"/>
      <c r="Y2111" s="44"/>
    </row>
    <row r="2112" spans="1:25" s="47" customFormat="1" x14ac:dyDescent="0.25">
      <c r="A2112" s="44"/>
      <c r="B2112" s="44"/>
      <c r="C2112" s="44"/>
      <c r="D2112" s="44"/>
      <c r="E2112" s="44"/>
      <c r="F2112" s="44"/>
      <c r="G2112" s="44"/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W2112" s="44"/>
      <c r="X2112" s="44"/>
      <c r="Y2112" s="44"/>
    </row>
    <row r="2113" spans="1:25" s="47" customFormat="1" x14ac:dyDescent="0.25">
      <c r="A2113" s="44"/>
      <c r="B2113" s="44"/>
      <c r="C2113" s="44"/>
      <c r="D2113" s="44"/>
      <c r="E2113" s="44"/>
      <c r="F2113" s="44"/>
      <c r="G2113" s="44"/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W2113" s="44"/>
      <c r="X2113" s="44"/>
      <c r="Y2113" s="44"/>
    </row>
    <row r="2114" spans="1:25" s="47" customFormat="1" x14ac:dyDescent="0.25">
      <c r="A2114" s="44"/>
      <c r="B2114" s="44"/>
      <c r="C2114" s="44"/>
      <c r="D2114" s="44"/>
      <c r="E2114" s="44"/>
      <c r="F2114" s="44"/>
      <c r="G2114" s="44"/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W2114" s="44"/>
      <c r="X2114" s="44"/>
      <c r="Y2114" s="44"/>
    </row>
    <row r="2115" spans="1:25" s="47" customFormat="1" x14ac:dyDescent="0.25">
      <c r="A2115" s="44"/>
      <c r="B2115" s="44"/>
      <c r="C2115" s="44"/>
      <c r="D2115" s="44"/>
      <c r="E2115" s="44"/>
      <c r="F2115" s="44"/>
      <c r="G2115" s="44"/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W2115" s="44"/>
      <c r="X2115" s="44"/>
      <c r="Y2115" s="44"/>
    </row>
    <row r="2116" spans="1:25" s="47" customFormat="1" x14ac:dyDescent="0.25">
      <c r="A2116" s="44"/>
      <c r="B2116" s="44"/>
      <c r="C2116" s="44"/>
      <c r="D2116" s="44"/>
      <c r="E2116" s="44"/>
      <c r="F2116" s="44"/>
      <c r="G2116" s="44"/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W2116" s="44"/>
      <c r="X2116" s="44"/>
      <c r="Y2116" s="44"/>
    </row>
    <row r="2117" spans="1:25" s="47" customFormat="1" x14ac:dyDescent="0.25">
      <c r="A2117" s="44"/>
      <c r="B2117" s="44"/>
      <c r="C2117" s="44"/>
      <c r="D2117" s="44"/>
      <c r="E2117" s="44"/>
      <c r="F2117" s="44"/>
      <c r="G2117" s="44"/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W2117" s="44"/>
      <c r="X2117" s="44"/>
      <c r="Y2117" s="44"/>
    </row>
    <row r="2118" spans="1:25" s="47" customFormat="1" x14ac:dyDescent="0.25">
      <c r="A2118" s="44"/>
      <c r="B2118" s="44"/>
      <c r="C2118" s="44"/>
      <c r="D2118" s="44"/>
      <c r="E2118" s="44"/>
      <c r="F2118" s="44"/>
      <c r="G2118" s="44"/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W2118" s="44"/>
      <c r="X2118" s="44"/>
      <c r="Y2118" s="44"/>
    </row>
    <row r="2119" spans="1:25" s="47" customFormat="1" x14ac:dyDescent="0.25">
      <c r="A2119" s="44"/>
      <c r="B2119" s="44"/>
      <c r="C2119" s="44"/>
      <c r="D2119" s="44"/>
      <c r="E2119" s="44"/>
      <c r="F2119" s="44"/>
      <c r="G2119" s="44"/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W2119" s="44"/>
      <c r="X2119" s="44"/>
      <c r="Y2119" s="44"/>
    </row>
    <row r="2120" spans="1:25" s="47" customFormat="1" x14ac:dyDescent="0.25">
      <c r="A2120" s="44"/>
      <c r="B2120" s="44"/>
      <c r="C2120" s="44"/>
      <c r="D2120" s="44"/>
      <c r="E2120" s="44"/>
      <c r="F2120" s="44"/>
      <c r="G2120" s="44"/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W2120" s="44"/>
      <c r="X2120" s="44"/>
      <c r="Y2120" s="44"/>
    </row>
    <row r="2121" spans="1:25" s="47" customFormat="1" x14ac:dyDescent="0.25">
      <c r="A2121" s="44"/>
      <c r="B2121" s="44"/>
      <c r="C2121" s="44"/>
      <c r="D2121" s="44"/>
      <c r="E2121" s="44"/>
      <c r="F2121" s="44"/>
      <c r="G2121" s="44"/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W2121" s="44"/>
      <c r="X2121" s="44"/>
      <c r="Y2121" s="44"/>
    </row>
    <row r="2122" spans="1:25" s="47" customFormat="1" x14ac:dyDescent="0.25">
      <c r="A2122" s="44"/>
      <c r="B2122" s="44"/>
      <c r="C2122" s="44"/>
      <c r="D2122" s="44"/>
      <c r="E2122" s="44"/>
      <c r="F2122" s="44"/>
      <c r="G2122" s="44"/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W2122" s="44"/>
      <c r="X2122" s="44"/>
      <c r="Y2122" s="44"/>
    </row>
    <row r="2123" spans="1:25" s="47" customFormat="1" x14ac:dyDescent="0.25">
      <c r="A2123" s="44"/>
      <c r="B2123" s="44"/>
      <c r="C2123" s="44"/>
      <c r="D2123" s="44"/>
      <c r="E2123" s="44"/>
      <c r="F2123" s="44"/>
      <c r="G2123" s="44"/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W2123" s="44"/>
      <c r="X2123" s="44"/>
      <c r="Y2123" s="44"/>
    </row>
    <row r="2124" spans="1:25" s="47" customFormat="1" x14ac:dyDescent="0.25">
      <c r="A2124" s="44"/>
      <c r="B2124" s="44"/>
      <c r="C2124" s="44"/>
      <c r="D2124" s="44"/>
      <c r="E2124" s="44"/>
      <c r="F2124" s="44"/>
      <c r="G2124" s="44"/>
      <c r="H2124" s="44"/>
      <c r="I2124" s="44"/>
      <c r="J2124" s="44"/>
      <c r="K2124" s="44"/>
      <c r="L2124" s="44"/>
      <c r="M2124" s="44"/>
      <c r="N2124" s="44"/>
      <c r="O2124" s="44"/>
      <c r="P2124" s="44"/>
      <c r="Q2124" s="44"/>
      <c r="R2124" s="44"/>
      <c r="W2124" s="44"/>
      <c r="X2124" s="44"/>
      <c r="Y2124" s="44"/>
    </row>
    <row r="2125" spans="1:25" s="47" customFormat="1" x14ac:dyDescent="0.25">
      <c r="A2125" s="44"/>
      <c r="B2125" s="44"/>
      <c r="C2125" s="44"/>
      <c r="D2125" s="44"/>
      <c r="E2125" s="44"/>
      <c r="F2125" s="44"/>
      <c r="G2125" s="44"/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W2125" s="44"/>
      <c r="X2125" s="44"/>
      <c r="Y2125" s="44"/>
    </row>
    <row r="2126" spans="1:25" s="47" customFormat="1" x14ac:dyDescent="0.25">
      <c r="A2126" s="44"/>
      <c r="B2126" s="44"/>
      <c r="C2126" s="44"/>
      <c r="D2126" s="44"/>
      <c r="E2126" s="44"/>
      <c r="F2126" s="44"/>
      <c r="G2126" s="44"/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W2126" s="44"/>
      <c r="X2126" s="44"/>
      <c r="Y2126" s="44"/>
    </row>
    <row r="2127" spans="1:25" s="47" customFormat="1" x14ac:dyDescent="0.25">
      <c r="A2127" s="44"/>
      <c r="B2127" s="44"/>
      <c r="C2127" s="44"/>
      <c r="D2127" s="44"/>
      <c r="E2127" s="44"/>
      <c r="F2127" s="44"/>
      <c r="G2127" s="44"/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W2127" s="44"/>
      <c r="X2127" s="44"/>
      <c r="Y2127" s="44"/>
    </row>
    <row r="2128" spans="1:25" s="47" customFormat="1" x14ac:dyDescent="0.25">
      <c r="A2128" s="44"/>
      <c r="B2128" s="44"/>
      <c r="C2128" s="44"/>
      <c r="D2128" s="44"/>
      <c r="E2128" s="44"/>
      <c r="F2128" s="44"/>
      <c r="G2128" s="44"/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W2128" s="44"/>
      <c r="X2128" s="44"/>
      <c r="Y2128" s="44"/>
    </row>
    <row r="2129" spans="1:25" s="47" customFormat="1" x14ac:dyDescent="0.25">
      <c r="A2129" s="44"/>
      <c r="B2129" s="44"/>
      <c r="C2129" s="44"/>
      <c r="D2129" s="44"/>
      <c r="E2129" s="44"/>
      <c r="F2129" s="44"/>
      <c r="G2129" s="44"/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W2129" s="44"/>
      <c r="X2129" s="44"/>
      <c r="Y2129" s="44"/>
    </row>
    <row r="2130" spans="1:25" s="47" customFormat="1" x14ac:dyDescent="0.25">
      <c r="A2130" s="44"/>
      <c r="B2130" s="44"/>
      <c r="C2130" s="44"/>
      <c r="D2130" s="44"/>
      <c r="E2130" s="44"/>
      <c r="F2130" s="44"/>
      <c r="G2130" s="44"/>
      <c r="H2130" s="44"/>
      <c r="I2130" s="44"/>
      <c r="J2130" s="44"/>
      <c r="K2130" s="44"/>
      <c r="L2130" s="44"/>
      <c r="M2130" s="44"/>
      <c r="N2130" s="44"/>
      <c r="O2130" s="44"/>
      <c r="P2130" s="44"/>
      <c r="Q2130" s="44"/>
      <c r="R2130" s="44"/>
      <c r="W2130" s="44"/>
      <c r="X2130" s="44"/>
      <c r="Y2130" s="44"/>
    </row>
    <row r="2131" spans="1:25" s="47" customFormat="1" x14ac:dyDescent="0.25">
      <c r="A2131" s="44"/>
      <c r="B2131" s="44"/>
      <c r="C2131" s="44"/>
      <c r="D2131" s="44"/>
      <c r="E2131" s="44"/>
      <c r="F2131" s="44"/>
      <c r="G2131" s="44"/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W2131" s="44"/>
      <c r="X2131" s="44"/>
      <c r="Y2131" s="44"/>
    </row>
    <row r="2132" spans="1:25" s="47" customFormat="1" x14ac:dyDescent="0.25">
      <c r="A2132" s="44"/>
      <c r="B2132" s="44"/>
      <c r="C2132" s="44"/>
      <c r="D2132" s="44"/>
      <c r="E2132" s="44"/>
      <c r="F2132" s="44"/>
      <c r="G2132" s="44"/>
      <c r="H2132" s="44"/>
      <c r="I2132" s="44"/>
      <c r="J2132" s="44"/>
      <c r="K2132" s="44"/>
      <c r="L2132" s="44"/>
      <c r="M2132" s="44"/>
      <c r="N2132" s="44"/>
      <c r="O2132" s="44"/>
      <c r="P2132" s="44"/>
      <c r="Q2132" s="44"/>
      <c r="R2132" s="44"/>
      <c r="W2132" s="44"/>
      <c r="X2132" s="44"/>
      <c r="Y2132" s="44"/>
    </row>
    <row r="2133" spans="1:25" s="47" customFormat="1" x14ac:dyDescent="0.25">
      <c r="A2133" s="44"/>
      <c r="B2133" s="44"/>
      <c r="C2133" s="44"/>
      <c r="D2133" s="44"/>
      <c r="E2133" s="44"/>
      <c r="F2133" s="44"/>
      <c r="G2133" s="44"/>
      <c r="H2133" s="44"/>
      <c r="I2133" s="44"/>
      <c r="J2133" s="44"/>
      <c r="K2133" s="44"/>
      <c r="L2133" s="44"/>
      <c r="M2133" s="44"/>
      <c r="N2133" s="44"/>
      <c r="O2133" s="44"/>
      <c r="P2133" s="44"/>
      <c r="Q2133" s="44"/>
      <c r="R2133" s="44"/>
      <c r="W2133" s="44"/>
      <c r="X2133" s="44"/>
      <c r="Y2133" s="44"/>
    </row>
    <row r="2134" spans="1:25" s="47" customFormat="1" x14ac:dyDescent="0.25">
      <c r="A2134" s="44"/>
      <c r="B2134" s="44"/>
      <c r="C2134" s="44"/>
      <c r="D2134" s="44"/>
      <c r="E2134" s="44"/>
      <c r="F2134" s="44"/>
      <c r="G2134" s="44"/>
      <c r="H2134" s="44"/>
      <c r="I2134" s="44"/>
      <c r="J2134" s="44"/>
      <c r="K2134" s="44"/>
      <c r="L2134" s="44"/>
      <c r="M2134" s="44"/>
      <c r="N2134" s="44"/>
      <c r="O2134" s="44"/>
      <c r="P2134" s="44"/>
      <c r="Q2134" s="44"/>
      <c r="R2134" s="44"/>
      <c r="W2134" s="44"/>
      <c r="X2134" s="44"/>
      <c r="Y2134" s="44"/>
    </row>
    <row r="2135" spans="1:25" s="47" customFormat="1" x14ac:dyDescent="0.25">
      <c r="A2135" s="44"/>
      <c r="B2135" s="44"/>
      <c r="C2135" s="44"/>
      <c r="D2135" s="44"/>
      <c r="E2135" s="44"/>
      <c r="F2135" s="44"/>
      <c r="G2135" s="44"/>
      <c r="H2135" s="44"/>
      <c r="I2135" s="44"/>
      <c r="J2135" s="44"/>
      <c r="K2135" s="44"/>
      <c r="L2135" s="44"/>
      <c r="M2135" s="44"/>
      <c r="N2135" s="44"/>
      <c r="O2135" s="44"/>
      <c r="P2135" s="44"/>
      <c r="Q2135" s="44"/>
      <c r="R2135" s="44"/>
      <c r="W2135" s="44"/>
      <c r="X2135" s="44"/>
      <c r="Y2135" s="44"/>
    </row>
    <row r="2136" spans="1:25" s="47" customFormat="1" x14ac:dyDescent="0.25">
      <c r="A2136" s="44"/>
      <c r="B2136" s="44"/>
      <c r="C2136" s="44"/>
      <c r="D2136" s="44"/>
      <c r="E2136" s="44"/>
      <c r="F2136" s="44"/>
      <c r="G2136" s="44"/>
      <c r="H2136" s="44"/>
      <c r="I2136" s="44"/>
      <c r="J2136" s="44"/>
      <c r="K2136" s="44"/>
      <c r="L2136" s="44"/>
      <c r="M2136" s="44"/>
      <c r="N2136" s="44"/>
      <c r="O2136" s="44"/>
      <c r="P2136" s="44"/>
      <c r="Q2136" s="44"/>
      <c r="R2136" s="44"/>
      <c r="W2136" s="44"/>
      <c r="X2136" s="44"/>
      <c r="Y2136" s="44"/>
    </row>
    <row r="2137" spans="1:25" s="47" customFormat="1" x14ac:dyDescent="0.25">
      <c r="A2137" s="44"/>
      <c r="B2137" s="44"/>
      <c r="C2137" s="44"/>
      <c r="D2137" s="44"/>
      <c r="E2137" s="44"/>
      <c r="F2137" s="44"/>
      <c r="G2137" s="44"/>
      <c r="H2137" s="44"/>
      <c r="I2137" s="44"/>
      <c r="J2137" s="44"/>
      <c r="K2137" s="44"/>
      <c r="L2137" s="44"/>
      <c r="M2137" s="44"/>
      <c r="N2137" s="44"/>
      <c r="O2137" s="44"/>
      <c r="P2137" s="44"/>
      <c r="Q2137" s="44"/>
      <c r="R2137" s="44"/>
      <c r="W2137" s="44"/>
      <c r="X2137" s="44"/>
      <c r="Y2137" s="44"/>
    </row>
    <row r="2138" spans="1:25" s="47" customFormat="1" x14ac:dyDescent="0.25">
      <c r="A2138" s="44"/>
      <c r="B2138" s="44"/>
      <c r="C2138" s="44"/>
      <c r="D2138" s="44"/>
      <c r="E2138" s="44"/>
      <c r="F2138" s="44"/>
      <c r="G2138" s="44"/>
      <c r="H2138" s="44"/>
      <c r="I2138" s="44"/>
      <c r="J2138" s="44"/>
      <c r="K2138" s="44"/>
      <c r="L2138" s="44"/>
      <c r="M2138" s="44"/>
      <c r="N2138" s="44"/>
      <c r="O2138" s="44"/>
      <c r="P2138" s="44"/>
      <c r="Q2138" s="44"/>
      <c r="R2138" s="44"/>
      <c r="W2138" s="44"/>
      <c r="X2138" s="44"/>
      <c r="Y2138" s="44"/>
    </row>
    <row r="2139" spans="1:25" s="47" customFormat="1" x14ac:dyDescent="0.25">
      <c r="A2139" s="44"/>
      <c r="B2139" s="44"/>
      <c r="C2139" s="44"/>
      <c r="D2139" s="44"/>
      <c r="E2139" s="44"/>
      <c r="F2139" s="44"/>
      <c r="G2139" s="44"/>
      <c r="H2139" s="44"/>
      <c r="I2139" s="44"/>
      <c r="J2139" s="44"/>
      <c r="K2139" s="44"/>
      <c r="L2139" s="44"/>
      <c r="M2139" s="44"/>
      <c r="N2139" s="44"/>
      <c r="O2139" s="44"/>
      <c r="P2139" s="44"/>
      <c r="Q2139" s="44"/>
      <c r="R2139" s="44"/>
      <c r="W2139" s="44"/>
      <c r="X2139" s="44"/>
      <c r="Y2139" s="44"/>
    </row>
    <row r="2140" spans="1:25" s="47" customFormat="1" x14ac:dyDescent="0.25">
      <c r="A2140" s="44"/>
      <c r="B2140" s="44"/>
      <c r="C2140" s="44"/>
      <c r="D2140" s="44"/>
      <c r="E2140" s="44"/>
      <c r="F2140" s="44"/>
      <c r="G2140" s="44"/>
      <c r="H2140" s="44"/>
      <c r="I2140" s="44"/>
      <c r="J2140" s="44"/>
      <c r="K2140" s="44"/>
      <c r="L2140" s="44"/>
      <c r="M2140" s="44"/>
      <c r="N2140" s="44"/>
      <c r="O2140" s="44"/>
      <c r="P2140" s="44"/>
      <c r="Q2140" s="44"/>
      <c r="R2140" s="44"/>
      <c r="W2140" s="44"/>
      <c r="X2140" s="44"/>
      <c r="Y2140" s="44"/>
    </row>
    <row r="2141" spans="1:25" s="47" customFormat="1" x14ac:dyDescent="0.25">
      <c r="A2141" s="44"/>
      <c r="B2141" s="44"/>
      <c r="C2141" s="44"/>
      <c r="D2141" s="44"/>
      <c r="E2141" s="44"/>
      <c r="F2141" s="44"/>
      <c r="G2141" s="44"/>
      <c r="H2141" s="44"/>
      <c r="I2141" s="44"/>
      <c r="J2141" s="44"/>
      <c r="K2141" s="44"/>
      <c r="L2141" s="44"/>
      <c r="M2141" s="44"/>
      <c r="N2141" s="44"/>
      <c r="O2141" s="44"/>
      <c r="P2141" s="44"/>
      <c r="Q2141" s="44"/>
      <c r="R2141" s="44"/>
      <c r="W2141" s="44"/>
      <c r="X2141" s="44"/>
      <c r="Y2141" s="44"/>
    </row>
    <row r="2142" spans="1:25" s="47" customFormat="1" x14ac:dyDescent="0.25">
      <c r="A2142" s="44"/>
      <c r="B2142" s="44"/>
      <c r="C2142" s="44"/>
      <c r="D2142" s="44"/>
      <c r="E2142" s="44"/>
      <c r="F2142" s="44"/>
      <c r="G2142" s="44"/>
      <c r="H2142" s="44"/>
      <c r="I2142" s="44"/>
      <c r="J2142" s="44"/>
      <c r="K2142" s="44"/>
      <c r="L2142" s="44"/>
      <c r="M2142" s="44"/>
      <c r="N2142" s="44"/>
      <c r="O2142" s="44"/>
      <c r="P2142" s="44"/>
      <c r="Q2142" s="44"/>
      <c r="R2142" s="44"/>
      <c r="W2142" s="44"/>
      <c r="X2142" s="44"/>
      <c r="Y2142" s="44"/>
    </row>
    <row r="2143" spans="1:25" s="47" customFormat="1" x14ac:dyDescent="0.25">
      <c r="A2143" s="44"/>
      <c r="B2143" s="44"/>
      <c r="C2143" s="44"/>
      <c r="D2143" s="44"/>
      <c r="E2143" s="44"/>
      <c r="F2143" s="44"/>
      <c r="G2143" s="44"/>
      <c r="H2143" s="44"/>
      <c r="I2143" s="44"/>
      <c r="J2143" s="44"/>
      <c r="K2143" s="44"/>
      <c r="L2143" s="44"/>
      <c r="M2143" s="44"/>
      <c r="N2143" s="44"/>
      <c r="O2143" s="44"/>
      <c r="P2143" s="44"/>
      <c r="Q2143" s="44"/>
      <c r="R2143" s="44"/>
      <c r="W2143" s="44"/>
      <c r="X2143" s="44"/>
      <c r="Y2143" s="44"/>
    </row>
    <row r="2144" spans="1:25" s="47" customFormat="1" x14ac:dyDescent="0.25">
      <c r="A2144" s="44"/>
      <c r="B2144" s="44"/>
      <c r="C2144" s="44"/>
      <c r="D2144" s="44"/>
      <c r="E2144" s="44"/>
      <c r="F2144" s="44"/>
      <c r="G2144" s="44"/>
      <c r="H2144" s="44"/>
      <c r="I2144" s="44"/>
      <c r="J2144" s="44"/>
      <c r="K2144" s="44"/>
      <c r="L2144" s="44"/>
      <c r="M2144" s="44"/>
      <c r="N2144" s="44"/>
      <c r="O2144" s="44"/>
      <c r="P2144" s="44"/>
      <c r="Q2144" s="44"/>
      <c r="R2144" s="44"/>
      <c r="W2144" s="44"/>
      <c r="X2144" s="44"/>
      <c r="Y2144" s="44"/>
    </row>
    <row r="2145" spans="1:25" s="47" customFormat="1" x14ac:dyDescent="0.25">
      <c r="A2145" s="44"/>
      <c r="B2145" s="44"/>
      <c r="C2145" s="44"/>
      <c r="D2145" s="44"/>
      <c r="E2145" s="44"/>
      <c r="F2145" s="44"/>
      <c r="G2145" s="44"/>
      <c r="H2145" s="44"/>
      <c r="I2145" s="44"/>
      <c r="J2145" s="44"/>
      <c r="K2145" s="44"/>
      <c r="L2145" s="44"/>
      <c r="M2145" s="44"/>
      <c r="N2145" s="44"/>
      <c r="O2145" s="44"/>
      <c r="P2145" s="44"/>
      <c r="Q2145" s="44"/>
      <c r="R2145" s="44"/>
      <c r="W2145" s="44"/>
      <c r="X2145" s="44"/>
      <c r="Y2145" s="44"/>
    </row>
    <row r="2146" spans="1:25" s="47" customFormat="1" x14ac:dyDescent="0.25">
      <c r="A2146" s="44"/>
      <c r="B2146" s="44"/>
      <c r="C2146" s="44"/>
      <c r="D2146" s="44"/>
      <c r="E2146" s="44"/>
      <c r="F2146" s="44"/>
      <c r="G2146" s="44"/>
      <c r="H2146" s="44"/>
      <c r="I2146" s="44"/>
      <c r="J2146" s="44"/>
      <c r="K2146" s="44"/>
      <c r="L2146" s="44"/>
      <c r="M2146" s="44"/>
      <c r="N2146" s="44"/>
      <c r="O2146" s="44"/>
      <c r="P2146" s="44"/>
      <c r="Q2146" s="44"/>
      <c r="R2146" s="44"/>
      <c r="W2146" s="44"/>
      <c r="X2146" s="44"/>
      <c r="Y2146" s="44"/>
    </row>
    <row r="2147" spans="1:25" s="47" customFormat="1" x14ac:dyDescent="0.25">
      <c r="A2147" s="44"/>
      <c r="B2147" s="44"/>
      <c r="C2147" s="44"/>
      <c r="D2147" s="44"/>
      <c r="E2147" s="44"/>
      <c r="F2147" s="44"/>
      <c r="G2147" s="44"/>
      <c r="H2147" s="44"/>
      <c r="I2147" s="44"/>
      <c r="J2147" s="44"/>
      <c r="K2147" s="44"/>
      <c r="L2147" s="44"/>
      <c r="M2147" s="44"/>
      <c r="N2147" s="44"/>
      <c r="O2147" s="44"/>
      <c r="P2147" s="44"/>
      <c r="Q2147" s="44"/>
      <c r="R2147" s="44"/>
      <c r="W2147" s="44"/>
      <c r="X2147" s="44"/>
      <c r="Y2147" s="44"/>
    </row>
    <row r="2148" spans="1:25" s="47" customFormat="1" x14ac:dyDescent="0.25">
      <c r="A2148" s="44"/>
      <c r="B2148" s="44"/>
      <c r="C2148" s="44"/>
      <c r="D2148" s="44"/>
      <c r="E2148" s="44"/>
      <c r="F2148" s="44"/>
      <c r="G2148" s="44"/>
      <c r="H2148" s="44"/>
      <c r="I2148" s="44"/>
      <c r="J2148" s="44"/>
      <c r="K2148" s="44"/>
      <c r="L2148" s="44"/>
      <c r="M2148" s="44"/>
      <c r="N2148" s="44"/>
      <c r="O2148" s="44"/>
      <c r="P2148" s="44"/>
      <c r="Q2148" s="44"/>
      <c r="R2148" s="44"/>
      <c r="W2148" s="44"/>
      <c r="X2148" s="44"/>
      <c r="Y2148" s="44"/>
    </row>
    <row r="2149" spans="1:25" s="47" customFormat="1" x14ac:dyDescent="0.25">
      <c r="A2149" s="44"/>
      <c r="B2149" s="44"/>
      <c r="C2149" s="44"/>
      <c r="D2149" s="44"/>
      <c r="E2149" s="44"/>
      <c r="F2149" s="44"/>
      <c r="G2149" s="44"/>
      <c r="H2149" s="44"/>
      <c r="I2149" s="44"/>
      <c r="J2149" s="44"/>
      <c r="K2149" s="44"/>
      <c r="L2149" s="44"/>
      <c r="M2149" s="44"/>
      <c r="N2149" s="44"/>
      <c r="O2149" s="44"/>
      <c r="P2149" s="44"/>
      <c r="Q2149" s="44"/>
      <c r="R2149" s="44"/>
      <c r="W2149" s="44"/>
      <c r="X2149" s="44"/>
      <c r="Y2149" s="44"/>
    </row>
    <row r="2150" spans="1:25" s="47" customFormat="1" x14ac:dyDescent="0.25">
      <c r="A2150" s="44"/>
      <c r="B2150" s="44"/>
      <c r="C2150" s="44"/>
      <c r="D2150" s="44"/>
      <c r="E2150" s="44"/>
      <c r="F2150" s="44"/>
      <c r="G2150" s="44"/>
      <c r="H2150" s="44"/>
      <c r="I2150" s="44"/>
      <c r="J2150" s="44"/>
      <c r="K2150" s="44"/>
      <c r="L2150" s="44"/>
      <c r="M2150" s="44"/>
      <c r="N2150" s="44"/>
      <c r="O2150" s="44"/>
      <c r="P2150" s="44"/>
      <c r="Q2150" s="44"/>
      <c r="R2150" s="44"/>
      <c r="W2150" s="44"/>
      <c r="X2150" s="44"/>
      <c r="Y2150" s="44"/>
    </row>
    <row r="2151" spans="1:25" s="47" customFormat="1" x14ac:dyDescent="0.25">
      <c r="A2151" s="44"/>
      <c r="B2151" s="44"/>
      <c r="C2151" s="44"/>
      <c r="D2151" s="44"/>
      <c r="E2151" s="44"/>
      <c r="F2151" s="44"/>
      <c r="G2151" s="44"/>
      <c r="H2151" s="44"/>
      <c r="I2151" s="44"/>
      <c r="J2151" s="44"/>
      <c r="K2151" s="44"/>
      <c r="L2151" s="44"/>
      <c r="M2151" s="44"/>
      <c r="N2151" s="44"/>
      <c r="O2151" s="44"/>
      <c r="P2151" s="44"/>
      <c r="Q2151" s="44"/>
      <c r="R2151" s="44"/>
      <c r="W2151" s="44"/>
      <c r="X2151" s="44"/>
      <c r="Y2151" s="44"/>
    </row>
    <row r="2152" spans="1:25" s="47" customFormat="1" x14ac:dyDescent="0.25">
      <c r="A2152" s="44"/>
      <c r="B2152" s="44"/>
      <c r="C2152" s="44"/>
      <c r="D2152" s="44"/>
      <c r="E2152" s="44"/>
      <c r="F2152" s="44"/>
      <c r="G2152" s="44"/>
      <c r="H2152" s="44"/>
      <c r="I2152" s="44"/>
      <c r="J2152" s="44"/>
      <c r="K2152" s="44"/>
      <c r="L2152" s="44"/>
      <c r="M2152" s="44"/>
      <c r="N2152" s="44"/>
      <c r="O2152" s="44"/>
      <c r="P2152" s="44"/>
      <c r="Q2152" s="44"/>
      <c r="R2152" s="44"/>
      <c r="W2152" s="44"/>
      <c r="X2152" s="44"/>
      <c r="Y2152" s="44"/>
    </row>
    <row r="2153" spans="1:25" s="47" customFormat="1" x14ac:dyDescent="0.25">
      <c r="A2153" s="44"/>
      <c r="B2153" s="44"/>
      <c r="C2153" s="44"/>
      <c r="D2153" s="44"/>
      <c r="E2153" s="44"/>
      <c r="F2153" s="44"/>
      <c r="G2153" s="44"/>
      <c r="H2153" s="44"/>
      <c r="I2153" s="44"/>
      <c r="J2153" s="44"/>
      <c r="K2153" s="44"/>
      <c r="L2153" s="44"/>
      <c r="M2153" s="44"/>
      <c r="N2153" s="44"/>
      <c r="O2153" s="44"/>
      <c r="P2153" s="44"/>
      <c r="Q2153" s="44"/>
      <c r="R2153" s="44"/>
      <c r="W2153" s="44"/>
      <c r="X2153" s="44"/>
      <c r="Y2153" s="44"/>
    </row>
    <row r="2154" spans="1:25" s="47" customFormat="1" x14ac:dyDescent="0.25">
      <c r="A2154" s="44"/>
      <c r="B2154" s="44"/>
      <c r="C2154" s="44"/>
      <c r="D2154" s="44"/>
      <c r="E2154" s="44"/>
      <c r="F2154" s="44"/>
      <c r="G2154" s="44"/>
      <c r="H2154" s="44"/>
      <c r="I2154" s="44"/>
      <c r="J2154" s="44"/>
      <c r="K2154" s="44"/>
      <c r="L2154" s="44"/>
      <c r="M2154" s="44"/>
      <c r="N2154" s="44"/>
      <c r="O2154" s="44"/>
      <c r="P2154" s="44"/>
      <c r="Q2154" s="44"/>
      <c r="R2154" s="44"/>
      <c r="W2154" s="44"/>
      <c r="X2154" s="44"/>
      <c r="Y2154" s="44"/>
    </row>
    <row r="2155" spans="1:25" s="47" customFormat="1" x14ac:dyDescent="0.25">
      <c r="A2155" s="44"/>
      <c r="B2155" s="44"/>
      <c r="C2155" s="44"/>
      <c r="D2155" s="44"/>
      <c r="E2155" s="44"/>
      <c r="F2155" s="44"/>
      <c r="G2155" s="44"/>
      <c r="H2155" s="44"/>
      <c r="I2155" s="44"/>
      <c r="J2155" s="44"/>
      <c r="K2155" s="44"/>
      <c r="L2155" s="44"/>
      <c r="M2155" s="44"/>
      <c r="N2155" s="44"/>
      <c r="O2155" s="44"/>
      <c r="P2155" s="44"/>
      <c r="Q2155" s="44"/>
      <c r="R2155" s="44"/>
      <c r="W2155" s="44"/>
      <c r="X2155" s="44"/>
      <c r="Y2155" s="44"/>
    </row>
    <row r="2156" spans="1:25" s="47" customFormat="1" x14ac:dyDescent="0.25">
      <c r="A2156" s="44"/>
      <c r="B2156" s="44"/>
      <c r="C2156" s="44"/>
      <c r="D2156" s="44"/>
      <c r="E2156" s="44"/>
      <c r="F2156" s="44"/>
      <c r="G2156" s="44"/>
      <c r="H2156" s="44"/>
      <c r="I2156" s="44"/>
      <c r="J2156" s="44"/>
      <c r="K2156" s="44"/>
      <c r="L2156" s="44"/>
      <c r="M2156" s="44"/>
      <c r="N2156" s="44"/>
      <c r="O2156" s="44"/>
      <c r="P2156" s="44"/>
      <c r="Q2156" s="44"/>
      <c r="R2156" s="44"/>
      <c r="W2156" s="44"/>
      <c r="X2156" s="44"/>
      <c r="Y2156" s="44"/>
    </row>
    <row r="2157" spans="1:25" s="47" customFormat="1" x14ac:dyDescent="0.25">
      <c r="A2157" s="44"/>
      <c r="B2157" s="44"/>
      <c r="C2157" s="44"/>
      <c r="D2157" s="44"/>
      <c r="E2157" s="44"/>
      <c r="F2157" s="44"/>
      <c r="G2157" s="44"/>
      <c r="H2157" s="44"/>
      <c r="I2157" s="44"/>
      <c r="J2157" s="44"/>
      <c r="K2157" s="44"/>
      <c r="L2157" s="44"/>
      <c r="M2157" s="44"/>
      <c r="N2157" s="44"/>
      <c r="O2157" s="44"/>
      <c r="P2157" s="44"/>
      <c r="Q2157" s="44"/>
      <c r="R2157" s="44"/>
      <c r="W2157" s="44"/>
      <c r="X2157" s="44"/>
      <c r="Y2157" s="44"/>
    </row>
    <row r="2158" spans="1:25" s="47" customFormat="1" x14ac:dyDescent="0.25">
      <c r="A2158" s="44"/>
      <c r="B2158" s="44"/>
      <c r="C2158" s="44"/>
      <c r="D2158" s="44"/>
      <c r="E2158" s="44"/>
      <c r="F2158" s="44"/>
      <c r="G2158" s="44"/>
      <c r="H2158" s="44"/>
      <c r="I2158" s="44"/>
      <c r="J2158" s="44"/>
      <c r="K2158" s="44"/>
      <c r="L2158" s="44"/>
      <c r="M2158" s="44"/>
      <c r="N2158" s="44"/>
      <c r="O2158" s="44"/>
      <c r="P2158" s="44"/>
      <c r="Q2158" s="44"/>
      <c r="R2158" s="44"/>
      <c r="W2158" s="44"/>
      <c r="X2158" s="44"/>
      <c r="Y2158" s="44"/>
    </row>
    <row r="2159" spans="1:25" s="47" customFormat="1" x14ac:dyDescent="0.25">
      <c r="A2159" s="44"/>
      <c r="B2159" s="44"/>
      <c r="C2159" s="44"/>
      <c r="D2159" s="44"/>
      <c r="E2159" s="44"/>
      <c r="F2159" s="44"/>
      <c r="G2159" s="44"/>
      <c r="H2159" s="44"/>
      <c r="I2159" s="44"/>
      <c r="J2159" s="44"/>
      <c r="K2159" s="44"/>
      <c r="L2159" s="44"/>
      <c r="M2159" s="44"/>
      <c r="N2159" s="44"/>
      <c r="O2159" s="44"/>
      <c r="P2159" s="44"/>
      <c r="Q2159" s="44"/>
      <c r="R2159" s="44"/>
      <c r="W2159" s="44"/>
      <c r="X2159" s="44"/>
      <c r="Y2159" s="44"/>
    </row>
    <row r="2160" spans="1:25" s="47" customFormat="1" x14ac:dyDescent="0.25">
      <c r="A2160" s="44"/>
      <c r="B2160" s="44"/>
      <c r="C2160" s="44"/>
      <c r="D2160" s="44"/>
      <c r="E2160" s="44"/>
      <c r="F2160" s="44"/>
      <c r="G2160" s="44"/>
      <c r="H2160" s="44"/>
      <c r="I2160" s="44"/>
      <c r="J2160" s="44"/>
      <c r="K2160" s="44"/>
      <c r="L2160" s="44"/>
      <c r="M2160" s="44"/>
      <c r="N2160" s="44"/>
      <c r="O2160" s="44"/>
      <c r="P2160" s="44"/>
      <c r="Q2160" s="44"/>
      <c r="R2160" s="44"/>
      <c r="W2160" s="44"/>
      <c r="X2160" s="44"/>
      <c r="Y2160" s="44"/>
    </row>
    <row r="2161" spans="1:25" s="47" customFormat="1" x14ac:dyDescent="0.25">
      <c r="A2161" s="44"/>
      <c r="B2161" s="44"/>
      <c r="C2161" s="44"/>
      <c r="D2161" s="44"/>
      <c r="E2161" s="44"/>
      <c r="F2161" s="44"/>
      <c r="G2161" s="44"/>
      <c r="H2161" s="44"/>
      <c r="I2161" s="44"/>
      <c r="J2161" s="44"/>
      <c r="K2161" s="44"/>
      <c r="L2161" s="44"/>
      <c r="M2161" s="44"/>
      <c r="N2161" s="44"/>
      <c r="O2161" s="44"/>
      <c r="P2161" s="44"/>
      <c r="Q2161" s="44"/>
      <c r="R2161" s="44"/>
      <c r="W2161" s="44"/>
      <c r="X2161" s="44"/>
      <c r="Y2161" s="44"/>
    </row>
    <row r="2162" spans="1:25" s="47" customFormat="1" x14ac:dyDescent="0.25">
      <c r="A2162" s="44"/>
      <c r="B2162" s="44"/>
      <c r="C2162" s="44"/>
      <c r="D2162" s="44"/>
      <c r="E2162" s="44"/>
      <c r="F2162" s="44"/>
      <c r="G2162" s="44"/>
      <c r="H2162" s="44"/>
      <c r="I2162" s="44"/>
      <c r="J2162" s="44"/>
      <c r="K2162" s="44"/>
      <c r="L2162" s="44"/>
      <c r="M2162" s="44"/>
      <c r="N2162" s="44"/>
      <c r="O2162" s="44"/>
      <c r="P2162" s="44"/>
      <c r="Q2162" s="44"/>
      <c r="R2162" s="44"/>
      <c r="W2162" s="44"/>
      <c r="X2162" s="44"/>
      <c r="Y2162" s="44"/>
    </row>
    <row r="2163" spans="1:25" s="47" customFormat="1" x14ac:dyDescent="0.25">
      <c r="A2163" s="44"/>
      <c r="B2163" s="44"/>
      <c r="C2163" s="44"/>
      <c r="D2163" s="44"/>
      <c r="E2163" s="44"/>
      <c r="F2163" s="44"/>
      <c r="G2163" s="44"/>
      <c r="H2163" s="44"/>
      <c r="I2163" s="44"/>
      <c r="J2163" s="44"/>
      <c r="K2163" s="44"/>
      <c r="L2163" s="44"/>
      <c r="M2163" s="44"/>
      <c r="N2163" s="44"/>
      <c r="O2163" s="44"/>
      <c r="P2163" s="44"/>
      <c r="Q2163" s="44"/>
      <c r="R2163" s="44"/>
      <c r="W2163" s="44"/>
      <c r="X2163" s="44"/>
      <c r="Y2163" s="44"/>
    </row>
    <row r="2164" spans="1:25" s="47" customFormat="1" x14ac:dyDescent="0.25">
      <c r="A2164" s="44"/>
      <c r="B2164" s="44"/>
      <c r="C2164" s="44"/>
      <c r="D2164" s="44"/>
      <c r="E2164" s="44"/>
      <c r="F2164" s="44"/>
      <c r="G2164" s="44"/>
      <c r="H2164" s="44"/>
      <c r="I2164" s="44"/>
      <c r="J2164" s="44"/>
      <c r="K2164" s="44"/>
      <c r="L2164" s="44"/>
      <c r="M2164" s="44"/>
      <c r="N2164" s="44"/>
      <c r="O2164" s="44"/>
      <c r="P2164" s="44"/>
      <c r="Q2164" s="44"/>
      <c r="R2164" s="44"/>
      <c r="W2164" s="44"/>
      <c r="X2164" s="44"/>
      <c r="Y2164" s="44"/>
    </row>
    <row r="2165" spans="1:25" s="47" customFormat="1" x14ac:dyDescent="0.25">
      <c r="A2165" s="44"/>
      <c r="B2165" s="44"/>
      <c r="C2165" s="44"/>
      <c r="D2165" s="44"/>
      <c r="E2165" s="44"/>
      <c r="F2165" s="44"/>
      <c r="G2165" s="44"/>
      <c r="H2165" s="44"/>
      <c r="I2165" s="44"/>
      <c r="J2165" s="44"/>
      <c r="K2165" s="44"/>
      <c r="L2165" s="44"/>
      <c r="M2165" s="44"/>
      <c r="N2165" s="44"/>
      <c r="O2165" s="44"/>
      <c r="P2165" s="44"/>
      <c r="Q2165" s="44"/>
      <c r="R2165" s="44"/>
      <c r="W2165" s="44"/>
      <c r="X2165" s="44"/>
      <c r="Y2165" s="44"/>
    </row>
    <row r="2166" spans="1:25" s="47" customFormat="1" x14ac:dyDescent="0.25">
      <c r="A2166" s="44"/>
      <c r="B2166" s="44"/>
      <c r="C2166" s="44"/>
      <c r="D2166" s="44"/>
      <c r="E2166" s="44"/>
      <c r="F2166" s="44"/>
      <c r="G2166" s="44"/>
      <c r="H2166" s="44"/>
      <c r="I2166" s="44"/>
      <c r="J2166" s="44"/>
      <c r="K2166" s="44"/>
      <c r="L2166" s="44"/>
      <c r="M2166" s="44"/>
      <c r="N2166" s="44"/>
      <c r="O2166" s="44"/>
      <c r="P2166" s="44"/>
      <c r="Q2166" s="44"/>
      <c r="R2166" s="44"/>
      <c r="W2166" s="44"/>
      <c r="X2166" s="44"/>
      <c r="Y2166" s="44"/>
    </row>
    <row r="2167" spans="1:25" s="47" customFormat="1" x14ac:dyDescent="0.25">
      <c r="A2167" s="44"/>
      <c r="B2167" s="44"/>
      <c r="C2167" s="44"/>
      <c r="D2167" s="44"/>
      <c r="E2167" s="44"/>
      <c r="F2167" s="44"/>
      <c r="G2167" s="44"/>
      <c r="H2167" s="44"/>
      <c r="I2167" s="44"/>
      <c r="J2167" s="44"/>
      <c r="K2167" s="44"/>
      <c r="L2167" s="44"/>
      <c r="M2167" s="44"/>
      <c r="N2167" s="44"/>
      <c r="O2167" s="44"/>
      <c r="P2167" s="44"/>
      <c r="Q2167" s="44"/>
      <c r="R2167" s="44"/>
      <c r="W2167" s="44"/>
      <c r="X2167" s="44"/>
      <c r="Y2167" s="44"/>
    </row>
    <row r="2168" spans="1:25" s="47" customFormat="1" x14ac:dyDescent="0.25">
      <c r="A2168" s="44"/>
      <c r="B2168" s="44"/>
      <c r="C2168" s="44"/>
      <c r="D2168" s="44"/>
      <c r="E2168" s="44"/>
      <c r="F2168" s="44"/>
      <c r="G2168" s="44"/>
      <c r="H2168" s="44"/>
      <c r="I2168" s="44"/>
      <c r="J2168" s="44"/>
      <c r="K2168" s="44"/>
      <c r="L2168" s="44"/>
      <c r="M2168" s="44"/>
      <c r="N2168" s="44"/>
      <c r="O2168" s="44"/>
      <c r="P2168" s="44"/>
      <c r="Q2168" s="44"/>
      <c r="R2168" s="44"/>
      <c r="W2168" s="44"/>
      <c r="X2168" s="44"/>
      <c r="Y2168" s="44"/>
    </row>
    <row r="2169" spans="1:25" s="47" customFormat="1" x14ac:dyDescent="0.25">
      <c r="A2169" s="44"/>
      <c r="B2169" s="44"/>
      <c r="C2169" s="44"/>
      <c r="D2169" s="44"/>
      <c r="E2169" s="44"/>
      <c r="F2169" s="44"/>
      <c r="G2169" s="44"/>
      <c r="H2169" s="44"/>
      <c r="I2169" s="44"/>
      <c r="J2169" s="44"/>
      <c r="K2169" s="44"/>
      <c r="L2169" s="44"/>
      <c r="M2169" s="44"/>
      <c r="N2169" s="44"/>
      <c r="O2169" s="44"/>
      <c r="P2169" s="44"/>
      <c r="Q2169" s="44"/>
      <c r="R2169" s="44"/>
      <c r="W2169" s="44"/>
      <c r="X2169" s="44"/>
      <c r="Y2169" s="44"/>
    </row>
    <row r="2170" spans="1:25" s="47" customFormat="1" x14ac:dyDescent="0.25">
      <c r="A2170" s="44"/>
      <c r="B2170" s="44"/>
      <c r="C2170" s="44"/>
      <c r="D2170" s="44"/>
      <c r="E2170" s="44"/>
      <c r="F2170" s="44"/>
      <c r="G2170" s="44"/>
      <c r="H2170" s="44"/>
      <c r="I2170" s="44"/>
      <c r="J2170" s="44"/>
      <c r="K2170" s="44"/>
      <c r="L2170" s="44"/>
      <c r="M2170" s="44"/>
      <c r="N2170" s="44"/>
      <c r="O2170" s="44"/>
      <c r="P2170" s="44"/>
      <c r="Q2170" s="44"/>
      <c r="R2170" s="44"/>
      <c r="W2170" s="44"/>
      <c r="X2170" s="44"/>
      <c r="Y2170" s="44"/>
    </row>
    <row r="2171" spans="1:25" s="47" customFormat="1" x14ac:dyDescent="0.25">
      <c r="A2171" s="44"/>
      <c r="B2171" s="44"/>
      <c r="C2171" s="44"/>
      <c r="D2171" s="44"/>
      <c r="E2171" s="44"/>
      <c r="F2171" s="44"/>
      <c r="G2171" s="44"/>
      <c r="H2171" s="44"/>
      <c r="I2171" s="44"/>
      <c r="J2171" s="44"/>
      <c r="K2171" s="44"/>
      <c r="L2171" s="44"/>
      <c r="M2171" s="44"/>
      <c r="N2171" s="44"/>
      <c r="O2171" s="44"/>
      <c r="P2171" s="44"/>
      <c r="Q2171" s="44"/>
      <c r="R2171" s="44"/>
      <c r="W2171" s="44"/>
      <c r="X2171" s="44"/>
      <c r="Y2171" s="44"/>
    </row>
    <row r="2172" spans="1:25" s="47" customFormat="1" x14ac:dyDescent="0.25">
      <c r="A2172" s="44"/>
      <c r="B2172" s="44"/>
      <c r="C2172" s="44"/>
      <c r="D2172" s="44"/>
      <c r="E2172" s="44"/>
      <c r="F2172" s="44"/>
      <c r="G2172" s="44"/>
      <c r="H2172" s="44"/>
      <c r="I2172" s="44"/>
      <c r="J2172" s="44"/>
      <c r="K2172" s="44"/>
      <c r="L2172" s="44"/>
      <c r="M2172" s="44"/>
      <c r="N2172" s="44"/>
      <c r="O2172" s="44"/>
      <c r="P2172" s="44"/>
      <c r="Q2172" s="44"/>
      <c r="R2172" s="44"/>
      <c r="W2172" s="44"/>
      <c r="X2172" s="44"/>
      <c r="Y2172" s="44"/>
    </row>
    <row r="2173" spans="1:25" s="47" customFormat="1" x14ac:dyDescent="0.25">
      <c r="A2173" s="44"/>
      <c r="B2173" s="44"/>
      <c r="C2173" s="44"/>
      <c r="D2173" s="44"/>
      <c r="E2173" s="44"/>
      <c r="F2173" s="44"/>
      <c r="G2173" s="44"/>
      <c r="H2173" s="44"/>
      <c r="I2173" s="44"/>
      <c r="J2173" s="44"/>
      <c r="K2173" s="44"/>
      <c r="L2173" s="44"/>
      <c r="M2173" s="44"/>
      <c r="N2173" s="44"/>
      <c r="O2173" s="44"/>
      <c r="P2173" s="44"/>
      <c r="Q2173" s="44"/>
      <c r="R2173" s="44"/>
      <c r="W2173" s="44"/>
      <c r="X2173" s="44"/>
      <c r="Y2173" s="44"/>
    </row>
    <row r="2174" spans="1:25" s="47" customFormat="1" x14ac:dyDescent="0.25">
      <c r="A2174" s="44"/>
      <c r="B2174" s="44"/>
      <c r="C2174" s="44"/>
      <c r="D2174" s="44"/>
      <c r="E2174" s="44"/>
      <c r="F2174" s="44"/>
      <c r="G2174" s="44"/>
      <c r="H2174" s="44"/>
      <c r="I2174" s="44"/>
      <c r="J2174" s="44"/>
      <c r="K2174" s="44"/>
      <c r="L2174" s="44"/>
      <c r="M2174" s="44"/>
      <c r="N2174" s="44"/>
      <c r="O2174" s="44"/>
      <c r="P2174" s="44"/>
      <c r="Q2174" s="44"/>
      <c r="R2174" s="44"/>
      <c r="W2174" s="44"/>
      <c r="X2174" s="44"/>
      <c r="Y2174" s="44"/>
    </row>
    <row r="2175" spans="1:25" s="47" customFormat="1" x14ac:dyDescent="0.25">
      <c r="A2175" s="44"/>
      <c r="B2175" s="44"/>
      <c r="C2175" s="44"/>
      <c r="D2175" s="44"/>
      <c r="E2175" s="44"/>
      <c r="F2175" s="44"/>
      <c r="G2175" s="44"/>
      <c r="H2175" s="44"/>
      <c r="I2175" s="44"/>
      <c r="J2175" s="44"/>
      <c r="K2175" s="44"/>
      <c r="L2175" s="44"/>
      <c r="M2175" s="44"/>
      <c r="N2175" s="44"/>
      <c r="O2175" s="44"/>
      <c r="P2175" s="44"/>
      <c r="Q2175" s="44"/>
      <c r="R2175" s="44"/>
      <c r="W2175" s="44"/>
      <c r="X2175" s="44"/>
      <c r="Y2175" s="44"/>
    </row>
    <row r="2176" spans="1:25" s="47" customFormat="1" x14ac:dyDescent="0.25">
      <c r="A2176" s="44"/>
      <c r="B2176" s="44"/>
      <c r="C2176" s="44"/>
      <c r="D2176" s="44"/>
      <c r="E2176" s="44"/>
      <c r="F2176" s="44"/>
      <c r="G2176" s="44"/>
      <c r="H2176" s="44"/>
      <c r="I2176" s="44"/>
      <c r="J2176" s="44"/>
      <c r="K2176" s="44"/>
      <c r="L2176" s="44"/>
      <c r="M2176" s="44"/>
      <c r="N2176" s="44"/>
      <c r="O2176" s="44"/>
      <c r="P2176" s="44"/>
      <c r="Q2176" s="44"/>
      <c r="R2176" s="44"/>
      <c r="W2176" s="44"/>
      <c r="X2176" s="44"/>
      <c r="Y2176" s="44"/>
    </row>
    <row r="2177" spans="1:25" s="47" customFormat="1" x14ac:dyDescent="0.25">
      <c r="A2177" s="44"/>
      <c r="B2177" s="44"/>
      <c r="C2177" s="44"/>
      <c r="D2177" s="44"/>
      <c r="E2177" s="44"/>
      <c r="F2177" s="44"/>
      <c r="G2177" s="44"/>
      <c r="H2177" s="44"/>
      <c r="I2177" s="44"/>
      <c r="J2177" s="44"/>
      <c r="K2177" s="44"/>
      <c r="L2177" s="44"/>
      <c r="M2177" s="44"/>
      <c r="N2177" s="44"/>
      <c r="O2177" s="44"/>
      <c r="P2177" s="44"/>
      <c r="Q2177" s="44"/>
      <c r="R2177" s="44"/>
      <c r="W2177" s="44"/>
      <c r="X2177" s="44"/>
      <c r="Y2177" s="44"/>
    </row>
    <row r="2178" spans="1:25" s="47" customFormat="1" x14ac:dyDescent="0.25">
      <c r="A2178" s="44"/>
      <c r="B2178" s="44"/>
      <c r="C2178" s="44"/>
      <c r="D2178" s="44"/>
      <c r="E2178" s="44"/>
      <c r="F2178" s="44"/>
      <c r="G2178" s="44"/>
      <c r="H2178" s="44"/>
      <c r="I2178" s="44"/>
      <c r="J2178" s="44"/>
      <c r="K2178" s="44"/>
      <c r="L2178" s="44"/>
      <c r="M2178" s="44"/>
      <c r="N2178" s="44"/>
      <c r="O2178" s="44"/>
      <c r="P2178" s="44"/>
      <c r="Q2178" s="44"/>
      <c r="R2178" s="44"/>
      <c r="W2178" s="44"/>
      <c r="X2178" s="44"/>
      <c r="Y2178" s="44"/>
    </row>
    <row r="2179" spans="1:25" s="47" customFormat="1" x14ac:dyDescent="0.25">
      <c r="A2179" s="44"/>
      <c r="B2179" s="44"/>
      <c r="C2179" s="44"/>
      <c r="D2179" s="44"/>
      <c r="E2179" s="44"/>
      <c r="G2179" s="44"/>
      <c r="H2179" s="44"/>
      <c r="I2179" s="44"/>
      <c r="J2179" s="44"/>
      <c r="K2179" s="44"/>
      <c r="M2179" s="44"/>
      <c r="N2179" s="44"/>
      <c r="O2179" s="44"/>
      <c r="P2179" s="44"/>
      <c r="Q2179" s="44"/>
      <c r="W2179" s="44"/>
      <c r="X2179" s="44"/>
      <c r="Y2179" s="44"/>
    </row>
    <row r="2180" spans="1:25" s="47" customFormat="1" x14ac:dyDescent="0.25">
      <c r="A2180" s="44"/>
      <c r="B2180" s="44"/>
      <c r="C2180" s="44"/>
      <c r="D2180" s="44"/>
      <c r="E2180" s="44"/>
      <c r="G2180" s="44"/>
      <c r="H2180" s="44"/>
      <c r="I2180" s="44"/>
      <c r="J2180" s="44"/>
      <c r="K2180" s="44"/>
      <c r="M2180" s="44"/>
      <c r="N2180" s="44"/>
      <c r="O2180" s="44"/>
      <c r="P2180" s="44"/>
      <c r="Q2180" s="44"/>
      <c r="W2180" s="44"/>
      <c r="X2180" s="44"/>
      <c r="Y2180" s="44"/>
    </row>
    <row r="2181" spans="1:25" s="47" customFormat="1" x14ac:dyDescent="0.25">
      <c r="A2181" s="44"/>
      <c r="B2181" s="44"/>
      <c r="C2181" s="44"/>
      <c r="D2181" s="44"/>
      <c r="E2181" s="44"/>
      <c r="G2181" s="44"/>
      <c r="H2181" s="44"/>
      <c r="I2181" s="44"/>
      <c r="J2181" s="44"/>
      <c r="K2181" s="44"/>
      <c r="M2181" s="44"/>
      <c r="N2181" s="44"/>
      <c r="O2181" s="44"/>
      <c r="P2181" s="44"/>
      <c r="Q2181" s="44"/>
      <c r="W2181" s="44"/>
      <c r="X2181" s="44"/>
      <c r="Y2181" s="44"/>
    </row>
    <row r="2182" spans="1:25" s="47" customFormat="1" x14ac:dyDescent="0.25">
      <c r="A2182" s="44"/>
      <c r="B2182" s="44"/>
      <c r="C2182" s="44"/>
      <c r="D2182" s="44"/>
      <c r="E2182" s="44"/>
      <c r="G2182" s="44"/>
      <c r="H2182" s="44"/>
      <c r="I2182" s="44"/>
      <c r="J2182" s="44"/>
      <c r="K2182" s="44"/>
      <c r="M2182" s="44"/>
      <c r="N2182" s="44"/>
      <c r="O2182" s="44"/>
      <c r="P2182" s="44"/>
      <c r="Q2182" s="44"/>
      <c r="W2182" s="44"/>
      <c r="X2182" s="44"/>
      <c r="Y2182" s="44"/>
    </row>
    <row r="2183" spans="1:25" s="47" customFormat="1" x14ac:dyDescent="0.25">
      <c r="A2183" s="44"/>
      <c r="B2183" s="44"/>
      <c r="C2183" s="44"/>
      <c r="D2183" s="44"/>
      <c r="E2183" s="44"/>
      <c r="G2183" s="44"/>
      <c r="H2183" s="44"/>
      <c r="I2183" s="44"/>
      <c r="J2183" s="44"/>
      <c r="K2183" s="44"/>
      <c r="M2183" s="44"/>
      <c r="N2183" s="44"/>
      <c r="O2183" s="44"/>
      <c r="P2183" s="44"/>
      <c r="Q2183" s="44"/>
      <c r="W2183" s="44"/>
      <c r="X2183" s="44"/>
      <c r="Y2183" s="44"/>
    </row>
    <row r="2184" spans="1:25" s="47" customFormat="1" x14ac:dyDescent="0.25">
      <c r="A2184" s="44"/>
      <c r="B2184" s="44"/>
      <c r="C2184" s="44"/>
      <c r="D2184" s="44"/>
      <c r="E2184" s="44"/>
      <c r="G2184" s="44"/>
      <c r="H2184" s="44"/>
      <c r="I2184" s="44"/>
      <c r="J2184" s="44"/>
      <c r="K2184" s="44"/>
      <c r="M2184" s="44"/>
      <c r="N2184" s="44"/>
      <c r="O2184" s="44"/>
      <c r="P2184" s="44"/>
      <c r="Q2184" s="44"/>
      <c r="W2184" s="44"/>
      <c r="X2184" s="44"/>
      <c r="Y2184" s="44"/>
    </row>
    <row r="2185" spans="1:25" s="47" customFormat="1" x14ac:dyDescent="0.25">
      <c r="A2185" s="44"/>
      <c r="B2185" s="44"/>
      <c r="C2185" s="44"/>
      <c r="D2185" s="44"/>
      <c r="E2185" s="44"/>
      <c r="G2185" s="44"/>
      <c r="H2185" s="44"/>
      <c r="I2185" s="44"/>
      <c r="J2185" s="44"/>
      <c r="K2185" s="44"/>
      <c r="M2185" s="44"/>
      <c r="N2185" s="44"/>
      <c r="O2185" s="44"/>
      <c r="P2185" s="44"/>
      <c r="Q2185" s="44"/>
      <c r="W2185" s="44"/>
      <c r="X2185" s="44"/>
      <c r="Y2185" s="44"/>
    </row>
    <row r="2186" spans="1:25" s="47" customFormat="1" x14ac:dyDescent="0.25">
      <c r="A2186" s="44"/>
      <c r="B2186" s="44"/>
      <c r="C2186" s="44"/>
      <c r="D2186" s="44"/>
      <c r="E2186" s="44"/>
      <c r="G2186" s="44"/>
      <c r="H2186" s="44"/>
      <c r="I2186" s="44"/>
      <c r="J2186" s="44"/>
      <c r="K2186" s="44"/>
      <c r="M2186" s="44"/>
      <c r="N2186" s="44"/>
      <c r="O2186" s="44"/>
      <c r="P2186" s="44"/>
      <c r="Q2186" s="44"/>
      <c r="W2186" s="44"/>
      <c r="X2186" s="44"/>
      <c r="Y2186" s="44"/>
    </row>
    <row r="2187" spans="1:25" s="47" customFormat="1" x14ac:dyDescent="0.25">
      <c r="A2187" s="44"/>
      <c r="B2187" s="44"/>
      <c r="C2187" s="44"/>
      <c r="D2187" s="44"/>
      <c r="E2187" s="44"/>
      <c r="G2187" s="44"/>
      <c r="H2187" s="44"/>
      <c r="I2187" s="44"/>
      <c r="J2187" s="44"/>
      <c r="K2187" s="44"/>
      <c r="M2187" s="44"/>
      <c r="N2187" s="44"/>
      <c r="O2187" s="44"/>
      <c r="P2187" s="44"/>
      <c r="Q2187" s="44"/>
      <c r="W2187" s="44"/>
      <c r="X2187" s="44"/>
      <c r="Y2187" s="44"/>
    </row>
    <row r="2188" spans="1:25" s="47" customFormat="1" x14ac:dyDescent="0.25">
      <c r="A2188" s="44"/>
      <c r="B2188" s="44"/>
      <c r="C2188" s="44"/>
      <c r="D2188" s="44"/>
      <c r="E2188" s="44"/>
      <c r="G2188" s="44"/>
      <c r="H2188" s="44"/>
      <c r="I2188" s="44"/>
      <c r="J2188" s="44"/>
      <c r="K2188" s="44"/>
      <c r="M2188" s="44"/>
      <c r="N2188" s="44"/>
      <c r="O2188" s="44"/>
      <c r="P2188" s="44"/>
      <c r="Q2188" s="44"/>
      <c r="W2188" s="44"/>
      <c r="X2188" s="44"/>
      <c r="Y2188" s="44"/>
    </row>
    <row r="2189" spans="1:25" s="47" customFormat="1" x14ac:dyDescent="0.25">
      <c r="A2189" s="44"/>
      <c r="B2189" s="44"/>
      <c r="C2189" s="44"/>
      <c r="D2189" s="44"/>
      <c r="E2189" s="44"/>
      <c r="G2189" s="44"/>
      <c r="H2189" s="44"/>
      <c r="I2189" s="44"/>
      <c r="J2189" s="44"/>
      <c r="K2189" s="44"/>
      <c r="M2189" s="44"/>
      <c r="N2189" s="44"/>
      <c r="O2189" s="44"/>
      <c r="P2189" s="44"/>
      <c r="Q2189" s="44"/>
      <c r="W2189" s="44"/>
      <c r="X2189" s="44"/>
      <c r="Y2189" s="44"/>
    </row>
    <row r="2190" spans="1:25" s="47" customFormat="1" x14ac:dyDescent="0.25">
      <c r="A2190" s="44"/>
      <c r="B2190" s="44"/>
      <c r="C2190" s="44"/>
      <c r="D2190" s="44"/>
      <c r="E2190" s="44"/>
      <c r="G2190" s="44"/>
      <c r="H2190" s="44"/>
      <c r="I2190" s="44"/>
      <c r="J2190" s="44"/>
      <c r="K2190" s="44"/>
      <c r="M2190" s="44"/>
      <c r="N2190" s="44"/>
      <c r="O2190" s="44"/>
      <c r="P2190" s="44"/>
      <c r="Q2190" s="44"/>
      <c r="W2190" s="44"/>
      <c r="X2190" s="44"/>
      <c r="Y2190" s="44"/>
    </row>
    <row r="2191" spans="1:25" s="47" customFormat="1" x14ac:dyDescent="0.25">
      <c r="A2191" s="44"/>
      <c r="B2191" s="44"/>
      <c r="C2191" s="44"/>
      <c r="D2191" s="44"/>
      <c r="E2191" s="44"/>
      <c r="G2191" s="44"/>
      <c r="H2191" s="44"/>
      <c r="I2191" s="44"/>
      <c r="J2191" s="44"/>
      <c r="K2191" s="44"/>
      <c r="M2191" s="44"/>
      <c r="N2191" s="44"/>
      <c r="O2191" s="44"/>
      <c r="P2191" s="44"/>
      <c r="Q2191" s="44"/>
      <c r="W2191" s="44"/>
      <c r="X2191" s="44"/>
      <c r="Y2191" s="44"/>
    </row>
    <row r="2192" spans="1:25" s="47" customFormat="1" x14ac:dyDescent="0.25">
      <c r="A2192" s="44"/>
      <c r="B2192" s="44"/>
      <c r="C2192" s="44"/>
      <c r="D2192" s="44"/>
      <c r="E2192" s="44"/>
      <c r="G2192" s="44"/>
      <c r="H2192" s="44"/>
      <c r="I2192" s="44"/>
      <c r="J2192" s="44"/>
      <c r="K2192" s="44"/>
      <c r="M2192" s="44"/>
      <c r="N2192" s="44"/>
      <c r="O2192" s="44"/>
      <c r="P2192" s="44"/>
      <c r="Q2192" s="44"/>
      <c r="W2192" s="44"/>
      <c r="X2192" s="44"/>
      <c r="Y2192" s="44"/>
    </row>
    <row r="2193" spans="1:25" s="47" customFormat="1" x14ac:dyDescent="0.25">
      <c r="A2193" s="44"/>
      <c r="B2193" s="44"/>
      <c r="C2193" s="44"/>
      <c r="D2193" s="44"/>
      <c r="E2193" s="44"/>
      <c r="G2193" s="44"/>
      <c r="H2193" s="44"/>
      <c r="I2193" s="44"/>
      <c r="J2193" s="44"/>
      <c r="K2193" s="44"/>
      <c r="M2193" s="44"/>
      <c r="N2193" s="44"/>
      <c r="O2193" s="44"/>
      <c r="P2193" s="44"/>
      <c r="Q2193" s="44"/>
      <c r="W2193" s="44"/>
      <c r="X2193" s="44"/>
      <c r="Y2193" s="44"/>
    </row>
    <row r="2194" spans="1:25" s="47" customFormat="1" x14ac:dyDescent="0.25">
      <c r="A2194" s="44"/>
      <c r="B2194" s="44"/>
      <c r="C2194" s="44"/>
      <c r="D2194" s="44"/>
      <c r="E2194" s="44"/>
      <c r="G2194" s="44"/>
      <c r="H2194" s="44"/>
      <c r="I2194" s="44"/>
      <c r="J2194" s="44"/>
      <c r="K2194" s="44"/>
      <c r="M2194" s="44"/>
      <c r="N2194" s="44"/>
      <c r="O2194" s="44"/>
      <c r="P2194" s="44"/>
      <c r="Q2194" s="44"/>
      <c r="W2194" s="44"/>
      <c r="X2194" s="44"/>
      <c r="Y2194" s="44"/>
    </row>
    <row r="2195" spans="1:25" s="47" customFormat="1" x14ac:dyDescent="0.25">
      <c r="A2195" s="44"/>
      <c r="B2195" s="44"/>
      <c r="C2195" s="44"/>
      <c r="D2195" s="44"/>
      <c r="E2195" s="44"/>
      <c r="G2195" s="44"/>
      <c r="H2195" s="44"/>
      <c r="I2195" s="44"/>
      <c r="J2195" s="44"/>
      <c r="K2195" s="44"/>
      <c r="M2195" s="44"/>
      <c r="N2195" s="44"/>
      <c r="O2195" s="44"/>
      <c r="P2195" s="44"/>
      <c r="Q2195" s="44"/>
      <c r="W2195" s="44"/>
      <c r="X2195" s="44"/>
      <c r="Y2195" s="44"/>
    </row>
    <row r="2196" spans="1:25" s="47" customFormat="1" x14ac:dyDescent="0.25">
      <c r="A2196" s="44"/>
      <c r="B2196" s="44"/>
      <c r="C2196" s="44"/>
      <c r="D2196" s="44"/>
      <c r="E2196" s="44"/>
      <c r="G2196" s="44"/>
      <c r="H2196" s="44"/>
      <c r="I2196" s="44"/>
      <c r="J2196" s="44"/>
      <c r="K2196" s="44"/>
      <c r="M2196" s="44"/>
      <c r="N2196" s="44"/>
      <c r="O2196" s="44"/>
      <c r="P2196" s="44"/>
      <c r="Q2196" s="44"/>
      <c r="W2196" s="44"/>
      <c r="X2196" s="44"/>
      <c r="Y2196" s="44"/>
    </row>
    <row r="2197" spans="1:25" s="47" customFormat="1" x14ac:dyDescent="0.25">
      <c r="A2197" s="44"/>
      <c r="B2197" s="44"/>
      <c r="C2197" s="44"/>
      <c r="D2197" s="44"/>
      <c r="E2197" s="44"/>
      <c r="G2197" s="44"/>
      <c r="H2197" s="44"/>
      <c r="I2197" s="44"/>
      <c r="J2197" s="44"/>
      <c r="K2197" s="44"/>
      <c r="M2197" s="44"/>
      <c r="N2197" s="44"/>
      <c r="O2197" s="44"/>
      <c r="P2197" s="44"/>
      <c r="Q2197" s="44"/>
      <c r="W2197" s="44"/>
      <c r="X2197" s="44"/>
      <c r="Y2197" s="44"/>
    </row>
    <row r="2198" spans="1:25" s="47" customFormat="1" x14ac:dyDescent="0.25">
      <c r="A2198" s="44"/>
      <c r="B2198" s="44"/>
      <c r="C2198" s="44"/>
      <c r="D2198" s="44"/>
      <c r="E2198" s="44"/>
      <c r="G2198" s="44"/>
      <c r="H2198" s="44"/>
      <c r="I2198" s="44"/>
      <c r="J2198" s="44"/>
      <c r="K2198" s="44"/>
      <c r="M2198" s="44"/>
      <c r="N2198" s="44"/>
      <c r="O2198" s="44"/>
      <c r="P2198" s="44"/>
      <c r="Q2198" s="44"/>
      <c r="W2198" s="44"/>
      <c r="X2198" s="44"/>
      <c r="Y2198" s="44"/>
    </row>
    <row r="2199" spans="1:25" s="47" customFormat="1" x14ac:dyDescent="0.25">
      <c r="A2199" s="44"/>
      <c r="B2199" s="44"/>
      <c r="C2199" s="44"/>
      <c r="D2199" s="44"/>
      <c r="E2199" s="44"/>
      <c r="G2199" s="44"/>
      <c r="H2199" s="44"/>
      <c r="I2199" s="44"/>
      <c r="J2199" s="44"/>
      <c r="K2199" s="44"/>
      <c r="M2199" s="44"/>
      <c r="N2199" s="44"/>
      <c r="O2199" s="44"/>
      <c r="P2199" s="44"/>
      <c r="Q2199" s="44"/>
      <c r="W2199" s="44"/>
      <c r="X2199" s="44"/>
      <c r="Y2199" s="44"/>
    </row>
    <row r="2200" spans="1:25" s="47" customFormat="1" x14ac:dyDescent="0.25">
      <c r="A2200" s="44"/>
      <c r="B2200" s="44"/>
      <c r="C2200" s="44"/>
      <c r="D2200" s="44"/>
      <c r="E2200" s="44"/>
      <c r="G2200" s="44"/>
      <c r="H2200" s="44"/>
      <c r="I2200" s="44"/>
      <c r="J2200" s="44"/>
      <c r="K2200" s="44"/>
      <c r="M2200" s="44"/>
      <c r="N2200" s="44"/>
      <c r="O2200" s="44"/>
      <c r="P2200" s="44"/>
      <c r="Q2200" s="44"/>
      <c r="W2200" s="44"/>
      <c r="X2200" s="44"/>
      <c r="Y2200" s="44"/>
    </row>
    <row r="2201" spans="1:25" s="47" customFormat="1" x14ac:dyDescent="0.25">
      <c r="A2201" s="44"/>
      <c r="B2201" s="44"/>
      <c r="C2201" s="44"/>
      <c r="D2201" s="44"/>
      <c r="E2201" s="44"/>
      <c r="G2201" s="44"/>
      <c r="H2201" s="44"/>
      <c r="I2201" s="44"/>
      <c r="J2201" s="44"/>
      <c r="K2201" s="44"/>
      <c r="M2201" s="44"/>
      <c r="N2201" s="44"/>
      <c r="O2201" s="44"/>
      <c r="P2201" s="44"/>
      <c r="Q2201" s="44"/>
      <c r="W2201" s="44"/>
      <c r="X2201" s="44"/>
      <c r="Y2201" s="44"/>
    </row>
    <row r="2202" spans="1:25" s="47" customFormat="1" x14ac:dyDescent="0.25">
      <c r="A2202" s="44"/>
      <c r="B2202" s="44"/>
      <c r="C2202" s="44"/>
      <c r="D2202" s="44"/>
      <c r="E2202" s="44"/>
      <c r="G2202" s="44"/>
      <c r="H2202" s="44"/>
      <c r="I2202" s="44"/>
      <c r="J2202" s="44"/>
      <c r="K2202" s="44"/>
      <c r="M2202" s="44"/>
      <c r="N2202" s="44"/>
      <c r="O2202" s="44"/>
      <c r="P2202" s="44"/>
      <c r="Q2202" s="44"/>
      <c r="W2202" s="44"/>
      <c r="X2202" s="44"/>
      <c r="Y2202" s="44"/>
    </row>
    <row r="2203" spans="1:25" s="47" customFormat="1" x14ac:dyDescent="0.25">
      <c r="A2203" s="44"/>
      <c r="B2203" s="44"/>
      <c r="C2203" s="44"/>
      <c r="D2203" s="44"/>
      <c r="E2203" s="44"/>
      <c r="G2203" s="44"/>
      <c r="H2203" s="44"/>
      <c r="I2203" s="44"/>
      <c r="J2203" s="44"/>
      <c r="K2203" s="44"/>
      <c r="M2203" s="44"/>
      <c r="N2203" s="44"/>
      <c r="O2203" s="44"/>
      <c r="P2203" s="44"/>
      <c r="Q2203" s="44"/>
      <c r="W2203" s="44"/>
      <c r="X2203" s="44"/>
      <c r="Y2203" s="44"/>
    </row>
    <row r="2204" spans="1:25" s="47" customFormat="1" x14ac:dyDescent="0.25">
      <c r="A2204" s="44"/>
      <c r="B2204" s="44"/>
      <c r="C2204" s="44"/>
      <c r="D2204" s="44"/>
      <c r="E2204" s="44"/>
      <c r="G2204" s="44"/>
      <c r="H2204" s="44"/>
      <c r="I2204" s="44"/>
      <c r="J2204" s="44"/>
      <c r="K2204" s="44"/>
      <c r="M2204" s="44"/>
      <c r="N2204" s="44"/>
      <c r="O2204" s="44"/>
      <c r="P2204" s="44"/>
      <c r="Q2204" s="44"/>
      <c r="W2204" s="44"/>
      <c r="X2204" s="44"/>
      <c r="Y2204" s="44"/>
    </row>
    <row r="2205" spans="1:25" s="47" customFormat="1" x14ac:dyDescent="0.25">
      <c r="A2205" s="44"/>
      <c r="B2205" s="44"/>
      <c r="C2205" s="44"/>
      <c r="D2205" s="44"/>
      <c r="E2205" s="44"/>
      <c r="G2205" s="44"/>
      <c r="H2205" s="44"/>
      <c r="I2205" s="44"/>
      <c r="J2205" s="44"/>
      <c r="K2205" s="44"/>
      <c r="M2205" s="44"/>
      <c r="N2205" s="44"/>
      <c r="O2205" s="44"/>
      <c r="P2205" s="44"/>
      <c r="Q2205" s="44"/>
      <c r="W2205" s="44"/>
      <c r="X2205" s="44"/>
      <c r="Y2205" s="44"/>
    </row>
    <row r="2206" spans="1:25" s="47" customFormat="1" x14ac:dyDescent="0.25">
      <c r="A2206" s="44"/>
      <c r="B2206" s="44"/>
      <c r="C2206" s="44"/>
      <c r="D2206" s="44"/>
      <c r="E2206" s="44"/>
      <c r="G2206" s="44"/>
      <c r="H2206" s="44"/>
      <c r="I2206" s="44"/>
      <c r="J2206" s="44"/>
      <c r="K2206" s="44"/>
      <c r="M2206" s="44"/>
      <c r="N2206" s="44"/>
      <c r="O2206" s="44"/>
      <c r="P2206" s="44"/>
      <c r="Q2206" s="44"/>
      <c r="W2206" s="44"/>
      <c r="X2206" s="44"/>
      <c r="Y2206" s="44"/>
    </row>
    <row r="2207" spans="1:25" s="47" customFormat="1" x14ac:dyDescent="0.25">
      <c r="A2207" s="44"/>
      <c r="B2207" s="44"/>
      <c r="C2207" s="44"/>
      <c r="D2207" s="44"/>
      <c r="E2207" s="44"/>
      <c r="G2207" s="44"/>
      <c r="H2207" s="44"/>
      <c r="I2207" s="44"/>
      <c r="J2207" s="44"/>
      <c r="K2207" s="44"/>
      <c r="M2207" s="44"/>
      <c r="N2207" s="44"/>
      <c r="O2207" s="44"/>
      <c r="P2207" s="44"/>
      <c r="Q2207" s="44"/>
      <c r="W2207" s="44"/>
      <c r="X2207" s="44"/>
      <c r="Y2207" s="44"/>
    </row>
    <row r="2208" spans="1:25" s="47" customFormat="1" x14ac:dyDescent="0.25">
      <c r="A2208" s="44"/>
      <c r="B2208" s="44"/>
      <c r="C2208" s="44"/>
      <c r="D2208" s="44"/>
      <c r="E2208" s="44"/>
      <c r="G2208" s="44"/>
      <c r="H2208" s="44"/>
      <c r="I2208" s="44"/>
      <c r="J2208" s="44"/>
      <c r="K2208" s="44"/>
      <c r="M2208" s="44"/>
      <c r="N2208" s="44"/>
      <c r="O2208" s="44"/>
      <c r="P2208" s="44"/>
      <c r="Q2208" s="44"/>
      <c r="W2208" s="44"/>
      <c r="X2208" s="44"/>
      <c r="Y2208" s="44"/>
    </row>
    <row r="2209" spans="1:25" s="47" customFormat="1" x14ac:dyDescent="0.25">
      <c r="A2209" s="44"/>
      <c r="B2209" s="44"/>
      <c r="C2209" s="44"/>
      <c r="D2209" s="44"/>
      <c r="E2209" s="44"/>
      <c r="G2209" s="44"/>
      <c r="H2209" s="44"/>
      <c r="I2209" s="44"/>
      <c r="J2209" s="44"/>
      <c r="K2209" s="44"/>
      <c r="M2209" s="44"/>
      <c r="N2209" s="44"/>
      <c r="O2209" s="44"/>
      <c r="P2209" s="44"/>
      <c r="Q2209" s="44"/>
      <c r="W2209" s="44"/>
      <c r="X2209" s="44"/>
      <c r="Y2209" s="44"/>
    </row>
    <row r="2210" spans="1:25" s="47" customFormat="1" x14ac:dyDescent="0.25">
      <c r="A2210" s="44"/>
      <c r="B2210" s="44"/>
      <c r="C2210" s="44"/>
      <c r="D2210" s="44"/>
      <c r="E2210" s="44"/>
      <c r="G2210" s="44"/>
      <c r="H2210" s="44"/>
      <c r="I2210" s="44"/>
      <c r="J2210" s="44"/>
      <c r="K2210" s="44"/>
      <c r="M2210" s="44"/>
      <c r="N2210" s="44"/>
      <c r="O2210" s="44"/>
      <c r="P2210" s="44"/>
      <c r="Q2210" s="44"/>
      <c r="W2210" s="44"/>
      <c r="X2210" s="44"/>
      <c r="Y2210" s="44"/>
    </row>
    <row r="2211" spans="1:25" s="47" customFormat="1" x14ac:dyDescent="0.25">
      <c r="A2211" s="44"/>
      <c r="B2211" s="44"/>
      <c r="C2211" s="44"/>
      <c r="D2211" s="44"/>
      <c r="E2211" s="44"/>
      <c r="G2211" s="44"/>
      <c r="H2211" s="44"/>
      <c r="I2211" s="44"/>
      <c r="J2211" s="44"/>
      <c r="K2211" s="44"/>
      <c r="M2211" s="44"/>
      <c r="N2211" s="44"/>
      <c r="O2211" s="44"/>
      <c r="P2211" s="44"/>
      <c r="Q2211" s="44"/>
      <c r="W2211" s="44"/>
      <c r="X2211" s="44"/>
      <c r="Y2211" s="44"/>
    </row>
    <row r="2212" spans="1:25" s="47" customFormat="1" x14ac:dyDescent="0.25">
      <c r="A2212" s="44"/>
      <c r="B2212" s="44"/>
      <c r="C2212" s="44"/>
      <c r="D2212" s="44"/>
      <c r="E2212" s="44"/>
      <c r="G2212" s="44"/>
      <c r="H2212" s="44"/>
      <c r="I2212" s="44"/>
      <c r="J2212" s="44"/>
      <c r="K2212" s="44"/>
      <c r="M2212" s="44"/>
      <c r="N2212" s="44"/>
      <c r="O2212" s="44"/>
      <c r="P2212" s="44"/>
      <c r="Q2212" s="44"/>
      <c r="W2212" s="44"/>
      <c r="X2212" s="44"/>
      <c r="Y2212" s="44"/>
    </row>
    <row r="2213" spans="1:25" s="47" customFormat="1" x14ac:dyDescent="0.25">
      <c r="A2213" s="44"/>
      <c r="B2213" s="44"/>
      <c r="C2213" s="44"/>
      <c r="D2213" s="44"/>
      <c r="E2213" s="44"/>
      <c r="G2213" s="44"/>
      <c r="H2213" s="44"/>
      <c r="I2213" s="44"/>
      <c r="J2213" s="44"/>
      <c r="K2213" s="44"/>
      <c r="M2213" s="44"/>
      <c r="N2213" s="44"/>
      <c r="O2213" s="44"/>
      <c r="P2213" s="44"/>
      <c r="Q2213" s="44"/>
      <c r="W2213" s="44"/>
      <c r="X2213" s="44"/>
      <c r="Y2213" s="44"/>
    </row>
    <row r="2214" spans="1:25" s="47" customFormat="1" x14ac:dyDescent="0.25">
      <c r="A2214" s="44"/>
      <c r="B2214" s="44"/>
      <c r="C2214" s="44"/>
      <c r="D2214" s="44"/>
      <c r="E2214" s="44"/>
      <c r="G2214" s="44"/>
      <c r="H2214" s="44"/>
      <c r="I2214" s="44"/>
      <c r="J2214" s="44"/>
      <c r="K2214" s="44"/>
      <c r="M2214" s="44"/>
      <c r="N2214" s="44"/>
      <c r="O2214" s="44"/>
      <c r="P2214" s="44"/>
      <c r="Q2214" s="44"/>
      <c r="W2214" s="44"/>
      <c r="X2214" s="44"/>
      <c r="Y2214" s="44"/>
    </row>
    <row r="2215" spans="1:25" s="47" customFormat="1" x14ac:dyDescent="0.25">
      <c r="A2215" s="44"/>
      <c r="B2215" s="44"/>
      <c r="C2215" s="44"/>
      <c r="D2215" s="44"/>
      <c r="E2215" s="44"/>
      <c r="G2215" s="44"/>
      <c r="H2215" s="44"/>
      <c r="I2215" s="44"/>
      <c r="J2215" s="44"/>
      <c r="K2215" s="44"/>
      <c r="M2215" s="44"/>
      <c r="N2215" s="44"/>
      <c r="O2215" s="44"/>
      <c r="P2215" s="44"/>
      <c r="Q2215" s="44"/>
      <c r="W2215" s="44"/>
      <c r="X2215" s="44"/>
      <c r="Y2215" s="44"/>
    </row>
    <row r="2216" spans="1:25" s="47" customFormat="1" x14ac:dyDescent="0.25">
      <c r="A2216" s="44"/>
      <c r="B2216" s="44"/>
      <c r="C2216" s="44"/>
      <c r="D2216" s="44"/>
      <c r="E2216" s="44"/>
      <c r="G2216" s="44"/>
      <c r="H2216" s="44"/>
      <c r="I2216" s="44"/>
      <c r="J2216" s="44"/>
      <c r="K2216" s="44"/>
      <c r="M2216" s="44"/>
      <c r="N2216" s="44"/>
      <c r="O2216" s="44"/>
      <c r="P2216" s="44"/>
      <c r="Q2216" s="44"/>
      <c r="W2216" s="44"/>
      <c r="X2216" s="44"/>
      <c r="Y2216" s="44"/>
    </row>
    <row r="2217" spans="1:25" s="47" customFormat="1" x14ac:dyDescent="0.25">
      <c r="A2217" s="44"/>
      <c r="B2217" s="44"/>
      <c r="C2217" s="44"/>
      <c r="D2217" s="44"/>
      <c r="E2217" s="44"/>
      <c r="G2217" s="44"/>
      <c r="H2217" s="44"/>
      <c r="I2217" s="44"/>
      <c r="J2217" s="44"/>
      <c r="K2217" s="44"/>
      <c r="M2217" s="44"/>
      <c r="N2217" s="44"/>
      <c r="O2217" s="44"/>
      <c r="P2217" s="44"/>
      <c r="Q2217" s="44"/>
      <c r="W2217" s="44"/>
      <c r="X2217" s="44"/>
      <c r="Y2217" s="44"/>
    </row>
    <row r="2218" spans="1:25" s="47" customFormat="1" x14ac:dyDescent="0.25">
      <c r="A2218" s="44"/>
      <c r="B2218" s="44"/>
      <c r="C2218" s="44"/>
      <c r="D2218" s="44"/>
      <c r="E2218" s="44"/>
      <c r="G2218" s="44"/>
      <c r="H2218" s="44"/>
      <c r="I2218" s="44"/>
      <c r="J2218" s="44"/>
      <c r="K2218" s="44"/>
      <c r="M2218" s="44"/>
      <c r="N2218" s="44"/>
      <c r="O2218" s="44"/>
      <c r="P2218" s="44"/>
      <c r="Q2218" s="44"/>
      <c r="W2218" s="44"/>
      <c r="X2218" s="44"/>
      <c r="Y2218" s="44"/>
    </row>
    <row r="2219" spans="1:25" s="47" customFormat="1" x14ac:dyDescent="0.25">
      <c r="A2219" s="44"/>
      <c r="B2219" s="44"/>
      <c r="C2219" s="44"/>
      <c r="D2219" s="44"/>
      <c r="E2219" s="44"/>
      <c r="G2219" s="44"/>
      <c r="H2219" s="44"/>
      <c r="I2219" s="44"/>
      <c r="J2219" s="44"/>
      <c r="K2219" s="44"/>
      <c r="M2219" s="44"/>
      <c r="N2219" s="44"/>
      <c r="O2219" s="44"/>
      <c r="P2219" s="44"/>
      <c r="Q2219" s="44"/>
      <c r="W2219" s="44"/>
      <c r="X2219" s="44"/>
      <c r="Y2219" s="44"/>
    </row>
    <row r="2220" spans="1:25" s="47" customFormat="1" x14ac:dyDescent="0.25">
      <c r="A2220" s="44"/>
      <c r="B2220" s="44"/>
      <c r="C2220" s="44"/>
      <c r="D2220" s="44"/>
      <c r="E2220" s="44"/>
      <c r="G2220" s="44"/>
      <c r="H2220" s="44"/>
      <c r="I2220" s="44"/>
      <c r="J2220" s="44"/>
      <c r="K2220" s="44"/>
      <c r="M2220" s="44"/>
      <c r="N2220" s="44"/>
      <c r="O2220" s="44"/>
      <c r="P2220" s="44"/>
      <c r="Q2220" s="44"/>
      <c r="W2220" s="44"/>
      <c r="X2220" s="44"/>
      <c r="Y2220" s="44"/>
    </row>
    <row r="2221" spans="1:25" s="47" customFormat="1" x14ac:dyDescent="0.25">
      <c r="A2221" s="44"/>
      <c r="B2221" s="44"/>
      <c r="C2221" s="44"/>
      <c r="D2221" s="44"/>
      <c r="E2221" s="44"/>
      <c r="G2221" s="44"/>
      <c r="H2221" s="44"/>
      <c r="I2221" s="44"/>
      <c r="J2221" s="44"/>
      <c r="K2221" s="44"/>
      <c r="M2221" s="44"/>
      <c r="N2221" s="44"/>
      <c r="O2221" s="44"/>
      <c r="P2221" s="44"/>
      <c r="Q2221" s="44"/>
      <c r="W2221" s="44"/>
      <c r="X2221" s="44"/>
      <c r="Y2221" s="44"/>
    </row>
    <row r="2222" spans="1:25" s="47" customFormat="1" x14ac:dyDescent="0.25">
      <c r="A2222" s="44"/>
      <c r="B2222" s="44"/>
      <c r="C2222" s="44"/>
      <c r="D2222" s="44"/>
      <c r="E2222" s="44"/>
      <c r="G2222" s="44"/>
      <c r="H2222" s="44"/>
      <c r="I2222" s="44"/>
      <c r="J2222" s="44"/>
      <c r="K2222" s="44"/>
      <c r="M2222" s="44"/>
      <c r="N2222" s="44"/>
      <c r="O2222" s="44"/>
      <c r="P2222" s="44"/>
      <c r="Q2222" s="44"/>
      <c r="W2222" s="44"/>
      <c r="X2222" s="44"/>
      <c r="Y2222" s="44"/>
    </row>
    <row r="2223" spans="1:25" s="47" customFormat="1" x14ac:dyDescent="0.25">
      <c r="A2223" s="44"/>
      <c r="B2223" s="44"/>
      <c r="C2223" s="44"/>
      <c r="D2223" s="44"/>
      <c r="E2223" s="44"/>
      <c r="G2223" s="44"/>
      <c r="H2223" s="44"/>
      <c r="I2223" s="44"/>
      <c r="J2223" s="44"/>
      <c r="K2223" s="44"/>
      <c r="M2223" s="44"/>
      <c r="N2223" s="44"/>
      <c r="O2223" s="44"/>
      <c r="P2223" s="44"/>
      <c r="Q2223" s="44"/>
      <c r="W2223" s="44"/>
      <c r="X2223" s="44"/>
      <c r="Y2223" s="44"/>
    </row>
    <row r="2224" spans="1:25" s="47" customFormat="1" x14ac:dyDescent="0.25">
      <c r="A2224" s="44"/>
      <c r="B2224" s="44"/>
      <c r="C2224" s="44"/>
      <c r="D2224" s="44"/>
      <c r="E2224" s="44"/>
      <c r="G2224" s="44"/>
      <c r="H2224" s="44"/>
      <c r="I2224" s="44"/>
      <c r="J2224" s="44"/>
      <c r="K2224" s="44"/>
      <c r="M2224" s="44"/>
      <c r="N2224" s="44"/>
      <c r="O2224" s="44"/>
      <c r="P2224" s="44"/>
      <c r="Q2224" s="44"/>
      <c r="W2224" s="44"/>
      <c r="X2224" s="44"/>
      <c r="Y2224" s="44"/>
    </row>
    <row r="2225" spans="1:25" s="47" customFormat="1" x14ac:dyDescent="0.25">
      <c r="A2225" s="44"/>
      <c r="B2225" s="44"/>
      <c r="C2225" s="44"/>
      <c r="D2225" s="44"/>
      <c r="E2225" s="44"/>
      <c r="G2225" s="44"/>
      <c r="H2225" s="44"/>
      <c r="I2225" s="44"/>
      <c r="J2225" s="44"/>
      <c r="K2225" s="44"/>
      <c r="M2225" s="44"/>
      <c r="N2225" s="44"/>
      <c r="O2225" s="44"/>
      <c r="P2225" s="44"/>
      <c r="Q2225" s="44"/>
      <c r="W2225" s="44"/>
      <c r="X2225" s="44"/>
      <c r="Y2225" s="44"/>
    </row>
    <row r="2226" spans="1:25" s="47" customFormat="1" x14ac:dyDescent="0.25">
      <c r="A2226" s="44"/>
      <c r="B2226" s="44"/>
      <c r="C2226" s="44"/>
      <c r="D2226" s="44"/>
      <c r="E2226" s="44"/>
      <c r="G2226" s="44"/>
      <c r="H2226" s="44"/>
      <c r="I2226" s="44"/>
      <c r="J2226" s="44"/>
      <c r="K2226" s="44"/>
      <c r="M2226" s="44"/>
      <c r="N2226" s="44"/>
      <c r="O2226" s="44"/>
      <c r="P2226" s="44"/>
      <c r="Q2226" s="44"/>
      <c r="W2226" s="44"/>
      <c r="X2226" s="44"/>
      <c r="Y2226" s="44"/>
    </row>
    <row r="2227" spans="1:25" s="47" customFormat="1" x14ac:dyDescent="0.25">
      <c r="A2227" s="44"/>
      <c r="B2227" s="44"/>
      <c r="C2227" s="44"/>
      <c r="D2227" s="44"/>
      <c r="E2227" s="44"/>
      <c r="G2227" s="44"/>
      <c r="H2227" s="44"/>
      <c r="I2227" s="44"/>
      <c r="J2227" s="44"/>
      <c r="K2227" s="44"/>
      <c r="M2227" s="44"/>
      <c r="N2227" s="44"/>
      <c r="O2227" s="44"/>
      <c r="P2227" s="44"/>
      <c r="Q2227" s="44"/>
      <c r="W2227" s="44"/>
      <c r="X2227" s="44"/>
      <c r="Y2227" s="44"/>
    </row>
    <row r="2228" spans="1:25" s="47" customFormat="1" x14ac:dyDescent="0.25">
      <c r="A2228" s="44"/>
      <c r="B2228" s="44"/>
      <c r="C2228" s="44"/>
      <c r="D2228" s="44"/>
      <c r="E2228" s="44"/>
      <c r="G2228" s="44"/>
      <c r="H2228" s="44"/>
      <c r="I2228" s="44"/>
      <c r="J2228" s="44"/>
      <c r="K2228" s="44"/>
      <c r="M2228" s="44"/>
      <c r="N2228" s="44"/>
      <c r="O2228" s="44"/>
      <c r="P2228" s="44"/>
      <c r="Q2228" s="44"/>
      <c r="W2228" s="44"/>
      <c r="X2228" s="44"/>
      <c r="Y2228" s="44"/>
    </row>
    <row r="2229" spans="1:25" s="47" customFormat="1" x14ac:dyDescent="0.25">
      <c r="A2229" s="44"/>
      <c r="B2229" s="44"/>
      <c r="C2229" s="44"/>
      <c r="D2229" s="44"/>
      <c r="E2229" s="44"/>
      <c r="G2229" s="44"/>
      <c r="H2229" s="44"/>
      <c r="I2229" s="44"/>
      <c r="J2229" s="44"/>
      <c r="K2229" s="44"/>
      <c r="M2229" s="44"/>
      <c r="N2229" s="44"/>
      <c r="O2229" s="44"/>
      <c r="P2229" s="44"/>
      <c r="Q2229" s="44"/>
      <c r="W2229" s="44"/>
      <c r="X2229" s="44"/>
      <c r="Y2229" s="44"/>
    </row>
    <row r="2230" spans="1:25" s="47" customFormat="1" x14ac:dyDescent="0.25">
      <c r="A2230" s="44"/>
      <c r="B2230" s="44"/>
      <c r="C2230" s="44"/>
      <c r="D2230" s="44"/>
      <c r="E2230" s="44"/>
      <c r="G2230" s="44"/>
      <c r="H2230" s="44"/>
      <c r="I2230" s="44"/>
      <c r="J2230" s="44"/>
      <c r="K2230" s="44"/>
      <c r="M2230" s="44"/>
      <c r="N2230" s="44"/>
      <c r="O2230" s="44"/>
      <c r="P2230" s="44"/>
      <c r="Q2230" s="44"/>
      <c r="W2230" s="44"/>
      <c r="X2230" s="44"/>
      <c r="Y2230" s="44"/>
    </row>
    <row r="2231" spans="1:25" s="47" customFormat="1" x14ac:dyDescent="0.25">
      <c r="A2231" s="44"/>
      <c r="B2231" s="44"/>
      <c r="C2231" s="44"/>
      <c r="D2231" s="44"/>
      <c r="E2231" s="44"/>
      <c r="G2231" s="44"/>
      <c r="H2231" s="44"/>
      <c r="I2231" s="44"/>
      <c r="J2231" s="44"/>
      <c r="K2231" s="44"/>
      <c r="M2231" s="44"/>
      <c r="N2231" s="44"/>
      <c r="O2231" s="44"/>
      <c r="P2231" s="44"/>
      <c r="Q2231" s="44"/>
      <c r="W2231" s="44"/>
      <c r="X2231" s="44"/>
      <c r="Y2231" s="44"/>
    </row>
    <row r="2232" spans="1:25" s="47" customFormat="1" x14ac:dyDescent="0.25">
      <c r="A2232" s="44"/>
      <c r="B2232" s="44"/>
      <c r="C2232" s="44"/>
      <c r="D2232" s="44"/>
      <c r="E2232" s="44"/>
      <c r="G2232" s="44"/>
      <c r="H2232" s="44"/>
      <c r="I2232" s="44"/>
      <c r="J2232" s="44"/>
      <c r="K2232" s="44"/>
      <c r="M2232" s="44"/>
      <c r="N2232" s="44"/>
      <c r="O2232" s="44"/>
      <c r="P2232" s="44"/>
      <c r="Q2232" s="44"/>
      <c r="W2232" s="44"/>
      <c r="X2232" s="44"/>
      <c r="Y2232" s="44"/>
    </row>
    <row r="2233" spans="1:25" s="47" customFormat="1" x14ac:dyDescent="0.25">
      <c r="A2233" s="44"/>
      <c r="B2233" s="44"/>
      <c r="C2233" s="44"/>
      <c r="D2233" s="44"/>
      <c r="E2233" s="44"/>
      <c r="G2233" s="44"/>
      <c r="H2233" s="44"/>
      <c r="I2233" s="44"/>
      <c r="J2233" s="44"/>
      <c r="K2233" s="44"/>
      <c r="M2233" s="44"/>
      <c r="N2233" s="44"/>
      <c r="O2233" s="44"/>
      <c r="P2233" s="44"/>
      <c r="Q2233" s="44"/>
      <c r="W2233" s="44"/>
      <c r="X2233" s="44"/>
      <c r="Y2233" s="44"/>
    </row>
    <row r="2234" spans="1:25" s="47" customFormat="1" x14ac:dyDescent="0.25">
      <c r="A2234" s="44"/>
      <c r="B2234" s="44"/>
      <c r="C2234" s="44"/>
      <c r="D2234" s="44"/>
      <c r="E2234" s="44"/>
      <c r="G2234" s="44"/>
      <c r="H2234" s="44"/>
      <c r="I2234" s="44"/>
      <c r="J2234" s="44"/>
      <c r="K2234" s="44"/>
      <c r="M2234" s="44"/>
      <c r="N2234" s="44"/>
      <c r="O2234" s="44"/>
      <c r="P2234" s="44"/>
      <c r="Q2234" s="44"/>
      <c r="W2234" s="44"/>
      <c r="X2234" s="44"/>
      <c r="Y2234" s="44"/>
    </row>
    <row r="2235" spans="1:25" s="47" customFormat="1" x14ac:dyDescent="0.25">
      <c r="A2235" s="44"/>
      <c r="B2235" s="44"/>
      <c r="C2235" s="44"/>
      <c r="D2235" s="44"/>
      <c r="E2235" s="44"/>
      <c r="G2235" s="44"/>
      <c r="H2235" s="44"/>
      <c r="I2235" s="44"/>
      <c r="J2235" s="44"/>
      <c r="K2235" s="44"/>
      <c r="M2235" s="44"/>
      <c r="N2235" s="44"/>
      <c r="O2235" s="44"/>
      <c r="P2235" s="44"/>
      <c r="Q2235" s="44"/>
      <c r="W2235" s="44"/>
      <c r="X2235" s="44"/>
      <c r="Y2235" s="44"/>
    </row>
    <row r="2236" spans="1:25" s="47" customFormat="1" x14ac:dyDescent="0.25">
      <c r="A2236" s="44"/>
      <c r="B2236" s="44"/>
      <c r="C2236" s="44"/>
      <c r="D2236" s="44"/>
      <c r="E2236" s="44"/>
      <c r="G2236" s="44"/>
      <c r="H2236" s="44"/>
      <c r="I2236" s="44"/>
      <c r="J2236" s="44"/>
      <c r="K2236" s="44"/>
      <c r="M2236" s="44"/>
      <c r="N2236" s="44"/>
      <c r="O2236" s="44"/>
      <c r="P2236" s="44"/>
      <c r="Q2236" s="44"/>
      <c r="W2236" s="44"/>
      <c r="X2236" s="44"/>
      <c r="Y2236" s="44"/>
    </row>
    <row r="2237" spans="1:25" s="47" customFormat="1" x14ac:dyDescent="0.25">
      <c r="A2237" s="44"/>
      <c r="B2237" s="44"/>
      <c r="C2237" s="44"/>
      <c r="D2237" s="44"/>
      <c r="E2237" s="44"/>
      <c r="G2237" s="44"/>
      <c r="H2237" s="44"/>
      <c r="I2237" s="44"/>
      <c r="J2237" s="44"/>
      <c r="K2237" s="44"/>
      <c r="M2237" s="44"/>
      <c r="N2237" s="44"/>
      <c r="O2237" s="44"/>
      <c r="P2237" s="44"/>
      <c r="Q2237" s="44"/>
      <c r="W2237" s="44"/>
      <c r="X2237" s="44"/>
      <c r="Y2237" s="44"/>
    </row>
    <row r="2238" spans="1:25" s="47" customFormat="1" x14ac:dyDescent="0.25">
      <c r="A2238" s="44"/>
      <c r="B2238" s="44"/>
      <c r="C2238" s="44"/>
      <c r="D2238" s="44"/>
      <c r="E2238" s="44"/>
      <c r="G2238" s="44"/>
      <c r="H2238" s="44"/>
      <c r="I2238" s="44"/>
      <c r="J2238" s="44"/>
      <c r="K2238" s="44"/>
      <c r="M2238" s="44"/>
      <c r="N2238" s="44"/>
      <c r="O2238" s="44"/>
      <c r="P2238" s="44"/>
      <c r="Q2238" s="44"/>
      <c r="W2238" s="44"/>
      <c r="X2238" s="44"/>
      <c r="Y2238" s="44"/>
    </row>
    <row r="2239" spans="1:25" s="47" customFormat="1" x14ac:dyDescent="0.25">
      <c r="A2239" s="44"/>
      <c r="B2239" s="44"/>
      <c r="C2239" s="44"/>
      <c r="D2239" s="44"/>
      <c r="E2239" s="44"/>
      <c r="G2239" s="44"/>
      <c r="H2239" s="44"/>
      <c r="I2239" s="44"/>
      <c r="J2239" s="44"/>
      <c r="K2239" s="44"/>
      <c r="M2239" s="44"/>
      <c r="N2239" s="44"/>
      <c r="O2239" s="44"/>
      <c r="P2239" s="44"/>
      <c r="Q2239" s="44"/>
      <c r="W2239" s="44"/>
      <c r="X2239" s="44"/>
      <c r="Y2239" s="44"/>
    </row>
    <row r="2240" spans="1:25" s="47" customFormat="1" x14ac:dyDescent="0.25">
      <c r="A2240" s="44"/>
      <c r="B2240" s="44"/>
      <c r="C2240" s="44"/>
      <c r="D2240" s="44"/>
      <c r="E2240" s="44"/>
      <c r="G2240" s="44"/>
      <c r="H2240" s="44"/>
      <c r="I2240" s="44"/>
      <c r="J2240" s="44"/>
      <c r="K2240" s="44"/>
      <c r="M2240" s="44"/>
      <c r="N2240" s="44"/>
      <c r="O2240" s="44"/>
      <c r="P2240" s="44"/>
      <c r="Q2240" s="44"/>
      <c r="W2240" s="44"/>
      <c r="X2240" s="44"/>
      <c r="Y2240" s="44"/>
    </row>
    <row r="2241" spans="1:25" s="47" customFormat="1" x14ac:dyDescent="0.25">
      <c r="A2241" s="44"/>
      <c r="B2241" s="44"/>
      <c r="C2241" s="44"/>
      <c r="D2241" s="44"/>
      <c r="E2241" s="44"/>
      <c r="G2241" s="44"/>
      <c r="H2241" s="44"/>
      <c r="I2241" s="44"/>
      <c r="J2241" s="44"/>
      <c r="K2241" s="44"/>
      <c r="M2241" s="44"/>
      <c r="N2241" s="44"/>
      <c r="O2241" s="44"/>
      <c r="P2241" s="44"/>
      <c r="Q2241" s="44"/>
      <c r="W2241" s="44"/>
      <c r="X2241" s="44"/>
      <c r="Y2241" s="44"/>
    </row>
    <row r="2242" spans="1:25" s="47" customFormat="1" x14ac:dyDescent="0.25">
      <c r="A2242" s="44"/>
      <c r="B2242" s="44"/>
      <c r="C2242" s="44"/>
      <c r="D2242" s="44"/>
      <c r="E2242" s="44"/>
      <c r="G2242" s="44"/>
      <c r="H2242" s="44"/>
      <c r="I2242" s="44"/>
      <c r="J2242" s="44"/>
      <c r="K2242" s="44"/>
      <c r="M2242" s="44"/>
      <c r="N2242" s="44"/>
      <c r="O2242" s="44"/>
      <c r="P2242" s="44"/>
      <c r="Q2242" s="44"/>
      <c r="W2242" s="44"/>
      <c r="X2242" s="44"/>
      <c r="Y2242" s="44"/>
    </row>
    <row r="2243" spans="1:25" s="47" customFormat="1" x14ac:dyDescent="0.25">
      <c r="A2243" s="44"/>
      <c r="B2243" s="44"/>
      <c r="C2243" s="44"/>
      <c r="D2243" s="44"/>
      <c r="E2243" s="44"/>
      <c r="G2243" s="44"/>
      <c r="H2243" s="44"/>
      <c r="I2243" s="44"/>
      <c r="J2243" s="44"/>
      <c r="K2243" s="44"/>
      <c r="M2243" s="44"/>
      <c r="N2243" s="44"/>
      <c r="O2243" s="44"/>
      <c r="P2243" s="44"/>
      <c r="Q2243" s="44"/>
      <c r="W2243" s="44"/>
      <c r="X2243" s="44"/>
      <c r="Y2243" s="44"/>
    </row>
    <row r="2244" spans="1:25" s="47" customFormat="1" x14ac:dyDescent="0.25">
      <c r="A2244" s="44"/>
      <c r="B2244" s="44"/>
      <c r="C2244" s="44"/>
      <c r="D2244" s="44"/>
      <c r="E2244" s="44"/>
      <c r="G2244" s="44"/>
      <c r="H2244" s="44"/>
      <c r="I2244" s="44"/>
      <c r="J2244" s="44"/>
      <c r="K2244" s="44"/>
      <c r="M2244" s="44"/>
      <c r="N2244" s="44"/>
      <c r="O2244" s="44"/>
      <c r="P2244" s="44"/>
      <c r="Q2244" s="44"/>
      <c r="W2244" s="44"/>
      <c r="X2244" s="44"/>
      <c r="Y2244" s="44"/>
    </row>
    <row r="2245" spans="1:25" s="47" customFormat="1" x14ac:dyDescent="0.25">
      <c r="A2245" s="44"/>
      <c r="B2245" s="44"/>
      <c r="C2245" s="44"/>
      <c r="D2245" s="44"/>
      <c r="E2245" s="44"/>
      <c r="G2245" s="44"/>
      <c r="H2245" s="44"/>
      <c r="I2245" s="44"/>
      <c r="J2245" s="44"/>
      <c r="K2245" s="44"/>
      <c r="M2245" s="44"/>
      <c r="N2245" s="44"/>
      <c r="O2245" s="44"/>
      <c r="P2245" s="44"/>
      <c r="Q2245" s="44"/>
      <c r="W2245" s="44"/>
      <c r="X2245" s="44"/>
      <c r="Y2245" s="44"/>
    </row>
    <row r="2246" spans="1:25" s="47" customFormat="1" x14ac:dyDescent="0.25">
      <c r="A2246" s="44"/>
      <c r="B2246" s="44"/>
      <c r="C2246" s="44"/>
      <c r="D2246" s="44"/>
      <c r="E2246" s="44"/>
      <c r="G2246" s="44"/>
      <c r="H2246" s="44"/>
      <c r="I2246" s="44"/>
      <c r="J2246" s="44"/>
      <c r="K2246" s="44"/>
      <c r="M2246" s="44"/>
      <c r="N2246" s="44"/>
      <c r="O2246" s="44"/>
      <c r="P2246" s="44"/>
      <c r="Q2246" s="44"/>
      <c r="W2246" s="44"/>
      <c r="X2246" s="44"/>
      <c r="Y2246" s="44"/>
    </row>
    <row r="2247" spans="1:25" s="47" customFormat="1" x14ac:dyDescent="0.25">
      <c r="A2247" s="44"/>
      <c r="B2247" s="44"/>
      <c r="C2247" s="44"/>
      <c r="D2247" s="44"/>
      <c r="E2247" s="44"/>
      <c r="G2247" s="44"/>
      <c r="H2247" s="44"/>
      <c r="I2247" s="44"/>
      <c r="J2247" s="44"/>
      <c r="K2247" s="44"/>
      <c r="M2247" s="44"/>
      <c r="N2247" s="44"/>
      <c r="O2247" s="44"/>
      <c r="P2247" s="44"/>
      <c r="Q2247" s="44"/>
      <c r="W2247" s="44"/>
      <c r="X2247" s="44"/>
      <c r="Y2247" s="44"/>
    </row>
    <row r="2248" spans="1:25" s="47" customFormat="1" x14ac:dyDescent="0.25">
      <c r="A2248" s="44"/>
      <c r="B2248" s="44"/>
      <c r="C2248" s="44"/>
      <c r="D2248" s="44"/>
      <c r="E2248" s="44"/>
      <c r="G2248" s="44"/>
      <c r="H2248" s="44"/>
      <c r="I2248" s="44"/>
      <c r="J2248" s="44"/>
      <c r="K2248" s="44"/>
      <c r="M2248" s="44"/>
      <c r="N2248" s="44"/>
      <c r="O2248" s="44"/>
      <c r="P2248" s="44"/>
      <c r="Q2248" s="44"/>
      <c r="W2248" s="44"/>
      <c r="X2248" s="44"/>
      <c r="Y2248" s="44"/>
    </row>
    <row r="2249" spans="1:25" s="47" customFormat="1" x14ac:dyDescent="0.25">
      <c r="A2249" s="44"/>
      <c r="B2249" s="44"/>
      <c r="C2249" s="44"/>
      <c r="D2249" s="44"/>
      <c r="E2249" s="44"/>
      <c r="G2249" s="44"/>
      <c r="H2249" s="44"/>
      <c r="I2249" s="44"/>
      <c r="J2249" s="44"/>
      <c r="K2249" s="44"/>
      <c r="M2249" s="44"/>
      <c r="N2249" s="44"/>
      <c r="O2249" s="44"/>
      <c r="P2249" s="44"/>
      <c r="Q2249" s="44"/>
      <c r="W2249" s="44"/>
      <c r="X2249" s="44"/>
      <c r="Y2249" s="44"/>
    </row>
    <row r="2250" spans="1:25" s="47" customFormat="1" x14ac:dyDescent="0.25">
      <c r="A2250" s="44"/>
      <c r="B2250" s="44"/>
      <c r="C2250" s="44"/>
      <c r="D2250" s="44"/>
      <c r="E2250" s="44"/>
      <c r="G2250" s="44"/>
      <c r="H2250" s="44"/>
      <c r="I2250" s="44"/>
      <c r="J2250" s="44"/>
      <c r="K2250" s="44"/>
      <c r="M2250" s="44"/>
      <c r="N2250" s="44"/>
      <c r="O2250" s="44"/>
      <c r="P2250" s="44"/>
      <c r="Q2250" s="44"/>
      <c r="W2250" s="44"/>
      <c r="X2250" s="44"/>
      <c r="Y2250" s="44"/>
    </row>
    <row r="2251" spans="1:25" s="47" customFormat="1" x14ac:dyDescent="0.25">
      <c r="A2251" s="44"/>
      <c r="B2251" s="44"/>
      <c r="C2251" s="44"/>
      <c r="D2251" s="44"/>
      <c r="E2251" s="44"/>
      <c r="G2251" s="44"/>
      <c r="H2251" s="44"/>
      <c r="I2251" s="44"/>
      <c r="J2251" s="44"/>
      <c r="K2251" s="44"/>
      <c r="M2251" s="44"/>
      <c r="N2251" s="44"/>
      <c r="O2251" s="44"/>
      <c r="P2251" s="44"/>
      <c r="Q2251" s="44"/>
      <c r="W2251" s="44"/>
      <c r="X2251" s="44"/>
      <c r="Y2251" s="44"/>
    </row>
    <row r="2252" spans="1:25" s="47" customFormat="1" x14ac:dyDescent="0.25">
      <c r="A2252" s="44"/>
      <c r="B2252" s="44"/>
      <c r="C2252" s="44"/>
      <c r="D2252" s="44"/>
      <c r="E2252" s="44"/>
      <c r="G2252" s="44"/>
      <c r="H2252" s="44"/>
      <c r="I2252" s="44"/>
      <c r="J2252" s="44"/>
      <c r="K2252" s="44"/>
      <c r="M2252" s="44"/>
      <c r="N2252" s="44"/>
      <c r="O2252" s="44"/>
      <c r="P2252" s="44"/>
      <c r="Q2252" s="44"/>
      <c r="W2252" s="44"/>
      <c r="X2252" s="44"/>
      <c r="Y2252" s="44"/>
    </row>
    <row r="2253" spans="1:25" s="47" customFormat="1" x14ac:dyDescent="0.25">
      <c r="A2253" s="44"/>
      <c r="B2253" s="44"/>
      <c r="C2253" s="44"/>
      <c r="D2253" s="44"/>
      <c r="E2253" s="44"/>
      <c r="G2253" s="44"/>
      <c r="H2253" s="44"/>
      <c r="I2253" s="44"/>
      <c r="J2253" s="44"/>
      <c r="K2253" s="44"/>
      <c r="M2253" s="44"/>
      <c r="N2253" s="44"/>
      <c r="O2253" s="44"/>
      <c r="P2253" s="44"/>
      <c r="Q2253" s="44"/>
      <c r="W2253" s="44"/>
      <c r="X2253" s="44"/>
      <c r="Y2253" s="44"/>
    </row>
    <row r="2254" spans="1:25" s="47" customFormat="1" x14ac:dyDescent="0.25">
      <c r="A2254" s="44"/>
      <c r="B2254" s="44"/>
      <c r="C2254" s="44"/>
      <c r="D2254" s="44"/>
      <c r="E2254" s="44"/>
      <c r="G2254" s="44"/>
      <c r="H2254" s="44"/>
      <c r="I2254" s="44"/>
      <c r="J2254" s="44"/>
      <c r="K2254" s="44"/>
      <c r="M2254" s="44"/>
      <c r="N2254" s="44"/>
      <c r="O2254" s="44"/>
      <c r="P2254" s="44"/>
      <c r="Q2254" s="44"/>
      <c r="W2254" s="44"/>
      <c r="X2254" s="44"/>
      <c r="Y2254" s="44"/>
    </row>
    <row r="2255" spans="1:25" s="47" customFormat="1" x14ac:dyDescent="0.25">
      <c r="A2255" s="44"/>
      <c r="B2255" s="44"/>
      <c r="C2255" s="44"/>
      <c r="D2255" s="44"/>
      <c r="E2255" s="44"/>
      <c r="G2255" s="44"/>
      <c r="H2255" s="44"/>
      <c r="I2255" s="44"/>
      <c r="J2255" s="44"/>
      <c r="K2255" s="44"/>
      <c r="M2255" s="44"/>
      <c r="N2255" s="44"/>
      <c r="O2255" s="44"/>
      <c r="P2255" s="44"/>
      <c r="Q2255" s="44"/>
      <c r="W2255" s="44"/>
      <c r="X2255" s="44"/>
      <c r="Y2255" s="44"/>
    </row>
    <row r="2256" spans="1:25" s="47" customFormat="1" x14ac:dyDescent="0.25">
      <c r="A2256" s="44"/>
      <c r="B2256" s="44"/>
      <c r="C2256" s="44"/>
      <c r="D2256" s="44"/>
      <c r="E2256" s="44"/>
      <c r="G2256" s="44"/>
      <c r="H2256" s="44"/>
      <c r="I2256" s="44"/>
      <c r="J2256" s="44"/>
      <c r="K2256" s="44"/>
      <c r="M2256" s="44"/>
      <c r="N2256" s="44"/>
      <c r="O2256" s="44"/>
      <c r="P2256" s="44"/>
      <c r="Q2256" s="44"/>
      <c r="W2256" s="44"/>
      <c r="X2256" s="44"/>
      <c r="Y2256" s="44"/>
    </row>
    <row r="2257" spans="1:25" s="47" customFormat="1" x14ac:dyDescent="0.25">
      <c r="A2257" s="44"/>
      <c r="B2257" s="44"/>
      <c r="C2257" s="44"/>
      <c r="D2257" s="44"/>
      <c r="E2257" s="44"/>
      <c r="G2257" s="44"/>
      <c r="H2257" s="44"/>
      <c r="I2257" s="44"/>
      <c r="J2257" s="44"/>
      <c r="K2257" s="44"/>
      <c r="M2257" s="44"/>
      <c r="N2257" s="44"/>
      <c r="O2257" s="44"/>
      <c r="P2257" s="44"/>
      <c r="Q2257" s="44"/>
      <c r="W2257" s="44"/>
      <c r="X2257" s="44"/>
      <c r="Y2257" s="44"/>
    </row>
    <row r="2258" spans="1:25" s="47" customFormat="1" x14ac:dyDescent="0.25">
      <c r="A2258" s="44"/>
      <c r="B2258" s="44"/>
      <c r="C2258" s="44"/>
      <c r="D2258" s="44"/>
      <c r="E2258" s="44"/>
      <c r="G2258" s="44"/>
      <c r="H2258" s="44"/>
      <c r="I2258" s="44"/>
      <c r="J2258" s="44"/>
      <c r="K2258" s="44"/>
      <c r="M2258" s="44"/>
      <c r="N2258" s="44"/>
      <c r="O2258" s="44"/>
      <c r="P2258" s="44"/>
      <c r="Q2258" s="44"/>
      <c r="W2258" s="44"/>
      <c r="X2258" s="44"/>
      <c r="Y2258" s="44"/>
    </row>
    <row r="2259" spans="1:25" s="47" customFormat="1" x14ac:dyDescent="0.25">
      <c r="A2259" s="44"/>
      <c r="B2259" s="44"/>
      <c r="C2259" s="44"/>
      <c r="D2259" s="44"/>
      <c r="E2259" s="44"/>
      <c r="G2259" s="44"/>
      <c r="H2259" s="44"/>
      <c r="I2259" s="44"/>
      <c r="J2259" s="44"/>
      <c r="K2259" s="44"/>
      <c r="M2259" s="44"/>
      <c r="N2259" s="44"/>
      <c r="O2259" s="44"/>
      <c r="P2259" s="44"/>
      <c r="Q2259" s="44"/>
      <c r="W2259" s="44"/>
      <c r="X2259" s="44"/>
      <c r="Y2259" s="44"/>
    </row>
    <row r="2260" spans="1:25" s="47" customFormat="1" x14ac:dyDescent="0.25">
      <c r="A2260" s="44"/>
      <c r="B2260" s="44"/>
      <c r="C2260" s="44"/>
      <c r="D2260" s="44"/>
      <c r="E2260" s="44"/>
      <c r="G2260" s="44"/>
      <c r="H2260" s="44"/>
      <c r="I2260" s="44"/>
      <c r="J2260" s="44"/>
      <c r="K2260" s="44"/>
      <c r="M2260" s="44"/>
      <c r="N2260" s="44"/>
      <c r="O2260" s="44"/>
      <c r="P2260" s="44"/>
      <c r="Q2260" s="44"/>
      <c r="W2260" s="44"/>
      <c r="X2260" s="44"/>
      <c r="Y2260" s="44"/>
    </row>
    <row r="2261" spans="1:25" s="47" customFormat="1" x14ac:dyDescent="0.25">
      <c r="A2261" s="44"/>
      <c r="B2261" s="44"/>
      <c r="C2261" s="44"/>
      <c r="D2261" s="44"/>
      <c r="E2261" s="44"/>
      <c r="G2261" s="44"/>
      <c r="H2261" s="44"/>
      <c r="I2261" s="44"/>
      <c r="J2261" s="44"/>
      <c r="K2261" s="44"/>
      <c r="M2261" s="44"/>
      <c r="N2261" s="44"/>
      <c r="O2261" s="44"/>
      <c r="P2261" s="44"/>
      <c r="Q2261" s="44"/>
      <c r="W2261" s="44"/>
      <c r="X2261" s="44"/>
      <c r="Y2261" s="44"/>
    </row>
    <row r="2262" spans="1:25" s="47" customFormat="1" x14ac:dyDescent="0.25">
      <c r="A2262" s="44"/>
      <c r="B2262" s="44"/>
      <c r="C2262" s="44"/>
      <c r="D2262" s="44"/>
      <c r="E2262" s="44"/>
      <c r="G2262" s="44"/>
      <c r="H2262" s="44"/>
      <c r="I2262" s="44"/>
      <c r="J2262" s="44"/>
      <c r="K2262" s="44"/>
      <c r="M2262" s="44"/>
      <c r="N2262" s="44"/>
      <c r="O2262" s="44"/>
      <c r="P2262" s="44"/>
      <c r="Q2262" s="44"/>
      <c r="W2262" s="44"/>
      <c r="X2262" s="44"/>
      <c r="Y2262" s="44"/>
    </row>
    <row r="2263" spans="1:25" s="47" customFormat="1" x14ac:dyDescent="0.25">
      <c r="A2263" s="44"/>
      <c r="B2263" s="44"/>
      <c r="C2263" s="44"/>
      <c r="D2263" s="44"/>
      <c r="E2263" s="44"/>
      <c r="G2263" s="44"/>
      <c r="H2263" s="44"/>
      <c r="I2263" s="44"/>
      <c r="J2263" s="44"/>
      <c r="K2263" s="44"/>
      <c r="M2263" s="44"/>
      <c r="N2263" s="44"/>
      <c r="O2263" s="44"/>
      <c r="P2263" s="44"/>
      <c r="Q2263" s="44"/>
      <c r="W2263" s="44"/>
      <c r="X2263" s="44"/>
      <c r="Y2263" s="44"/>
    </row>
    <row r="2264" spans="1:25" s="47" customFormat="1" x14ac:dyDescent="0.25">
      <c r="A2264" s="44"/>
      <c r="B2264" s="44"/>
      <c r="C2264" s="44"/>
      <c r="D2264" s="44"/>
      <c r="E2264" s="44"/>
      <c r="G2264" s="44"/>
      <c r="H2264" s="44"/>
      <c r="I2264" s="44"/>
      <c r="J2264" s="44"/>
      <c r="K2264" s="44"/>
      <c r="M2264" s="44"/>
      <c r="N2264" s="44"/>
      <c r="O2264" s="44"/>
      <c r="P2264" s="44"/>
      <c r="Q2264" s="44"/>
      <c r="W2264" s="44"/>
      <c r="X2264" s="44"/>
      <c r="Y2264" s="44"/>
    </row>
    <row r="2265" spans="1:25" s="47" customFormat="1" x14ac:dyDescent="0.25">
      <c r="A2265" s="44"/>
      <c r="B2265" s="44"/>
      <c r="C2265" s="44"/>
      <c r="D2265" s="44"/>
      <c r="E2265" s="44"/>
      <c r="G2265" s="44"/>
      <c r="H2265" s="44"/>
      <c r="I2265" s="44"/>
      <c r="J2265" s="44"/>
      <c r="K2265" s="44"/>
      <c r="M2265" s="44"/>
      <c r="N2265" s="44"/>
      <c r="O2265" s="44"/>
      <c r="P2265" s="44"/>
      <c r="Q2265" s="44"/>
      <c r="W2265" s="44"/>
      <c r="X2265" s="44"/>
      <c r="Y2265" s="44"/>
    </row>
    <row r="2266" spans="1:25" s="47" customFormat="1" x14ac:dyDescent="0.25">
      <c r="A2266" s="44"/>
      <c r="B2266" s="44"/>
      <c r="C2266" s="44"/>
      <c r="D2266" s="44"/>
      <c r="E2266" s="44"/>
      <c r="G2266" s="44"/>
      <c r="H2266" s="44"/>
      <c r="I2266" s="44"/>
      <c r="J2266" s="44"/>
      <c r="K2266" s="44"/>
      <c r="M2266" s="44"/>
      <c r="N2266" s="44"/>
      <c r="O2266" s="44"/>
      <c r="P2266" s="44"/>
      <c r="Q2266" s="44"/>
      <c r="W2266" s="44"/>
      <c r="X2266" s="44"/>
      <c r="Y2266" s="44"/>
    </row>
    <row r="2267" spans="1:25" s="47" customFormat="1" x14ac:dyDescent="0.25">
      <c r="A2267" s="44"/>
      <c r="B2267" s="44"/>
      <c r="C2267" s="44"/>
      <c r="D2267" s="44"/>
      <c r="E2267" s="44"/>
      <c r="G2267" s="44"/>
      <c r="H2267" s="44"/>
      <c r="I2267" s="44"/>
      <c r="J2267" s="44"/>
      <c r="K2267" s="44"/>
      <c r="M2267" s="44"/>
      <c r="N2267" s="44"/>
      <c r="O2267" s="44"/>
      <c r="P2267" s="44"/>
      <c r="Q2267" s="44"/>
      <c r="W2267" s="44"/>
      <c r="X2267" s="44"/>
      <c r="Y2267" s="44"/>
    </row>
    <row r="2268" spans="1:25" s="47" customFormat="1" x14ac:dyDescent="0.25">
      <c r="A2268" s="44"/>
      <c r="B2268" s="44"/>
      <c r="C2268" s="44"/>
      <c r="D2268" s="44"/>
      <c r="E2268" s="44"/>
      <c r="G2268" s="44"/>
      <c r="H2268" s="44"/>
      <c r="I2268" s="44"/>
      <c r="J2268" s="44"/>
      <c r="K2268" s="44"/>
      <c r="M2268" s="44"/>
      <c r="N2268" s="44"/>
      <c r="O2268" s="44"/>
      <c r="P2268" s="44"/>
      <c r="Q2268" s="44"/>
      <c r="W2268" s="44"/>
      <c r="X2268" s="44"/>
      <c r="Y2268" s="44"/>
    </row>
    <row r="2269" spans="1:25" s="47" customFormat="1" x14ac:dyDescent="0.25">
      <c r="A2269" s="44"/>
      <c r="B2269" s="44"/>
      <c r="C2269" s="44"/>
      <c r="D2269" s="44"/>
      <c r="E2269" s="44"/>
      <c r="G2269" s="44"/>
      <c r="H2269" s="44"/>
      <c r="I2269" s="44"/>
      <c r="J2269" s="44"/>
      <c r="K2269" s="44"/>
      <c r="M2269" s="44"/>
      <c r="N2269" s="44"/>
      <c r="O2269" s="44"/>
      <c r="P2269" s="44"/>
      <c r="Q2269" s="44"/>
      <c r="W2269" s="44"/>
      <c r="X2269" s="44"/>
      <c r="Y2269" s="44"/>
    </row>
    <row r="2270" spans="1:25" s="47" customFormat="1" x14ac:dyDescent="0.25">
      <c r="A2270" s="44"/>
      <c r="B2270" s="44"/>
      <c r="C2270" s="44"/>
      <c r="D2270" s="44"/>
      <c r="E2270" s="44"/>
      <c r="G2270" s="44"/>
      <c r="H2270" s="44"/>
      <c r="I2270" s="44"/>
      <c r="J2270" s="44"/>
      <c r="K2270" s="44"/>
      <c r="M2270" s="44"/>
      <c r="N2270" s="44"/>
      <c r="O2270" s="44"/>
      <c r="P2270" s="44"/>
      <c r="Q2270" s="44"/>
      <c r="W2270" s="44"/>
      <c r="X2270" s="44"/>
      <c r="Y2270" s="44"/>
    </row>
    <row r="2271" spans="1:25" s="47" customFormat="1" x14ac:dyDescent="0.25">
      <c r="A2271" s="44"/>
      <c r="B2271" s="44"/>
      <c r="C2271" s="44"/>
      <c r="D2271" s="44"/>
      <c r="E2271" s="44"/>
      <c r="G2271" s="44"/>
      <c r="H2271" s="44"/>
      <c r="I2271" s="44"/>
      <c r="J2271" s="44"/>
      <c r="K2271" s="44"/>
      <c r="M2271" s="44"/>
      <c r="N2271" s="44"/>
      <c r="O2271" s="44"/>
      <c r="P2271" s="44"/>
      <c r="Q2271" s="44"/>
      <c r="W2271" s="44"/>
      <c r="X2271" s="44"/>
      <c r="Y2271" s="44"/>
    </row>
    <row r="2272" spans="1:25" s="47" customFormat="1" x14ac:dyDescent="0.25">
      <c r="A2272" s="44"/>
      <c r="B2272" s="44"/>
      <c r="C2272" s="44"/>
      <c r="D2272" s="44"/>
      <c r="E2272" s="44"/>
      <c r="G2272" s="44"/>
      <c r="H2272" s="44"/>
      <c r="I2272" s="44"/>
      <c r="J2272" s="44"/>
      <c r="K2272" s="44"/>
      <c r="M2272" s="44"/>
      <c r="N2272" s="44"/>
      <c r="O2272" s="44"/>
      <c r="P2272" s="44"/>
      <c r="Q2272" s="44"/>
      <c r="W2272" s="44"/>
      <c r="X2272" s="44"/>
      <c r="Y2272" s="44"/>
    </row>
    <row r="2273" spans="1:25" s="47" customFormat="1" x14ac:dyDescent="0.25">
      <c r="A2273" s="44"/>
      <c r="B2273" s="44"/>
      <c r="C2273" s="44"/>
      <c r="D2273" s="44"/>
      <c r="E2273" s="44"/>
      <c r="G2273" s="44"/>
      <c r="H2273" s="44"/>
      <c r="I2273" s="44"/>
      <c r="J2273" s="44"/>
      <c r="K2273" s="44"/>
      <c r="M2273" s="44"/>
      <c r="N2273" s="44"/>
      <c r="O2273" s="44"/>
      <c r="P2273" s="44"/>
      <c r="Q2273" s="44"/>
      <c r="W2273" s="44"/>
      <c r="X2273" s="44"/>
      <c r="Y2273" s="44"/>
    </row>
    <row r="2274" spans="1:25" s="47" customFormat="1" x14ac:dyDescent="0.25">
      <c r="A2274" s="44"/>
      <c r="B2274" s="44"/>
      <c r="C2274" s="44"/>
      <c r="D2274" s="44"/>
      <c r="E2274" s="44"/>
      <c r="G2274" s="44"/>
      <c r="H2274" s="44"/>
      <c r="I2274" s="44"/>
      <c r="J2274" s="44"/>
      <c r="K2274" s="44"/>
      <c r="M2274" s="44"/>
      <c r="N2274" s="44"/>
      <c r="O2274" s="44"/>
      <c r="P2274" s="44"/>
      <c r="Q2274" s="44"/>
      <c r="W2274" s="44"/>
      <c r="X2274" s="44"/>
      <c r="Y2274" s="44"/>
    </row>
    <row r="2275" spans="1:25" s="47" customFormat="1" x14ac:dyDescent="0.25">
      <c r="A2275" s="44"/>
      <c r="B2275" s="44"/>
      <c r="C2275" s="44"/>
      <c r="D2275" s="44"/>
      <c r="E2275" s="44"/>
      <c r="G2275" s="44"/>
      <c r="H2275" s="44"/>
      <c r="I2275" s="44"/>
      <c r="J2275" s="44"/>
      <c r="K2275" s="44"/>
      <c r="M2275" s="44"/>
      <c r="N2275" s="44"/>
      <c r="O2275" s="44"/>
      <c r="P2275" s="44"/>
      <c r="Q2275" s="44"/>
      <c r="W2275" s="44"/>
      <c r="X2275" s="44"/>
      <c r="Y2275" s="44"/>
    </row>
    <row r="2276" spans="1:25" s="47" customFormat="1" x14ac:dyDescent="0.25">
      <c r="A2276" s="44"/>
      <c r="B2276" s="44"/>
      <c r="C2276" s="44"/>
      <c r="D2276" s="44"/>
      <c r="E2276" s="44"/>
      <c r="G2276" s="44"/>
      <c r="H2276" s="44"/>
      <c r="I2276" s="44"/>
      <c r="J2276" s="44"/>
      <c r="K2276" s="44"/>
      <c r="M2276" s="44"/>
      <c r="N2276" s="44"/>
      <c r="O2276" s="44"/>
      <c r="P2276" s="44"/>
      <c r="Q2276" s="44"/>
      <c r="W2276" s="44"/>
      <c r="X2276" s="44"/>
      <c r="Y2276" s="44"/>
    </row>
    <row r="2277" spans="1:25" s="47" customFormat="1" x14ac:dyDescent="0.25">
      <c r="A2277" s="44"/>
      <c r="B2277" s="44"/>
      <c r="C2277" s="44"/>
      <c r="D2277" s="44"/>
      <c r="E2277" s="44"/>
      <c r="G2277" s="44"/>
      <c r="H2277" s="44"/>
      <c r="I2277" s="44"/>
      <c r="J2277" s="44"/>
      <c r="K2277" s="44"/>
      <c r="M2277" s="44"/>
      <c r="N2277" s="44"/>
      <c r="O2277" s="44"/>
      <c r="P2277" s="44"/>
      <c r="Q2277" s="44"/>
      <c r="W2277" s="44"/>
      <c r="X2277" s="44"/>
      <c r="Y2277" s="44"/>
    </row>
    <row r="2278" spans="1:25" s="47" customFormat="1" x14ac:dyDescent="0.25">
      <c r="A2278" s="44"/>
      <c r="B2278" s="44"/>
      <c r="C2278" s="44"/>
      <c r="D2278" s="44"/>
      <c r="E2278" s="44"/>
      <c r="G2278" s="44"/>
      <c r="H2278" s="44"/>
      <c r="I2278" s="44"/>
      <c r="J2278" s="44"/>
      <c r="K2278" s="44"/>
      <c r="M2278" s="44"/>
      <c r="N2278" s="44"/>
      <c r="O2278" s="44"/>
      <c r="P2278" s="44"/>
      <c r="Q2278" s="44"/>
      <c r="W2278" s="44"/>
      <c r="X2278" s="44"/>
      <c r="Y2278" s="44"/>
    </row>
    <row r="2279" spans="1:25" s="47" customFormat="1" x14ac:dyDescent="0.25">
      <c r="A2279" s="44"/>
      <c r="B2279" s="44"/>
      <c r="C2279" s="44"/>
      <c r="D2279" s="44"/>
      <c r="E2279" s="44"/>
      <c r="G2279" s="44"/>
      <c r="H2279" s="44"/>
      <c r="I2279" s="44"/>
      <c r="J2279" s="44"/>
      <c r="K2279" s="44"/>
      <c r="M2279" s="44"/>
      <c r="N2279" s="44"/>
      <c r="O2279" s="44"/>
      <c r="P2279" s="44"/>
      <c r="Q2279" s="44"/>
      <c r="W2279" s="44"/>
      <c r="X2279" s="44"/>
      <c r="Y2279" s="44"/>
    </row>
    <row r="2280" spans="1:25" s="47" customFormat="1" x14ac:dyDescent="0.25">
      <c r="A2280" s="44"/>
      <c r="B2280" s="44"/>
      <c r="C2280" s="44"/>
      <c r="D2280" s="44"/>
      <c r="E2280" s="44"/>
      <c r="G2280" s="44"/>
      <c r="H2280" s="44"/>
      <c r="I2280" s="44"/>
      <c r="J2280" s="44"/>
      <c r="K2280" s="44"/>
      <c r="M2280" s="44"/>
      <c r="N2280" s="44"/>
      <c r="O2280" s="44"/>
      <c r="P2280" s="44"/>
      <c r="Q2280" s="44"/>
      <c r="W2280" s="44"/>
      <c r="X2280" s="44"/>
      <c r="Y2280" s="44"/>
    </row>
    <row r="2281" spans="1:25" s="47" customFormat="1" x14ac:dyDescent="0.25">
      <c r="A2281" s="44"/>
      <c r="B2281" s="44"/>
      <c r="C2281" s="44"/>
      <c r="D2281" s="44"/>
      <c r="E2281" s="44"/>
      <c r="G2281" s="44"/>
      <c r="H2281" s="44"/>
      <c r="I2281" s="44"/>
      <c r="J2281" s="44"/>
      <c r="K2281" s="44"/>
      <c r="M2281" s="44"/>
      <c r="N2281" s="44"/>
      <c r="O2281" s="44"/>
      <c r="P2281" s="44"/>
      <c r="Q2281" s="44"/>
      <c r="W2281" s="44"/>
      <c r="X2281" s="44"/>
      <c r="Y2281" s="44"/>
    </row>
    <row r="2282" spans="1:25" s="47" customFormat="1" x14ac:dyDescent="0.25">
      <c r="A2282" s="44"/>
      <c r="B2282" s="44"/>
      <c r="C2282" s="44"/>
      <c r="D2282" s="44"/>
      <c r="E2282" s="44"/>
      <c r="G2282" s="44"/>
      <c r="H2282" s="44"/>
      <c r="I2282" s="44"/>
      <c r="J2282" s="44"/>
      <c r="K2282" s="44"/>
      <c r="M2282" s="44"/>
      <c r="N2282" s="44"/>
      <c r="O2282" s="44"/>
      <c r="P2282" s="44"/>
      <c r="Q2282" s="44"/>
      <c r="W2282" s="44"/>
      <c r="X2282" s="44"/>
      <c r="Y2282" s="44"/>
    </row>
    <row r="2283" spans="1:25" s="47" customFormat="1" x14ac:dyDescent="0.25">
      <c r="A2283" s="44"/>
      <c r="B2283" s="44"/>
      <c r="C2283" s="44"/>
      <c r="D2283" s="44"/>
      <c r="E2283" s="44"/>
      <c r="G2283" s="44"/>
      <c r="H2283" s="44"/>
      <c r="I2283" s="44"/>
      <c r="J2283" s="44"/>
      <c r="K2283" s="44"/>
      <c r="M2283" s="44"/>
      <c r="N2283" s="44"/>
      <c r="O2283" s="44"/>
      <c r="P2283" s="44"/>
      <c r="Q2283" s="44"/>
      <c r="W2283" s="44"/>
      <c r="X2283" s="44"/>
      <c r="Y2283" s="44"/>
    </row>
    <row r="2284" spans="1:25" s="47" customFormat="1" x14ac:dyDescent="0.25">
      <c r="A2284" s="44"/>
      <c r="B2284" s="44"/>
      <c r="C2284" s="44"/>
      <c r="D2284" s="44"/>
      <c r="E2284" s="44"/>
      <c r="G2284" s="44"/>
      <c r="H2284" s="44"/>
      <c r="I2284" s="44"/>
      <c r="J2284" s="44"/>
      <c r="K2284" s="44"/>
      <c r="M2284" s="44"/>
      <c r="N2284" s="44"/>
      <c r="O2284" s="44"/>
      <c r="P2284" s="44"/>
      <c r="Q2284" s="44"/>
      <c r="W2284" s="44"/>
      <c r="X2284" s="44"/>
      <c r="Y2284" s="44"/>
    </row>
    <row r="2285" spans="1:25" s="47" customFormat="1" x14ac:dyDescent="0.25">
      <c r="A2285" s="44"/>
      <c r="B2285" s="44"/>
      <c r="C2285" s="44"/>
      <c r="D2285" s="44"/>
      <c r="E2285" s="44"/>
      <c r="G2285" s="44"/>
      <c r="H2285" s="44"/>
      <c r="I2285" s="44"/>
      <c r="J2285" s="44"/>
      <c r="K2285" s="44"/>
      <c r="M2285" s="44"/>
      <c r="N2285" s="44"/>
      <c r="O2285" s="44"/>
      <c r="P2285" s="44"/>
      <c r="Q2285" s="44"/>
      <c r="W2285" s="44"/>
      <c r="X2285" s="44"/>
      <c r="Y2285" s="44"/>
    </row>
    <row r="2286" spans="1:25" s="47" customFormat="1" x14ac:dyDescent="0.25">
      <c r="A2286" s="44"/>
      <c r="B2286" s="44"/>
      <c r="C2286" s="44"/>
      <c r="D2286" s="44"/>
      <c r="E2286" s="44"/>
      <c r="G2286" s="44"/>
      <c r="H2286" s="44"/>
      <c r="I2286" s="44"/>
      <c r="J2286" s="44"/>
      <c r="K2286" s="44"/>
      <c r="M2286" s="44"/>
      <c r="N2286" s="44"/>
      <c r="O2286" s="44"/>
      <c r="P2286" s="44"/>
      <c r="Q2286" s="44"/>
      <c r="W2286" s="44"/>
      <c r="X2286" s="44"/>
      <c r="Y2286" s="44"/>
    </row>
    <row r="2287" spans="1:25" s="47" customFormat="1" x14ac:dyDescent="0.25">
      <c r="A2287" s="44"/>
      <c r="B2287" s="44"/>
      <c r="C2287" s="44"/>
      <c r="D2287" s="44"/>
      <c r="E2287" s="44"/>
      <c r="G2287" s="44"/>
      <c r="H2287" s="44"/>
      <c r="I2287" s="44"/>
      <c r="J2287" s="44"/>
      <c r="K2287" s="44"/>
      <c r="M2287" s="44"/>
      <c r="N2287" s="44"/>
      <c r="O2287" s="44"/>
      <c r="P2287" s="44"/>
      <c r="Q2287" s="44"/>
      <c r="W2287" s="44"/>
      <c r="X2287" s="44"/>
      <c r="Y2287" s="44"/>
    </row>
    <row r="2288" spans="1:25" s="47" customFormat="1" x14ac:dyDescent="0.25">
      <c r="A2288" s="44"/>
      <c r="B2288" s="44"/>
      <c r="C2288" s="44"/>
      <c r="D2288" s="44"/>
      <c r="E2288" s="44"/>
      <c r="G2288" s="44"/>
      <c r="H2288" s="44"/>
      <c r="I2288" s="44"/>
      <c r="J2288" s="44"/>
      <c r="K2288" s="44"/>
      <c r="M2288" s="44"/>
      <c r="N2288" s="44"/>
      <c r="O2288" s="44"/>
      <c r="P2288" s="44"/>
      <c r="Q2288" s="44"/>
      <c r="W2288" s="44"/>
      <c r="X2288" s="44"/>
      <c r="Y2288" s="44"/>
    </row>
    <row r="2289" spans="1:25" s="47" customFormat="1" x14ac:dyDescent="0.25">
      <c r="A2289" s="44"/>
      <c r="B2289" s="44"/>
      <c r="C2289" s="44"/>
      <c r="D2289" s="44"/>
      <c r="E2289" s="44"/>
      <c r="G2289" s="44"/>
      <c r="H2289" s="44"/>
      <c r="I2289" s="44"/>
      <c r="J2289" s="44"/>
      <c r="K2289" s="44"/>
      <c r="M2289" s="44"/>
      <c r="N2289" s="44"/>
      <c r="O2289" s="44"/>
      <c r="P2289" s="44"/>
      <c r="Q2289" s="44"/>
      <c r="W2289" s="44"/>
      <c r="X2289" s="44"/>
      <c r="Y2289" s="44"/>
    </row>
    <row r="2290" spans="1:25" s="47" customFormat="1" x14ac:dyDescent="0.25">
      <c r="A2290" s="44"/>
      <c r="B2290" s="44"/>
      <c r="C2290" s="44"/>
      <c r="D2290" s="44"/>
      <c r="E2290" s="44"/>
      <c r="G2290" s="44"/>
      <c r="H2290" s="44"/>
      <c r="I2290" s="44"/>
      <c r="J2290" s="44"/>
      <c r="K2290" s="44"/>
      <c r="M2290" s="44"/>
      <c r="N2290" s="44"/>
      <c r="O2290" s="44"/>
      <c r="P2290" s="44"/>
      <c r="Q2290" s="44"/>
      <c r="W2290" s="44"/>
      <c r="X2290" s="44"/>
      <c r="Y2290" s="44"/>
    </row>
    <row r="2291" spans="1:25" s="47" customFormat="1" x14ac:dyDescent="0.25">
      <c r="A2291" s="44"/>
      <c r="B2291" s="44"/>
      <c r="C2291" s="44"/>
      <c r="D2291" s="44"/>
      <c r="E2291" s="44"/>
      <c r="G2291" s="44"/>
      <c r="H2291" s="44"/>
      <c r="I2291" s="44"/>
      <c r="J2291" s="44"/>
      <c r="K2291" s="44"/>
      <c r="M2291" s="44"/>
      <c r="N2291" s="44"/>
      <c r="O2291" s="44"/>
      <c r="P2291" s="44"/>
      <c r="Q2291" s="44"/>
      <c r="W2291" s="44"/>
      <c r="X2291" s="44"/>
      <c r="Y2291" s="44"/>
    </row>
    <row r="2292" spans="1:25" s="47" customFormat="1" x14ac:dyDescent="0.25">
      <c r="A2292" s="44"/>
      <c r="B2292" s="44"/>
      <c r="C2292" s="44"/>
      <c r="D2292" s="44"/>
      <c r="E2292" s="44"/>
      <c r="G2292" s="44"/>
      <c r="H2292" s="44"/>
      <c r="I2292" s="44"/>
      <c r="J2292" s="44"/>
      <c r="K2292" s="44"/>
      <c r="M2292" s="44"/>
      <c r="N2292" s="44"/>
      <c r="O2292" s="44"/>
      <c r="P2292" s="44"/>
      <c r="Q2292" s="44"/>
      <c r="W2292" s="44"/>
      <c r="X2292" s="44"/>
      <c r="Y2292" s="44"/>
    </row>
    <row r="2293" spans="1:25" s="47" customFormat="1" x14ac:dyDescent="0.25">
      <c r="A2293" s="44"/>
      <c r="B2293" s="44"/>
      <c r="C2293" s="44"/>
      <c r="D2293" s="44"/>
      <c r="E2293" s="44"/>
      <c r="G2293" s="44"/>
      <c r="H2293" s="44"/>
      <c r="I2293" s="44"/>
      <c r="J2293" s="44"/>
      <c r="K2293" s="44"/>
      <c r="M2293" s="44"/>
      <c r="N2293" s="44"/>
      <c r="O2293" s="44"/>
      <c r="P2293" s="44"/>
      <c r="Q2293" s="44"/>
      <c r="W2293" s="44"/>
      <c r="X2293" s="44"/>
      <c r="Y2293" s="44"/>
    </row>
    <row r="2294" spans="1:25" s="47" customFormat="1" x14ac:dyDescent="0.25">
      <c r="A2294" s="44"/>
      <c r="B2294" s="44"/>
      <c r="C2294" s="44"/>
      <c r="D2294" s="44"/>
      <c r="E2294" s="44"/>
      <c r="G2294" s="44"/>
      <c r="H2294" s="44"/>
      <c r="I2294" s="44"/>
      <c r="J2294" s="44"/>
      <c r="K2294" s="44"/>
      <c r="M2294" s="44"/>
      <c r="N2294" s="44"/>
      <c r="O2294" s="44"/>
      <c r="P2294" s="44"/>
      <c r="Q2294" s="44"/>
      <c r="W2294" s="44"/>
      <c r="X2294" s="44"/>
      <c r="Y2294" s="44"/>
    </row>
    <row r="2295" spans="1:25" s="47" customFormat="1" x14ac:dyDescent="0.25">
      <c r="A2295" s="44"/>
      <c r="B2295" s="44"/>
      <c r="C2295" s="44"/>
      <c r="D2295" s="44"/>
      <c r="E2295" s="44"/>
      <c r="G2295" s="44"/>
      <c r="H2295" s="44"/>
      <c r="I2295" s="44"/>
      <c r="J2295" s="44"/>
      <c r="K2295" s="44"/>
      <c r="M2295" s="44"/>
      <c r="N2295" s="44"/>
      <c r="O2295" s="44"/>
      <c r="P2295" s="44"/>
      <c r="Q2295" s="44"/>
      <c r="W2295" s="44"/>
      <c r="X2295" s="44"/>
      <c r="Y2295" s="44"/>
    </row>
    <row r="2296" spans="1:25" s="47" customFormat="1" x14ac:dyDescent="0.25">
      <c r="A2296" s="44"/>
      <c r="B2296" s="44"/>
      <c r="C2296" s="44"/>
      <c r="D2296" s="44"/>
      <c r="E2296" s="44"/>
      <c r="G2296" s="44"/>
      <c r="H2296" s="44"/>
      <c r="I2296" s="44"/>
      <c r="J2296" s="44"/>
      <c r="K2296" s="44"/>
      <c r="M2296" s="44"/>
      <c r="N2296" s="44"/>
      <c r="O2296" s="44"/>
      <c r="P2296" s="44"/>
      <c r="Q2296" s="44"/>
      <c r="W2296" s="44"/>
      <c r="X2296" s="44"/>
      <c r="Y2296" s="44"/>
    </row>
    <row r="2297" spans="1:25" s="47" customFormat="1" x14ac:dyDescent="0.25">
      <c r="A2297" s="44"/>
      <c r="B2297" s="44"/>
      <c r="C2297" s="44"/>
      <c r="D2297" s="44"/>
      <c r="E2297" s="44"/>
      <c r="G2297" s="44"/>
      <c r="H2297" s="44"/>
      <c r="I2297" s="44"/>
      <c r="J2297" s="44"/>
      <c r="K2297" s="44"/>
      <c r="M2297" s="44"/>
      <c r="N2297" s="44"/>
      <c r="O2297" s="44"/>
      <c r="P2297" s="44"/>
      <c r="Q2297" s="44"/>
      <c r="W2297" s="44"/>
      <c r="X2297" s="44"/>
      <c r="Y2297" s="44"/>
    </row>
    <row r="2298" spans="1:25" s="47" customFormat="1" x14ac:dyDescent="0.25">
      <c r="A2298" s="44"/>
      <c r="B2298" s="44"/>
      <c r="C2298" s="44"/>
      <c r="D2298" s="44"/>
      <c r="E2298" s="44"/>
      <c r="G2298" s="44"/>
      <c r="H2298" s="44"/>
      <c r="I2298" s="44"/>
      <c r="J2298" s="44"/>
      <c r="K2298" s="44"/>
      <c r="M2298" s="44"/>
      <c r="N2298" s="44"/>
      <c r="O2298" s="44"/>
      <c r="P2298" s="44"/>
      <c r="Q2298" s="44"/>
      <c r="W2298" s="44"/>
      <c r="X2298" s="44"/>
      <c r="Y2298" s="44"/>
    </row>
    <row r="2299" spans="1:25" s="47" customFormat="1" x14ac:dyDescent="0.25">
      <c r="A2299" s="44"/>
      <c r="B2299" s="44"/>
      <c r="C2299" s="44"/>
      <c r="D2299" s="44"/>
      <c r="E2299" s="44"/>
      <c r="G2299" s="44"/>
      <c r="H2299" s="44"/>
      <c r="I2299" s="44"/>
      <c r="J2299" s="44"/>
      <c r="K2299" s="44"/>
      <c r="M2299" s="44"/>
      <c r="N2299" s="44"/>
      <c r="O2299" s="44"/>
      <c r="P2299" s="44"/>
      <c r="Q2299" s="44"/>
      <c r="W2299" s="44"/>
      <c r="X2299" s="44"/>
      <c r="Y2299" s="44"/>
    </row>
    <row r="2300" spans="1:25" s="47" customFormat="1" x14ac:dyDescent="0.25">
      <c r="A2300" s="44"/>
      <c r="B2300" s="44"/>
      <c r="C2300" s="44"/>
      <c r="D2300" s="44"/>
      <c r="E2300" s="44"/>
      <c r="G2300" s="44"/>
      <c r="H2300" s="44"/>
      <c r="I2300" s="44"/>
      <c r="J2300" s="44"/>
      <c r="K2300" s="44"/>
      <c r="M2300" s="44"/>
      <c r="N2300" s="44"/>
      <c r="O2300" s="44"/>
      <c r="P2300" s="44"/>
      <c r="Q2300" s="44"/>
      <c r="W2300" s="44"/>
      <c r="X2300" s="44"/>
      <c r="Y2300" s="44"/>
    </row>
    <row r="2301" spans="1:25" s="47" customFormat="1" x14ac:dyDescent="0.25">
      <c r="A2301" s="44"/>
      <c r="B2301" s="44"/>
      <c r="C2301" s="44"/>
      <c r="D2301" s="44"/>
      <c r="E2301" s="44"/>
      <c r="G2301" s="44"/>
      <c r="H2301" s="44"/>
      <c r="I2301" s="44"/>
      <c r="J2301" s="44"/>
      <c r="K2301" s="44"/>
      <c r="M2301" s="44"/>
      <c r="N2301" s="44"/>
      <c r="O2301" s="44"/>
      <c r="P2301" s="44"/>
      <c r="Q2301" s="44"/>
      <c r="W2301" s="44"/>
      <c r="X2301" s="44"/>
      <c r="Y2301" s="44"/>
    </row>
    <row r="2302" spans="1:25" s="47" customFormat="1" x14ac:dyDescent="0.25">
      <c r="A2302" s="44"/>
      <c r="B2302" s="44"/>
      <c r="C2302" s="44"/>
      <c r="D2302" s="44"/>
      <c r="E2302" s="44"/>
      <c r="G2302" s="44"/>
      <c r="H2302" s="44"/>
      <c r="I2302" s="44"/>
      <c r="J2302" s="44"/>
      <c r="K2302" s="44"/>
      <c r="M2302" s="44"/>
      <c r="N2302" s="44"/>
      <c r="O2302" s="44"/>
      <c r="P2302" s="44"/>
      <c r="Q2302" s="44"/>
      <c r="W2302" s="44"/>
      <c r="X2302" s="44"/>
      <c r="Y2302" s="44"/>
    </row>
    <row r="2303" spans="1:25" s="47" customFormat="1" x14ac:dyDescent="0.25">
      <c r="A2303" s="44"/>
      <c r="B2303" s="44"/>
      <c r="C2303" s="44"/>
      <c r="D2303" s="44"/>
      <c r="E2303" s="44"/>
      <c r="G2303" s="44"/>
      <c r="H2303" s="44"/>
      <c r="I2303" s="44"/>
      <c r="J2303" s="44"/>
      <c r="K2303" s="44"/>
      <c r="M2303" s="44"/>
      <c r="N2303" s="44"/>
      <c r="O2303" s="44"/>
      <c r="P2303" s="44"/>
      <c r="Q2303" s="44"/>
      <c r="W2303" s="44"/>
      <c r="X2303" s="44"/>
      <c r="Y2303" s="44"/>
    </row>
    <row r="2304" spans="1:25" s="47" customFormat="1" x14ac:dyDescent="0.25">
      <c r="A2304" s="44"/>
      <c r="B2304" s="44"/>
      <c r="C2304" s="44"/>
      <c r="D2304" s="44"/>
      <c r="E2304" s="44"/>
      <c r="G2304" s="44"/>
      <c r="H2304" s="44"/>
      <c r="I2304" s="44"/>
      <c r="J2304" s="44"/>
      <c r="K2304" s="44"/>
      <c r="M2304" s="44"/>
      <c r="N2304" s="44"/>
      <c r="O2304" s="44"/>
      <c r="P2304" s="44"/>
      <c r="Q2304" s="44"/>
      <c r="W2304" s="44"/>
      <c r="X2304" s="44"/>
      <c r="Y2304" s="44"/>
    </row>
    <row r="2305" spans="1:25" s="47" customFormat="1" x14ac:dyDescent="0.25">
      <c r="A2305" s="44"/>
      <c r="B2305" s="44"/>
      <c r="C2305" s="44"/>
      <c r="D2305" s="44"/>
      <c r="E2305" s="44"/>
      <c r="G2305" s="44"/>
      <c r="H2305" s="44"/>
      <c r="I2305" s="44"/>
      <c r="J2305" s="44"/>
      <c r="K2305" s="44"/>
      <c r="M2305" s="44"/>
      <c r="N2305" s="44"/>
      <c r="O2305" s="44"/>
      <c r="P2305" s="44"/>
      <c r="Q2305" s="44"/>
      <c r="W2305" s="44"/>
      <c r="X2305" s="44"/>
      <c r="Y2305" s="44"/>
    </row>
    <row r="2306" spans="1:25" s="47" customFormat="1" x14ac:dyDescent="0.25">
      <c r="A2306" s="44"/>
      <c r="B2306" s="44"/>
      <c r="C2306" s="44"/>
      <c r="D2306" s="44"/>
      <c r="E2306" s="44"/>
      <c r="G2306" s="44"/>
      <c r="H2306" s="44"/>
      <c r="I2306" s="44"/>
      <c r="J2306" s="44"/>
      <c r="K2306" s="44"/>
      <c r="M2306" s="44"/>
      <c r="N2306" s="44"/>
      <c r="O2306" s="44"/>
      <c r="P2306" s="44"/>
      <c r="Q2306" s="44"/>
      <c r="W2306" s="44"/>
      <c r="X2306" s="44"/>
      <c r="Y2306" s="44"/>
    </row>
    <row r="2307" spans="1:25" s="47" customFormat="1" x14ac:dyDescent="0.25">
      <c r="A2307" s="44"/>
      <c r="B2307" s="44"/>
      <c r="C2307" s="44"/>
      <c r="D2307" s="44"/>
      <c r="E2307" s="44"/>
      <c r="G2307" s="44"/>
      <c r="H2307" s="44"/>
      <c r="I2307" s="44"/>
      <c r="J2307" s="44"/>
      <c r="K2307" s="44"/>
      <c r="M2307" s="44"/>
      <c r="N2307" s="44"/>
      <c r="O2307" s="44"/>
      <c r="P2307" s="44"/>
      <c r="Q2307" s="44"/>
      <c r="W2307" s="44"/>
      <c r="X2307" s="44"/>
      <c r="Y2307" s="44"/>
    </row>
    <row r="2308" spans="1:25" s="47" customFormat="1" x14ac:dyDescent="0.25">
      <c r="A2308" s="44"/>
      <c r="B2308" s="44"/>
      <c r="C2308" s="44"/>
      <c r="D2308" s="44"/>
      <c r="E2308" s="44"/>
      <c r="G2308" s="44"/>
      <c r="H2308" s="44"/>
      <c r="I2308" s="44"/>
      <c r="J2308" s="44"/>
      <c r="K2308" s="44"/>
      <c r="M2308" s="44"/>
      <c r="N2308" s="44"/>
      <c r="O2308" s="44"/>
      <c r="P2308" s="44"/>
      <c r="Q2308" s="44"/>
      <c r="W2308" s="44"/>
      <c r="X2308" s="44"/>
      <c r="Y2308" s="44"/>
    </row>
    <row r="2309" spans="1:25" s="47" customFormat="1" x14ac:dyDescent="0.25">
      <c r="A2309" s="44"/>
      <c r="B2309" s="44"/>
      <c r="C2309" s="44"/>
      <c r="D2309" s="44"/>
      <c r="E2309" s="44"/>
      <c r="G2309" s="44"/>
      <c r="H2309" s="44"/>
      <c r="I2309" s="44"/>
      <c r="J2309" s="44"/>
      <c r="K2309" s="44"/>
      <c r="M2309" s="44"/>
      <c r="N2309" s="44"/>
      <c r="O2309" s="44"/>
      <c r="P2309" s="44"/>
      <c r="Q2309" s="44"/>
      <c r="W2309" s="44"/>
      <c r="X2309" s="44"/>
      <c r="Y2309" s="44"/>
    </row>
    <row r="2310" spans="1:25" s="47" customFormat="1" x14ac:dyDescent="0.25">
      <c r="A2310" s="44"/>
      <c r="B2310" s="44"/>
      <c r="C2310" s="44"/>
      <c r="D2310" s="44"/>
      <c r="E2310" s="44"/>
      <c r="G2310" s="44"/>
      <c r="H2310" s="44"/>
      <c r="I2310" s="44"/>
      <c r="J2310" s="44"/>
      <c r="K2310" s="44"/>
      <c r="M2310" s="44"/>
      <c r="N2310" s="44"/>
      <c r="O2310" s="44"/>
      <c r="P2310" s="44"/>
      <c r="Q2310" s="44"/>
      <c r="W2310" s="44"/>
      <c r="X2310" s="44"/>
      <c r="Y2310" s="44"/>
    </row>
    <row r="2311" spans="1:25" s="47" customFormat="1" x14ac:dyDescent="0.25">
      <c r="A2311" s="44"/>
      <c r="B2311" s="44"/>
      <c r="C2311" s="44"/>
      <c r="D2311" s="44"/>
      <c r="E2311" s="44"/>
      <c r="G2311" s="44"/>
      <c r="H2311" s="44"/>
      <c r="I2311" s="44"/>
      <c r="J2311" s="44"/>
      <c r="K2311" s="44"/>
      <c r="M2311" s="44"/>
      <c r="N2311" s="44"/>
      <c r="O2311" s="44"/>
      <c r="P2311" s="44"/>
      <c r="Q2311" s="44"/>
      <c r="W2311" s="44"/>
      <c r="X2311" s="44"/>
      <c r="Y2311" s="44"/>
    </row>
    <row r="2312" spans="1:25" s="47" customFormat="1" x14ac:dyDescent="0.25">
      <c r="A2312" s="44"/>
      <c r="B2312" s="44"/>
      <c r="C2312" s="44"/>
      <c r="D2312" s="44"/>
      <c r="E2312" s="44"/>
      <c r="G2312" s="44"/>
      <c r="H2312" s="44"/>
      <c r="I2312" s="44"/>
      <c r="J2312" s="44"/>
      <c r="K2312" s="44"/>
      <c r="M2312" s="44"/>
      <c r="N2312" s="44"/>
      <c r="O2312" s="44"/>
      <c r="P2312" s="44"/>
      <c r="Q2312" s="44"/>
      <c r="W2312" s="44"/>
      <c r="X2312" s="44"/>
      <c r="Y2312" s="44"/>
    </row>
    <row r="2313" spans="1:25" s="47" customFormat="1" x14ac:dyDescent="0.25">
      <c r="A2313" s="44"/>
      <c r="B2313" s="44"/>
      <c r="C2313" s="44"/>
      <c r="D2313" s="44"/>
      <c r="E2313" s="44"/>
      <c r="G2313" s="44"/>
      <c r="H2313" s="44"/>
      <c r="I2313" s="44"/>
      <c r="J2313" s="44"/>
      <c r="K2313" s="44"/>
      <c r="M2313" s="44"/>
      <c r="N2313" s="44"/>
      <c r="O2313" s="44"/>
      <c r="P2313" s="44"/>
      <c r="Q2313" s="44"/>
      <c r="W2313" s="44"/>
      <c r="X2313" s="44"/>
      <c r="Y2313" s="44"/>
    </row>
    <row r="2314" spans="1:25" s="47" customFormat="1" x14ac:dyDescent="0.25">
      <c r="A2314" s="44"/>
      <c r="B2314" s="44"/>
      <c r="C2314" s="44"/>
      <c r="D2314" s="44"/>
      <c r="E2314" s="44"/>
      <c r="G2314" s="44"/>
      <c r="H2314" s="44"/>
      <c r="I2314" s="44"/>
      <c r="J2314" s="44"/>
      <c r="K2314" s="44"/>
      <c r="M2314" s="44"/>
      <c r="N2314" s="44"/>
      <c r="O2314" s="44"/>
      <c r="P2314" s="44"/>
      <c r="Q2314" s="44"/>
      <c r="W2314" s="44"/>
      <c r="X2314" s="44"/>
      <c r="Y2314" s="44"/>
    </row>
    <row r="2315" spans="1:25" s="47" customFormat="1" x14ac:dyDescent="0.25">
      <c r="A2315" s="44"/>
      <c r="B2315" s="44"/>
      <c r="C2315" s="44"/>
      <c r="D2315" s="44"/>
      <c r="E2315" s="44"/>
      <c r="G2315" s="44"/>
      <c r="H2315" s="44"/>
      <c r="I2315" s="44"/>
      <c r="J2315" s="44"/>
      <c r="K2315" s="44"/>
      <c r="M2315" s="44"/>
      <c r="N2315" s="44"/>
      <c r="O2315" s="44"/>
      <c r="P2315" s="44"/>
      <c r="Q2315" s="44"/>
      <c r="W2315" s="44"/>
      <c r="X2315" s="44"/>
      <c r="Y2315" s="44"/>
    </row>
    <row r="2316" spans="1:25" s="47" customFormat="1" x14ac:dyDescent="0.25">
      <c r="A2316" s="44"/>
      <c r="B2316" s="44"/>
      <c r="C2316" s="44"/>
      <c r="D2316" s="44"/>
      <c r="E2316" s="44"/>
      <c r="G2316" s="44"/>
      <c r="H2316" s="44"/>
      <c r="I2316" s="44"/>
      <c r="J2316" s="44"/>
      <c r="K2316" s="44"/>
      <c r="M2316" s="44"/>
      <c r="N2316" s="44"/>
      <c r="O2316" s="44"/>
      <c r="P2316" s="44"/>
      <c r="Q2316" s="44"/>
      <c r="W2316" s="44"/>
      <c r="X2316" s="44"/>
      <c r="Y2316" s="44"/>
    </row>
    <row r="2317" spans="1:25" s="47" customFormat="1" x14ac:dyDescent="0.25">
      <c r="A2317" s="44"/>
      <c r="B2317" s="44"/>
      <c r="C2317" s="44"/>
      <c r="D2317" s="44"/>
      <c r="E2317" s="44"/>
      <c r="G2317" s="44"/>
      <c r="H2317" s="44"/>
      <c r="I2317" s="44"/>
      <c r="J2317" s="44"/>
      <c r="K2317" s="44"/>
      <c r="M2317" s="44"/>
      <c r="N2317" s="44"/>
      <c r="O2317" s="44"/>
      <c r="P2317" s="44"/>
      <c r="Q2317" s="44"/>
      <c r="W2317" s="44"/>
      <c r="X2317" s="44"/>
      <c r="Y2317" s="44"/>
    </row>
    <row r="2318" spans="1:25" s="47" customFormat="1" x14ac:dyDescent="0.25">
      <c r="A2318" s="44"/>
      <c r="B2318" s="44"/>
      <c r="C2318" s="44"/>
      <c r="D2318" s="44"/>
      <c r="E2318" s="44"/>
      <c r="G2318" s="44"/>
      <c r="H2318" s="44"/>
      <c r="I2318" s="44"/>
      <c r="J2318" s="44"/>
      <c r="K2318" s="44"/>
      <c r="M2318" s="44"/>
      <c r="N2318" s="44"/>
      <c r="O2318" s="44"/>
      <c r="P2318" s="44"/>
      <c r="Q2318" s="44"/>
      <c r="W2318" s="44"/>
      <c r="X2318" s="44"/>
      <c r="Y2318" s="44"/>
    </row>
    <row r="2319" spans="1:25" s="47" customFormat="1" x14ac:dyDescent="0.25">
      <c r="A2319" s="44"/>
      <c r="B2319" s="44"/>
      <c r="C2319" s="44"/>
      <c r="D2319" s="44"/>
      <c r="E2319" s="44"/>
      <c r="G2319" s="44"/>
      <c r="H2319" s="44"/>
      <c r="I2319" s="44"/>
      <c r="J2319" s="44"/>
      <c r="K2319" s="44"/>
      <c r="M2319" s="44"/>
      <c r="N2319" s="44"/>
      <c r="O2319" s="44"/>
      <c r="P2319" s="44"/>
      <c r="Q2319" s="44"/>
      <c r="W2319" s="44"/>
      <c r="X2319" s="44"/>
      <c r="Y2319" s="44"/>
    </row>
    <row r="2320" spans="1:25" s="47" customFormat="1" x14ac:dyDescent="0.25">
      <c r="A2320" s="44"/>
      <c r="B2320" s="44"/>
      <c r="C2320" s="44"/>
      <c r="D2320" s="44"/>
      <c r="E2320" s="44"/>
      <c r="G2320" s="44"/>
      <c r="H2320" s="44"/>
      <c r="I2320" s="44"/>
      <c r="J2320" s="44"/>
      <c r="K2320" s="44"/>
      <c r="M2320" s="44"/>
      <c r="N2320" s="44"/>
      <c r="O2320" s="44"/>
      <c r="P2320" s="44"/>
      <c r="Q2320" s="44"/>
      <c r="W2320" s="44"/>
      <c r="X2320" s="44"/>
      <c r="Y2320" s="44"/>
    </row>
    <row r="2321" spans="1:25" s="47" customFormat="1" x14ac:dyDescent="0.25">
      <c r="A2321" s="44"/>
      <c r="B2321" s="44"/>
      <c r="C2321" s="44"/>
      <c r="D2321" s="44"/>
      <c r="E2321" s="44"/>
      <c r="G2321" s="44"/>
      <c r="H2321" s="44"/>
      <c r="I2321" s="44"/>
      <c r="J2321" s="44"/>
      <c r="K2321" s="44"/>
      <c r="M2321" s="44"/>
      <c r="N2321" s="44"/>
      <c r="O2321" s="44"/>
      <c r="P2321" s="44"/>
      <c r="Q2321" s="44"/>
      <c r="W2321" s="44"/>
      <c r="X2321" s="44"/>
      <c r="Y2321" s="44"/>
    </row>
    <row r="2322" spans="1:25" s="47" customFormat="1" x14ac:dyDescent="0.25">
      <c r="A2322" s="44"/>
      <c r="B2322" s="44"/>
      <c r="C2322" s="44"/>
      <c r="D2322" s="44"/>
      <c r="E2322" s="44"/>
      <c r="G2322" s="44"/>
      <c r="H2322" s="44"/>
      <c r="I2322" s="44"/>
      <c r="J2322" s="44"/>
      <c r="K2322" s="44"/>
      <c r="M2322" s="44"/>
      <c r="N2322" s="44"/>
      <c r="O2322" s="44"/>
      <c r="P2322" s="44"/>
      <c r="Q2322" s="44"/>
      <c r="W2322" s="44"/>
      <c r="X2322" s="44"/>
      <c r="Y2322" s="44"/>
    </row>
    <row r="2323" spans="1:25" s="47" customFormat="1" x14ac:dyDescent="0.25">
      <c r="A2323" s="44"/>
      <c r="B2323" s="44"/>
      <c r="C2323" s="44"/>
      <c r="D2323" s="44"/>
      <c r="E2323" s="44"/>
      <c r="G2323" s="44"/>
      <c r="H2323" s="44"/>
      <c r="I2323" s="44"/>
      <c r="J2323" s="44"/>
      <c r="K2323" s="44"/>
      <c r="M2323" s="44"/>
      <c r="N2323" s="44"/>
      <c r="O2323" s="44"/>
      <c r="P2323" s="44"/>
      <c r="Q2323" s="44"/>
      <c r="W2323" s="44"/>
      <c r="X2323" s="44"/>
      <c r="Y2323" s="44"/>
    </row>
    <row r="2324" spans="1:25" s="47" customFormat="1" x14ac:dyDescent="0.25">
      <c r="A2324" s="44"/>
      <c r="B2324" s="44"/>
      <c r="C2324" s="44"/>
      <c r="D2324" s="44"/>
      <c r="E2324" s="44"/>
      <c r="G2324" s="44"/>
      <c r="H2324" s="44"/>
      <c r="I2324" s="44"/>
      <c r="J2324" s="44"/>
      <c r="K2324" s="44"/>
      <c r="M2324" s="44"/>
      <c r="N2324" s="44"/>
      <c r="O2324" s="44"/>
      <c r="P2324" s="44"/>
      <c r="Q2324" s="44"/>
      <c r="W2324" s="44"/>
      <c r="X2324" s="44"/>
      <c r="Y2324" s="44"/>
    </row>
    <row r="2325" spans="1:25" s="47" customFormat="1" x14ac:dyDescent="0.25">
      <c r="A2325" s="44"/>
      <c r="B2325" s="44"/>
      <c r="C2325" s="44"/>
      <c r="D2325" s="44"/>
      <c r="E2325" s="44"/>
      <c r="G2325" s="44"/>
      <c r="H2325" s="44"/>
      <c r="I2325" s="44"/>
      <c r="J2325" s="44"/>
      <c r="K2325" s="44"/>
      <c r="M2325" s="44"/>
      <c r="N2325" s="44"/>
      <c r="O2325" s="44"/>
      <c r="P2325" s="44"/>
      <c r="Q2325" s="44"/>
      <c r="W2325" s="44"/>
      <c r="X2325" s="44"/>
      <c r="Y2325" s="44"/>
    </row>
    <row r="2326" spans="1:25" s="47" customFormat="1" x14ac:dyDescent="0.25">
      <c r="A2326" s="44"/>
      <c r="B2326" s="44"/>
      <c r="C2326" s="44"/>
      <c r="D2326" s="44"/>
      <c r="E2326" s="44"/>
      <c r="G2326" s="44"/>
      <c r="H2326" s="44"/>
      <c r="I2326" s="44"/>
      <c r="J2326" s="44"/>
      <c r="K2326" s="44"/>
      <c r="M2326" s="44"/>
      <c r="N2326" s="44"/>
      <c r="O2326" s="44"/>
      <c r="P2326" s="44"/>
      <c r="Q2326" s="44"/>
      <c r="W2326" s="44"/>
      <c r="X2326" s="44"/>
      <c r="Y2326" s="44"/>
    </row>
    <row r="2327" spans="1:25" s="47" customFormat="1" x14ac:dyDescent="0.25">
      <c r="A2327" s="44"/>
      <c r="B2327" s="44"/>
      <c r="C2327" s="44"/>
      <c r="D2327" s="44"/>
      <c r="E2327" s="44"/>
      <c r="G2327" s="44"/>
      <c r="H2327" s="44"/>
      <c r="I2327" s="44"/>
      <c r="J2327" s="44"/>
      <c r="K2327" s="44"/>
      <c r="M2327" s="44"/>
      <c r="N2327" s="44"/>
      <c r="O2327" s="44"/>
      <c r="P2327" s="44"/>
      <c r="Q2327" s="44"/>
      <c r="W2327" s="44"/>
      <c r="X2327" s="44"/>
      <c r="Y2327" s="44"/>
    </row>
    <row r="2328" spans="1:25" s="47" customFormat="1" x14ac:dyDescent="0.25">
      <c r="A2328" s="44"/>
      <c r="B2328" s="44"/>
      <c r="C2328" s="44"/>
      <c r="D2328" s="44"/>
      <c r="E2328" s="44"/>
      <c r="G2328" s="44"/>
      <c r="H2328" s="44"/>
      <c r="I2328" s="44"/>
      <c r="J2328" s="44"/>
      <c r="K2328" s="44"/>
      <c r="M2328" s="44"/>
      <c r="N2328" s="44"/>
      <c r="O2328" s="44"/>
      <c r="P2328" s="44"/>
      <c r="Q2328" s="44"/>
      <c r="W2328" s="44"/>
      <c r="X2328" s="44"/>
      <c r="Y2328" s="44"/>
    </row>
    <row r="2329" spans="1:25" s="47" customFormat="1" x14ac:dyDescent="0.25">
      <c r="A2329" s="44"/>
      <c r="B2329" s="44"/>
      <c r="C2329" s="44"/>
      <c r="D2329" s="44"/>
      <c r="E2329" s="44"/>
      <c r="G2329" s="44"/>
      <c r="H2329" s="44"/>
      <c r="I2329" s="44"/>
      <c r="J2329" s="44"/>
      <c r="K2329" s="44"/>
      <c r="M2329" s="44"/>
      <c r="N2329" s="44"/>
      <c r="O2329" s="44"/>
      <c r="P2329" s="44"/>
      <c r="Q2329" s="44"/>
      <c r="W2329" s="44"/>
      <c r="X2329" s="44"/>
      <c r="Y2329" s="44"/>
    </row>
    <row r="2330" spans="1:25" s="47" customFormat="1" x14ac:dyDescent="0.25">
      <c r="A2330" s="44"/>
      <c r="B2330" s="44"/>
      <c r="C2330" s="44"/>
      <c r="D2330" s="44"/>
      <c r="E2330" s="44"/>
      <c r="G2330" s="44"/>
      <c r="H2330" s="44"/>
      <c r="I2330" s="44"/>
      <c r="J2330" s="44"/>
      <c r="K2330" s="44"/>
      <c r="M2330" s="44"/>
      <c r="N2330" s="44"/>
      <c r="O2330" s="44"/>
      <c r="P2330" s="44"/>
      <c r="Q2330" s="44"/>
      <c r="W2330" s="44"/>
      <c r="X2330" s="44"/>
      <c r="Y2330" s="44"/>
    </row>
    <row r="2331" spans="1:25" s="47" customFormat="1" x14ac:dyDescent="0.25">
      <c r="A2331" s="44"/>
      <c r="B2331" s="44"/>
      <c r="C2331" s="44"/>
      <c r="D2331" s="44"/>
      <c r="E2331" s="44"/>
      <c r="G2331" s="44"/>
      <c r="H2331" s="44"/>
      <c r="I2331" s="44"/>
      <c r="J2331" s="44"/>
      <c r="K2331" s="44"/>
      <c r="M2331" s="44"/>
      <c r="N2331" s="44"/>
      <c r="O2331" s="44"/>
      <c r="P2331" s="44"/>
      <c r="Q2331" s="44"/>
      <c r="W2331" s="44"/>
      <c r="X2331" s="44"/>
      <c r="Y2331" s="44"/>
    </row>
    <row r="2332" spans="1:25" s="47" customFormat="1" x14ac:dyDescent="0.25">
      <c r="A2332" s="44"/>
      <c r="B2332" s="44"/>
      <c r="C2332" s="44"/>
      <c r="D2332" s="44"/>
      <c r="E2332" s="44"/>
      <c r="G2332" s="44"/>
      <c r="H2332" s="44"/>
      <c r="I2332" s="44"/>
      <c r="J2332" s="44"/>
      <c r="K2332" s="44"/>
      <c r="M2332" s="44"/>
      <c r="N2332" s="44"/>
      <c r="O2332" s="44"/>
      <c r="P2332" s="44"/>
      <c r="Q2332" s="44"/>
      <c r="W2332" s="44"/>
      <c r="X2332" s="44"/>
      <c r="Y2332" s="44"/>
    </row>
    <row r="2333" spans="1:25" s="47" customFormat="1" x14ac:dyDescent="0.25">
      <c r="A2333" s="44"/>
      <c r="B2333" s="44"/>
      <c r="C2333" s="44"/>
      <c r="D2333" s="44"/>
      <c r="E2333" s="44"/>
      <c r="G2333" s="44"/>
      <c r="H2333" s="44"/>
      <c r="I2333" s="44"/>
      <c r="J2333" s="44"/>
      <c r="K2333" s="44"/>
      <c r="M2333" s="44"/>
      <c r="N2333" s="44"/>
      <c r="O2333" s="44"/>
      <c r="P2333" s="44"/>
      <c r="Q2333" s="44"/>
      <c r="W2333" s="44"/>
      <c r="X2333" s="44"/>
      <c r="Y2333" s="44"/>
    </row>
    <row r="2334" spans="1:25" s="47" customFormat="1" x14ac:dyDescent="0.25">
      <c r="A2334" s="44"/>
      <c r="B2334" s="44"/>
      <c r="C2334" s="44"/>
      <c r="D2334" s="44"/>
      <c r="E2334" s="44"/>
      <c r="G2334" s="44"/>
      <c r="H2334" s="44"/>
      <c r="I2334" s="44"/>
      <c r="J2334" s="44"/>
      <c r="K2334" s="44"/>
      <c r="M2334" s="44"/>
      <c r="N2334" s="44"/>
      <c r="O2334" s="44"/>
      <c r="P2334" s="44"/>
      <c r="Q2334" s="44"/>
      <c r="W2334" s="44"/>
      <c r="X2334" s="44"/>
      <c r="Y2334" s="44"/>
    </row>
    <row r="2335" spans="1:25" s="47" customFormat="1" x14ac:dyDescent="0.25">
      <c r="A2335" s="44"/>
      <c r="B2335" s="44"/>
      <c r="C2335" s="44"/>
      <c r="D2335" s="44"/>
      <c r="E2335" s="44"/>
      <c r="G2335" s="44"/>
      <c r="H2335" s="44"/>
      <c r="I2335" s="44"/>
      <c r="J2335" s="44"/>
      <c r="K2335" s="44"/>
      <c r="M2335" s="44"/>
      <c r="N2335" s="44"/>
      <c r="O2335" s="44"/>
      <c r="P2335" s="44"/>
      <c r="Q2335" s="44"/>
      <c r="W2335" s="44"/>
      <c r="X2335" s="44"/>
      <c r="Y2335" s="44"/>
    </row>
    <row r="2336" spans="1:25" s="47" customFormat="1" x14ac:dyDescent="0.25">
      <c r="A2336" s="44"/>
      <c r="B2336" s="44"/>
      <c r="C2336" s="44"/>
      <c r="D2336" s="44"/>
      <c r="E2336" s="44"/>
      <c r="G2336" s="44"/>
      <c r="H2336" s="44"/>
      <c r="I2336" s="44"/>
      <c r="J2336" s="44"/>
      <c r="K2336" s="44"/>
      <c r="M2336" s="44"/>
      <c r="N2336" s="44"/>
      <c r="O2336" s="44"/>
      <c r="P2336" s="44"/>
      <c r="Q2336" s="44"/>
      <c r="W2336" s="44"/>
      <c r="X2336" s="44"/>
      <c r="Y2336" s="44"/>
    </row>
    <row r="2337" spans="1:25" s="47" customFormat="1" x14ac:dyDescent="0.25">
      <c r="A2337" s="44"/>
      <c r="B2337" s="44"/>
      <c r="C2337" s="44"/>
      <c r="D2337" s="44"/>
      <c r="E2337" s="44"/>
      <c r="G2337" s="44"/>
      <c r="H2337" s="44"/>
      <c r="I2337" s="44"/>
      <c r="J2337" s="44"/>
      <c r="K2337" s="44"/>
      <c r="M2337" s="44"/>
      <c r="N2337" s="44"/>
      <c r="O2337" s="44"/>
      <c r="P2337" s="44"/>
      <c r="Q2337" s="44"/>
      <c r="W2337" s="44"/>
      <c r="X2337" s="44"/>
      <c r="Y2337" s="44"/>
    </row>
    <row r="2338" spans="1:25" s="47" customFormat="1" x14ac:dyDescent="0.25">
      <c r="A2338" s="44"/>
      <c r="B2338" s="44"/>
      <c r="C2338" s="44"/>
      <c r="D2338" s="44"/>
      <c r="E2338" s="44"/>
      <c r="G2338" s="44"/>
      <c r="H2338" s="44"/>
      <c r="I2338" s="44"/>
      <c r="J2338" s="44"/>
      <c r="K2338" s="44"/>
      <c r="M2338" s="44"/>
      <c r="N2338" s="44"/>
      <c r="O2338" s="44"/>
      <c r="P2338" s="44"/>
      <c r="Q2338" s="44"/>
      <c r="W2338" s="44"/>
      <c r="X2338" s="44"/>
      <c r="Y2338" s="44"/>
    </row>
    <row r="2339" spans="1:25" s="47" customFormat="1" x14ac:dyDescent="0.25">
      <c r="A2339" s="44"/>
      <c r="B2339" s="44"/>
      <c r="C2339" s="44"/>
      <c r="D2339" s="44"/>
      <c r="E2339" s="44"/>
      <c r="G2339" s="44"/>
      <c r="H2339" s="44"/>
      <c r="I2339" s="44"/>
      <c r="J2339" s="44"/>
      <c r="K2339" s="44"/>
      <c r="M2339" s="44"/>
      <c r="N2339" s="44"/>
      <c r="O2339" s="44"/>
      <c r="P2339" s="44"/>
      <c r="Q2339" s="44"/>
      <c r="W2339" s="44"/>
      <c r="X2339" s="44"/>
      <c r="Y2339" s="44"/>
    </row>
    <row r="2340" spans="1:25" s="47" customFormat="1" x14ac:dyDescent="0.25">
      <c r="A2340" s="44"/>
      <c r="B2340" s="44"/>
      <c r="C2340" s="44"/>
      <c r="D2340" s="44"/>
      <c r="E2340" s="44"/>
      <c r="G2340" s="44"/>
      <c r="H2340" s="44"/>
      <c r="I2340" s="44"/>
      <c r="J2340" s="44"/>
      <c r="K2340" s="44"/>
      <c r="M2340" s="44"/>
      <c r="N2340" s="44"/>
      <c r="O2340" s="44"/>
      <c r="P2340" s="44"/>
      <c r="Q2340" s="44"/>
      <c r="W2340" s="44"/>
      <c r="X2340" s="44"/>
      <c r="Y2340" s="44"/>
    </row>
    <row r="2341" spans="1:25" s="47" customFormat="1" x14ac:dyDescent="0.25">
      <c r="A2341" s="44"/>
      <c r="B2341" s="44"/>
      <c r="C2341" s="44"/>
      <c r="D2341" s="44"/>
      <c r="E2341" s="44"/>
      <c r="G2341" s="44"/>
      <c r="H2341" s="44"/>
      <c r="I2341" s="44"/>
      <c r="J2341" s="44"/>
      <c r="K2341" s="44"/>
      <c r="M2341" s="44"/>
      <c r="N2341" s="44"/>
      <c r="O2341" s="44"/>
      <c r="P2341" s="44"/>
      <c r="Q2341" s="44"/>
      <c r="W2341" s="44"/>
      <c r="X2341" s="44"/>
      <c r="Y2341" s="44"/>
    </row>
    <row r="2342" spans="1:25" s="47" customFormat="1" x14ac:dyDescent="0.25">
      <c r="A2342" s="44"/>
      <c r="B2342" s="44"/>
      <c r="C2342" s="44"/>
      <c r="D2342" s="44"/>
      <c r="E2342" s="44"/>
      <c r="G2342" s="44"/>
      <c r="H2342" s="44"/>
      <c r="I2342" s="44"/>
      <c r="J2342" s="44"/>
      <c r="K2342" s="44"/>
      <c r="M2342" s="44"/>
      <c r="N2342" s="44"/>
      <c r="O2342" s="44"/>
      <c r="P2342" s="44"/>
      <c r="Q2342" s="44"/>
      <c r="W2342" s="44"/>
      <c r="X2342" s="44"/>
      <c r="Y2342" s="44"/>
    </row>
    <row r="2343" spans="1:25" s="47" customFormat="1" x14ac:dyDescent="0.25">
      <c r="A2343" s="44"/>
      <c r="B2343" s="44"/>
      <c r="C2343" s="44"/>
      <c r="D2343" s="44"/>
      <c r="E2343" s="44"/>
      <c r="G2343" s="44"/>
      <c r="H2343" s="44"/>
      <c r="I2343" s="44"/>
      <c r="J2343" s="44"/>
      <c r="K2343" s="44"/>
      <c r="M2343" s="44"/>
      <c r="N2343" s="44"/>
      <c r="O2343" s="44"/>
      <c r="P2343" s="44"/>
      <c r="Q2343" s="44"/>
      <c r="W2343" s="44"/>
      <c r="X2343" s="44"/>
      <c r="Y2343" s="44"/>
    </row>
    <row r="2344" spans="1:25" s="47" customFormat="1" x14ac:dyDescent="0.25">
      <c r="A2344" s="44"/>
      <c r="B2344" s="44"/>
      <c r="C2344" s="44"/>
      <c r="D2344" s="44"/>
      <c r="E2344" s="44"/>
      <c r="G2344" s="44"/>
      <c r="H2344" s="44"/>
      <c r="I2344" s="44"/>
      <c r="J2344" s="44"/>
      <c r="K2344" s="44"/>
      <c r="M2344" s="44"/>
      <c r="N2344" s="44"/>
      <c r="O2344" s="44"/>
      <c r="P2344" s="44"/>
      <c r="Q2344" s="44"/>
      <c r="W2344" s="44"/>
      <c r="X2344" s="44"/>
      <c r="Y2344" s="44"/>
    </row>
    <row r="2345" spans="1:25" s="47" customFormat="1" x14ac:dyDescent="0.25">
      <c r="A2345" s="44"/>
      <c r="B2345" s="44"/>
      <c r="C2345" s="44"/>
      <c r="D2345" s="44"/>
      <c r="E2345" s="44"/>
      <c r="G2345" s="44"/>
      <c r="H2345" s="44"/>
      <c r="I2345" s="44"/>
      <c r="J2345" s="44"/>
      <c r="K2345" s="44"/>
      <c r="M2345" s="44"/>
      <c r="N2345" s="44"/>
      <c r="O2345" s="44"/>
      <c r="P2345" s="44"/>
      <c r="Q2345" s="44"/>
      <c r="W2345" s="44"/>
      <c r="X2345" s="44"/>
      <c r="Y2345" s="44"/>
    </row>
    <row r="2346" spans="1:25" s="47" customFormat="1" x14ac:dyDescent="0.25">
      <c r="A2346" s="44"/>
      <c r="B2346" s="44"/>
      <c r="C2346" s="44"/>
      <c r="D2346" s="44"/>
      <c r="E2346" s="44"/>
      <c r="G2346" s="44"/>
      <c r="H2346" s="44"/>
      <c r="I2346" s="44"/>
      <c r="J2346" s="44"/>
      <c r="K2346" s="44"/>
      <c r="M2346" s="44"/>
      <c r="N2346" s="44"/>
      <c r="O2346" s="44"/>
      <c r="P2346" s="44"/>
      <c r="Q2346" s="44"/>
      <c r="W2346" s="44"/>
      <c r="X2346" s="44"/>
      <c r="Y2346" s="44"/>
    </row>
    <row r="2347" spans="1:25" s="47" customFormat="1" x14ac:dyDescent="0.25">
      <c r="A2347" s="44"/>
      <c r="B2347" s="44"/>
      <c r="C2347" s="44"/>
      <c r="D2347" s="44"/>
      <c r="E2347" s="44"/>
      <c r="G2347" s="44"/>
      <c r="H2347" s="44"/>
      <c r="I2347" s="44"/>
      <c r="J2347" s="44"/>
      <c r="K2347" s="44"/>
      <c r="M2347" s="44"/>
      <c r="N2347" s="44"/>
      <c r="O2347" s="44"/>
      <c r="P2347" s="44"/>
      <c r="Q2347" s="44"/>
      <c r="W2347" s="44"/>
      <c r="X2347" s="44"/>
      <c r="Y2347" s="44"/>
    </row>
    <row r="2348" spans="1:25" s="47" customFormat="1" x14ac:dyDescent="0.25">
      <c r="A2348" s="44"/>
      <c r="B2348" s="44"/>
      <c r="C2348" s="44"/>
      <c r="D2348" s="44"/>
      <c r="E2348" s="44"/>
      <c r="G2348" s="44"/>
      <c r="H2348" s="44"/>
      <c r="I2348" s="44"/>
      <c r="J2348" s="44"/>
      <c r="K2348" s="44"/>
      <c r="M2348" s="44"/>
      <c r="N2348" s="44"/>
      <c r="O2348" s="44"/>
      <c r="P2348" s="44"/>
      <c r="Q2348" s="44"/>
      <c r="W2348" s="44"/>
      <c r="X2348" s="44"/>
      <c r="Y2348" s="44"/>
    </row>
    <row r="2349" spans="1:25" s="47" customFormat="1" x14ac:dyDescent="0.25">
      <c r="A2349" s="44"/>
      <c r="B2349" s="44"/>
      <c r="C2349" s="44"/>
      <c r="D2349" s="44"/>
      <c r="E2349" s="44"/>
      <c r="G2349" s="44"/>
      <c r="H2349" s="44"/>
      <c r="I2349" s="44"/>
      <c r="J2349" s="44"/>
      <c r="K2349" s="44"/>
      <c r="M2349" s="44"/>
      <c r="N2349" s="44"/>
      <c r="O2349" s="44"/>
      <c r="P2349" s="44"/>
      <c r="Q2349" s="44"/>
      <c r="W2349" s="44"/>
      <c r="X2349" s="44"/>
      <c r="Y2349" s="44"/>
    </row>
    <row r="2350" spans="1:25" s="47" customFormat="1" x14ac:dyDescent="0.25">
      <c r="A2350" s="44"/>
      <c r="B2350" s="44"/>
      <c r="C2350" s="44"/>
      <c r="D2350" s="44"/>
      <c r="E2350" s="44"/>
      <c r="G2350" s="44"/>
      <c r="H2350" s="44"/>
      <c r="I2350" s="44"/>
      <c r="J2350" s="44"/>
      <c r="K2350" s="44"/>
      <c r="M2350" s="44"/>
      <c r="N2350" s="44"/>
      <c r="O2350" s="44"/>
      <c r="P2350" s="44"/>
      <c r="Q2350" s="44"/>
      <c r="W2350" s="44"/>
      <c r="X2350" s="44"/>
      <c r="Y2350" s="44"/>
    </row>
    <row r="2351" spans="1:25" s="47" customFormat="1" x14ac:dyDescent="0.25">
      <c r="A2351" s="44"/>
      <c r="B2351" s="44"/>
      <c r="C2351" s="44"/>
      <c r="D2351" s="44"/>
      <c r="E2351" s="44"/>
      <c r="G2351" s="44"/>
      <c r="H2351" s="44"/>
      <c r="I2351" s="44"/>
      <c r="J2351" s="44"/>
      <c r="K2351" s="44"/>
      <c r="M2351" s="44"/>
      <c r="N2351" s="44"/>
      <c r="O2351" s="44"/>
      <c r="P2351" s="44"/>
      <c r="Q2351" s="44"/>
      <c r="W2351" s="44"/>
      <c r="X2351" s="44"/>
      <c r="Y2351" s="44"/>
    </row>
    <row r="2352" spans="1:25" s="47" customFormat="1" x14ac:dyDescent="0.25">
      <c r="A2352" s="44"/>
      <c r="B2352" s="44"/>
      <c r="C2352" s="44"/>
      <c r="D2352" s="44"/>
      <c r="E2352" s="44"/>
      <c r="G2352" s="44"/>
      <c r="H2352" s="44"/>
      <c r="I2352" s="44"/>
      <c r="J2352" s="44"/>
      <c r="K2352" s="44"/>
      <c r="M2352" s="44"/>
      <c r="N2352" s="44"/>
      <c r="O2352" s="44"/>
      <c r="P2352" s="44"/>
      <c r="Q2352" s="44"/>
      <c r="W2352" s="44"/>
      <c r="X2352" s="44"/>
      <c r="Y2352" s="44"/>
    </row>
    <row r="2353" spans="1:25" s="47" customFormat="1" x14ac:dyDescent="0.25">
      <c r="A2353" s="44"/>
      <c r="B2353" s="44"/>
      <c r="C2353" s="44"/>
      <c r="D2353" s="44"/>
      <c r="E2353" s="44"/>
      <c r="G2353" s="44"/>
      <c r="H2353" s="44"/>
      <c r="I2353" s="44"/>
      <c r="J2353" s="44"/>
      <c r="K2353" s="44"/>
      <c r="M2353" s="44"/>
      <c r="N2353" s="44"/>
      <c r="O2353" s="44"/>
      <c r="P2353" s="44"/>
      <c r="Q2353" s="44"/>
      <c r="W2353" s="44"/>
      <c r="X2353" s="44"/>
      <c r="Y2353" s="44"/>
    </row>
    <row r="2354" spans="1:25" s="47" customFormat="1" x14ac:dyDescent="0.25">
      <c r="A2354" s="44"/>
      <c r="B2354" s="44"/>
      <c r="C2354" s="44"/>
      <c r="D2354" s="44"/>
      <c r="E2354" s="44"/>
      <c r="G2354" s="44"/>
      <c r="H2354" s="44"/>
      <c r="I2354" s="44"/>
      <c r="J2354" s="44"/>
      <c r="K2354" s="44"/>
      <c r="M2354" s="44"/>
      <c r="N2354" s="44"/>
      <c r="O2354" s="44"/>
      <c r="P2354" s="44"/>
      <c r="Q2354" s="44"/>
      <c r="W2354" s="44"/>
      <c r="X2354" s="44"/>
      <c r="Y2354" s="44"/>
    </row>
    <row r="2355" spans="1:25" s="47" customFormat="1" x14ac:dyDescent="0.25">
      <c r="A2355" s="44"/>
      <c r="B2355" s="44"/>
      <c r="C2355" s="44"/>
      <c r="D2355" s="44"/>
      <c r="E2355" s="44"/>
      <c r="G2355" s="44"/>
      <c r="H2355" s="44"/>
      <c r="I2355" s="44"/>
      <c r="J2355" s="44"/>
      <c r="K2355" s="44"/>
      <c r="M2355" s="44"/>
      <c r="N2355" s="44"/>
      <c r="O2355" s="44"/>
      <c r="P2355" s="44"/>
      <c r="Q2355" s="44"/>
      <c r="W2355" s="44"/>
      <c r="X2355" s="44"/>
      <c r="Y2355" s="44"/>
    </row>
    <row r="2356" spans="1:25" s="47" customFormat="1" x14ac:dyDescent="0.25">
      <c r="A2356" s="44"/>
      <c r="B2356" s="44"/>
      <c r="C2356" s="44"/>
      <c r="D2356" s="44"/>
      <c r="E2356" s="44"/>
      <c r="G2356" s="44"/>
      <c r="H2356" s="44"/>
      <c r="I2356" s="44"/>
      <c r="J2356" s="44"/>
      <c r="K2356" s="44"/>
      <c r="M2356" s="44"/>
      <c r="N2356" s="44"/>
      <c r="O2356" s="44"/>
      <c r="P2356" s="44"/>
      <c r="Q2356" s="44"/>
      <c r="W2356" s="44"/>
      <c r="X2356" s="44"/>
      <c r="Y2356" s="44"/>
    </row>
    <row r="2357" spans="1:25" s="47" customFormat="1" x14ac:dyDescent="0.25">
      <c r="A2357" s="44"/>
      <c r="B2357" s="44"/>
      <c r="C2357" s="44"/>
      <c r="D2357" s="44"/>
      <c r="E2357" s="44"/>
      <c r="G2357" s="44"/>
      <c r="H2357" s="44"/>
      <c r="I2357" s="44"/>
      <c r="J2357" s="44"/>
      <c r="K2357" s="44"/>
      <c r="M2357" s="44"/>
      <c r="N2357" s="44"/>
      <c r="O2357" s="44"/>
      <c r="P2357" s="44"/>
      <c r="Q2357" s="44"/>
      <c r="W2357" s="44"/>
      <c r="X2357" s="44"/>
      <c r="Y2357" s="44"/>
    </row>
    <row r="2358" spans="1:25" s="47" customFormat="1" x14ac:dyDescent="0.25">
      <c r="A2358" s="44"/>
      <c r="B2358" s="44"/>
      <c r="C2358" s="44"/>
      <c r="D2358" s="44"/>
      <c r="E2358" s="44"/>
      <c r="G2358" s="44"/>
      <c r="H2358" s="44"/>
      <c r="I2358" s="44"/>
      <c r="J2358" s="44"/>
      <c r="K2358" s="44"/>
      <c r="M2358" s="44"/>
      <c r="N2358" s="44"/>
      <c r="O2358" s="44"/>
      <c r="P2358" s="44"/>
      <c r="Q2358" s="44"/>
      <c r="W2358" s="44"/>
      <c r="X2358" s="44"/>
      <c r="Y2358" s="44"/>
    </row>
    <row r="2359" spans="1:25" s="47" customFormat="1" x14ac:dyDescent="0.25">
      <c r="A2359" s="44"/>
      <c r="B2359" s="44"/>
      <c r="C2359" s="44"/>
      <c r="D2359" s="44"/>
      <c r="E2359" s="44"/>
      <c r="G2359" s="44"/>
      <c r="H2359" s="44"/>
      <c r="I2359" s="44"/>
      <c r="J2359" s="44"/>
      <c r="K2359" s="44"/>
      <c r="M2359" s="44"/>
      <c r="N2359" s="44"/>
      <c r="O2359" s="44"/>
      <c r="P2359" s="44"/>
      <c r="Q2359" s="44"/>
      <c r="W2359" s="44"/>
      <c r="X2359" s="44"/>
      <c r="Y2359" s="44"/>
    </row>
    <row r="2360" spans="1:25" s="47" customFormat="1" x14ac:dyDescent="0.25">
      <c r="A2360" s="44"/>
      <c r="B2360" s="44"/>
      <c r="C2360" s="44"/>
      <c r="D2360" s="44"/>
      <c r="E2360" s="44"/>
      <c r="G2360" s="44"/>
      <c r="H2360" s="44"/>
      <c r="I2360" s="44"/>
      <c r="J2360" s="44"/>
      <c r="K2360" s="44"/>
      <c r="M2360" s="44"/>
      <c r="N2360" s="44"/>
      <c r="O2360" s="44"/>
      <c r="P2360" s="44"/>
      <c r="Q2360" s="44"/>
      <c r="W2360" s="44"/>
      <c r="X2360" s="44"/>
      <c r="Y2360" s="44"/>
    </row>
    <row r="2361" spans="1:25" s="47" customFormat="1" x14ac:dyDescent="0.25">
      <c r="A2361" s="44"/>
      <c r="B2361" s="44"/>
      <c r="C2361" s="44"/>
      <c r="D2361" s="44"/>
      <c r="E2361" s="44"/>
      <c r="G2361" s="44"/>
      <c r="H2361" s="44"/>
      <c r="I2361" s="44"/>
      <c r="J2361" s="44"/>
      <c r="K2361" s="44"/>
      <c r="M2361" s="44"/>
      <c r="N2361" s="44"/>
      <c r="O2361" s="44"/>
      <c r="P2361" s="44"/>
      <c r="Q2361" s="44"/>
      <c r="W2361" s="44"/>
      <c r="X2361" s="44"/>
      <c r="Y2361" s="44"/>
    </row>
    <row r="2362" spans="1:25" s="47" customFormat="1" x14ac:dyDescent="0.25">
      <c r="A2362" s="44"/>
      <c r="B2362" s="44"/>
      <c r="C2362" s="44"/>
      <c r="D2362" s="44"/>
      <c r="E2362" s="44"/>
      <c r="G2362" s="44"/>
      <c r="H2362" s="44"/>
      <c r="I2362" s="44"/>
      <c r="J2362" s="44"/>
      <c r="K2362" s="44"/>
      <c r="M2362" s="44"/>
      <c r="N2362" s="44"/>
      <c r="O2362" s="44"/>
      <c r="P2362" s="44"/>
      <c r="Q2362" s="44"/>
      <c r="W2362" s="44"/>
      <c r="X2362" s="44"/>
      <c r="Y2362" s="44"/>
    </row>
    <row r="2363" spans="1:25" s="47" customFormat="1" x14ac:dyDescent="0.25">
      <c r="A2363" s="44"/>
      <c r="B2363" s="44"/>
      <c r="C2363" s="44"/>
      <c r="D2363" s="44"/>
      <c r="E2363" s="44"/>
      <c r="G2363" s="44"/>
      <c r="H2363" s="44"/>
      <c r="I2363" s="44"/>
      <c r="J2363" s="44"/>
      <c r="K2363" s="44"/>
      <c r="M2363" s="44"/>
      <c r="N2363" s="44"/>
      <c r="O2363" s="44"/>
      <c r="P2363" s="44"/>
      <c r="Q2363" s="44"/>
      <c r="W2363" s="44"/>
      <c r="X2363" s="44"/>
      <c r="Y2363" s="44"/>
    </row>
    <row r="2364" spans="1:25" s="47" customFormat="1" x14ac:dyDescent="0.25">
      <c r="A2364" s="44"/>
      <c r="B2364" s="44"/>
      <c r="C2364" s="44"/>
      <c r="D2364" s="44"/>
      <c r="E2364" s="44"/>
      <c r="G2364" s="44"/>
      <c r="H2364" s="44"/>
      <c r="I2364" s="44"/>
      <c r="J2364" s="44"/>
      <c r="K2364" s="44"/>
      <c r="M2364" s="44"/>
      <c r="N2364" s="44"/>
      <c r="O2364" s="44"/>
      <c r="P2364" s="44"/>
      <c r="Q2364" s="44"/>
      <c r="W2364" s="44"/>
      <c r="X2364" s="44"/>
      <c r="Y2364" s="44"/>
    </row>
    <row r="2365" spans="1:25" s="47" customFormat="1" x14ac:dyDescent="0.25">
      <c r="A2365" s="44"/>
      <c r="B2365" s="44"/>
      <c r="C2365" s="44"/>
      <c r="D2365" s="44"/>
      <c r="E2365" s="44"/>
      <c r="G2365" s="44"/>
      <c r="H2365" s="44"/>
      <c r="I2365" s="44"/>
      <c r="J2365" s="44"/>
      <c r="K2365" s="44"/>
      <c r="M2365" s="44"/>
      <c r="N2365" s="44"/>
      <c r="O2365" s="44"/>
      <c r="P2365" s="44"/>
      <c r="Q2365" s="44"/>
      <c r="W2365" s="44"/>
      <c r="X2365" s="44"/>
      <c r="Y2365" s="44"/>
    </row>
    <row r="2366" spans="1:25" s="47" customFormat="1" x14ac:dyDescent="0.25">
      <c r="A2366" s="44"/>
      <c r="B2366" s="44"/>
      <c r="C2366" s="44"/>
      <c r="D2366" s="44"/>
      <c r="E2366" s="44"/>
      <c r="G2366" s="44"/>
      <c r="H2366" s="44"/>
      <c r="I2366" s="44"/>
      <c r="J2366" s="44"/>
      <c r="K2366" s="44"/>
      <c r="M2366" s="44"/>
      <c r="N2366" s="44"/>
      <c r="O2366" s="44"/>
      <c r="P2366" s="44"/>
      <c r="Q2366" s="44"/>
      <c r="W2366" s="44"/>
      <c r="X2366" s="44"/>
      <c r="Y2366" s="44"/>
    </row>
    <row r="2367" spans="1:25" s="47" customFormat="1" x14ac:dyDescent="0.25">
      <c r="A2367" s="44"/>
      <c r="B2367" s="44"/>
      <c r="C2367" s="44"/>
      <c r="D2367" s="44"/>
      <c r="E2367" s="44"/>
      <c r="G2367" s="44"/>
      <c r="H2367" s="44"/>
      <c r="I2367" s="44"/>
      <c r="J2367" s="44"/>
      <c r="K2367" s="44"/>
      <c r="M2367" s="44"/>
      <c r="N2367" s="44"/>
      <c r="O2367" s="44"/>
      <c r="P2367" s="44"/>
      <c r="Q2367" s="44"/>
      <c r="W2367" s="44"/>
      <c r="X2367" s="44"/>
      <c r="Y2367" s="44"/>
    </row>
    <row r="2368" spans="1:25" s="47" customFormat="1" x14ac:dyDescent="0.25">
      <c r="A2368" s="44"/>
      <c r="B2368" s="44"/>
      <c r="C2368" s="44"/>
      <c r="D2368" s="44"/>
      <c r="E2368" s="44"/>
      <c r="G2368" s="44"/>
      <c r="H2368" s="44"/>
      <c r="I2368" s="44"/>
      <c r="J2368" s="44"/>
      <c r="K2368" s="44"/>
      <c r="M2368" s="44"/>
      <c r="N2368" s="44"/>
      <c r="O2368" s="44"/>
      <c r="P2368" s="44"/>
      <c r="Q2368" s="44"/>
      <c r="W2368" s="44"/>
      <c r="X2368" s="44"/>
      <c r="Y2368" s="44"/>
    </row>
    <row r="2369" spans="1:25" s="47" customFormat="1" x14ac:dyDescent="0.25">
      <c r="A2369" s="44"/>
      <c r="B2369" s="44"/>
      <c r="C2369" s="44"/>
      <c r="D2369" s="44"/>
      <c r="E2369" s="44"/>
      <c r="G2369" s="44"/>
      <c r="H2369" s="44"/>
      <c r="I2369" s="44"/>
      <c r="J2369" s="44"/>
      <c r="K2369" s="44"/>
      <c r="M2369" s="44"/>
      <c r="N2369" s="44"/>
      <c r="O2369" s="44"/>
      <c r="P2369" s="44"/>
      <c r="Q2369" s="44"/>
      <c r="W2369" s="44"/>
      <c r="X2369" s="44"/>
      <c r="Y2369" s="44"/>
    </row>
    <row r="2370" spans="1:25" s="47" customFormat="1" x14ac:dyDescent="0.25">
      <c r="A2370" s="44"/>
      <c r="B2370" s="44"/>
      <c r="C2370" s="44"/>
      <c r="D2370" s="44"/>
      <c r="E2370" s="44"/>
      <c r="G2370" s="44"/>
      <c r="H2370" s="44"/>
      <c r="I2370" s="44"/>
      <c r="J2370" s="44"/>
      <c r="K2370" s="44"/>
      <c r="M2370" s="44"/>
      <c r="N2370" s="44"/>
      <c r="O2370" s="44"/>
      <c r="P2370" s="44"/>
      <c r="Q2370" s="44"/>
      <c r="W2370" s="44"/>
      <c r="X2370" s="44"/>
      <c r="Y2370" s="44"/>
    </row>
    <row r="2371" spans="1:25" s="47" customFormat="1" x14ac:dyDescent="0.25">
      <c r="A2371" s="44"/>
      <c r="B2371" s="44"/>
      <c r="C2371" s="44"/>
      <c r="D2371" s="44"/>
      <c r="E2371" s="44"/>
      <c r="G2371" s="44"/>
      <c r="H2371" s="44"/>
      <c r="I2371" s="44"/>
      <c r="J2371" s="44"/>
      <c r="K2371" s="44"/>
      <c r="M2371" s="44"/>
      <c r="N2371" s="44"/>
      <c r="O2371" s="44"/>
      <c r="P2371" s="44"/>
      <c r="Q2371" s="44"/>
      <c r="W2371" s="44"/>
      <c r="X2371" s="44"/>
      <c r="Y2371" s="44"/>
    </row>
    <row r="2372" spans="1:25" s="47" customFormat="1" x14ac:dyDescent="0.25">
      <c r="A2372" s="44"/>
      <c r="B2372" s="44"/>
      <c r="C2372" s="44"/>
      <c r="D2372" s="44"/>
      <c r="E2372" s="44"/>
      <c r="G2372" s="44"/>
      <c r="H2372" s="44"/>
      <c r="I2372" s="44"/>
      <c r="J2372" s="44"/>
      <c r="K2372" s="44"/>
      <c r="M2372" s="44"/>
      <c r="N2372" s="44"/>
      <c r="O2372" s="44"/>
      <c r="P2372" s="44"/>
      <c r="Q2372" s="44"/>
      <c r="W2372" s="44"/>
      <c r="X2372" s="44"/>
      <c r="Y2372" s="44"/>
    </row>
    <row r="2373" spans="1:25" s="47" customFormat="1" x14ac:dyDescent="0.25">
      <c r="A2373" s="44"/>
      <c r="B2373" s="44"/>
      <c r="C2373" s="44"/>
      <c r="D2373" s="44"/>
      <c r="E2373" s="44"/>
      <c r="G2373" s="44"/>
      <c r="H2373" s="44"/>
      <c r="I2373" s="44"/>
      <c r="J2373" s="44"/>
      <c r="K2373" s="44"/>
      <c r="M2373" s="44"/>
      <c r="N2373" s="44"/>
      <c r="O2373" s="44"/>
      <c r="P2373" s="44"/>
      <c r="Q2373" s="44"/>
      <c r="W2373" s="44"/>
      <c r="X2373" s="44"/>
      <c r="Y2373" s="44"/>
    </row>
    <row r="2374" spans="1:25" s="47" customFormat="1" x14ac:dyDescent="0.25">
      <c r="A2374" s="44"/>
      <c r="B2374" s="44"/>
      <c r="C2374" s="44"/>
      <c r="D2374" s="44"/>
      <c r="E2374" s="44"/>
      <c r="G2374" s="44"/>
      <c r="H2374" s="44"/>
      <c r="I2374" s="44"/>
      <c r="J2374" s="44"/>
      <c r="K2374" s="44"/>
      <c r="M2374" s="44"/>
      <c r="N2374" s="44"/>
      <c r="O2374" s="44"/>
      <c r="P2374" s="44"/>
      <c r="Q2374" s="44"/>
      <c r="W2374" s="44"/>
      <c r="X2374" s="44"/>
      <c r="Y2374" s="44"/>
    </row>
    <row r="2375" spans="1:25" s="47" customFormat="1" x14ac:dyDescent="0.25">
      <c r="A2375" s="44"/>
      <c r="B2375" s="44"/>
      <c r="C2375" s="44"/>
      <c r="D2375" s="44"/>
      <c r="E2375" s="44"/>
      <c r="G2375" s="44"/>
      <c r="H2375" s="44"/>
      <c r="I2375" s="44"/>
      <c r="J2375" s="44"/>
      <c r="K2375" s="44"/>
      <c r="M2375" s="44"/>
      <c r="N2375" s="44"/>
      <c r="O2375" s="44"/>
      <c r="P2375" s="44"/>
      <c r="Q2375" s="44"/>
      <c r="W2375" s="44"/>
      <c r="X2375" s="44"/>
      <c r="Y2375" s="44"/>
    </row>
    <row r="2376" spans="1:25" s="47" customFormat="1" x14ac:dyDescent="0.25">
      <c r="A2376" s="44"/>
      <c r="B2376" s="44"/>
      <c r="C2376" s="44"/>
      <c r="D2376" s="44"/>
      <c r="E2376" s="44"/>
      <c r="G2376" s="44"/>
      <c r="H2376" s="44"/>
      <c r="I2376" s="44"/>
      <c r="J2376" s="44"/>
      <c r="K2376" s="44"/>
      <c r="M2376" s="44"/>
      <c r="N2376" s="44"/>
      <c r="O2376" s="44"/>
      <c r="P2376" s="44"/>
      <c r="Q2376" s="44"/>
      <c r="W2376" s="44"/>
      <c r="X2376" s="44"/>
      <c r="Y2376" s="44"/>
    </row>
    <row r="2377" spans="1:25" s="47" customFormat="1" x14ac:dyDescent="0.25">
      <c r="A2377" s="44"/>
      <c r="B2377" s="44"/>
      <c r="C2377" s="44"/>
      <c r="D2377" s="44"/>
      <c r="E2377" s="44"/>
      <c r="G2377" s="44"/>
      <c r="H2377" s="44"/>
      <c r="I2377" s="44"/>
      <c r="J2377" s="44"/>
      <c r="K2377" s="44"/>
      <c r="M2377" s="44"/>
      <c r="N2377" s="44"/>
      <c r="O2377" s="44"/>
      <c r="P2377" s="44"/>
      <c r="Q2377" s="44"/>
      <c r="W2377" s="44"/>
      <c r="X2377" s="44"/>
      <c r="Y2377" s="44"/>
    </row>
    <row r="2378" spans="1:25" s="47" customFormat="1" x14ac:dyDescent="0.25">
      <c r="A2378" s="44"/>
      <c r="B2378" s="44"/>
      <c r="C2378" s="44"/>
      <c r="D2378" s="44"/>
      <c r="E2378" s="44"/>
      <c r="G2378" s="44"/>
      <c r="H2378" s="44"/>
      <c r="I2378" s="44"/>
      <c r="J2378" s="44"/>
      <c r="K2378" s="44"/>
      <c r="M2378" s="44"/>
      <c r="N2378" s="44"/>
      <c r="O2378" s="44"/>
      <c r="P2378" s="44"/>
      <c r="Q2378" s="44"/>
      <c r="W2378" s="44"/>
      <c r="X2378" s="44"/>
      <c r="Y2378" s="44"/>
    </row>
    <row r="2379" spans="1:25" s="47" customFormat="1" x14ac:dyDescent="0.25">
      <c r="A2379" s="44"/>
      <c r="B2379" s="44"/>
      <c r="C2379" s="44"/>
      <c r="D2379" s="44"/>
      <c r="E2379" s="44"/>
      <c r="G2379" s="44"/>
      <c r="H2379" s="44"/>
      <c r="I2379" s="44"/>
      <c r="J2379" s="44"/>
      <c r="K2379" s="44"/>
      <c r="M2379" s="44"/>
      <c r="N2379" s="44"/>
      <c r="O2379" s="44"/>
      <c r="P2379" s="44"/>
      <c r="Q2379" s="44"/>
      <c r="W2379" s="44"/>
      <c r="X2379" s="44"/>
      <c r="Y2379" s="44"/>
    </row>
    <row r="2380" spans="1:25" s="47" customFormat="1" x14ac:dyDescent="0.25">
      <c r="A2380" s="44"/>
      <c r="B2380" s="44"/>
      <c r="C2380" s="44"/>
      <c r="D2380" s="44"/>
      <c r="E2380" s="44"/>
      <c r="G2380" s="44"/>
      <c r="H2380" s="44"/>
      <c r="I2380" s="44"/>
      <c r="J2380" s="44"/>
      <c r="K2380" s="44"/>
      <c r="M2380" s="44"/>
      <c r="N2380" s="44"/>
      <c r="O2380" s="44"/>
      <c r="P2380" s="44"/>
      <c r="Q2380" s="44"/>
      <c r="W2380" s="44"/>
      <c r="X2380" s="44"/>
      <c r="Y2380" s="44"/>
    </row>
    <row r="2381" spans="1:25" s="47" customFormat="1" x14ac:dyDescent="0.25">
      <c r="A2381" s="44"/>
      <c r="B2381" s="44"/>
      <c r="C2381" s="44"/>
      <c r="D2381" s="44"/>
      <c r="E2381" s="44"/>
      <c r="G2381" s="44"/>
      <c r="H2381" s="44"/>
      <c r="I2381" s="44"/>
      <c r="J2381" s="44"/>
      <c r="K2381" s="44"/>
      <c r="M2381" s="44"/>
      <c r="N2381" s="44"/>
      <c r="O2381" s="44"/>
      <c r="P2381" s="44"/>
      <c r="Q2381" s="44"/>
      <c r="W2381" s="44"/>
      <c r="X2381" s="44"/>
      <c r="Y2381" s="44"/>
    </row>
    <row r="2382" spans="1:25" s="47" customFormat="1" x14ac:dyDescent="0.25">
      <c r="A2382" s="44"/>
      <c r="B2382" s="44"/>
      <c r="C2382" s="44"/>
      <c r="D2382" s="44"/>
      <c r="E2382" s="44"/>
      <c r="G2382" s="44"/>
      <c r="H2382" s="44"/>
      <c r="I2382" s="44"/>
      <c r="J2382" s="44"/>
      <c r="K2382" s="44"/>
      <c r="M2382" s="44"/>
      <c r="N2382" s="44"/>
      <c r="O2382" s="44"/>
      <c r="P2382" s="44"/>
      <c r="Q2382" s="44"/>
      <c r="W2382" s="44"/>
      <c r="X2382" s="44"/>
      <c r="Y2382" s="44"/>
    </row>
    <row r="2383" spans="1:25" s="47" customFormat="1" x14ac:dyDescent="0.25">
      <c r="A2383" s="44"/>
      <c r="B2383" s="44"/>
      <c r="C2383" s="44"/>
      <c r="D2383" s="44"/>
      <c r="E2383" s="44"/>
      <c r="G2383" s="44"/>
      <c r="H2383" s="44"/>
      <c r="I2383" s="44"/>
      <c r="J2383" s="44"/>
      <c r="K2383" s="44"/>
      <c r="M2383" s="44"/>
      <c r="N2383" s="44"/>
      <c r="O2383" s="44"/>
      <c r="P2383" s="44"/>
      <c r="Q2383" s="44"/>
      <c r="W2383" s="44"/>
      <c r="X2383" s="44"/>
      <c r="Y2383" s="44"/>
    </row>
    <row r="2384" spans="1:25" s="47" customFormat="1" x14ac:dyDescent="0.25">
      <c r="A2384" s="44"/>
      <c r="B2384" s="44"/>
      <c r="C2384" s="44"/>
      <c r="D2384" s="44"/>
      <c r="E2384" s="44"/>
      <c r="G2384" s="44"/>
      <c r="H2384" s="44"/>
      <c r="I2384" s="44"/>
      <c r="J2384" s="44"/>
      <c r="K2384" s="44"/>
      <c r="M2384" s="44"/>
      <c r="N2384" s="44"/>
      <c r="O2384" s="44"/>
      <c r="P2384" s="44"/>
      <c r="Q2384" s="44"/>
      <c r="W2384" s="44"/>
      <c r="X2384" s="44"/>
      <c r="Y2384" s="44"/>
    </row>
    <row r="2385" spans="1:25" s="47" customFormat="1" x14ac:dyDescent="0.25">
      <c r="A2385" s="44"/>
      <c r="B2385" s="44"/>
      <c r="C2385" s="44"/>
      <c r="D2385" s="44"/>
      <c r="E2385" s="44"/>
      <c r="G2385" s="44"/>
      <c r="H2385" s="44"/>
      <c r="I2385" s="44"/>
      <c r="J2385" s="44"/>
      <c r="K2385" s="44"/>
      <c r="M2385" s="44"/>
      <c r="N2385" s="44"/>
      <c r="O2385" s="44"/>
      <c r="P2385" s="44"/>
      <c r="Q2385" s="44"/>
      <c r="W2385" s="44"/>
      <c r="X2385" s="44"/>
      <c r="Y2385" s="44"/>
    </row>
    <row r="2386" spans="1:25" s="47" customFormat="1" x14ac:dyDescent="0.25">
      <c r="A2386" s="44"/>
      <c r="B2386" s="44"/>
      <c r="C2386" s="44"/>
      <c r="D2386" s="44"/>
      <c r="E2386" s="44"/>
      <c r="G2386" s="44"/>
      <c r="H2386" s="44"/>
      <c r="I2386" s="44"/>
      <c r="J2386" s="44"/>
      <c r="K2386" s="44"/>
      <c r="M2386" s="44"/>
      <c r="N2386" s="44"/>
      <c r="O2386" s="44"/>
      <c r="P2386" s="44"/>
      <c r="Q2386" s="44"/>
      <c r="W2386" s="44"/>
      <c r="X2386" s="44"/>
      <c r="Y2386" s="44"/>
    </row>
    <row r="2387" spans="1:25" s="47" customFormat="1" x14ac:dyDescent="0.25">
      <c r="A2387" s="44"/>
      <c r="B2387" s="44"/>
      <c r="C2387" s="44"/>
      <c r="D2387" s="44"/>
      <c r="E2387" s="44"/>
      <c r="G2387" s="44"/>
      <c r="H2387" s="44"/>
      <c r="I2387" s="44"/>
      <c r="J2387" s="44"/>
      <c r="K2387" s="44"/>
      <c r="M2387" s="44"/>
      <c r="N2387" s="44"/>
      <c r="O2387" s="44"/>
      <c r="P2387" s="44"/>
      <c r="Q2387" s="44"/>
      <c r="W2387" s="44"/>
      <c r="X2387" s="44"/>
      <c r="Y2387" s="44"/>
    </row>
    <row r="2388" spans="1:25" s="47" customFormat="1" x14ac:dyDescent="0.25">
      <c r="A2388" s="44"/>
      <c r="B2388" s="44"/>
      <c r="C2388" s="44"/>
      <c r="D2388" s="44"/>
      <c r="E2388" s="44"/>
      <c r="G2388" s="44"/>
      <c r="H2388" s="44"/>
      <c r="I2388" s="44"/>
      <c r="J2388" s="44"/>
      <c r="K2388" s="44"/>
      <c r="M2388" s="44"/>
      <c r="N2388" s="44"/>
      <c r="O2388" s="44"/>
      <c r="P2388" s="44"/>
      <c r="Q2388" s="44"/>
      <c r="W2388" s="44"/>
      <c r="X2388" s="44"/>
      <c r="Y2388" s="44"/>
    </row>
    <row r="2389" spans="1:25" s="47" customFormat="1" x14ac:dyDescent="0.25">
      <c r="A2389" s="44"/>
      <c r="B2389" s="44"/>
      <c r="C2389" s="44"/>
      <c r="D2389" s="44"/>
      <c r="E2389" s="44"/>
      <c r="G2389" s="44"/>
      <c r="H2389" s="44"/>
      <c r="I2389" s="44"/>
      <c r="J2389" s="44"/>
      <c r="K2389" s="44"/>
      <c r="M2389" s="44"/>
      <c r="N2389" s="44"/>
      <c r="O2389" s="44"/>
      <c r="P2389" s="44"/>
      <c r="Q2389" s="44"/>
      <c r="W2389" s="44"/>
      <c r="X2389" s="44"/>
      <c r="Y2389" s="44"/>
    </row>
    <row r="2390" spans="1:25" s="47" customFormat="1" x14ac:dyDescent="0.25">
      <c r="A2390" s="44"/>
      <c r="B2390" s="44"/>
      <c r="C2390" s="44"/>
      <c r="D2390" s="44"/>
      <c r="E2390" s="44"/>
      <c r="G2390" s="44"/>
      <c r="H2390" s="44"/>
      <c r="I2390" s="44"/>
      <c r="J2390" s="44"/>
      <c r="K2390" s="44"/>
      <c r="M2390" s="44"/>
      <c r="N2390" s="44"/>
      <c r="O2390" s="44"/>
      <c r="P2390" s="44"/>
      <c r="Q2390" s="44"/>
      <c r="W2390" s="44"/>
      <c r="X2390" s="44"/>
      <c r="Y2390" s="44"/>
    </row>
    <row r="2391" spans="1:25" s="47" customFormat="1" x14ac:dyDescent="0.25">
      <c r="A2391" s="44"/>
      <c r="B2391" s="44"/>
      <c r="C2391" s="44"/>
      <c r="D2391" s="44"/>
      <c r="E2391" s="44"/>
      <c r="G2391" s="44"/>
      <c r="H2391" s="44"/>
      <c r="I2391" s="44"/>
      <c r="J2391" s="44"/>
      <c r="K2391" s="44"/>
      <c r="M2391" s="44"/>
      <c r="N2391" s="44"/>
      <c r="O2391" s="44"/>
      <c r="P2391" s="44"/>
      <c r="Q2391" s="44"/>
      <c r="W2391" s="44"/>
      <c r="X2391" s="44"/>
      <c r="Y2391" s="44"/>
    </row>
    <row r="2392" spans="1:25" s="47" customFormat="1" x14ac:dyDescent="0.25">
      <c r="A2392" s="44"/>
      <c r="B2392" s="44"/>
      <c r="C2392" s="44"/>
      <c r="D2392" s="44"/>
      <c r="E2392" s="44"/>
      <c r="G2392" s="44"/>
      <c r="H2392" s="44"/>
      <c r="I2392" s="44"/>
      <c r="J2392" s="44"/>
      <c r="K2392" s="44"/>
      <c r="M2392" s="44"/>
      <c r="N2392" s="44"/>
      <c r="O2392" s="44"/>
      <c r="P2392" s="44"/>
      <c r="Q2392" s="44"/>
      <c r="W2392" s="44"/>
      <c r="X2392" s="44"/>
      <c r="Y2392" s="44"/>
    </row>
    <row r="2393" spans="1:25" s="47" customFormat="1" x14ac:dyDescent="0.25">
      <c r="A2393" s="44"/>
      <c r="B2393" s="44"/>
      <c r="C2393" s="44"/>
      <c r="D2393" s="44"/>
      <c r="E2393" s="44"/>
      <c r="G2393" s="44"/>
      <c r="H2393" s="44"/>
      <c r="I2393" s="44"/>
      <c r="J2393" s="44"/>
      <c r="K2393" s="44"/>
      <c r="M2393" s="44"/>
      <c r="N2393" s="44"/>
      <c r="O2393" s="44"/>
      <c r="P2393" s="44"/>
      <c r="Q2393" s="44"/>
      <c r="W2393" s="44"/>
      <c r="X2393" s="44"/>
      <c r="Y2393" s="44"/>
    </row>
    <row r="2394" spans="1:25" s="47" customFormat="1" x14ac:dyDescent="0.25">
      <c r="A2394" s="44"/>
      <c r="B2394" s="44"/>
      <c r="C2394" s="44"/>
      <c r="D2394" s="44"/>
      <c r="E2394" s="44"/>
      <c r="G2394" s="44"/>
      <c r="H2394" s="44"/>
      <c r="I2394" s="44"/>
      <c r="J2394" s="44"/>
      <c r="K2394" s="44"/>
      <c r="M2394" s="44"/>
      <c r="N2394" s="44"/>
      <c r="O2394" s="44"/>
      <c r="P2394" s="44"/>
      <c r="Q2394" s="44"/>
      <c r="W2394" s="44"/>
      <c r="X2394" s="44"/>
      <c r="Y2394" s="44"/>
    </row>
    <row r="2395" spans="1:25" s="47" customFormat="1" x14ac:dyDescent="0.25">
      <c r="A2395" s="44"/>
      <c r="B2395" s="44"/>
      <c r="C2395" s="44"/>
      <c r="D2395" s="44"/>
      <c r="E2395" s="44"/>
      <c r="G2395" s="44"/>
      <c r="H2395" s="44"/>
      <c r="I2395" s="44"/>
      <c r="J2395" s="44"/>
      <c r="K2395" s="44"/>
      <c r="M2395" s="44"/>
      <c r="N2395" s="44"/>
      <c r="O2395" s="44"/>
      <c r="P2395" s="44"/>
      <c r="Q2395" s="44"/>
      <c r="W2395" s="44"/>
      <c r="X2395" s="44"/>
      <c r="Y2395" s="44"/>
    </row>
    <row r="2396" spans="1:25" s="47" customFormat="1" x14ac:dyDescent="0.25">
      <c r="A2396" s="44"/>
      <c r="B2396" s="44"/>
      <c r="C2396" s="44"/>
      <c r="D2396" s="44"/>
      <c r="E2396" s="44"/>
      <c r="G2396" s="44"/>
      <c r="H2396" s="44"/>
      <c r="I2396" s="44"/>
      <c r="J2396" s="44"/>
      <c r="K2396" s="44"/>
      <c r="M2396" s="44"/>
      <c r="N2396" s="44"/>
      <c r="O2396" s="44"/>
      <c r="P2396" s="44"/>
      <c r="Q2396" s="44"/>
      <c r="W2396" s="44"/>
      <c r="X2396" s="44"/>
      <c r="Y2396" s="44"/>
    </row>
    <row r="2397" spans="1:25" s="47" customFormat="1" x14ac:dyDescent="0.25">
      <c r="A2397" s="44"/>
      <c r="B2397" s="44"/>
      <c r="C2397" s="44"/>
      <c r="D2397" s="44"/>
      <c r="E2397" s="44"/>
      <c r="G2397" s="44"/>
      <c r="H2397" s="44"/>
      <c r="I2397" s="44"/>
      <c r="J2397" s="44"/>
      <c r="K2397" s="44"/>
      <c r="M2397" s="44"/>
      <c r="N2397" s="44"/>
      <c r="O2397" s="44"/>
      <c r="P2397" s="44"/>
      <c r="Q2397" s="44"/>
      <c r="W2397" s="44"/>
      <c r="X2397" s="44"/>
      <c r="Y2397" s="44"/>
    </row>
    <row r="2398" spans="1:25" s="47" customFormat="1" x14ac:dyDescent="0.25">
      <c r="A2398" s="44"/>
      <c r="B2398" s="44"/>
      <c r="C2398" s="44"/>
      <c r="D2398" s="44"/>
      <c r="E2398" s="44"/>
      <c r="G2398" s="44"/>
      <c r="H2398" s="44"/>
      <c r="I2398" s="44"/>
      <c r="J2398" s="44"/>
      <c r="K2398" s="44"/>
      <c r="M2398" s="44"/>
      <c r="N2398" s="44"/>
      <c r="O2398" s="44"/>
      <c r="P2398" s="44"/>
      <c r="Q2398" s="44"/>
      <c r="W2398" s="44"/>
      <c r="X2398" s="44"/>
      <c r="Y2398" s="44"/>
    </row>
    <row r="2399" spans="1:25" s="47" customFormat="1" x14ac:dyDescent="0.25">
      <c r="A2399" s="44"/>
      <c r="B2399" s="44"/>
      <c r="C2399" s="44"/>
      <c r="D2399" s="44"/>
      <c r="E2399" s="44"/>
      <c r="G2399" s="44"/>
      <c r="H2399" s="44"/>
      <c r="I2399" s="44"/>
      <c r="J2399" s="44"/>
      <c r="K2399" s="44"/>
      <c r="M2399" s="44"/>
      <c r="N2399" s="44"/>
      <c r="O2399" s="44"/>
      <c r="P2399" s="44"/>
      <c r="Q2399" s="44"/>
      <c r="W2399" s="44"/>
      <c r="X2399" s="44"/>
      <c r="Y2399" s="44"/>
    </row>
    <row r="2400" spans="1:25" s="47" customFormat="1" x14ac:dyDescent="0.25">
      <c r="A2400" s="44"/>
      <c r="B2400" s="44"/>
      <c r="C2400" s="44"/>
      <c r="D2400" s="44"/>
      <c r="E2400" s="44"/>
      <c r="G2400" s="44"/>
      <c r="H2400" s="44"/>
      <c r="I2400" s="44"/>
      <c r="J2400" s="44"/>
      <c r="K2400" s="44"/>
      <c r="M2400" s="44"/>
      <c r="N2400" s="44"/>
      <c r="O2400" s="44"/>
      <c r="P2400" s="44"/>
      <c r="Q2400" s="44"/>
      <c r="W2400" s="44"/>
      <c r="X2400" s="44"/>
      <c r="Y2400" s="44"/>
    </row>
    <row r="2401" spans="1:25" s="47" customFormat="1" x14ac:dyDescent="0.25">
      <c r="A2401" s="44"/>
      <c r="B2401" s="44"/>
      <c r="C2401" s="44"/>
      <c r="D2401" s="44"/>
      <c r="E2401" s="44"/>
      <c r="G2401" s="44"/>
      <c r="H2401" s="44"/>
      <c r="I2401" s="44"/>
      <c r="J2401" s="44"/>
      <c r="K2401" s="44"/>
      <c r="M2401" s="44"/>
      <c r="N2401" s="44"/>
      <c r="O2401" s="44"/>
      <c r="P2401" s="44"/>
      <c r="Q2401" s="44"/>
      <c r="W2401" s="44"/>
      <c r="X2401" s="44"/>
      <c r="Y2401" s="44"/>
    </row>
    <row r="2402" spans="1:25" s="47" customFormat="1" x14ac:dyDescent="0.25">
      <c r="A2402" s="44"/>
      <c r="B2402" s="44"/>
      <c r="C2402" s="44"/>
      <c r="D2402" s="44"/>
      <c r="E2402" s="44"/>
      <c r="G2402" s="44"/>
      <c r="H2402" s="44"/>
      <c r="I2402" s="44"/>
      <c r="J2402" s="44"/>
      <c r="K2402" s="44"/>
      <c r="M2402" s="44"/>
      <c r="N2402" s="44"/>
      <c r="O2402" s="44"/>
      <c r="P2402" s="44"/>
      <c r="Q2402" s="44"/>
      <c r="W2402" s="44"/>
      <c r="X2402" s="44"/>
      <c r="Y2402" s="44"/>
    </row>
    <row r="2403" spans="1:25" s="47" customFormat="1" x14ac:dyDescent="0.25">
      <c r="A2403" s="44"/>
      <c r="B2403" s="44"/>
      <c r="C2403" s="44"/>
      <c r="D2403" s="44"/>
      <c r="E2403" s="44"/>
      <c r="G2403" s="44"/>
      <c r="H2403" s="44"/>
      <c r="I2403" s="44"/>
      <c r="J2403" s="44"/>
      <c r="K2403" s="44"/>
      <c r="M2403" s="44"/>
      <c r="N2403" s="44"/>
      <c r="O2403" s="44"/>
      <c r="P2403" s="44"/>
      <c r="Q2403" s="44"/>
      <c r="W2403" s="44"/>
      <c r="X2403" s="44"/>
      <c r="Y2403" s="44"/>
    </row>
    <row r="2404" spans="1:25" s="47" customFormat="1" x14ac:dyDescent="0.25">
      <c r="A2404" s="44"/>
      <c r="B2404" s="44"/>
      <c r="C2404" s="44"/>
      <c r="D2404" s="44"/>
      <c r="E2404" s="44"/>
      <c r="G2404" s="44"/>
      <c r="H2404" s="44"/>
      <c r="I2404" s="44"/>
      <c r="J2404" s="44"/>
      <c r="K2404" s="44"/>
      <c r="M2404" s="44"/>
      <c r="N2404" s="44"/>
      <c r="O2404" s="44"/>
      <c r="P2404" s="44"/>
      <c r="Q2404" s="44"/>
      <c r="W2404" s="44"/>
      <c r="X2404" s="44"/>
      <c r="Y2404" s="44"/>
    </row>
    <row r="2405" spans="1:25" s="47" customFormat="1" x14ac:dyDescent="0.25">
      <c r="A2405" s="44"/>
      <c r="B2405" s="44"/>
      <c r="C2405" s="44"/>
      <c r="D2405" s="44"/>
      <c r="E2405" s="44"/>
      <c r="G2405" s="44"/>
      <c r="H2405" s="44"/>
      <c r="I2405" s="44"/>
      <c r="J2405" s="44"/>
      <c r="K2405" s="44"/>
      <c r="M2405" s="44"/>
      <c r="N2405" s="44"/>
      <c r="O2405" s="44"/>
      <c r="P2405" s="44"/>
      <c r="Q2405" s="44"/>
      <c r="W2405" s="44"/>
      <c r="X2405" s="44"/>
      <c r="Y2405" s="44"/>
    </row>
    <row r="2406" spans="1:25" s="47" customFormat="1" x14ac:dyDescent="0.25">
      <c r="A2406" s="44"/>
      <c r="B2406" s="44"/>
      <c r="C2406" s="44"/>
      <c r="D2406" s="44"/>
      <c r="E2406" s="44"/>
      <c r="G2406" s="44"/>
      <c r="H2406" s="44"/>
      <c r="I2406" s="44"/>
      <c r="J2406" s="44"/>
      <c r="K2406" s="44"/>
      <c r="M2406" s="44"/>
      <c r="N2406" s="44"/>
      <c r="O2406" s="44"/>
      <c r="P2406" s="44"/>
      <c r="Q2406" s="44"/>
      <c r="W2406" s="44"/>
      <c r="X2406" s="44"/>
      <c r="Y2406" s="44"/>
    </row>
    <row r="2407" spans="1:25" s="47" customFormat="1" x14ac:dyDescent="0.25">
      <c r="A2407" s="44"/>
      <c r="B2407" s="44"/>
      <c r="C2407" s="44"/>
      <c r="D2407" s="44"/>
      <c r="E2407" s="44"/>
      <c r="G2407" s="44"/>
      <c r="H2407" s="44"/>
      <c r="I2407" s="44"/>
      <c r="J2407" s="44"/>
      <c r="K2407" s="44"/>
      <c r="M2407" s="44"/>
      <c r="N2407" s="44"/>
      <c r="O2407" s="44"/>
      <c r="P2407" s="44"/>
      <c r="Q2407" s="44"/>
      <c r="W2407" s="44"/>
      <c r="X2407" s="44"/>
      <c r="Y2407" s="44"/>
    </row>
    <row r="2408" spans="1:25" s="47" customFormat="1" x14ac:dyDescent="0.25">
      <c r="A2408" s="44"/>
      <c r="B2408" s="44"/>
      <c r="C2408" s="44"/>
      <c r="D2408" s="44"/>
      <c r="E2408" s="44"/>
      <c r="G2408" s="44"/>
      <c r="H2408" s="44"/>
      <c r="I2408" s="44"/>
      <c r="J2408" s="44"/>
      <c r="K2408" s="44"/>
      <c r="M2408" s="44"/>
      <c r="N2408" s="44"/>
      <c r="O2408" s="44"/>
      <c r="P2408" s="44"/>
      <c r="Q2408" s="44"/>
      <c r="W2408" s="44"/>
      <c r="X2408" s="44"/>
      <c r="Y2408" s="44"/>
    </row>
    <row r="2409" spans="1:25" s="47" customFormat="1" x14ac:dyDescent="0.25">
      <c r="A2409" s="44"/>
      <c r="B2409" s="44"/>
      <c r="C2409" s="44"/>
      <c r="D2409" s="44"/>
      <c r="E2409" s="44"/>
      <c r="G2409" s="44"/>
      <c r="H2409" s="44"/>
      <c r="I2409" s="44"/>
      <c r="J2409" s="44"/>
      <c r="K2409" s="44"/>
      <c r="M2409" s="44"/>
      <c r="N2409" s="44"/>
      <c r="O2409" s="44"/>
      <c r="P2409" s="44"/>
      <c r="Q2409" s="44"/>
      <c r="W2409" s="44"/>
      <c r="X2409" s="44"/>
      <c r="Y2409" s="44"/>
    </row>
    <row r="2410" spans="1:25" s="47" customFormat="1" x14ac:dyDescent="0.25">
      <c r="A2410" s="44"/>
      <c r="B2410" s="44"/>
      <c r="C2410" s="44"/>
      <c r="D2410" s="44"/>
      <c r="E2410" s="44"/>
      <c r="G2410" s="44"/>
      <c r="H2410" s="44"/>
      <c r="I2410" s="44"/>
      <c r="J2410" s="44"/>
      <c r="K2410" s="44"/>
      <c r="M2410" s="44"/>
      <c r="N2410" s="44"/>
      <c r="O2410" s="44"/>
      <c r="P2410" s="44"/>
      <c r="Q2410" s="44"/>
      <c r="W2410" s="44"/>
      <c r="X2410" s="44"/>
      <c r="Y2410" s="44"/>
    </row>
    <row r="2411" spans="1:25" s="47" customFormat="1" x14ac:dyDescent="0.25">
      <c r="A2411" s="44"/>
      <c r="B2411" s="44"/>
      <c r="C2411" s="44"/>
      <c r="D2411" s="44"/>
      <c r="E2411" s="44"/>
      <c r="G2411" s="44"/>
      <c r="H2411" s="44"/>
      <c r="I2411" s="44"/>
      <c r="J2411" s="44"/>
      <c r="K2411" s="44"/>
      <c r="M2411" s="44"/>
      <c r="N2411" s="44"/>
      <c r="O2411" s="44"/>
      <c r="P2411" s="44"/>
      <c r="Q2411" s="44"/>
      <c r="W2411" s="44"/>
      <c r="X2411" s="44"/>
      <c r="Y2411" s="44"/>
    </row>
    <row r="2412" spans="1:25" s="47" customFormat="1" x14ac:dyDescent="0.25">
      <c r="A2412" s="44"/>
      <c r="B2412" s="44"/>
      <c r="C2412" s="44"/>
      <c r="D2412" s="44"/>
      <c r="E2412" s="44"/>
      <c r="G2412" s="44"/>
      <c r="H2412" s="44"/>
      <c r="I2412" s="44"/>
      <c r="J2412" s="44"/>
      <c r="K2412" s="44"/>
      <c r="M2412" s="44"/>
      <c r="N2412" s="44"/>
      <c r="O2412" s="44"/>
      <c r="P2412" s="44"/>
      <c r="Q2412" s="44"/>
      <c r="W2412" s="44"/>
      <c r="X2412" s="44"/>
      <c r="Y2412" s="44"/>
    </row>
    <row r="2413" spans="1:25" s="47" customFormat="1" x14ac:dyDescent="0.25">
      <c r="A2413" s="44"/>
      <c r="B2413" s="44"/>
      <c r="C2413" s="44"/>
      <c r="D2413" s="44"/>
      <c r="E2413" s="44"/>
      <c r="G2413" s="44"/>
      <c r="H2413" s="44"/>
      <c r="I2413" s="44"/>
      <c r="J2413" s="44"/>
      <c r="K2413" s="44"/>
      <c r="M2413" s="44"/>
      <c r="N2413" s="44"/>
      <c r="O2413" s="44"/>
      <c r="P2413" s="44"/>
      <c r="Q2413" s="44"/>
      <c r="W2413" s="44"/>
      <c r="X2413" s="44"/>
      <c r="Y2413" s="44"/>
    </row>
    <row r="2414" spans="1:25" s="47" customFormat="1" x14ac:dyDescent="0.25">
      <c r="A2414" s="44"/>
      <c r="B2414" s="44"/>
      <c r="C2414" s="44"/>
      <c r="D2414" s="44"/>
      <c r="E2414" s="44"/>
      <c r="G2414" s="44"/>
      <c r="H2414" s="44"/>
      <c r="I2414" s="44"/>
      <c r="J2414" s="44"/>
      <c r="K2414" s="44"/>
      <c r="M2414" s="44"/>
      <c r="N2414" s="44"/>
      <c r="O2414" s="44"/>
      <c r="P2414" s="44"/>
      <c r="Q2414" s="44"/>
      <c r="W2414" s="44"/>
      <c r="X2414" s="44"/>
      <c r="Y2414" s="44"/>
    </row>
    <row r="2415" spans="1:25" s="47" customFormat="1" x14ac:dyDescent="0.25">
      <c r="A2415" s="44"/>
      <c r="B2415" s="44"/>
      <c r="C2415" s="44"/>
      <c r="D2415" s="44"/>
      <c r="E2415" s="44"/>
      <c r="G2415" s="44"/>
      <c r="H2415" s="44"/>
      <c r="I2415" s="44"/>
      <c r="J2415" s="44"/>
      <c r="K2415" s="44"/>
      <c r="M2415" s="44"/>
      <c r="N2415" s="44"/>
      <c r="O2415" s="44"/>
      <c r="P2415" s="44"/>
      <c r="Q2415" s="44"/>
      <c r="W2415" s="44"/>
      <c r="X2415" s="44"/>
      <c r="Y2415" s="44"/>
    </row>
    <row r="2416" spans="1:25" s="47" customFormat="1" x14ac:dyDescent="0.25">
      <c r="A2416" s="44"/>
      <c r="B2416" s="44"/>
      <c r="C2416" s="44"/>
      <c r="D2416" s="44"/>
      <c r="E2416" s="44"/>
      <c r="G2416" s="44"/>
      <c r="H2416" s="44"/>
      <c r="I2416" s="44"/>
      <c r="J2416" s="44"/>
      <c r="K2416" s="44"/>
      <c r="M2416" s="44"/>
      <c r="N2416" s="44"/>
      <c r="O2416" s="44"/>
      <c r="P2416" s="44"/>
      <c r="Q2416" s="44"/>
      <c r="W2416" s="44"/>
      <c r="X2416" s="44"/>
      <c r="Y2416" s="44"/>
    </row>
    <row r="2417" spans="1:25" s="47" customFormat="1" x14ac:dyDescent="0.25">
      <c r="A2417" s="44"/>
      <c r="B2417" s="44"/>
      <c r="C2417" s="44"/>
      <c r="D2417" s="44"/>
      <c r="E2417" s="44"/>
      <c r="G2417" s="44"/>
      <c r="H2417" s="44"/>
      <c r="I2417" s="44"/>
      <c r="J2417" s="44"/>
      <c r="K2417" s="44"/>
      <c r="M2417" s="44"/>
      <c r="N2417" s="44"/>
      <c r="O2417" s="44"/>
      <c r="P2417" s="44"/>
      <c r="Q2417" s="44"/>
      <c r="W2417" s="44"/>
      <c r="X2417" s="44"/>
      <c r="Y2417" s="44"/>
    </row>
    <row r="2418" spans="1:25" s="47" customFormat="1" x14ac:dyDescent="0.25">
      <c r="A2418" s="44"/>
      <c r="B2418" s="44"/>
      <c r="C2418" s="44"/>
      <c r="D2418" s="44"/>
      <c r="E2418" s="44"/>
      <c r="G2418" s="44"/>
      <c r="H2418" s="44"/>
      <c r="I2418" s="44"/>
      <c r="J2418" s="44"/>
      <c r="K2418" s="44"/>
      <c r="M2418" s="44"/>
      <c r="N2418" s="44"/>
      <c r="O2418" s="44"/>
      <c r="P2418" s="44"/>
      <c r="Q2418" s="44"/>
      <c r="W2418" s="44"/>
      <c r="X2418" s="44"/>
      <c r="Y2418" s="44"/>
    </row>
    <row r="2419" spans="1:25" s="47" customFormat="1" x14ac:dyDescent="0.25">
      <c r="A2419" s="44"/>
      <c r="B2419" s="44"/>
      <c r="C2419" s="44"/>
      <c r="D2419" s="44"/>
      <c r="E2419" s="44"/>
      <c r="G2419" s="44"/>
      <c r="H2419" s="44"/>
      <c r="I2419" s="44"/>
      <c r="J2419" s="44"/>
      <c r="K2419" s="44"/>
      <c r="M2419" s="44"/>
      <c r="N2419" s="44"/>
      <c r="O2419" s="44"/>
      <c r="P2419" s="44"/>
      <c r="Q2419" s="44"/>
      <c r="W2419" s="44"/>
      <c r="X2419" s="44"/>
      <c r="Y2419" s="44"/>
    </row>
    <row r="2420" spans="1:25" s="47" customFormat="1" x14ac:dyDescent="0.25">
      <c r="A2420" s="44"/>
      <c r="B2420" s="44"/>
      <c r="C2420" s="44"/>
      <c r="D2420" s="44"/>
      <c r="E2420" s="44"/>
      <c r="G2420" s="44"/>
      <c r="H2420" s="44"/>
      <c r="I2420" s="44"/>
      <c r="J2420" s="44"/>
      <c r="K2420" s="44"/>
      <c r="M2420" s="44"/>
      <c r="N2420" s="44"/>
      <c r="O2420" s="44"/>
      <c r="P2420" s="44"/>
      <c r="Q2420" s="44"/>
      <c r="W2420" s="44"/>
      <c r="X2420" s="44"/>
      <c r="Y2420" s="44"/>
    </row>
    <row r="2421" spans="1:25" s="47" customFormat="1" x14ac:dyDescent="0.25">
      <c r="A2421" s="44"/>
      <c r="B2421" s="44"/>
      <c r="C2421" s="44"/>
      <c r="D2421" s="44"/>
      <c r="E2421" s="44"/>
      <c r="G2421" s="44"/>
      <c r="H2421" s="44"/>
      <c r="I2421" s="44"/>
      <c r="J2421" s="44"/>
      <c r="K2421" s="44"/>
      <c r="M2421" s="44"/>
      <c r="N2421" s="44"/>
      <c r="O2421" s="44"/>
      <c r="P2421" s="44"/>
      <c r="Q2421" s="44"/>
      <c r="W2421" s="44"/>
      <c r="X2421" s="44"/>
      <c r="Y2421" s="44"/>
    </row>
    <row r="2422" spans="1:25" s="47" customFormat="1" x14ac:dyDescent="0.25">
      <c r="A2422" s="44"/>
      <c r="B2422" s="44"/>
      <c r="C2422" s="44"/>
      <c r="D2422" s="44"/>
      <c r="E2422" s="44"/>
      <c r="G2422" s="44"/>
      <c r="H2422" s="44"/>
      <c r="I2422" s="44"/>
      <c r="J2422" s="44"/>
      <c r="K2422" s="44"/>
      <c r="M2422" s="44"/>
      <c r="N2422" s="44"/>
      <c r="O2422" s="44"/>
      <c r="P2422" s="44"/>
      <c r="Q2422" s="44"/>
      <c r="W2422" s="44"/>
      <c r="X2422" s="44"/>
      <c r="Y2422" s="44"/>
    </row>
    <row r="2423" spans="1:25" s="47" customFormat="1" x14ac:dyDescent="0.25">
      <c r="A2423" s="44"/>
      <c r="B2423" s="44"/>
      <c r="C2423" s="44"/>
      <c r="D2423" s="44"/>
      <c r="E2423" s="44"/>
      <c r="G2423" s="44"/>
      <c r="H2423" s="44"/>
      <c r="I2423" s="44"/>
      <c r="J2423" s="44"/>
      <c r="K2423" s="44"/>
      <c r="M2423" s="44"/>
      <c r="N2423" s="44"/>
      <c r="O2423" s="44"/>
      <c r="P2423" s="44"/>
      <c r="Q2423" s="44"/>
      <c r="W2423" s="44"/>
      <c r="X2423" s="44"/>
      <c r="Y2423" s="44"/>
    </row>
    <row r="2424" spans="1:25" s="47" customFormat="1" x14ac:dyDescent="0.25">
      <c r="A2424" s="44"/>
      <c r="B2424" s="44"/>
      <c r="C2424" s="44"/>
      <c r="D2424" s="44"/>
      <c r="E2424" s="44"/>
      <c r="G2424" s="44"/>
      <c r="H2424" s="44"/>
      <c r="I2424" s="44"/>
      <c r="J2424" s="44"/>
      <c r="K2424" s="44"/>
      <c r="M2424" s="44"/>
      <c r="N2424" s="44"/>
      <c r="O2424" s="44"/>
      <c r="P2424" s="44"/>
      <c r="Q2424" s="44"/>
      <c r="W2424" s="44"/>
      <c r="X2424" s="44"/>
      <c r="Y2424" s="44"/>
    </row>
    <row r="2425" spans="1:25" s="47" customFormat="1" x14ac:dyDescent="0.25">
      <c r="A2425" s="44"/>
      <c r="B2425" s="44"/>
      <c r="C2425" s="44"/>
      <c r="D2425" s="44"/>
      <c r="E2425" s="44"/>
      <c r="G2425" s="44"/>
      <c r="H2425" s="44"/>
      <c r="I2425" s="44"/>
      <c r="J2425" s="44"/>
      <c r="K2425" s="44"/>
      <c r="M2425" s="44"/>
      <c r="N2425" s="44"/>
      <c r="O2425" s="44"/>
      <c r="P2425" s="44"/>
      <c r="Q2425" s="44"/>
      <c r="W2425" s="44"/>
      <c r="X2425" s="44"/>
      <c r="Y2425" s="44"/>
    </row>
    <row r="2426" spans="1:25" s="47" customFormat="1" x14ac:dyDescent="0.25">
      <c r="A2426" s="44"/>
      <c r="B2426" s="44"/>
      <c r="C2426" s="44"/>
      <c r="D2426" s="44"/>
      <c r="E2426" s="44"/>
      <c r="G2426" s="44"/>
      <c r="H2426" s="44"/>
      <c r="I2426" s="44"/>
      <c r="J2426" s="44"/>
      <c r="K2426" s="44"/>
      <c r="M2426" s="44"/>
      <c r="N2426" s="44"/>
      <c r="O2426" s="44"/>
      <c r="P2426" s="44"/>
      <c r="Q2426" s="44"/>
      <c r="W2426" s="44"/>
      <c r="X2426" s="44"/>
      <c r="Y2426" s="44"/>
    </row>
    <row r="2427" spans="1:25" s="47" customFormat="1" x14ac:dyDescent="0.25">
      <c r="A2427" s="44"/>
      <c r="B2427" s="44"/>
      <c r="C2427" s="44"/>
      <c r="D2427" s="44"/>
      <c r="E2427" s="44"/>
      <c r="G2427" s="44"/>
      <c r="H2427" s="44"/>
      <c r="I2427" s="44"/>
      <c r="J2427" s="44"/>
      <c r="K2427" s="44"/>
      <c r="M2427" s="44"/>
      <c r="N2427" s="44"/>
      <c r="O2427" s="44"/>
      <c r="P2427" s="44"/>
      <c r="Q2427" s="44"/>
      <c r="W2427" s="44"/>
      <c r="X2427" s="44"/>
      <c r="Y2427" s="44"/>
    </row>
    <row r="2428" spans="1:25" s="47" customFormat="1" x14ac:dyDescent="0.25">
      <c r="A2428" s="44"/>
      <c r="B2428" s="44"/>
      <c r="C2428" s="44"/>
      <c r="D2428" s="44"/>
      <c r="E2428" s="44"/>
      <c r="G2428" s="44"/>
      <c r="H2428" s="44"/>
      <c r="I2428" s="44"/>
      <c r="J2428" s="44"/>
      <c r="K2428" s="44"/>
      <c r="M2428" s="44"/>
      <c r="N2428" s="44"/>
      <c r="O2428" s="44"/>
      <c r="P2428" s="44"/>
      <c r="Q2428" s="44"/>
      <c r="W2428" s="44"/>
      <c r="X2428" s="44"/>
      <c r="Y2428" s="44"/>
    </row>
    <row r="2429" spans="1:25" s="47" customFormat="1" x14ac:dyDescent="0.25">
      <c r="A2429" s="44"/>
      <c r="B2429" s="44"/>
      <c r="C2429" s="44"/>
      <c r="D2429" s="44"/>
      <c r="E2429" s="44"/>
      <c r="G2429" s="44"/>
      <c r="H2429" s="44"/>
      <c r="I2429" s="44"/>
      <c r="J2429" s="44"/>
      <c r="K2429" s="44"/>
      <c r="M2429" s="44"/>
      <c r="N2429" s="44"/>
      <c r="O2429" s="44"/>
      <c r="P2429" s="44"/>
      <c r="Q2429" s="44"/>
      <c r="W2429" s="44"/>
      <c r="X2429" s="44"/>
      <c r="Y2429" s="44"/>
    </row>
    <row r="2430" spans="1:25" s="47" customFormat="1" x14ac:dyDescent="0.25">
      <c r="A2430" s="44"/>
      <c r="B2430" s="44"/>
      <c r="C2430" s="44"/>
      <c r="D2430" s="44"/>
      <c r="E2430" s="44"/>
      <c r="G2430" s="44"/>
      <c r="H2430" s="44"/>
      <c r="I2430" s="44"/>
      <c r="J2430" s="44"/>
      <c r="K2430" s="44"/>
      <c r="M2430" s="44"/>
      <c r="N2430" s="44"/>
      <c r="O2430" s="44"/>
      <c r="P2430" s="44"/>
      <c r="Q2430" s="44"/>
      <c r="W2430" s="44"/>
      <c r="X2430" s="44"/>
      <c r="Y2430" s="44"/>
    </row>
    <row r="2431" spans="1:25" s="47" customFormat="1" x14ac:dyDescent="0.25">
      <c r="A2431" s="44"/>
      <c r="B2431" s="44"/>
      <c r="C2431" s="44"/>
      <c r="D2431" s="44"/>
      <c r="E2431" s="44"/>
      <c r="G2431" s="44"/>
      <c r="H2431" s="44"/>
      <c r="I2431" s="44"/>
      <c r="J2431" s="44"/>
      <c r="K2431" s="44"/>
      <c r="M2431" s="44"/>
      <c r="N2431" s="44"/>
      <c r="O2431" s="44"/>
      <c r="P2431" s="44"/>
      <c r="Q2431" s="44"/>
      <c r="W2431" s="44"/>
      <c r="X2431" s="44"/>
      <c r="Y2431" s="44"/>
    </row>
    <row r="2432" spans="1:25" s="47" customFormat="1" x14ac:dyDescent="0.25">
      <c r="A2432" s="44"/>
      <c r="B2432" s="44"/>
      <c r="C2432" s="44"/>
      <c r="D2432" s="44"/>
      <c r="E2432" s="44"/>
      <c r="G2432" s="44"/>
      <c r="H2432" s="44"/>
      <c r="I2432" s="44"/>
      <c r="J2432" s="44"/>
      <c r="K2432" s="44"/>
      <c r="M2432" s="44"/>
      <c r="N2432" s="44"/>
      <c r="O2432" s="44"/>
      <c r="P2432" s="44"/>
      <c r="Q2432" s="44"/>
      <c r="W2432" s="44"/>
      <c r="X2432" s="44"/>
      <c r="Y2432" s="44"/>
    </row>
    <row r="2433" spans="1:25" s="47" customFormat="1" x14ac:dyDescent="0.25">
      <c r="A2433" s="44"/>
      <c r="B2433" s="44"/>
      <c r="C2433" s="44"/>
      <c r="D2433" s="44"/>
      <c r="E2433" s="44"/>
      <c r="G2433" s="44"/>
      <c r="H2433" s="44"/>
      <c r="I2433" s="44"/>
      <c r="J2433" s="44"/>
      <c r="K2433" s="44"/>
      <c r="M2433" s="44"/>
      <c r="N2433" s="44"/>
      <c r="O2433" s="44"/>
      <c r="P2433" s="44"/>
      <c r="Q2433" s="44"/>
      <c r="W2433" s="44"/>
      <c r="X2433" s="44"/>
      <c r="Y2433" s="44"/>
    </row>
    <row r="2434" spans="1:25" s="47" customFormat="1" x14ac:dyDescent="0.25">
      <c r="A2434" s="44"/>
      <c r="B2434" s="44"/>
      <c r="C2434" s="44"/>
      <c r="D2434" s="44"/>
      <c r="E2434" s="44"/>
      <c r="G2434" s="44"/>
      <c r="H2434" s="44"/>
      <c r="I2434" s="44"/>
      <c r="J2434" s="44"/>
      <c r="K2434" s="44"/>
      <c r="M2434" s="44"/>
      <c r="N2434" s="44"/>
      <c r="O2434" s="44"/>
      <c r="P2434" s="44"/>
      <c r="Q2434" s="44"/>
      <c r="W2434" s="44"/>
      <c r="X2434" s="44"/>
      <c r="Y2434" s="44"/>
    </row>
    <row r="2435" spans="1:25" s="47" customFormat="1" x14ac:dyDescent="0.25">
      <c r="A2435" s="44"/>
      <c r="B2435" s="44"/>
      <c r="C2435" s="44"/>
      <c r="D2435" s="44"/>
      <c r="E2435" s="44"/>
      <c r="G2435" s="44"/>
      <c r="H2435" s="44"/>
      <c r="I2435" s="44"/>
      <c r="J2435" s="44"/>
      <c r="K2435" s="44"/>
      <c r="M2435" s="44"/>
      <c r="N2435" s="44"/>
      <c r="O2435" s="44"/>
      <c r="P2435" s="44"/>
      <c r="Q2435" s="44"/>
      <c r="W2435" s="44"/>
      <c r="X2435" s="44"/>
      <c r="Y2435" s="44"/>
    </row>
    <row r="2436" spans="1:25" s="47" customFormat="1" x14ac:dyDescent="0.25">
      <c r="A2436" s="44"/>
      <c r="B2436" s="44"/>
      <c r="C2436" s="44"/>
      <c r="D2436" s="44"/>
      <c r="E2436" s="44"/>
      <c r="G2436" s="44"/>
      <c r="H2436" s="44"/>
      <c r="I2436" s="44"/>
      <c r="J2436" s="44"/>
      <c r="K2436" s="44"/>
      <c r="M2436" s="44"/>
      <c r="N2436" s="44"/>
      <c r="O2436" s="44"/>
      <c r="P2436" s="44"/>
      <c r="Q2436" s="44"/>
      <c r="W2436" s="44"/>
      <c r="X2436" s="44"/>
      <c r="Y2436" s="44"/>
    </row>
    <row r="2437" spans="1:25" s="47" customFormat="1" x14ac:dyDescent="0.25">
      <c r="A2437" s="44"/>
      <c r="B2437" s="44"/>
      <c r="C2437" s="44"/>
      <c r="D2437" s="44"/>
      <c r="E2437" s="44"/>
      <c r="G2437" s="44"/>
      <c r="H2437" s="44"/>
      <c r="I2437" s="44"/>
      <c r="J2437" s="44"/>
      <c r="K2437" s="44"/>
      <c r="M2437" s="44"/>
      <c r="N2437" s="44"/>
      <c r="O2437" s="44"/>
      <c r="P2437" s="44"/>
      <c r="Q2437" s="44"/>
      <c r="W2437" s="44"/>
      <c r="X2437" s="44"/>
      <c r="Y2437" s="44"/>
    </row>
    <row r="2438" spans="1:25" s="47" customFormat="1" x14ac:dyDescent="0.25">
      <c r="A2438" s="44"/>
      <c r="B2438" s="44"/>
      <c r="C2438" s="44"/>
      <c r="D2438" s="44"/>
      <c r="E2438" s="44"/>
      <c r="G2438" s="44"/>
      <c r="H2438" s="44"/>
      <c r="I2438" s="44"/>
      <c r="J2438" s="44"/>
      <c r="K2438" s="44"/>
      <c r="M2438" s="44"/>
      <c r="N2438" s="44"/>
      <c r="O2438" s="44"/>
      <c r="P2438" s="44"/>
      <c r="Q2438" s="44"/>
      <c r="W2438" s="44"/>
      <c r="X2438" s="44"/>
      <c r="Y2438" s="44"/>
    </row>
    <row r="2439" spans="1:25" s="47" customFormat="1" x14ac:dyDescent="0.25">
      <c r="A2439" s="44"/>
      <c r="B2439" s="44"/>
      <c r="C2439" s="44"/>
      <c r="D2439" s="44"/>
      <c r="E2439" s="44"/>
      <c r="G2439" s="44"/>
      <c r="H2439" s="44"/>
      <c r="I2439" s="44"/>
      <c r="J2439" s="44"/>
      <c r="K2439" s="44"/>
      <c r="M2439" s="44"/>
      <c r="N2439" s="44"/>
      <c r="O2439" s="44"/>
      <c r="P2439" s="44"/>
      <c r="Q2439" s="44"/>
      <c r="W2439" s="44"/>
      <c r="X2439" s="44"/>
      <c r="Y2439" s="44"/>
    </row>
    <row r="2440" spans="1:25" s="47" customFormat="1" x14ac:dyDescent="0.25">
      <c r="A2440" s="44"/>
      <c r="B2440" s="44"/>
      <c r="C2440" s="44"/>
      <c r="D2440" s="44"/>
      <c r="E2440" s="44"/>
      <c r="G2440" s="44"/>
      <c r="H2440" s="44"/>
      <c r="I2440" s="44"/>
      <c r="J2440" s="44"/>
      <c r="K2440" s="44"/>
      <c r="M2440" s="44"/>
      <c r="N2440" s="44"/>
      <c r="O2440" s="44"/>
      <c r="P2440" s="44"/>
      <c r="Q2440" s="44"/>
      <c r="W2440" s="44"/>
      <c r="X2440" s="44"/>
      <c r="Y2440" s="44"/>
    </row>
    <row r="2441" spans="1:25" s="47" customFormat="1" x14ac:dyDescent="0.25">
      <c r="A2441" s="44"/>
      <c r="B2441" s="44"/>
      <c r="C2441" s="44"/>
      <c r="D2441" s="44"/>
      <c r="E2441" s="44"/>
      <c r="G2441" s="44"/>
      <c r="H2441" s="44"/>
      <c r="I2441" s="44"/>
      <c r="J2441" s="44"/>
      <c r="K2441" s="44"/>
      <c r="M2441" s="44"/>
      <c r="N2441" s="44"/>
      <c r="O2441" s="44"/>
      <c r="P2441" s="44"/>
      <c r="Q2441" s="44"/>
      <c r="W2441" s="44"/>
      <c r="X2441" s="44"/>
      <c r="Y2441" s="44"/>
    </row>
    <row r="2442" spans="1:25" s="47" customFormat="1" x14ac:dyDescent="0.25">
      <c r="A2442" s="44"/>
      <c r="B2442" s="44"/>
      <c r="C2442" s="44"/>
      <c r="D2442" s="44"/>
      <c r="E2442" s="44"/>
      <c r="G2442" s="44"/>
      <c r="H2442" s="44"/>
      <c r="I2442" s="44"/>
      <c r="J2442" s="44"/>
      <c r="K2442" s="44"/>
      <c r="M2442" s="44"/>
      <c r="N2442" s="44"/>
      <c r="O2442" s="44"/>
      <c r="P2442" s="44"/>
      <c r="Q2442" s="44"/>
      <c r="W2442" s="44"/>
      <c r="X2442" s="44"/>
      <c r="Y2442" s="44"/>
    </row>
    <row r="2443" spans="1:25" s="47" customFormat="1" x14ac:dyDescent="0.25">
      <c r="A2443" s="44"/>
      <c r="B2443" s="44"/>
      <c r="C2443" s="44"/>
      <c r="D2443" s="44"/>
      <c r="E2443" s="44"/>
      <c r="G2443" s="44"/>
      <c r="H2443" s="44"/>
      <c r="I2443" s="44"/>
      <c r="J2443" s="44"/>
      <c r="K2443" s="44"/>
      <c r="M2443" s="44"/>
      <c r="N2443" s="44"/>
      <c r="O2443" s="44"/>
      <c r="P2443" s="44"/>
      <c r="Q2443" s="44"/>
      <c r="W2443" s="44"/>
      <c r="X2443" s="44"/>
      <c r="Y2443" s="44"/>
    </row>
    <row r="2444" spans="1:25" s="47" customFormat="1" x14ac:dyDescent="0.25">
      <c r="A2444" s="44"/>
      <c r="B2444" s="44"/>
      <c r="C2444" s="44"/>
      <c r="D2444" s="44"/>
      <c r="E2444" s="44"/>
      <c r="G2444" s="44"/>
      <c r="H2444" s="44"/>
      <c r="I2444" s="44"/>
      <c r="J2444" s="44"/>
      <c r="K2444" s="44"/>
      <c r="M2444" s="44"/>
      <c r="N2444" s="44"/>
      <c r="O2444" s="44"/>
      <c r="P2444" s="44"/>
      <c r="Q2444" s="44"/>
      <c r="W2444" s="44"/>
      <c r="X2444" s="44"/>
      <c r="Y2444" s="44"/>
    </row>
    <row r="2445" spans="1:25" s="47" customFormat="1" x14ac:dyDescent="0.25">
      <c r="A2445" s="44"/>
      <c r="B2445" s="44"/>
      <c r="C2445" s="44"/>
      <c r="D2445" s="44"/>
      <c r="E2445" s="44"/>
      <c r="G2445" s="44"/>
      <c r="H2445" s="44"/>
      <c r="I2445" s="44"/>
      <c r="J2445" s="44"/>
      <c r="K2445" s="44"/>
      <c r="M2445" s="44"/>
      <c r="N2445" s="44"/>
      <c r="O2445" s="44"/>
      <c r="P2445" s="44"/>
      <c r="Q2445" s="44"/>
      <c r="W2445" s="44"/>
      <c r="X2445" s="44"/>
      <c r="Y2445" s="44"/>
    </row>
    <row r="2446" spans="1:25" s="47" customFormat="1" x14ac:dyDescent="0.25">
      <c r="A2446" s="44"/>
      <c r="B2446" s="44"/>
      <c r="C2446" s="44"/>
      <c r="D2446" s="44"/>
      <c r="E2446" s="44"/>
      <c r="G2446" s="44"/>
      <c r="H2446" s="44"/>
      <c r="I2446" s="44"/>
      <c r="J2446" s="44"/>
      <c r="K2446" s="44"/>
      <c r="M2446" s="44"/>
      <c r="N2446" s="44"/>
      <c r="O2446" s="44"/>
      <c r="P2446" s="44"/>
      <c r="Q2446" s="44"/>
      <c r="W2446" s="44"/>
      <c r="X2446" s="44"/>
      <c r="Y2446" s="44"/>
    </row>
    <row r="2447" spans="1:25" s="47" customFormat="1" x14ac:dyDescent="0.25">
      <c r="A2447" s="44"/>
      <c r="B2447" s="44"/>
      <c r="C2447" s="44"/>
      <c r="D2447" s="44"/>
      <c r="E2447" s="44"/>
      <c r="G2447" s="44"/>
      <c r="H2447" s="44"/>
      <c r="I2447" s="44"/>
      <c r="J2447" s="44"/>
      <c r="K2447" s="44"/>
      <c r="M2447" s="44"/>
      <c r="N2447" s="44"/>
      <c r="O2447" s="44"/>
      <c r="P2447" s="44"/>
      <c r="Q2447" s="44"/>
      <c r="W2447" s="44"/>
      <c r="X2447" s="44"/>
      <c r="Y2447" s="44"/>
    </row>
    <row r="2448" spans="1:25" s="47" customFormat="1" x14ac:dyDescent="0.25">
      <c r="A2448" s="44"/>
      <c r="B2448" s="44"/>
      <c r="C2448" s="44"/>
      <c r="D2448" s="44"/>
      <c r="E2448" s="44"/>
      <c r="G2448" s="44"/>
      <c r="H2448" s="44"/>
      <c r="I2448" s="44"/>
      <c r="J2448" s="44"/>
      <c r="K2448" s="44"/>
      <c r="M2448" s="44"/>
      <c r="N2448" s="44"/>
      <c r="O2448" s="44"/>
      <c r="P2448" s="44"/>
      <c r="Q2448" s="44"/>
      <c r="W2448" s="44"/>
      <c r="X2448" s="44"/>
      <c r="Y2448" s="44"/>
    </row>
    <row r="2449" spans="1:25" s="47" customFormat="1" x14ac:dyDescent="0.25">
      <c r="A2449" s="44"/>
      <c r="B2449" s="44"/>
      <c r="C2449" s="44"/>
      <c r="D2449" s="44"/>
      <c r="E2449" s="44"/>
      <c r="G2449" s="44"/>
      <c r="H2449" s="44"/>
      <c r="I2449" s="44"/>
      <c r="J2449" s="44"/>
      <c r="K2449" s="44"/>
      <c r="M2449" s="44"/>
      <c r="N2449" s="44"/>
      <c r="O2449" s="44"/>
      <c r="P2449" s="44"/>
      <c r="Q2449" s="44"/>
      <c r="W2449" s="44"/>
      <c r="X2449" s="44"/>
      <c r="Y2449" s="44"/>
    </row>
    <row r="2450" spans="1:25" s="47" customFormat="1" x14ac:dyDescent="0.25">
      <c r="A2450" s="44"/>
      <c r="B2450" s="44"/>
      <c r="C2450" s="44"/>
      <c r="D2450" s="44"/>
      <c r="E2450" s="44"/>
      <c r="G2450" s="44"/>
      <c r="H2450" s="44"/>
      <c r="I2450" s="44"/>
      <c r="J2450" s="44"/>
      <c r="K2450" s="44"/>
      <c r="M2450" s="44"/>
      <c r="N2450" s="44"/>
      <c r="O2450" s="44"/>
      <c r="P2450" s="44"/>
      <c r="Q2450" s="44"/>
      <c r="W2450" s="44"/>
      <c r="X2450" s="44"/>
      <c r="Y2450" s="44"/>
    </row>
    <row r="2451" spans="1:25" s="47" customFormat="1" x14ac:dyDescent="0.25">
      <c r="A2451" s="44"/>
      <c r="B2451" s="44"/>
      <c r="C2451" s="44"/>
      <c r="D2451" s="44"/>
      <c r="E2451" s="44"/>
      <c r="G2451" s="44"/>
      <c r="H2451" s="44"/>
      <c r="I2451" s="44"/>
      <c r="J2451" s="44"/>
      <c r="K2451" s="44"/>
      <c r="M2451" s="44"/>
      <c r="N2451" s="44"/>
      <c r="O2451" s="44"/>
      <c r="P2451" s="44"/>
      <c r="Q2451" s="44"/>
      <c r="W2451" s="44"/>
      <c r="X2451" s="44"/>
      <c r="Y2451" s="44"/>
    </row>
    <row r="2452" spans="1:25" s="47" customFormat="1" x14ac:dyDescent="0.25">
      <c r="A2452" s="44"/>
      <c r="B2452" s="44"/>
      <c r="C2452" s="44"/>
      <c r="D2452" s="44"/>
      <c r="E2452" s="44"/>
      <c r="G2452" s="44"/>
      <c r="H2452" s="44"/>
      <c r="I2452" s="44"/>
      <c r="J2452" s="44"/>
      <c r="K2452" s="44"/>
      <c r="M2452" s="44"/>
      <c r="N2452" s="44"/>
      <c r="O2452" s="44"/>
      <c r="P2452" s="44"/>
      <c r="Q2452" s="44"/>
      <c r="W2452" s="44"/>
      <c r="X2452" s="44"/>
      <c r="Y2452" s="44"/>
    </row>
    <row r="2453" spans="1:25" s="47" customFormat="1" x14ac:dyDescent="0.25">
      <c r="A2453" s="44"/>
      <c r="B2453" s="44"/>
      <c r="C2453" s="44"/>
      <c r="D2453" s="44"/>
      <c r="E2453" s="44"/>
      <c r="G2453" s="44"/>
      <c r="H2453" s="44"/>
      <c r="I2453" s="44"/>
      <c r="J2453" s="44"/>
      <c r="K2453" s="44"/>
      <c r="M2453" s="44"/>
      <c r="N2453" s="44"/>
      <c r="O2453" s="44"/>
      <c r="P2453" s="44"/>
      <c r="Q2453" s="44"/>
      <c r="W2453" s="44"/>
      <c r="X2453" s="44"/>
      <c r="Y2453" s="44"/>
    </row>
    <row r="2454" spans="1:25" s="47" customFormat="1" x14ac:dyDescent="0.25">
      <c r="A2454" s="44"/>
      <c r="B2454" s="44"/>
      <c r="C2454" s="44"/>
      <c r="D2454" s="44"/>
      <c r="E2454" s="44"/>
      <c r="G2454" s="44"/>
      <c r="H2454" s="44"/>
      <c r="I2454" s="44"/>
      <c r="J2454" s="44"/>
      <c r="K2454" s="44"/>
      <c r="M2454" s="44"/>
      <c r="N2454" s="44"/>
      <c r="O2454" s="44"/>
      <c r="P2454" s="44"/>
      <c r="Q2454" s="44"/>
      <c r="W2454" s="44"/>
      <c r="X2454" s="44"/>
      <c r="Y2454" s="44"/>
    </row>
    <row r="2455" spans="1:25" s="47" customFormat="1" x14ac:dyDescent="0.25">
      <c r="A2455" s="44"/>
      <c r="B2455" s="44"/>
      <c r="C2455" s="44"/>
      <c r="D2455" s="44"/>
      <c r="E2455" s="44"/>
      <c r="G2455" s="44"/>
      <c r="H2455" s="44"/>
      <c r="I2455" s="44"/>
      <c r="J2455" s="44"/>
      <c r="K2455" s="44"/>
      <c r="M2455" s="44"/>
      <c r="N2455" s="44"/>
      <c r="O2455" s="44"/>
      <c r="P2455" s="44"/>
      <c r="Q2455" s="44"/>
      <c r="W2455" s="44"/>
      <c r="X2455" s="44"/>
      <c r="Y2455" s="44"/>
    </row>
    <row r="2456" spans="1:25" s="47" customFormat="1" x14ac:dyDescent="0.25">
      <c r="A2456" s="44"/>
      <c r="B2456" s="44"/>
      <c r="C2456" s="44"/>
      <c r="D2456" s="44"/>
      <c r="E2456" s="44"/>
      <c r="G2456" s="44"/>
      <c r="H2456" s="44"/>
      <c r="I2456" s="44"/>
      <c r="J2456" s="44"/>
      <c r="K2456" s="44"/>
      <c r="M2456" s="44"/>
      <c r="N2456" s="44"/>
      <c r="O2456" s="44"/>
      <c r="P2456" s="44"/>
      <c r="Q2456" s="44"/>
      <c r="W2456" s="44"/>
      <c r="X2456" s="44"/>
      <c r="Y2456" s="44"/>
    </row>
    <row r="2457" spans="1:25" s="47" customFormat="1" x14ac:dyDescent="0.25">
      <c r="A2457" s="44"/>
      <c r="B2457" s="44"/>
      <c r="C2457" s="44"/>
      <c r="D2457" s="44"/>
      <c r="E2457" s="44"/>
      <c r="G2457" s="44"/>
      <c r="H2457" s="44"/>
      <c r="I2457" s="44"/>
      <c r="J2457" s="44"/>
      <c r="K2457" s="44"/>
      <c r="M2457" s="44"/>
      <c r="N2457" s="44"/>
      <c r="O2457" s="44"/>
      <c r="P2457" s="44"/>
      <c r="Q2457" s="44"/>
      <c r="W2457" s="44"/>
      <c r="X2457" s="44"/>
      <c r="Y2457" s="44"/>
    </row>
    <row r="2458" spans="1:25" s="47" customFormat="1" x14ac:dyDescent="0.25">
      <c r="A2458" s="44"/>
      <c r="B2458" s="44"/>
      <c r="C2458" s="44"/>
      <c r="D2458" s="44"/>
      <c r="E2458" s="44"/>
      <c r="G2458" s="44"/>
      <c r="H2458" s="44"/>
      <c r="I2458" s="44"/>
      <c r="J2458" s="44"/>
      <c r="K2458" s="44"/>
      <c r="M2458" s="44"/>
      <c r="N2458" s="44"/>
      <c r="O2458" s="44"/>
      <c r="P2458" s="44"/>
      <c r="Q2458" s="44"/>
      <c r="W2458" s="44"/>
      <c r="X2458" s="44"/>
      <c r="Y2458" s="44"/>
    </row>
    <row r="2459" spans="1:25" s="47" customFormat="1" x14ac:dyDescent="0.25">
      <c r="A2459" s="44"/>
      <c r="B2459" s="44"/>
      <c r="C2459" s="44"/>
      <c r="D2459" s="44"/>
      <c r="E2459" s="44"/>
      <c r="G2459" s="44"/>
      <c r="H2459" s="44"/>
      <c r="I2459" s="44"/>
      <c r="J2459" s="44"/>
      <c r="K2459" s="44"/>
      <c r="M2459" s="44"/>
      <c r="N2459" s="44"/>
      <c r="O2459" s="44"/>
      <c r="P2459" s="44"/>
      <c r="Q2459" s="44"/>
      <c r="W2459" s="44"/>
      <c r="X2459" s="44"/>
      <c r="Y2459" s="44"/>
    </row>
    <row r="2460" spans="1:25" s="47" customFormat="1" x14ac:dyDescent="0.25">
      <c r="A2460" s="44"/>
      <c r="B2460" s="44"/>
      <c r="C2460" s="44"/>
      <c r="D2460" s="44"/>
      <c r="E2460" s="44"/>
      <c r="G2460" s="44"/>
      <c r="H2460" s="44"/>
      <c r="I2460" s="44"/>
      <c r="J2460" s="44"/>
      <c r="K2460" s="44"/>
      <c r="M2460" s="44"/>
      <c r="N2460" s="44"/>
      <c r="O2460" s="44"/>
      <c r="P2460" s="44"/>
      <c r="Q2460" s="44"/>
      <c r="W2460" s="44"/>
      <c r="X2460" s="44"/>
      <c r="Y2460" s="44"/>
    </row>
    <row r="2461" spans="1:25" s="47" customFormat="1" x14ac:dyDescent="0.25">
      <c r="A2461" s="44"/>
      <c r="B2461" s="44"/>
      <c r="C2461" s="44"/>
      <c r="D2461" s="44"/>
      <c r="E2461" s="44"/>
      <c r="G2461" s="44"/>
      <c r="H2461" s="44"/>
      <c r="I2461" s="44"/>
      <c r="J2461" s="44"/>
      <c r="K2461" s="44"/>
      <c r="M2461" s="44"/>
      <c r="N2461" s="44"/>
      <c r="O2461" s="44"/>
      <c r="P2461" s="44"/>
      <c r="Q2461" s="44"/>
      <c r="W2461" s="44"/>
      <c r="X2461" s="44"/>
      <c r="Y2461" s="44"/>
    </row>
    <row r="2462" spans="1:25" s="47" customFormat="1" x14ac:dyDescent="0.25">
      <c r="A2462" s="44"/>
      <c r="B2462" s="44"/>
      <c r="C2462" s="44"/>
      <c r="D2462" s="44"/>
      <c r="E2462" s="44"/>
      <c r="G2462" s="44"/>
      <c r="H2462" s="44"/>
      <c r="I2462" s="44"/>
      <c r="J2462" s="44"/>
      <c r="K2462" s="44"/>
      <c r="M2462" s="44"/>
      <c r="N2462" s="44"/>
      <c r="O2462" s="44"/>
      <c r="P2462" s="44"/>
      <c r="Q2462" s="44"/>
      <c r="W2462" s="44"/>
      <c r="X2462" s="44"/>
      <c r="Y2462" s="44"/>
    </row>
    <row r="2463" spans="1:25" s="47" customFormat="1" x14ac:dyDescent="0.25">
      <c r="A2463" s="44"/>
      <c r="B2463" s="44"/>
      <c r="C2463" s="44"/>
      <c r="D2463" s="44"/>
      <c r="E2463" s="44"/>
      <c r="G2463" s="44"/>
      <c r="H2463" s="44"/>
      <c r="I2463" s="44"/>
      <c r="J2463" s="44"/>
      <c r="K2463" s="44"/>
      <c r="M2463" s="44"/>
      <c r="N2463" s="44"/>
      <c r="O2463" s="44"/>
      <c r="P2463" s="44"/>
      <c r="Q2463" s="44"/>
      <c r="W2463" s="44"/>
      <c r="X2463" s="44"/>
      <c r="Y2463" s="44"/>
    </row>
    <row r="2464" spans="1:25" s="47" customFormat="1" x14ac:dyDescent="0.25">
      <c r="A2464" s="44"/>
      <c r="B2464" s="44"/>
      <c r="C2464" s="44"/>
      <c r="D2464" s="44"/>
      <c r="E2464" s="44"/>
      <c r="G2464" s="44"/>
      <c r="H2464" s="44"/>
      <c r="I2464" s="44"/>
      <c r="J2464" s="44"/>
      <c r="K2464" s="44"/>
      <c r="M2464" s="44"/>
      <c r="N2464" s="44"/>
      <c r="O2464" s="44"/>
      <c r="P2464" s="44"/>
      <c r="Q2464" s="44"/>
      <c r="W2464" s="44"/>
      <c r="X2464" s="44"/>
      <c r="Y2464" s="44"/>
    </row>
    <row r="2465" spans="1:25" s="47" customFormat="1" x14ac:dyDescent="0.25">
      <c r="A2465" s="44"/>
      <c r="B2465" s="44"/>
      <c r="C2465" s="44"/>
      <c r="D2465" s="44"/>
      <c r="E2465" s="44"/>
      <c r="G2465" s="44"/>
      <c r="H2465" s="44"/>
      <c r="I2465" s="44"/>
      <c r="J2465" s="44"/>
      <c r="K2465" s="44"/>
      <c r="M2465" s="44"/>
      <c r="N2465" s="44"/>
      <c r="O2465" s="44"/>
      <c r="P2465" s="44"/>
      <c r="Q2465" s="44"/>
      <c r="W2465" s="44"/>
      <c r="X2465" s="44"/>
      <c r="Y2465" s="44"/>
    </row>
    <row r="2466" spans="1:25" s="47" customFormat="1" x14ac:dyDescent="0.25">
      <c r="A2466" s="44"/>
      <c r="B2466" s="44"/>
      <c r="C2466" s="44"/>
      <c r="D2466" s="44"/>
      <c r="E2466" s="44"/>
      <c r="G2466" s="44"/>
      <c r="H2466" s="44"/>
      <c r="I2466" s="44"/>
      <c r="J2466" s="44"/>
      <c r="K2466" s="44"/>
      <c r="M2466" s="44"/>
      <c r="N2466" s="44"/>
      <c r="O2466" s="44"/>
      <c r="P2466" s="44"/>
      <c r="Q2466" s="44"/>
      <c r="W2466" s="44"/>
      <c r="X2466" s="44"/>
      <c r="Y2466" s="44"/>
    </row>
    <row r="2467" spans="1:25" s="47" customFormat="1" x14ac:dyDescent="0.25">
      <c r="A2467" s="44"/>
      <c r="B2467" s="44"/>
      <c r="C2467" s="44"/>
      <c r="D2467" s="44"/>
      <c r="E2467" s="44"/>
      <c r="G2467" s="44"/>
      <c r="H2467" s="44"/>
      <c r="I2467" s="44"/>
      <c r="J2467" s="44"/>
      <c r="K2467" s="44"/>
      <c r="M2467" s="44"/>
      <c r="N2467" s="44"/>
      <c r="O2467" s="44"/>
      <c r="P2467" s="44"/>
      <c r="Q2467" s="44"/>
      <c r="W2467" s="44"/>
      <c r="X2467" s="44"/>
      <c r="Y2467" s="44"/>
    </row>
    <row r="2468" spans="1:25" s="47" customFormat="1" x14ac:dyDescent="0.25">
      <c r="A2468" s="44"/>
      <c r="B2468" s="44"/>
      <c r="C2468" s="44"/>
      <c r="D2468" s="44"/>
      <c r="E2468" s="44"/>
      <c r="G2468" s="44"/>
      <c r="H2468" s="44"/>
      <c r="I2468" s="44"/>
      <c r="J2468" s="44"/>
      <c r="K2468" s="44"/>
      <c r="M2468" s="44"/>
      <c r="N2468" s="44"/>
      <c r="O2468" s="44"/>
      <c r="P2468" s="44"/>
      <c r="Q2468" s="44"/>
      <c r="W2468" s="44"/>
      <c r="X2468" s="44"/>
      <c r="Y2468" s="44"/>
    </row>
    <row r="2469" spans="1:25" s="47" customFormat="1" x14ac:dyDescent="0.25">
      <c r="A2469" s="44"/>
      <c r="B2469" s="44"/>
      <c r="C2469" s="44"/>
      <c r="D2469" s="44"/>
      <c r="E2469" s="44"/>
      <c r="G2469" s="44"/>
      <c r="H2469" s="44"/>
      <c r="I2469" s="44"/>
      <c r="J2469" s="44"/>
      <c r="K2469" s="44"/>
      <c r="M2469" s="44"/>
      <c r="N2469" s="44"/>
      <c r="O2469" s="44"/>
      <c r="P2469" s="44"/>
      <c r="Q2469" s="44"/>
      <c r="W2469" s="44"/>
      <c r="X2469" s="44"/>
      <c r="Y2469" s="44"/>
    </row>
    <row r="2470" spans="1:25" s="47" customFormat="1" x14ac:dyDescent="0.25">
      <c r="A2470" s="44"/>
      <c r="B2470" s="44"/>
      <c r="C2470" s="44"/>
      <c r="D2470" s="44"/>
      <c r="E2470" s="44"/>
      <c r="G2470" s="44"/>
      <c r="H2470" s="44"/>
      <c r="I2470" s="44"/>
      <c r="J2470" s="44"/>
      <c r="K2470" s="44"/>
      <c r="M2470" s="44"/>
      <c r="N2470" s="44"/>
      <c r="O2470" s="44"/>
      <c r="P2470" s="44"/>
      <c r="Q2470" s="44"/>
      <c r="W2470" s="44"/>
      <c r="X2470" s="44"/>
      <c r="Y2470" s="44"/>
    </row>
    <row r="2471" spans="1:25" s="47" customFormat="1" x14ac:dyDescent="0.25">
      <c r="A2471" s="44"/>
      <c r="B2471" s="44"/>
      <c r="C2471" s="44"/>
      <c r="D2471" s="44"/>
      <c r="E2471" s="44"/>
      <c r="G2471" s="44"/>
      <c r="H2471" s="44"/>
      <c r="I2471" s="44"/>
      <c r="J2471" s="44"/>
      <c r="K2471" s="44"/>
      <c r="M2471" s="44"/>
      <c r="N2471" s="44"/>
      <c r="O2471" s="44"/>
      <c r="P2471" s="44"/>
      <c r="Q2471" s="44"/>
      <c r="W2471" s="44"/>
      <c r="X2471" s="44"/>
      <c r="Y2471" s="44"/>
    </row>
    <row r="2472" spans="1:25" s="47" customFormat="1" x14ac:dyDescent="0.25">
      <c r="A2472" s="44"/>
      <c r="B2472" s="44"/>
      <c r="C2472" s="44"/>
      <c r="D2472" s="44"/>
      <c r="E2472" s="44"/>
      <c r="G2472" s="44"/>
      <c r="H2472" s="44"/>
      <c r="I2472" s="44"/>
      <c r="J2472" s="44"/>
      <c r="K2472" s="44"/>
      <c r="M2472" s="44"/>
      <c r="N2472" s="44"/>
      <c r="O2472" s="44"/>
      <c r="P2472" s="44"/>
      <c r="Q2472" s="44"/>
      <c r="W2472" s="44"/>
      <c r="X2472" s="44"/>
      <c r="Y2472" s="44"/>
    </row>
    <row r="2473" spans="1:25" s="47" customFormat="1" x14ac:dyDescent="0.25">
      <c r="A2473" s="44"/>
      <c r="B2473" s="44"/>
      <c r="C2473" s="44"/>
      <c r="D2473" s="44"/>
      <c r="E2473" s="44"/>
      <c r="G2473" s="44"/>
      <c r="H2473" s="44"/>
      <c r="I2473" s="44"/>
      <c r="J2473" s="44"/>
      <c r="K2473" s="44"/>
      <c r="M2473" s="44"/>
      <c r="N2473" s="44"/>
      <c r="O2473" s="44"/>
      <c r="P2473" s="44"/>
      <c r="Q2473" s="44"/>
      <c r="W2473" s="44"/>
      <c r="X2473" s="44"/>
      <c r="Y2473" s="44"/>
    </row>
    <row r="2474" spans="1:25" s="47" customFormat="1" x14ac:dyDescent="0.25">
      <c r="A2474" s="44"/>
      <c r="B2474" s="44"/>
      <c r="C2474" s="44"/>
      <c r="D2474" s="44"/>
      <c r="E2474" s="44"/>
      <c r="G2474" s="44"/>
      <c r="H2474" s="44"/>
      <c r="I2474" s="44"/>
      <c r="J2474" s="44"/>
      <c r="K2474" s="44"/>
      <c r="M2474" s="44"/>
      <c r="N2474" s="44"/>
      <c r="O2474" s="44"/>
      <c r="P2474" s="44"/>
      <c r="Q2474" s="44"/>
      <c r="W2474" s="44"/>
      <c r="X2474" s="44"/>
      <c r="Y2474" s="44"/>
    </row>
    <row r="2475" spans="1:25" s="47" customFormat="1" x14ac:dyDescent="0.25">
      <c r="A2475" s="44"/>
      <c r="B2475" s="44"/>
      <c r="C2475" s="44"/>
      <c r="D2475" s="44"/>
      <c r="E2475" s="44"/>
      <c r="G2475" s="44"/>
      <c r="H2475" s="44"/>
      <c r="I2475" s="44"/>
      <c r="J2475" s="44"/>
      <c r="K2475" s="44"/>
      <c r="M2475" s="44"/>
      <c r="N2475" s="44"/>
      <c r="O2475" s="44"/>
      <c r="P2475" s="44"/>
      <c r="Q2475" s="44"/>
      <c r="W2475" s="44"/>
      <c r="X2475" s="44"/>
      <c r="Y2475" s="44"/>
    </row>
    <row r="2476" spans="1:25" s="47" customFormat="1" x14ac:dyDescent="0.25">
      <c r="A2476" s="44"/>
      <c r="B2476" s="44"/>
      <c r="C2476" s="44"/>
      <c r="D2476" s="44"/>
      <c r="E2476" s="44"/>
      <c r="G2476" s="44"/>
      <c r="H2476" s="44"/>
      <c r="I2476" s="44"/>
      <c r="J2476" s="44"/>
      <c r="K2476" s="44"/>
      <c r="M2476" s="44"/>
      <c r="N2476" s="44"/>
      <c r="O2476" s="44"/>
      <c r="P2476" s="44"/>
      <c r="Q2476" s="44"/>
      <c r="W2476" s="44"/>
      <c r="X2476" s="44"/>
      <c r="Y2476" s="44"/>
    </row>
    <row r="2477" spans="1:25" s="47" customFormat="1" x14ac:dyDescent="0.25">
      <c r="A2477" s="44"/>
      <c r="B2477" s="44"/>
      <c r="C2477" s="44"/>
      <c r="D2477" s="44"/>
      <c r="E2477" s="44"/>
      <c r="G2477" s="44"/>
      <c r="H2477" s="44"/>
      <c r="I2477" s="44"/>
      <c r="J2477" s="44"/>
      <c r="K2477" s="44"/>
      <c r="M2477" s="44"/>
      <c r="N2477" s="44"/>
      <c r="O2477" s="44"/>
      <c r="P2477" s="44"/>
      <c r="Q2477" s="44"/>
      <c r="W2477" s="44"/>
      <c r="X2477" s="44"/>
      <c r="Y2477" s="44"/>
    </row>
    <row r="2478" spans="1:25" s="47" customFormat="1" x14ac:dyDescent="0.25">
      <c r="A2478" s="44"/>
      <c r="B2478" s="44"/>
      <c r="C2478" s="44"/>
      <c r="D2478" s="44"/>
      <c r="E2478" s="44"/>
      <c r="G2478" s="44"/>
      <c r="H2478" s="44"/>
      <c r="I2478" s="44"/>
      <c r="J2478" s="44"/>
      <c r="K2478" s="44"/>
      <c r="M2478" s="44"/>
      <c r="N2478" s="44"/>
      <c r="O2478" s="44"/>
      <c r="P2478" s="44"/>
      <c r="Q2478" s="44"/>
      <c r="W2478" s="44"/>
      <c r="X2478" s="44"/>
      <c r="Y2478" s="44"/>
    </row>
    <row r="2479" spans="1:25" s="47" customFormat="1" x14ac:dyDescent="0.25">
      <c r="A2479" s="44"/>
      <c r="B2479" s="44"/>
      <c r="C2479" s="44"/>
      <c r="D2479" s="44"/>
      <c r="E2479" s="44"/>
      <c r="G2479" s="44"/>
      <c r="H2479" s="44"/>
      <c r="I2479" s="44"/>
      <c r="J2479" s="44"/>
      <c r="K2479" s="44"/>
      <c r="M2479" s="44"/>
      <c r="N2479" s="44"/>
      <c r="O2479" s="44"/>
      <c r="P2479" s="44"/>
      <c r="Q2479" s="44"/>
      <c r="W2479" s="44"/>
      <c r="X2479" s="44"/>
      <c r="Y2479" s="44"/>
    </row>
    <row r="2480" spans="1:25" s="47" customFormat="1" x14ac:dyDescent="0.25">
      <c r="A2480" s="44"/>
      <c r="B2480" s="44"/>
      <c r="C2480" s="44"/>
      <c r="D2480" s="44"/>
      <c r="E2480" s="44"/>
      <c r="G2480" s="44"/>
      <c r="H2480" s="44"/>
      <c r="I2480" s="44"/>
      <c r="J2480" s="44"/>
      <c r="K2480" s="44"/>
      <c r="M2480" s="44"/>
      <c r="N2480" s="44"/>
      <c r="O2480" s="44"/>
      <c r="P2480" s="44"/>
      <c r="Q2480" s="44"/>
      <c r="W2480" s="44"/>
      <c r="X2480" s="44"/>
      <c r="Y2480" s="44"/>
    </row>
    <row r="2481" spans="1:25" s="47" customFormat="1" x14ac:dyDescent="0.25">
      <c r="A2481" s="44"/>
      <c r="B2481" s="44"/>
      <c r="C2481" s="44"/>
      <c r="D2481" s="44"/>
      <c r="E2481" s="44"/>
      <c r="G2481" s="44"/>
      <c r="H2481" s="44"/>
      <c r="I2481" s="44"/>
      <c r="J2481" s="44"/>
      <c r="K2481" s="44"/>
      <c r="M2481" s="44"/>
      <c r="N2481" s="44"/>
      <c r="O2481" s="44"/>
      <c r="P2481" s="44"/>
      <c r="Q2481" s="44"/>
      <c r="W2481" s="44"/>
      <c r="X2481" s="44"/>
      <c r="Y2481" s="44"/>
    </row>
    <row r="2482" spans="1:25" s="47" customFormat="1" x14ac:dyDescent="0.25">
      <c r="A2482" s="44"/>
      <c r="B2482" s="44"/>
      <c r="C2482" s="44"/>
      <c r="D2482" s="44"/>
      <c r="E2482" s="44"/>
      <c r="G2482" s="44"/>
      <c r="H2482" s="44"/>
      <c r="I2482" s="44"/>
      <c r="J2482" s="44"/>
      <c r="K2482" s="44"/>
      <c r="M2482" s="44"/>
      <c r="N2482" s="44"/>
      <c r="O2482" s="44"/>
      <c r="P2482" s="44"/>
      <c r="Q2482" s="44"/>
      <c r="W2482" s="44"/>
      <c r="X2482" s="44"/>
      <c r="Y2482" s="44"/>
    </row>
    <row r="2483" spans="1:25" s="47" customFormat="1" x14ac:dyDescent="0.25">
      <c r="A2483" s="44"/>
      <c r="B2483" s="44"/>
      <c r="C2483" s="44"/>
      <c r="D2483" s="44"/>
      <c r="E2483" s="44"/>
      <c r="G2483" s="44"/>
      <c r="H2483" s="44"/>
      <c r="I2483" s="44"/>
      <c r="J2483" s="44"/>
      <c r="K2483" s="44"/>
      <c r="M2483" s="44"/>
      <c r="N2483" s="44"/>
      <c r="O2483" s="44"/>
      <c r="P2483" s="44"/>
      <c r="Q2483" s="44"/>
      <c r="W2483" s="44"/>
      <c r="X2483" s="44"/>
      <c r="Y2483" s="44"/>
    </row>
    <row r="2484" spans="1:25" s="47" customFormat="1" x14ac:dyDescent="0.25">
      <c r="A2484" s="44"/>
      <c r="B2484" s="44"/>
      <c r="C2484" s="44"/>
      <c r="D2484" s="44"/>
      <c r="E2484" s="44"/>
      <c r="G2484" s="44"/>
      <c r="H2484" s="44"/>
      <c r="I2484" s="44"/>
      <c r="J2484" s="44"/>
      <c r="K2484" s="44"/>
      <c r="M2484" s="44"/>
      <c r="N2484" s="44"/>
      <c r="O2484" s="44"/>
      <c r="P2484" s="44"/>
      <c r="Q2484" s="44"/>
      <c r="W2484" s="44"/>
      <c r="X2484" s="44"/>
      <c r="Y2484" s="44"/>
    </row>
    <row r="2485" spans="1:25" s="47" customFormat="1" x14ac:dyDescent="0.25">
      <c r="A2485" s="44"/>
      <c r="B2485" s="44"/>
      <c r="C2485" s="44"/>
      <c r="D2485" s="44"/>
      <c r="E2485" s="44"/>
      <c r="G2485" s="44"/>
      <c r="H2485" s="44"/>
      <c r="I2485" s="44"/>
      <c r="J2485" s="44"/>
      <c r="K2485" s="44"/>
      <c r="M2485" s="44"/>
      <c r="N2485" s="44"/>
      <c r="O2485" s="44"/>
      <c r="P2485" s="44"/>
      <c r="Q2485" s="44"/>
      <c r="W2485" s="44"/>
      <c r="X2485" s="44"/>
      <c r="Y2485" s="44"/>
    </row>
    <row r="2486" spans="1:25" s="47" customFormat="1" x14ac:dyDescent="0.25">
      <c r="A2486" s="44"/>
      <c r="B2486" s="44"/>
      <c r="C2486" s="44"/>
      <c r="D2486" s="44"/>
      <c r="E2486" s="44"/>
      <c r="G2486" s="44"/>
      <c r="H2486" s="44"/>
      <c r="I2486" s="44"/>
      <c r="J2486" s="44"/>
      <c r="K2486" s="44"/>
      <c r="M2486" s="44"/>
      <c r="N2486" s="44"/>
      <c r="O2486" s="44"/>
      <c r="P2486" s="44"/>
      <c r="Q2486" s="44"/>
      <c r="W2486" s="44"/>
      <c r="X2486" s="44"/>
      <c r="Y2486" s="44"/>
    </row>
    <row r="2487" spans="1:25" s="47" customFormat="1" x14ac:dyDescent="0.25">
      <c r="A2487" s="44"/>
      <c r="B2487" s="44"/>
      <c r="C2487" s="44"/>
      <c r="D2487" s="44"/>
      <c r="E2487" s="44"/>
      <c r="G2487" s="44"/>
      <c r="H2487" s="44"/>
      <c r="I2487" s="44"/>
      <c r="J2487" s="44"/>
      <c r="K2487" s="44"/>
      <c r="M2487" s="44"/>
      <c r="N2487" s="44"/>
      <c r="O2487" s="44"/>
      <c r="P2487" s="44"/>
      <c r="Q2487" s="44"/>
      <c r="W2487" s="44"/>
      <c r="X2487" s="44"/>
      <c r="Y2487" s="44"/>
    </row>
    <row r="2488" spans="1:25" s="47" customFormat="1" x14ac:dyDescent="0.25">
      <c r="A2488" s="44"/>
      <c r="B2488" s="44"/>
      <c r="C2488" s="44"/>
      <c r="D2488" s="44"/>
      <c r="E2488" s="44"/>
      <c r="G2488" s="44"/>
      <c r="H2488" s="44"/>
      <c r="I2488" s="44"/>
      <c r="J2488" s="44"/>
      <c r="K2488" s="44"/>
      <c r="M2488" s="44"/>
      <c r="N2488" s="44"/>
      <c r="O2488" s="44"/>
      <c r="P2488" s="44"/>
      <c r="Q2488" s="44"/>
      <c r="W2488" s="44"/>
      <c r="X2488" s="44"/>
      <c r="Y2488" s="44"/>
    </row>
    <row r="2489" spans="1:25" s="47" customFormat="1" x14ac:dyDescent="0.25">
      <c r="A2489" s="44"/>
      <c r="B2489" s="44"/>
      <c r="C2489" s="44"/>
      <c r="D2489" s="44"/>
      <c r="E2489" s="44"/>
      <c r="G2489" s="44"/>
      <c r="H2489" s="44"/>
      <c r="I2489" s="44"/>
      <c r="J2489" s="44"/>
      <c r="K2489" s="44"/>
      <c r="M2489" s="44"/>
      <c r="N2489" s="44"/>
      <c r="O2489" s="44"/>
      <c r="P2489" s="44"/>
      <c r="Q2489" s="44"/>
      <c r="W2489" s="44"/>
      <c r="X2489" s="44"/>
      <c r="Y2489" s="44"/>
    </row>
    <row r="2490" spans="1:25" s="47" customFormat="1" x14ac:dyDescent="0.25">
      <c r="A2490" s="44"/>
      <c r="B2490" s="44"/>
      <c r="C2490" s="44"/>
      <c r="D2490" s="44"/>
      <c r="E2490" s="44"/>
      <c r="G2490" s="44"/>
      <c r="H2490" s="44"/>
      <c r="I2490" s="44"/>
      <c r="J2490" s="44"/>
      <c r="K2490" s="44"/>
      <c r="M2490" s="44"/>
      <c r="N2490" s="44"/>
      <c r="O2490" s="44"/>
      <c r="P2490" s="44"/>
      <c r="Q2490" s="44"/>
      <c r="W2490" s="44"/>
      <c r="X2490" s="44"/>
      <c r="Y2490" s="44"/>
    </row>
    <row r="2491" spans="1:25" s="47" customFormat="1" x14ac:dyDescent="0.25">
      <c r="A2491" s="44"/>
      <c r="B2491" s="44"/>
      <c r="C2491" s="44"/>
      <c r="D2491" s="44"/>
      <c r="E2491" s="44"/>
      <c r="G2491" s="44"/>
      <c r="H2491" s="44"/>
      <c r="I2491" s="44"/>
      <c r="J2491" s="44"/>
      <c r="K2491" s="44"/>
      <c r="M2491" s="44"/>
      <c r="N2491" s="44"/>
      <c r="O2491" s="44"/>
      <c r="P2491" s="44"/>
      <c r="Q2491" s="44"/>
      <c r="W2491" s="44"/>
      <c r="X2491" s="44"/>
      <c r="Y2491" s="44"/>
    </row>
    <row r="2492" spans="1:25" s="47" customFormat="1" x14ac:dyDescent="0.25">
      <c r="A2492" s="44"/>
      <c r="B2492" s="44"/>
      <c r="C2492" s="44"/>
      <c r="D2492" s="44"/>
      <c r="E2492" s="44"/>
      <c r="G2492" s="44"/>
      <c r="H2492" s="44"/>
      <c r="I2492" s="44"/>
      <c r="J2492" s="44"/>
      <c r="K2492" s="44"/>
      <c r="M2492" s="44"/>
      <c r="N2492" s="44"/>
      <c r="O2492" s="44"/>
      <c r="P2492" s="44"/>
      <c r="Q2492" s="44"/>
      <c r="W2492" s="44"/>
      <c r="X2492" s="44"/>
      <c r="Y2492" s="44"/>
    </row>
    <row r="2493" spans="1:25" s="47" customFormat="1" x14ac:dyDescent="0.25">
      <c r="A2493" s="44"/>
      <c r="B2493" s="44"/>
      <c r="C2493" s="44"/>
      <c r="D2493" s="44"/>
      <c r="E2493" s="44"/>
      <c r="G2493" s="44"/>
      <c r="H2493" s="44"/>
      <c r="I2493" s="44"/>
      <c r="J2493" s="44"/>
      <c r="K2493" s="44"/>
      <c r="M2493" s="44"/>
      <c r="N2493" s="44"/>
      <c r="O2493" s="44"/>
      <c r="P2493" s="44"/>
      <c r="Q2493" s="44"/>
      <c r="W2493" s="44"/>
      <c r="X2493" s="44"/>
      <c r="Y2493" s="44"/>
    </row>
    <row r="2494" spans="1:25" s="47" customFormat="1" x14ac:dyDescent="0.25">
      <c r="A2494" s="44"/>
      <c r="B2494" s="44"/>
      <c r="C2494" s="44"/>
      <c r="D2494" s="44"/>
      <c r="E2494" s="44"/>
      <c r="G2494" s="44"/>
      <c r="H2494" s="44"/>
      <c r="I2494" s="44"/>
      <c r="J2494" s="44"/>
      <c r="K2494" s="44"/>
      <c r="M2494" s="44"/>
      <c r="N2494" s="44"/>
      <c r="O2494" s="44"/>
      <c r="P2494" s="44"/>
      <c r="Q2494" s="44"/>
      <c r="W2494" s="44"/>
      <c r="X2494" s="44"/>
      <c r="Y2494" s="44"/>
    </row>
    <row r="2495" spans="1:25" s="47" customFormat="1" x14ac:dyDescent="0.25">
      <c r="A2495" s="44"/>
      <c r="B2495" s="44"/>
      <c r="C2495" s="44"/>
      <c r="D2495" s="44"/>
      <c r="E2495" s="44"/>
      <c r="G2495" s="44"/>
      <c r="H2495" s="44"/>
      <c r="I2495" s="44"/>
      <c r="J2495" s="44"/>
      <c r="K2495" s="44"/>
      <c r="M2495" s="44"/>
      <c r="N2495" s="44"/>
      <c r="O2495" s="44"/>
      <c r="P2495" s="44"/>
      <c r="Q2495" s="44"/>
      <c r="W2495" s="44"/>
      <c r="X2495" s="44"/>
      <c r="Y2495" s="44"/>
    </row>
    <row r="2496" spans="1:25" s="47" customFormat="1" x14ac:dyDescent="0.25">
      <c r="A2496" s="44"/>
      <c r="B2496" s="44"/>
      <c r="C2496" s="44"/>
      <c r="D2496" s="44"/>
      <c r="E2496" s="44"/>
      <c r="G2496" s="44"/>
      <c r="H2496" s="44"/>
      <c r="I2496" s="44"/>
      <c r="J2496" s="44"/>
      <c r="K2496" s="44"/>
      <c r="M2496" s="44"/>
      <c r="N2496" s="44"/>
      <c r="O2496" s="44"/>
      <c r="P2496" s="44"/>
      <c r="Q2496" s="44"/>
      <c r="W2496" s="44"/>
      <c r="X2496" s="44"/>
      <c r="Y2496" s="44"/>
    </row>
    <row r="2497" spans="1:25" s="47" customFormat="1" x14ac:dyDescent="0.25">
      <c r="A2497" s="44"/>
      <c r="B2497" s="44"/>
      <c r="C2497" s="44"/>
      <c r="D2497" s="44"/>
      <c r="E2497" s="44"/>
      <c r="G2497" s="44"/>
      <c r="H2497" s="44"/>
      <c r="I2497" s="44"/>
      <c r="J2497" s="44"/>
      <c r="K2497" s="44"/>
      <c r="M2497" s="44"/>
      <c r="N2497" s="44"/>
      <c r="O2497" s="44"/>
      <c r="P2497" s="44"/>
      <c r="Q2497" s="44"/>
      <c r="W2497" s="44"/>
      <c r="X2497" s="44"/>
      <c r="Y2497" s="44"/>
    </row>
    <row r="2498" spans="1:25" s="47" customFormat="1" x14ac:dyDescent="0.25">
      <c r="A2498" s="44"/>
      <c r="B2498" s="44"/>
      <c r="C2498" s="44"/>
      <c r="D2498" s="44"/>
      <c r="E2498" s="44"/>
      <c r="G2498" s="44"/>
      <c r="H2498" s="44"/>
      <c r="I2498" s="44"/>
      <c r="J2498" s="44"/>
      <c r="K2498" s="44"/>
      <c r="M2498" s="44"/>
      <c r="N2498" s="44"/>
      <c r="O2498" s="44"/>
      <c r="P2498" s="44"/>
      <c r="Q2498" s="44"/>
      <c r="W2498" s="44"/>
      <c r="X2498" s="44"/>
      <c r="Y2498" s="44"/>
    </row>
    <row r="2499" spans="1:25" s="47" customFormat="1" x14ac:dyDescent="0.25">
      <c r="A2499" s="44"/>
      <c r="B2499" s="44"/>
      <c r="C2499" s="44"/>
      <c r="D2499" s="44"/>
      <c r="E2499" s="44"/>
      <c r="G2499" s="44"/>
      <c r="H2499" s="44"/>
      <c r="I2499" s="44"/>
      <c r="J2499" s="44"/>
      <c r="K2499" s="44"/>
      <c r="M2499" s="44"/>
      <c r="N2499" s="44"/>
      <c r="O2499" s="44"/>
      <c r="P2499" s="44"/>
      <c r="Q2499" s="44"/>
      <c r="W2499" s="44"/>
      <c r="X2499" s="44"/>
      <c r="Y2499" s="44"/>
    </row>
    <row r="2500" spans="1:25" s="47" customFormat="1" x14ac:dyDescent="0.25">
      <c r="A2500" s="44"/>
      <c r="B2500" s="44"/>
      <c r="C2500" s="44"/>
      <c r="D2500" s="44"/>
      <c r="E2500" s="44"/>
      <c r="G2500" s="44"/>
      <c r="H2500" s="44"/>
      <c r="I2500" s="44"/>
      <c r="J2500" s="44"/>
      <c r="K2500" s="44"/>
      <c r="M2500" s="44"/>
      <c r="N2500" s="44"/>
      <c r="O2500" s="44"/>
      <c r="P2500" s="44"/>
      <c r="Q2500" s="44"/>
      <c r="W2500" s="44"/>
      <c r="X2500" s="44"/>
      <c r="Y2500" s="44"/>
    </row>
    <row r="2501" spans="1:25" s="47" customFormat="1" x14ac:dyDescent="0.25">
      <c r="A2501" s="44"/>
      <c r="B2501" s="44"/>
      <c r="C2501" s="44"/>
      <c r="D2501" s="44"/>
      <c r="E2501" s="44"/>
      <c r="G2501" s="44"/>
      <c r="H2501" s="44"/>
      <c r="I2501" s="44"/>
      <c r="J2501" s="44"/>
      <c r="K2501" s="44"/>
      <c r="M2501" s="44"/>
      <c r="N2501" s="44"/>
      <c r="O2501" s="44"/>
      <c r="P2501" s="44"/>
      <c r="Q2501" s="44"/>
      <c r="W2501" s="44"/>
      <c r="X2501" s="44"/>
      <c r="Y2501" s="44"/>
    </row>
    <row r="2502" spans="1:25" s="47" customFormat="1" x14ac:dyDescent="0.25">
      <c r="A2502" s="44"/>
      <c r="B2502" s="44"/>
      <c r="C2502" s="44"/>
      <c r="D2502" s="44"/>
      <c r="E2502" s="44"/>
      <c r="G2502" s="44"/>
      <c r="H2502" s="44"/>
      <c r="I2502" s="44"/>
      <c r="J2502" s="44"/>
      <c r="K2502" s="44"/>
      <c r="M2502" s="44"/>
      <c r="N2502" s="44"/>
      <c r="O2502" s="44"/>
      <c r="P2502" s="44"/>
      <c r="Q2502" s="44"/>
      <c r="W2502" s="44"/>
      <c r="X2502" s="44"/>
      <c r="Y2502" s="44"/>
    </row>
    <row r="2503" spans="1:25" s="47" customFormat="1" x14ac:dyDescent="0.25">
      <c r="A2503" s="44"/>
      <c r="B2503" s="44"/>
      <c r="C2503" s="44"/>
      <c r="D2503" s="44"/>
      <c r="E2503" s="44"/>
      <c r="G2503" s="44"/>
      <c r="H2503" s="44"/>
      <c r="I2503" s="44"/>
      <c r="J2503" s="44"/>
      <c r="K2503" s="44"/>
      <c r="M2503" s="44"/>
      <c r="N2503" s="44"/>
      <c r="O2503" s="44"/>
      <c r="P2503" s="44"/>
      <c r="Q2503" s="44"/>
      <c r="W2503" s="44"/>
      <c r="X2503" s="44"/>
      <c r="Y2503" s="44"/>
    </row>
    <row r="2504" spans="1:25" s="47" customFormat="1" x14ac:dyDescent="0.25">
      <c r="A2504" s="44"/>
      <c r="B2504" s="44"/>
      <c r="C2504" s="44"/>
      <c r="D2504" s="44"/>
      <c r="E2504" s="44"/>
      <c r="G2504" s="44"/>
      <c r="H2504" s="44"/>
      <c r="I2504" s="44"/>
      <c r="J2504" s="44"/>
      <c r="K2504" s="44"/>
      <c r="M2504" s="44"/>
      <c r="N2504" s="44"/>
      <c r="O2504" s="44"/>
      <c r="P2504" s="44"/>
      <c r="Q2504" s="44"/>
      <c r="W2504" s="44"/>
      <c r="X2504" s="44"/>
      <c r="Y2504" s="44"/>
    </row>
    <row r="2505" spans="1:25" s="47" customFormat="1" x14ac:dyDescent="0.25">
      <c r="A2505" s="44"/>
      <c r="B2505" s="44"/>
      <c r="C2505" s="44"/>
      <c r="D2505" s="44"/>
      <c r="E2505" s="44"/>
      <c r="G2505" s="44"/>
      <c r="H2505" s="44"/>
      <c r="I2505" s="44"/>
      <c r="J2505" s="44"/>
      <c r="K2505" s="44"/>
      <c r="M2505" s="44"/>
      <c r="N2505" s="44"/>
      <c r="O2505" s="44"/>
      <c r="P2505" s="44"/>
      <c r="Q2505" s="44"/>
      <c r="W2505" s="44"/>
      <c r="X2505" s="44"/>
      <c r="Y2505" s="44"/>
    </row>
    <row r="2506" spans="1:25" s="47" customFormat="1" x14ac:dyDescent="0.25">
      <c r="A2506" s="44"/>
      <c r="B2506" s="44"/>
      <c r="C2506" s="44"/>
      <c r="D2506" s="44"/>
      <c r="E2506" s="44"/>
      <c r="G2506" s="44"/>
      <c r="H2506" s="44"/>
      <c r="I2506" s="44"/>
      <c r="J2506" s="44"/>
      <c r="K2506" s="44"/>
      <c r="M2506" s="44"/>
      <c r="N2506" s="44"/>
      <c r="O2506" s="44"/>
      <c r="P2506" s="44"/>
      <c r="Q2506" s="44"/>
      <c r="W2506" s="44"/>
      <c r="X2506" s="44"/>
      <c r="Y2506" s="44"/>
    </row>
    <row r="2507" spans="1:25" s="47" customFormat="1" x14ac:dyDescent="0.25">
      <c r="A2507" s="44"/>
      <c r="B2507" s="44"/>
      <c r="C2507" s="44"/>
      <c r="D2507" s="44"/>
      <c r="E2507" s="44"/>
      <c r="G2507" s="44"/>
      <c r="H2507" s="44"/>
      <c r="I2507" s="44"/>
      <c r="J2507" s="44"/>
      <c r="K2507" s="44"/>
      <c r="M2507" s="44"/>
      <c r="N2507" s="44"/>
      <c r="O2507" s="44"/>
      <c r="P2507" s="44"/>
      <c r="Q2507" s="44"/>
      <c r="W2507" s="44"/>
      <c r="X2507" s="44"/>
      <c r="Y2507" s="44"/>
    </row>
    <row r="2508" spans="1:25" s="47" customFormat="1" x14ac:dyDescent="0.25">
      <c r="A2508" s="44"/>
      <c r="B2508" s="44"/>
      <c r="C2508" s="44"/>
      <c r="D2508" s="44"/>
      <c r="E2508" s="44"/>
      <c r="G2508" s="44"/>
      <c r="H2508" s="44"/>
      <c r="I2508" s="44"/>
      <c r="J2508" s="44"/>
      <c r="K2508" s="44"/>
      <c r="M2508" s="44"/>
      <c r="N2508" s="44"/>
      <c r="O2508" s="44"/>
      <c r="P2508" s="44"/>
      <c r="Q2508" s="44"/>
      <c r="W2508" s="44"/>
      <c r="X2508" s="44"/>
      <c r="Y2508" s="44"/>
    </row>
    <row r="2509" spans="1:25" s="47" customFormat="1" x14ac:dyDescent="0.25">
      <c r="A2509" s="44"/>
      <c r="B2509" s="44"/>
      <c r="C2509" s="44"/>
      <c r="D2509" s="44"/>
      <c r="E2509" s="44"/>
      <c r="G2509" s="44"/>
      <c r="H2509" s="44"/>
      <c r="I2509" s="44"/>
      <c r="J2509" s="44"/>
      <c r="K2509" s="44"/>
      <c r="M2509" s="44"/>
      <c r="N2509" s="44"/>
      <c r="O2509" s="44"/>
      <c r="P2509" s="44"/>
      <c r="Q2509" s="44"/>
      <c r="W2509" s="44"/>
      <c r="X2509" s="44"/>
      <c r="Y2509" s="44"/>
    </row>
    <row r="2510" spans="1:25" s="47" customFormat="1" x14ac:dyDescent="0.25">
      <c r="A2510" s="44"/>
      <c r="B2510" s="44"/>
      <c r="C2510" s="44"/>
      <c r="D2510" s="44"/>
      <c r="E2510" s="44"/>
      <c r="G2510" s="44"/>
      <c r="H2510" s="44"/>
      <c r="I2510" s="44"/>
      <c r="J2510" s="44"/>
      <c r="K2510" s="44"/>
      <c r="M2510" s="44"/>
      <c r="N2510" s="44"/>
      <c r="O2510" s="44"/>
      <c r="P2510" s="44"/>
      <c r="Q2510" s="44"/>
      <c r="W2510" s="44"/>
      <c r="X2510" s="44"/>
      <c r="Y2510" s="44"/>
    </row>
    <row r="2511" spans="1:25" s="47" customFormat="1" x14ac:dyDescent="0.25">
      <c r="A2511" s="44"/>
      <c r="B2511" s="44"/>
      <c r="C2511" s="44"/>
      <c r="D2511" s="44"/>
      <c r="E2511" s="44"/>
      <c r="G2511" s="44"/>
      <c r="H2511" s="44"/>
      <c r="I2511" s="44"/>
      <c r="J2511" s="44"/>
      <c r="K2511" s="44"/>
      <c r="M2511" s="44"/>
      <c r="N2511" s="44"/>
      <c r="O2511" s="44"/>
      <c r="P2511" s="44"/>
      <c r="Q2511" s="44"/>
      <c r="W2511" s="44"/>
      <c r="X2511" s="44"/>
      <c r="Y2511" s="44"/>
    </row>
    <row r="2512" spans="1:25" s="47" customFormat="1" x14ac:dyDescent="0.25">
      <c r="A2512" s="44"/>
      <c r="B2512" s="44"/>
      <c r="C2512" s="44"/>
      <c r="D2512" s="44"/>
      <c r="E2512" s="44"/>
      <c r="G2512" s="44"/>
      <c r="H2512" s="44"/>
      <c r="I2512" s="44"/>
      <c r="J2512" s="44"/>
      <c r="K2512" s="44"/>
      <c r="M2512" s="44"/>
      <c r="N2512" s="44"/>
      <c r="O2512" s="44"/>
      <c r="P2512" s="44"/>
      <c r="Q2512" s="44"/>
      <c r="W2512" s="44"/>
      <c r="X2512" s="44"/>
      <c r="Y2512" s="44"/>
    </row>
    <row r="2513" spans="1:25" s="47" customFormat="1" x14ac:dyDescent="0.25">
      <c r="A2513" s="44"/>
      <c r="B2513" s="44"/>
      <c r="C2513" s="44"/>
      <c r="D2513" s="44"/>
      <c r="E2513" s="44"/>
      <c r="G2513" s="44"/>
      <c r="H2513" s="44"/>
      <c r="I2513" s="44"/>
      <c r="J2513" s="44"/>
      <c r="K2513" s="44"/>
      <c r="M2513" s="44"/>
      <c r="N2513" s="44"/>
      <c r="O2513" s="44"/>
      <c r="P2513" s="44"/>
      <c r="Q2513" s="44"/>
      <c r="W2513" s="44"/>
      <c r="X2513" s="44"/>
      <c r="Y2513" s="44"/>
    </row>
    <row r="2514" spans="1:25" s="47" customFormat="1" x14ac:dyDescent="0.25">
      <c r="A2514" s="44"/>
      <c r="B2514" s="44"/>
      <c r="C2514" s="44"/>
      <c r="D2514" s="44"/>
      <c r="E2514" s="44"/>
      <c r="G2514" s="44"/>
      <c r="H2514" s="44"/>
      <c r="I2514" s="44"/>
      <c r="J2514" s="44"/>
      <c r="K2514" s="44"/>
      <c r="M2514" s="44"/>
      <c r="N2514" s="44"/>
      <c r="O2514" s="44"/>
      <c r="P2514" s="44"/>
      <c r="Q2514" s="44"/>
      <c r="W2514" s="44"/>
      <c r="X2514" s="44"/>
      <c r="Y2514" s="44"/>
    </row>
    <row r="2515" spans="1:25" s="47" customFormat="1" x14ac:dyDescent="0.25">
      <c r="A2515" s="44"/>
      <c r="B2515" s="44"/>
      <c r="C2515" s="44"/>
      <c r="D2515" s="44"/>
      <c r="E2515" s="44"/>
      <c r="G2515" s="44"/>
      <c r="H2515" s="44"/>
      <c r="I2515" s="44"/>
      <c r="J2515" s="44"/>
      <c r="K2515" s="44"/>
      <c r="M2515" s="44"/>
      <c r="N2515" s="44"/>
      <c r="O2515" s="44"/>
      <c r="P2515" s="44"/>
      <c r="Q2515" s="44"/>
      <c r="W2515" s="44"/>
      <c r="X2515" s="44"/>
      <c r="Y2515" s="44"/>
    </row>
    <row r="2516" spans="1:25" s="47" customFormat="1" x14ac:dyDescent="0.25">
      <c r="A2516" s="44"/>
      <c r="B2516" s="44"/>
      <c r="C2516" s="44"/>
      <c r="D2516" s="44"/>
      <c r="E2516" s="44"/>
      <c r="G2516" s="44"/>
      <c r="H2516" s="44"/>
      <c r="I2516" s="44"/>
      <c r="J2516" s="44"/>
      <c r="K2516" s="44"/>
      <c r="M2516" s="44"/>
      <c r="N2516" s="44"/>
      <c r="O2516" s="44"/>
      <c r="P2516" s="44"/>
      <c r="Q2516" s="44"/>
      <c r="W2516" s="44"/>
      <c r="X2516" s="44"/>
      <c r="Y2516" s="44"/>
    </row>
    <row r="2517" spans="1:25" s="47" customFormat="1" x14ac:dyDescent="0.25">
      <c r="A2517" s="44"/>
      <c r="B2517" s="44"/>
      <c r="C2517" s="44"/>
      <c r="D2517" s="44"/>
      <c r="E2517" s="44"/>
      <c r="G2517" s="44"/>
      <c r="H2517" s="44"/>
      <c r="I2517" s="44"/>
      <c r="J2517" s="44"/>
      <c r="K2517" s="44"/>
      <c r="M2517" s="44"/>
      <c r="N2517" s="44"/>
      <c r="O2517" s="44"/>
      <c r="P2517" s="44"/>
      <c r="Q2517" s="44"/>
      <c r="W2517" s="44"/>
      <c r="X2517" s="44"/>
      <c r="Y2517" s="44"/>
    </row>
    <row r="2518" spans="1:25" s="47" customFormat="1" x14ac:dyDescent="0.25">
      <c r="A2518" s="44"/>
      <c r="B2518" s="44"/>
      <c r="C2518" s="44"/>
      <c r="D2518" s="44"/>
      <c r="E2518" s="44"/>
      <c r="G2518" s="44"/>
      <c r="H2518" s="44"/>
      <c r="I2518" s="44"/>
      <c r="J2518" s="44"/>
      <c r="K2518" s="44"/>
      <c r="M2518" s="44"/>
      <c r="N2518" s="44"/>
      <c r="O2518" s="44"/>
      <c r="P2518" s="44"/>
      <c r="Q2518" s="44"/>
      <c r="W2518" s="44"/>
      <c r="X2518" s="44"/>
      <c r="Y2518" s="44"/>
    </row>
    <row r="2519" spans="1:25" s="47" customFormat="1" x14ac:dyDescent="0.25">
      <c r="A2519" s="44"/>
      <c r="B2519" s="44"/>
      <c r="C2519" s="44"/>
      <c r="D2519" s="44"/>
      <c r="E2519" s="44"/>
      <c r="G2519" s="44"/>
      <c r="H2519" s="44"/>
      <c r="I2519" s="44"/>
      <c r="J2519" s="44"/>
      <c r="K2519" s="44"/>
      <c r="M2519" s="44"/>
      <c r="N2519" s="44"/>
      <c r="O2519" s="44"/>
      <c r="P2519" s="44"/>
      <c r="Q2519" s="44"/>
      <c r="W2519" s="44"/>
      <c r="X2519" s="44"/>
      <c r="Y2519" s="44"/>
    </row>
    <row r="2520" spans="1:25" s="47" customFormat="1" x14ac:dyDescent="0.25">
      <c r="A2520" s="44"/>
      <c r="B2520" s="44"/>
      <c r="C2520" s="44"/>
      <c r="D2520" s="44"/>
      <c r="E2520" s="44"/>
      <c r="G2520" s="44"/>
      <c r="H2520" s="44"/>
      <c r="I2520" s="44"/>
      <c r="J2520" s="44"/>
      <c r="K2520" s="44"/>
      <c r="M2520" s="44"/>
      <c r="N2520" s="44"/>
      <c r="O2520" s="44"/>
      <c r="P2520" s="44"/>
      <c r="Q2520" s="44"/>
      <c r="W2520" s="44"/>
      <c r="X2520" s="44"/>
      <c r="Y2520" s="44"/>
    </row>
    <row r="2521" spans="1:25" s="47" customFormat="1" x14ac:dyDescent="0.25">
      <c r="A2521" s="44"/>
      <c r="B2521" s="44"/>
      <c r="C2521" s="44"/>
      <c r="D2521" s="44"/>
      <c r="E2521" s="44"/>
      <c r="G2521" s="44"/>
      <c r="H2521" s="44"/>
      <c r="I2521" s="44"/>
      <c r="J2521" s="44"/>
      <c r="K2521" s="44"/>
      <c r="M2521" s="44"/>
      <c r="N2521" s="44"/>
      <c r="O2521" s="44"/>
      <c r="P2521" s="44"/>
      <c r="Q2521" s="44"/>
      <c r="W2521" s="44"/>
      <c r="X2521" s="44"/>
      <c r="Y2521" s="44"/>
    </row>
    <row r="2522" spans="1:25" s="47" customFormat="1" x14ac:dyDescent="0.25">
      <c r="A2522" s="44"/>
      <c r="B2522" s="44"/>
      <c r="C2522" s="44"/>
      <c r="D2522" s="44"/>
      <c r="E2522" s="44"/>
      <c r="G2522" s="44"/>
      <c r="H2522" s="44"/>
      <c r="I2522" s="44"/>
      <c r="J2522" s="44"/>
      <c r="K2522" s="44"/>
      <c r="M2522" s="44"/>
      <c r="N2522" s="44"/>
      <c r="O2522" s="44"/>
      <c r="P2522" s="44"/>
      <c r="Q2522" s="44"/>
      <c r="W2522" s="44"/>
      <c r="X2522" s="44"/>
      <c r="Y2522" s="44"/>
    </row>
    <row r="2523" spans="1:25" s="47" customFormat="1" x14ac:dyDescent="0.25">
      <c r="A2523" s="44"/>
      <c r="B2523" s="44"/>
      <c r="C2523" s="44"/>
      <c r="D2523" s="44"/>
      <c r="E2523" s="44"/>
      <c r="G2523" s="44"/>
      <c r="H2523" s="44"/>
      <c r="I2523" s="44"/>
      <c r="J2523" s="44"/>
      <c r="K2523" s="44"/>
      <c r="M2523" s="44"/>
      <c r="N2523" s="44"/>
      <c r="O2523" s="44"/>
      <c r="P2523" s="44"/>
      <c r="Q2523" s="44"/>
      <c r="W2523" s="44"/>
      <c r="X2523" s="44"/>
      <c r="Y2523" s="44"/>
    </row>
    <row r="2524" spans="1:25" s="47" customFormat="1" x14ac:dyDescent="0.25">
      <c r="A2524" s="44"/>
      <c r="B2524" s="44"/>
      <c r="C2524" s="44"/>
      <c r="D2524" s="44"/>
      <c r="E2524" s="44"/>
      <c r="G2524" s="44"/>
      <c r="H2524" s="44"/>
      <c r="I2524" s="44"/>
      <c r="J2524" s="44"/>
      <c r="K2524" s="44"/>
      <c r="M2524" s="44"/>
      <c r="N2524" s="44"/>
      <c r="O2524" s="44"/>
      <c r="P2524" s="44"/>
      <c r="Q2524" s="44"/>
      <c r="W2524" s="44"/>
      <c r="X2524" s="44"/>
      <c r="Y2524" s="44"/>
    </row>
    <row r="2525" spans="1:25" s="47" customFormat="1" x14ac:dyDescent="0.25">
      <c r="A2525" s="44"/>
      <c r="B2525" s="44"/>
      <c r="C2525" s="44"/>
      <c r="D2525" s="44"/>
      <c r="E2525" s="44"/>
      <c r="G2525" s="44"/>
      <c r="H2525" s="44"/>
      <c r="I2525" s="44"/>
      <c r="J2525" s="44"/>
      <c r="K2525" s="44"/>
      <c r="M2525" s="44"/>
      <c r="N2525" s="44"/>
      <c r="O2525" s="44"/>
      <c r="P2525" s="44"/>
      <c r="Q2525" s="44"/>
      <c r="W2525" s="44"/>
      <c r="X2525" s="44"/>
      <c r="Y2525" s="44"/>
    </row>
    <row r="2526" spans="1:25" s="47" customFormat="1" x14ac:dyDescent="0.25">
      <c r="A2526" s="44"/>
      <c r="B2526" s="44"/>
      <c r="C2526" s="44"/>
      <c r="D2526" s="44"/>
      <c r="E2526" s="44"/>
      <c r="G2526" s="44"/>
      <c r="H2526" s="44"/>
      <c r="I2526" s="44"/>
      <c r="J2526" s="44"/>
      <c r="K2526" s="44"/>
      <c r="M2526" s="44"/>
      <c r="N2526" s="44"/>
      <c r="O2526" s="44"/>
      <c r="P2526" s="44"/>
      <c r="Q2526" s="44"/>
      <c r="W2526" s="44"/>
      <c r="X2526" s="44"/>
      <c r="Y2526" s="44"/>
    </row>
    <row r="2527" spans="1:25" s="47" customFormat="1" x14ac:dyDescent="0.25">
      <c r="A2527" s="44"/>
      <c r="B2527" s="44"/>
      <c r="C2527" s="44"/>
      <c r="D2527" s="44"/>
      <c r="E2527" s="44"/>
      <c r="G2527" s="44"/>
      <c r="H2527" s="44"/>
      <c r="I2527" s="44"/>
      <c r="J2527" s="44"/>
      <c r="K2527" s="44"/>
      <c r="M2527" s="44"/>
      <c r="N2527" s="44"/>
      <c r="O2527" s="44"/>
      <c r="P2527" s="44"/>
      <c r="Q2527" s="44"/>
      <c r="W2527" s="44"/>
      <c r="X2527" s="44"/>
      <c r="Y2527" s="44"/>
    </row>
    <row r="2528" spans="1:25" s="47" customFormat="1" x14ac:dyDescent="0.25">
      <c r="A2528" s="44"/>
      <c r="B2528" s="44"/>
      <c r="C2528" s="44"/>
      <c r="D2528" s="44"/>
      <c r="E2528" s="44"/>
      <c r="G2528" s="44"/>
      <c r="H2528" s="44"/>
      <c r="I2528" s="44"/>
      <c r="J2528" s="44"/>
      <c r="K2528" s="44"/>
      <c r="M2528" s="44"/>
      <c r="N2528" s="44"/>
      <c r="O2528" s="44"/>
      <c r="P2528" s="44"/>
      <c r="Q2528" s="44"/>
      <c r="W2528" s="44"/>
      <c r="X2528" s="44"/>
      <c r="Y2528" s="44"/>
    </row>
    <row r="2529" spans="1:25" s="47" customFormat="1" x14ac:dyDescent="0.25">
      <c r="A2529" s="44"/>
      <c r="B2529" s="44"/>
      <c r="C2529" s="44"/>
      <c r="D2529" s="44"/>
      <c r="E2529" s="44"/>
      <c r="G2529" s="44"/>
      <c r="H2529" s="44"/>
      <c r="I2529" s="44"/>
      <c r="J2529" s="44"/>
      <c r="K2529" s="44"/>
      <c r="M2529" s="44"/>
      <c r="N2529" s="44"/>
      <c r="O2529" s="44"/>
      <c r="P2529" s="44"/>
      <c r="Q2529" s="44"/>
      <c r="W2529" s="44"/>
      <c r="X2529" s="44"/>
      <c r="Y2529" s="44"/>
    </row>
    <row r="2530" spans="1:25" s="47" customFormat="1" x14ac:dyDescent="0.25">
      <c r="A2530" s="44"/>
      <c r="B2530" s="44"/>
      <c r="C2530" s="44"/>
      <c r="D2530" s="44"/>
      <c r="E2530" s="44"/>
      <c r="G2530" s="44"/>
      <c r="H2530" s="44"/>
      <c r="I2530" s="44"/>
      <c r="J2530" s="44"/>
      <c r="K2530" s="44"/>
      <c r="M2530" s="44"/>
      <c r="N2530" s="44"/>
      <c r="O2530" s="44"/>
      <c r="P2530" s="44"/>
      <c r="Q2530" s="44"/>
      <c r="W2530" s="44"/>
      <c r="X2530" s="44"/>
      <c r="Y2530" s="44"/>
    </row>
    <row r="2531" spans="1:25" s="47" customFormat="1" x14ac:dyDescent="0.25">
      <c r="A2531" s="44"/>
      <c r="B2531" s="44"/>
      <c r="C2531" s="44"/>
      <c r="D2531" s="44"/>
      <c r="E2531" s="44"/>
      <c r="G2531" s="44"/>
      <c r="H2531" s="44"/>
      <c r="I2531" s="44"/>
      <c r="J2531" s="44"/>
      <c r="K2531" s="44"/>
      <c r="M2531" s="44"/>
      <c r="N2531" s="44"/>
      <c r="O2531" s="44"/>
      <c r="P2531" s="44"/>
      <c r="Q2531" s="44"/>
      <c r="W2531" s="44"/>
      <c r="X2531" s="44"/>
      <c r="Y2531" s="44"/>
    </row>
    <row r="2532" spans="1:25" s="47" customFormat="1" x14ac:dyDescent="0.25">
      <c r="A2532" s="44"/>
      <c r="B2532" s="44"/>
      <c r="C2532" s="44"/>
      <c r="D2532" s="44"/>
      <c r="E2532" s="44"/>
      <c r="G2532" s="44"/>
      <c r="H2532" s="44"/>
      <c r="I2532" s="44"/>
      <c r="J2532" s="44"/>
      <c r="K2532" s="44"/>
      <c r="M2532" s="44"/>
      <c r="N2532" s="44"/>
      <c r="O2532" s="44"/>
      <c r="P2532" s="44"/>
      <c r="Q2532" s="44"/>
      <c r="W2532" s="44"/>
      <c r="X2532" s="44"/>
      <c r="Y2532" s="44"/>
    </row>
    <row r="2533" spans="1:25" s="47" customFormat="1" x14ac:dyDescent="0.25">
      <c r="A2533" s="44"/>
      <c r="B2533" s="44"/>
      <c r="C2533" s="44"/>
      <c r="D2533" s="44"/>
      <c r="E2533" s="44"/>
      <c r="G2533" s="44"/>
      <c r="H2533" s="44"/>
      <c r="I2533" s="44"/>
      <c r="J2533" s="44"/>
      <c r="K2533" s="44"/>
      <c r="M2533" s="44"/>
      <c r="N2533" s="44"/>
      <c r="O2533" s="44"/>
      <c r="P2533" s="44"/>
      <c r="Q2533" s="44"/>
      <c r="W2533" s="44"/>
      <c r="X2533" s="44"/>
      <c r="Y2533" s="44"/>
    </row>
    <row r="2534" spans="1:25" s="47" customFormat="1" x14ac:dyDescent="0.25">
      <c r="A2534" s="44"/>
      <c r="B2534" s="44"/>
      <c r="C2534" s="44"/>
      <c r="D2534" s="44"/>
      <c r="E2534" s="44"/>
      <c r="G2534" s="44"/>
      <c r="H2534" s="44"/>
      <c r="I2534" s="44"/>
      <c r="J2534" s="44"/>
      <c r="K2534" s="44"/>
      <c r="M2534" s="44"/>
      <c r="N2534" s="44"/>
      <c r="O2534" s="44"/>
      <c r="P2534" s="44"/>
      <c r="Q2534" s="44"/>
      <c r="W2534" s="44"/>
      <c r="X2534" s="44"/>
      <c r="Y2534" s="44"/>
    </row>
    <row r="2535" spans="1:25" s="47" customFormat="1" x14ac:dyDescent="0.25">
      <c r="A2535" s="44"/>
      <c r="B2535" s="44"/>
      <c r="C2535" s="44"/>
      <c r="D2535" s="44"/>
      <c r="E2535" s="44"/>
      <c r="G2535" s="44"/>
      <c r="H2535" s="44"/>
      <c r="I2535" s="44"/>
      <c r="J2535" s="44"/>
      <c r="K2535" s="44"/>
      <c r="M2535" s="44"/>
      <c r="N2535" s="44"/>
      <c r="O2535" s="44"/>
      <c r="P2535" s="44"/>
      <c r="Q2535" s="44"/>
      <c r="W2535" s="44"/>
      <c r="X2535" s="44"/>
      <c r="Y2535" s="44"/>
    </row>
    <row r="2536" spans="1:25" s="47" customFormat="1" x14ac:dyDescent="0.25">
      <c r="A2536" s="44"/>
      <c r="B2536" s="44"/>
      <c r="C2536" s="44"/>
      <c r="D2536" s="44"/>
      <c r="E2536" s="44"/>
      <c r="G2536" s="44"/>
      <c r="H2536" s="44"/>
      <c r="I2536" s="44"/>
      <c r="J2536" s="44"/>
      <c r="K2536" s="44"/>
      <c r="M2536" s="44"/>
      <c r="N2536" s="44"/>
      <c r="O2536" s="44"/>
      <c r="P2536" s="44"/>
      <c r="Q2536" s="44"/>
      <c r="W2536" s="44"/>
      <c r="X2536" s="44"/>
      <c r="Y2536" s="44"/>
    </row>
    <row r="2537" spans="1:25" s="47" customFormat="1" x14ac:dyDescent="0.25">
      <c r="A2537" s="44"/>
      <c r="B2537" s="44"/>
      <c r="C2537" s="44"/>
      <c r="D2537" s="44"/>
      <c r="E2537" s="44"/>
      <c r="G2537" s="44"/>
      <c r="H2537" s="44"/>
      <c r="I2537" s="44"/>
      <c r="J2537" s="44"/>
      <c r="K2537" s="44"/>
      <c r="M2537" s="44"/>
      <c r="N2537" s="44"/>
      <c r="O2537" s="44"/>
      <c r="P2537" s="44"/>
      <c r="Q2537" s="44"/>
      <c r="W2537" s="44"/>
      <c r="X2537" s="44"/>
      <c r="Y2537" s="44"/>
    </row>
    <row r="2538" spans="1:25" s="47" customFormat="1" x14ac:dyDescent="0.25">
      <c r="A2538" s="44"/>
      <c r="B2538" s="44"/>
      <c r="C2538" s="44"/>
      <c r="D2538" s="44"/>
      <c r="E2538" s="44"/>
      <c r="G2538" s="44"/>
      <c r="H2538" s="44"/>
      <c r="I2538" s="44"/>
      <c r="J2538" s="44"/>
      <c r="K2538" s="44"/>
      <c r="M2538" s="44"/>
      <c r="N2538" s="44"/>
      <c r="O2538" s="44"/>
      <c r="P2538" s="44"/>
      <c r="Q2538" s="44"/>
      <c r="W2538" s="44"/>
      <c r="X2538" s="44"/>
      <c r="Y2538" s="44"/>
    </row>
    <row r="2539" spans="1:25" s="47" customFormat="1" x14ac:dyDescent="0.25">
      <c r="A2539" s="44"/>
      <c r="B2539" s="44"/>
      <c r="C2539" s="44"/>
      <c r="D2539" s="44"/>
      <c r="E2539" s="44"/>
      <c r="G2539" s="44"/>
      <c r="H2539" s="44"/>
      <c r="I2539" s="44"/>
      <c r="J2539" s="44"/>
      <c r="K2539" s="44"/>
      <c r="M2539" s="44"/>
      <c r="N2539" s="44"/>
      <c r="O2539" s="44"/>
      <c r="P2539" s="44"/>
      <c r="Q2539" s="44"/>
      <c r="W2539" s="44"/>
      <c r="X2539" s="44"/>
      <c r="Y2539" s="44"/>
    </row>
    <row r="2540" spans="1:25" s="47" customFormat="1" x14ac:dyDescent="0.25">
      <c r="A2540" s="44"/>
      <c r="B2540" s="44"/>
      <c r="C2540" s="44"/>
      <c r="D2540" s="44"/>
      <c r="E2540" s="44"/>
      <c r="G2540" s="44"/>
      <c r="H2540" s="44"/>
      <c r="I2540" s="44"/>
      <c r="J2540" s="44"/>
      <c r="K2540" s="44"/>
      <c r="M2540" s="44"/>
      <c r="N2540" s="44"/>
      <c r="O2540" s="44"/>
      <c r="P2540" s="44"/>
      <c r="Q2540" s="44"/>
      <c r="W2540" s="44"/>
      <c r="X2540" s="44"/>
      <c r="Y2540" s="44"/>
    </row>
    <row r="2541" spans="1:25" s="47" customFormat="1" x14ac:dyDescent="0.25">
      <c r="A2541" s="44"/>
      <c r="B2541" s="44"/>
      <c r="C2541" s="44"/>
      <c r="D2541" s="44"/>
      <c r="E2541" s="44"/>
      <c r="G2541" s="44"/>
      <c r="H2541" s="44"/>
      <c r="I2541" s="44"/>
      <c r="J2541" s="44"/>
      <c r="K2541" s="44"/>
      <c r="M2541" s="44"/>
      <c r="N2541" s="44"/>
      <c r="O2541" s="44"/>
      <c r="P2541" s="44"/>
      <c r="Q2541" s="44"/>
      <c r="W2541" s="44"/>
      <c r="X2541" s="44"/>
      <c r="Y2541" s="44"/>
    </row>
    <row r="2542" spans="1:25" s="47" customFormat="1" x14ac:dyDescent="0.25">
      <c r="A2542" s="44"/>
      <c r="B2542" s="44"/>
      <c r="C2542" s="44"/>
      <c r="D2542" s="44"/>
      <c r="E2542" s="44"/>
      <c r="G2542" s="44"/>
      <c r="H2542" s="44"/>
      <c r="I2542" s="44"/>
      <c r="J2542" s="44"/>
      <c r="K2542" s="44"/>
      <c r="M2542" s="44"/>
      <c r="N2542" s="44"/>
      <c r="O2542" s="44"/>
      <c r="P2542" s="44"/>
      <c r="Q2542" s="44"/>
      <c r="W2542" s="44"/>
      <c r="X2542" s="44"/>
      <c r="Y2542" s="44"/>
    </row>
    <row r="2543" spans="1:25" s="47" customFormat="1" x14ac:dyDescent="0.25">
      <c r="A2543" s="44"/>
      <c r="B2543" s="44"/>
      <c r="C2543" s="44"/>
      <c r="D2543" s="44"/>
      <c r="E2543" s="44"/>
      <c r="G2543" s="44"/>
      <c r="H2543" s="44"/>
      <c r="I2543" s="44"/>
      <c r="J2543" s="44"/>
      <c r="K2543" s="44"/>
      <c r="M2543" s="44"/>
      <c r="N2543" s="44"/>
      <c r="O2543" s="44"/>
      <c r="P2543" s="44"/>
      <c r="Q2543" s="44"/>
      <c r="W2543" s="44"/>
      <c r="X2543" s="44"/>
      <c r="Y2543" s="44"/>
    </row>
    <row r="2544" spans="1:25" s="47" customFormat="1" x14ac:dyDescent="0.25">
      <c r="A2544" s="44"/>
      <c r="B2544" s="44"/>
      <c r="C2544" s="44"/>
      <c r="D2544" s="44"/>
      <c r="E2544" s="44"/>
      <c r="G2544" s="44"/>
      <c r="H2544" s="44"/>
      <c r="I2544" s="44"/>
      <c r="J2544" s="44"/>
      <c r="K2544" s="44"/>
      <c r="M2544" s="44"/>
      <c r="N2544" s="44"/>
      <c r="O2544" s="44"/>
      <c r="P2544" s="44"/>
      <c r="Q2544" s="44"/>
      <c r="W2544" s="44"/>
      <c r="X2544" s="44"/>
      <c r="Y2544" s="44"/>
    </row>
    <row r="2545" spans="1:25" s="47" customFormat="1" x14ac:dyDescent="0.25">
      <c r="A2545" s="44"/>
      <c r="B2545" s="44"/>
      <c r="C2545" s="44"/>
      <c r="D2545" s="44"/>
      <c r="E2545" s="44"/>
      <c r="G2545" s="44"/>
      <c r="H2545" s="44"/>
      <c r="I2545" s="44"/>
      <c r="J2545" s="44"/>
      <c r="K2545" s="44"/>
      <c r="M2545" s="44"/>
      <c r="N2545" s="44"/>
      <c r="O2545" s="44"/>
      <c r="P2545" s="44"/>
      <c r="Q2545" s="44"/>
      <c r="W2545" s="44"/>
      <c r="X2545" s="44"/>
      <c r="Y2545" s="44"/>
    </row>
    <row r="2546" spans="1:25" s="47" customFormat="1" x14ac:dyDescent="0.25">
      <c r="A2546" s="44"/>
      <c r="B2546" s="44"/>
      <c r="C2546" s="44"/>
      <c r="D2546" s="44"/>
      <c r="E2546" s="44"/>
      <c r="G2546" s="44"/>
      <c r="H2546" s="44"/>
      <c r="I2546" s="44"/>
      <c r="J2546" s="44"/>
      <c r="K2546" s="44"/>
      <c r="M2546" s="44"/>
      <c r="N2546" s="44"/>
      <c r="O2546" s="44"/>
      <c r="P2546" s="44"/>
      <c r="Q2546" s="44"/>
      <c r="W2546" s="44"/>
      <c r="X2546" s="44"/>
      <c r="Y2546" s="44"/>
    </row>
    <row r="2547" spans="1:25" s="47" customFormat="1" x14ac:dyDescent="0.25">
      <c r="A2547" s="44"/>
      <c r="B2547" s="44"/>
      <c r="C2547" s="44"/>
      <c r="D2547" s="44"/>
      <c r="E2547" s="44"/>
      <c r="G2547" s="44"/>
      <c r="H2547" s="44"/>
      <c r="I2547" s="44"/>
      <c r="J2547" s="44"/>
      <c r="K2547" s="44"/>
      <c r="M2547" s="44"/>
      <c r="N2547" s="44"/>
      <c r="O2547" s="44"/>
      <c r="P2547" s="44"/>
      <c r="Q2547" s="44"/>
      <c r="W2547" s="44"/>
      <c r="X2547" s="44"/>
      <c r="Y2547" s="44"/>
    </row>
    <row r="2548" spans="1:25" s="47" customFormat="1" x14ac:dyDescent="0.25">
      <c r="A2548" s="44"/>
      <c r="B2548" s="44"/>
      <c r="C2548" s="44"/>
      <c r="D2548" s="44"/>
      <c r="E2548" s="44"/>
      <c r="G2548" s="44"/>
      <c r="H2548" s="44"/>
      <c r="I2548" s="44"/>
      <c r="J2548" s="44"/>
      <c r="K2548" s="44"/>
      <c r="M2548" s="44"/>
      <c r="N2548" s="44"/>
      <c r="O2548" s="44"/>
      <c r="P2548" s="44"/>
      <c r="Q2548" s="44"/>
      <c r="W2548" s="44"/>
      <c r="X2548" s="44"/>
      <c r="Y2548" s="44"/>
    </row>
    <row r="2549" spans="1:25" s="47" customFormat="1" x14ac:dyDescent="0.25">
      <c r="A2549" s="44"/>
      <c r="B2549" s="44"/>
      <c r="C2549" s="44"/>
      <c r="D2549" s="44"/>
      <c r="E2549" s="44"/>
      <c r="G2549" s="44"/>
      <c r="H2549" s="44"/>
      <c r="I2549" s="44"/>
      <c r="J2549" s="44"/>
      <c r="K2549" s="44"/>
      <c r="M2549" s="44"/>
      <c r="N2549" s="44"/>
      <c r="O2549" s="44"/>
      <c r="P2549" s="44"/>
      <c r="Q2549" s="44"/>
      <c r="W2549" s="44"/>
      <c r="X2549" s="44"/>
      <c r="Y2549" s="44"/>
    </row>
    <row r="2550" spans="1:25" s="47" customFormat="1" x14ac:dyDescent="0.25">
      <c r="A2550" s="44"/>
      <c r="B2550" s="44"/>
      <c r="C2550" s="44"/>
      <c r="D2550" s="44"/>
      <c r="E2550" s="44"/>
      <c r="G2550" s="44"/>
      <c r="H2550" s="44"/>
      <c r="I2550" s="44"/>
      <c r="J2550" s="44"/>
      <c r="K2550" s="44"/>
      <c r="M2550" s="44"/>
      <c r="N2550" s="44"/>
      <c r="O2550" s="44"/>
      <c r="P2550" s="44"/>
      <c r="Q2550" s="44"/>
      <c r="W2550" s="44"/>
      <c r="X2550" s="44"/>
      <c r="Y2550" s="44"/>
    </row>
    <row r="2551" spans="1:25" s="47" customFormat="1" x14ac:dyDescent="0.25">
      <c r="A2551" s="44"/>
      <c r="B2551" s="44"/>
      <c r="C2551" s="44"/>
      <c r="D2551" s="44"/>
      <c r="E2551" s="44"/>
      <c r="G2551" s="44"/>
      <c r="H2551" s="44"/>
      <c r="I2551" s="44"/>
      <c r="J2551" s="44"/>
      <c r="K2551" s="44"/>
      <c r="M2551" s="44"/>
      <c r="N2551" s="44"/>
      <c r="O2551" s="44"/>
      <c r="P2551" s="44"/>
      <c r="Q2551" s="44"/>
      <c r="W2551" s="44"/>
      <c r="X2551" s="44"/>
      <c r="Y2551" s="44"/>
    </row>
    <row r="2552" spans="1:25" s="47" customFormat="1" x14ac:dyDescent="0.25">
      <c r="A2552" s="44"/>
      <c r="B2552" s="44"/>
      <c r="C2552" s="44"/>
      <c r="D2552" s="44"/>
      <c r="E2552" s="44"/>
      <c r="G2552" s="44"/>
      <c r="H2552" s="44"/>
      <c r="I2552" s="44"/>
      <c r="J2552" s="44"/>
      <c r="K2552" s="44"/>
      <c r="M2552" s="44"/>
      <c r="N2552" s="44"/>
      <c r="O2552" s="44"/>
      <c r="P2552" s="44"/>
      <c r="Q2552" s="44"/>
      <c r="W2552" s="44"/>
      <c r="X2552" s="44"/>
      <c r="Y2552" s="44"/>
    </row>
    <row r="2553" spans="1:25" s="47" customFormat="1" x14ac:dyDescent="0.25">
      <c r="A2553" s="44"/>
      <c r="B2553" s="44"/>
      <c r="C2553" s="44"/>
      <c r="D2553" s="44"/>
      <c r="E2553" s="44"/>
      <c r="G2553" s="44"/>
      <c r="H2553" s="44"/>
      <c r="I2553" s="44"/>
      <c r="J2553" s="44"/>
      <c r="K2553" s="44"/>
      <c r="M2553" s="44"/>
      <c r="N2553" s="44"/>
      <c r="O2553" s="44"/>
      <c r="P2553" s="44"/>
      <c r="Q2553" s="44"/>
      <c r="W2553" s="44"/>
      <c r="X2553" s="44"/>
      <c r="Y2553" s="44"/>
    </row>
    <row r="2554" spans="1:25" s="47" customFormat="1" x14ac:dyDescent="0.25">
      <c r="A2554" s="44"/>
      <c r="B2554" s="44"/>
      <c r="C2554" s="44"/>
      <c r="D2554" s="44"/>
      <c r="E2554" s="44"/>
      <c r="G2554" s="44"/>
      <c r="H2554" s="44"/>
      <c r="I2554" s="44"/>
      <c r="J2554" s="44"/>
      <c r="K2554" s="44"/>
      <c r="M2554" s="44"/>
      <c r="N2554" s="44"/>
      <c r="O2554" s="44"/>
      <c r="P2554" s="44"/>
      <c r="Q2554" s="44"/>
      <c r="W2554" s="44"/>
      <c r="X2554" s="44"/>
      <c r="Y2554" s="44"/>
    </row>
    <row r="2555" spans="1:25" s="47" customFormat="1" x14ac:dyDescent="0.25">
      <c r="A2555" s="44"/>
      <c r="B2555" s="44"/>
      <c r="C2555" s="44"/>
      <c r="D2555" s="44"/>
      <c r="E2555" s="44"/>
      <c r="G2555" s="44"/>
      <c r="H2555" s="44"/>
      <c r="I2555" s="44"/>
      <c r="J2555" s="44"/>
      <c r="K2555" s="44"/>
      <c r="M2555" s="44"/>
      <c r="N2555" s="44"/>
      <c r="O2555" s="44"/>
      <c r="P2555" s="44"/>
      <c r="Q2555" s="44"/>
      <c r="W2555" s="44"/>
      <c r="X2555" s="44"/>
      <c r="Y2555" s="44"/>
    </row>
    <row r="2556" spans="1:25" s="47" customFormat="1" x14ac:dyDescent="0.25">
      <c r="A2556" s="44"/>
      <c r="B2556" s="44"/>
      <c r="C2556" s="44"/>
      <c r="D2556" s="44"/>
      <c r="E2556" s="44"/>
      <c r="G2556" s="44"/>
      <c r="H2556" s="44"/>
      <c r="I2556" s="44"/>
      <c r="J2556" s="44"/>
      <c r="K2556" s="44"/>
      <c r="M2556" s="44"/>
      <c r="N2556" s="44"/>
      <c r="O2556" s="44"/>
      <c r="P2556" s="44"/>
      <c r="Q2556" s="44"/>
      <c r="W2556" s="44"/>
      <c r="X2556" s="44"/>
      <c r="Y2556" s="44"/>
    </row>
    <row r="2557" spans="1:25" s="47" customFormat="1" x14ac:dyDescent="0.25">
      <c r="A2557" s="44"/>
      <c r="B2557" s="44"/>
      <c r="C2557" s="44"/>
      <c r="D2557" s="44"/>
      <c r="E2557" s="44"/>
      <c r="G2557" s="44"/>
      <c r="H2557" s="44"/>
      <c r="I2557" s="44"/>
      <c r="J2557" s="44"/>
      <c r="K2557" s="44"/>
      <c r="M2557" s="44"/>
      <c r="N2557" s="44"/>
      <c r="O2557" s="44"/>
      <c r="P2557" s="44"/>
      <c r="Q2557" s="44"/>
      <c r="W2557" s="44"/>
      <c r="X2557" s="44"/>
      <c r="Y2557" s="44"/>
    </row>
    <row r="2558" spans="1:25" s="47" customFormat="1" x14ac:dyDescent="0.25">
      <c r="A2558" s="44"/>
      <c r="B2558" s="44"/>
      <c r="C2558" s="44"/>
      <c r="D2558" s="44"/>
      <c r="E2558" s="44"/>
      <c r="G2558" s="44"/>
      <c r="H2558" s="44"/>
      <c r="I2558" s="44"/>
      <c r="J2558" s="44"/>
      <c r="K2558" s="44"/>
      <c r="M2558" s="44"/>
      <c r="N2558" s="44"/>
      <c r="O2558" s="44"/>
      <c r="P2558" s="44"/>
      <c r="Q2558" s="44"/>
      <c r="W2558" s="44"/>
      <c r="X2558" s="44"/>
      <c r="Y2558" s="44"/>
    </row>
    <row r="2559" spans="1:25" s="47" customFormat="1" x14ac:dyDescent="0.25">
      <c r="A2559" s="44"/>
      <c r="B2559" s="44"/>
      <c r="C2559" s="44"/>
      <c r="D2559" s="44"/>
      <c r="E2559" s="44"/>
      <c r="G2559" s="44"/>
      <c r="H2559" s="44"/>
      <c r="I2559" s="44"/>
      <c r="J2559" s="44"/>
      <c r="K2559" s="44"/>
      <c r="M2559" s="44"/>
      <c r="N2559" s="44"/>
      <c r="O2559" s="44"/>
      <c r="P2559" s="44"/>
      <c r="Q2559" s="44"/>
      <c r="W2559" s="44"/>
      <c r="X2559" s="44"/>
      <c r="Y2559" s="44"/>
    </row>
    <row r="2560" spans="1:25" s="47" customFormat="1" x14ac:dyDescent="0.25">
      <c r="A2560" s="44"/>
      <c r="B2560" s="44"/>
      <c r="C2560" s="44"/>
      <c r="D2560" s="44"/>
      <c r="E2560" s="44"/>
      <c r="G2560" s="44"/>
      <c r="H2560" s="44"/>
      <c r="I2560" s="44"/>
      <c r="J2560" s="44"/>
      <c r="K2560" s="44"/>
      <c r="M2560" s="44"/>
      <c r="N2560" s="44"/>
      <c r="O2560" s="44"/>
      <c r="P2560" s="44"/>
      <c r="Q2560" s="44"/>
      <c r="W2560" s="44"/>
      <c r="X2560" s="44"/>
      <c r="Y2560" s="44"/>
    </row>
    <row r="2561" spans="1:25" s="47" customFormat="1" x14ac:dyDescent="0.25">
      <c r="A2561" s="44"/>
      <c r="B2561" s="44"/>
      <c r="C2561" s="44"/>
      <c r="D2561" s="44"/>
      <c r="E2561" s="44"/>
      <c r="G2561" s="44"/>
      <c r="H2561" s="44"/>
      <c r="I2561" s="44"/>
      <c r="J2561" s="44"/>
      <c r="K2561" s="44"/>
      <c r="M2561" s="44"/>
      <c r="N2561" s="44"/>
      <c r="O2561" s="44"/>
      <c r="P2561" s="44"/>
      <c r="Q2561" s="44"/>
      <c r="W2561" s="44"/>
      <c r="X2561" s="44"/>
      <c r="Y2561" s="44"/>
    </row>
    <row r="2562" spans="1:25" s="47" customFormat="1" x14ac:dyDescent="0.25">
      <c r="A2562" s="44"/>
      <c r="B2562" s="44"/>
      <c r="C2562" s="44"/>
      <c r="D2562" s="44"/>
      <c r="E2562" s="44"/>
      <c r="G2562" s="44"/>
      <c r="H2562" s="44"/>
      <c r="I2562" s="44"/>
      <c r="J2562" s="44"/>
      <c r="K2562" s="44"/>
      <c r="M2562" s="44"/>
      <c r="N2562" s="44"/>
      <c r="O2562" s="44"/>
      <c r="P2562" s="44"/>
      <c r="Q2562" s="44"/>
      <c r="W2562" s="44"/>
      <c r="X2562" s="44"/>
      <c r="Y2562" s="44"/>
    </row>
    <row r="2563" spans="1:25" s="47" customFormat="1" x14ac:dyDescent="0.25">
      <c r="A2563" s="44"/>
      <c r="B2563" s="44"/>
      <c r="C2563" s="44"/>
      <c r="D2563" s="44"/>
      <c r="E2563" s="44"/>
      <c r="G2563" s="44"/>
      <c r="H2563" s="44"/>
      <c r="I2563" s="44"/>
      <c r="J2563" s="44"/>
      <c r="K2563" s="44"/>
      <c r="M2563" s="44"/>
      <c r="N2563" s="44"/>
      <c r="O2563" s="44"/>
      <c r="P2563" s="44"/>
      <c r="Q2563" s="44"/>
      <c r="W2563" s="44"/>
      <c r="X2563" s="44"/>
      <c r="Y2563" s="44"/>
    </row>
    <row r="2564" spans="1:25" s="47" customFormat="1" x14ac:dyDescent="0.25">
      <c r="A2564" s="44"/>
      <c r="B2564" s="44"/>
      <c r="C2564" s="44"/>
      <c r="D2564" s="44"/>
      <c r="E2564" s="44"/>
      <c r="G2564" s="44"/>
      <c r="H2564" s="44"/>
      <c r="I2564" s="44"/>
      <c r="J2564" s="44"/>
      <c r="K2564" s="44"/>
      <c r="M2564" s="44"/>
      <c r="N2564" s="44"/>
      <c r="O2564" s="44"/>
      <c r="P2564" s="44"/>
      <c r="Q2564" s="44"/>
      <c r="W2564" s="44"/>
      <c r="X2564" s="44"/>
      <c r="Y2564" s="44"/>
    </row>
    <row r="2565" spans="1:25" s="47" customFormat="1" x14ac:dyDescent="0.25">
      <c r="A2565" s="44"/>
      <c r="B2565" s="44"/>
      <c r="C2565" s="44"/>
      <c r="D2565" s="44"/>
      <c r="E2565" s="44"/>
      <c r="G2565" s="44"/>
      <c r="H2565" s="44"/>
      <c r="I2565" s="44"/>
      <c r="J2565" s="44"/>
      <c r="K2565" s="44"/>
      <c r="M2565" s="44"/>
      <c r="N2565" s="44"/>
      <c r="O2565" s="44"/>
      <c r="P2565" s="44"/>
      <c r="Q2565" s="44"/>
      <c r="W2565" s="44"/>
      <c r="X2565" s="44"/>
      <c r="Y2565" s="44"/>
    </row>
    <row r="2566" spans="1:25" s="47" customFormat="1" x14ac:dyDescent="0.25">
      <c r="A2566" s="44"/>
      <c r="B2566" s="44"/>
      <c r="C2566" s="44"/>
      <c r="D2566" s="44"/>
      <c r="E2566" s="44"/>
      <c r="G2566" s="44"/>
      <c r="H2566" s="44"/>
      <c r="I2566" s="44"/>
      <c r="J2566" s="44"/>
      <c r="K2566" s="44"/>
      <c r="M2566" s="44"/>
      <c r="N2566" s="44"/>
      <c r="O2566" s="44"/>
      <c r="P2566" s="44"/>
      <c r="Q2566" s="44"/>
      <c r="W2566" s="44"/>
      <c r="X2566" s="44"/>
      <c r="Y2566" s="44"/>
    </row>
    <row r="2567" spans="1:25" s="47" customFormat="1" x14ac:dyDescent="0.25">
      <c r="A2567" s="44"/>
      <c r="B2567" s="44"/>
      <c r="C2567" s="44"/>
      <c r="D2567" s="44"/>
      <c r="E2567" s="44"/>
      <c r="G2567" s="44"/>
      <c r="H2567" s="44"/>
      <c r="I2567" s="44"/>
      <c r="J2567" s="44"/>
      <c r="K2567" s="44"/>
      <c r="M2567" s="44"/>
      <c r="N2567" s="44"/>
      <c r="O2567" s="44"/>
      <c r="P2567" s="44"/>
      <c r="Q2567" s="44"/>
      <c r="W2567" s="44"/>
      <c r="X2567" s="44"/>
      <c r="Y2567" s="44"/>
    </row>
    <row r="2568" spans="1:25" s="47" customFormat="1" x14ac:dyDescent="0.25">
      <c r="A2568" s="44"/>
      <c r="B2568" s="44"/>
      <c r="C2568" s="44"/>
      <c r="D2568" s="44"/>
      <c r="E2568" s="44"/>
      <c r="G2568" s="44"/>
      <c r="H2568" s="44"/>
      <c r="I2568" s="44"/>
      <c r="J2568" s="44"/>
      <c r="K2568" s="44"/>
      <c r="M2568" s="44"/>
      <c r="N2568" s="44"/>
      <c r="O2568" s="44"/>
      <c r="P2568" s="44"/>
      <c r="Q2568" s="44"/>
      <c r="W2568" s="44"/>
      <c r="X2568" s="44"/>
      <c r="Y2568" s="44"/>
    </row>
    <row r="2569" spans="1:25" s="47" customFormat="1" x14ac:dyDescent="0.25">
      <c r="A2569" s="44"/>
      <c r="B2569" s="44"/>
      <c r="C2569" s="44"/>
      <c r="D2569" s="44"/>
      <c r="E2569" s="44"/>
      <c r="G2569" s="44"/>
      <c r="H2569" s="44"/>
      <c r="I2569" s="44"/>
      <c r="J2569" s="44"/>
      <c r="K2569" s="44"/>
      <c r="M2569" s="44"/>
      <c r="N2569" s="44"/>
      <c r="O2569" s="44"/>
      <c r="P2569" s="44"/>
      <c r="Q2569" s="44"/>
      <c r="W2569" s="44"/>
      <c r="X2569" s="44"/>
      <c r="Y2569" s="44"/>
    </row>
    <row r="2570" spans="1:25" s="47" customFormat="1" x14ac:dyDescent="0.25">
      <c r="A2570" s="44"/>
      <c r="B2570" s="44"/>
      <c r="C2570" s="44"/>
      <c r="D2570" s="44"/>
      <c r="E2570" s="44"/>
      <c r="G2570" s="44"/>
      <c r="H2570" s="44"/>
      <c r="I2570" s="44"/>
      <c r="J2570" s="44"/>
      <c r="K2570" s="44"/>
      <c r="M2570" s="44"/>
      <c r="N2570" s="44"/>
      <c r="O2570" s="44"/>
      <c r="P2570" s="44"/>
      <c r="Q2570" s="44"/>
      <c r="W2570" s="44"/>
      <c r="X2570" s="44"/>
      <c r="Y2570" s="44"/>
    </row>
    <row r="2571" spans="1:25" s="47" customFormat="1" x14ac:dyDescent="0.25">
      <c r="A2571" s="44"/>
      <c r="B2571" s="44"/>
      <c r="C2571" s="44"/>
      <c r="D2571" s="44"/>
      <c r="E2571" s="44"/>
      <c r="G2571" s="44"/>
      <c r="H2571" s="44"/>
      <c r="I2571" s="44"/>
      <c r="J2571" s="44"/>
      <c r="K2571" s="44"/>
      <c r="M2571" s="44"/>
      <c r="N2571" s="44"/>
      <c r="O2571" s="44"/>
      <c r="P2571" s="44"/>
      <c r="Q2571" s="44"/>
      <c r="W2571" s="44"/>
      <c r="X2571" s="44"/>
      <c r="Y2571" s="44"/>
    </row>
    <row r="2572" spans="1:25" s="47" customFormat="1" x14ac:dyDescent="0.25">
      <c r="A2572" s="44"/>
      <c r="B2572" s="44"/>
      <c r="C2572" s="44"/>
      <c r="D2572" s="44"/>
      <c r="E2572" s="44"/>
      <c r="G2572" s="44"/>
      <c r="H2572" s="44"/>
      <c r="I2572" s="44"/>
      <c r="J2572" s="44"/>
      <c r="K2572" s="44"/>
      <c r="M2572" s="44"/>
      <c r="N2572" s="44"/>
      <c r="O2572" s="44"/>
      <c r="P2572" s="44"/>
      <c r="Q2572" s="44"/>
      <c r="W2572" s="44"/>
      <c r="X2572" s="44"/>
      <c r="Y2572" s="44"/>
    </row>
    <row r="2573" spans="1:25" s="47" customFormat="1" x14ac:dyDescent="0.25">
      <c r="A2573" s="44"/>
      <c r="B2573" s="44"/>
      <c r="C2573" s="44"/>
      <c r="D2573" s="44"/>
      <c r="E2573" s="44"/>
      <c r="G2573" s="44"/>
      <c r="H2573" s="44"/>
      <c r="I2573" s="44"/>
      <c r="J2573" s="44"/>
      <c r="K2573" s="44"/>
      <c r="M2573" s="44"/>
      <c r="N2573" s="44"/>
      <c r="O2573" s="44"/>
      <c r="P2573" s="44"/>
      <c r="Q2573" s="44"/>
      <c r="W2573" s="44"/>
      <c r="X2573" s="44"/>
      <c r="Y2573" s="44"/>
    </row>
    <row r="2574" spans="1:25" s="47" customFormat="1" x14ac:dyDescent="0.25">
      <c r="A2574" s="44"/>
      <c r="B2574" s="44"/>
      <c r="C2574" s="44"/>
      <c r="D2574" s="44"/>
      <c r="E2574" s="44"/>
      <c r="G2574" s="44"/>
      <c r="H2574" s="44"/>
      <c r="I2574" s="44"/>
      <c r="J2574" s="44"/>
      <c r="K2574" s="44"/>
      <c r="M2574" s="44"/>
      <c r="N2574" s="44"/>
      <c r="O2574" s="44"/>
      <c r="P2574" s="44"/>
      <c r="Q2574" s="44"/>
      <c r="W2574" s="44"/>
      <c r="X2574" s="44"/>
      <c r="Y2574" s="44"/>
    </row>
    <row r="2575" spans="1:25" s="47" customFormat="1" x14ac:dyDescent="0.25">
      <c r="A2575" s="44"/>
      <c r="B2575" s="44"/>
      <c r="C2575" s="44"/>
      <c r="D2575" s="44"/>
      <c r="E2575" s="44"/>
      <c r="G2575" s="44"/>
      <c r="H2575" s="44"/>
      <c r="I2575" s="44"/>
      <c r="J2575" s="44"/>
      <c r="K2575" s="44"/>
      <c r="M2575" s="44"/>
      <c r="N2575" s="44"/>
      <c r="O2575" s="44"/>
      <c r="P2575" s="44"/>
      <c r="Q2575" s="44"/>
      <c r="W2575" s="44"/>
      <c r="X2575" s="44"/>
      <c r="Y2575" s="44"/>
    </row>
    <row r="2576" spans="1:25" s="47" customFormat="1" x14ac:dyDescent="0.25">
      <c r="A2576" s="44"/>
      <c r="B2576" s="44"/>
      <c r="C2576" s="44"/>
      <c r="D2576" s="44"/>
      <c r="E2576" s="44"/>
      <c r="G2576" s="44"/>
      <c r="H2576" s="44"/>
      <c r="I2576" s="44"/>
      <c r="J2576" s="44"/>
      <c r="K2576" s="44"/>
      <c r="M2576" s="44"/>
      <c r="N2576" s="44"/>
      <c r="O2576" s="44"/>
      <c r="P2576" s="44"/>
      <c r="Q2576" s="44"/>
      <c r="W2576" s="44"/>
      <c r="X2576" s="44"/>
      <c r="Y2576" s="44"/>
    </row>
    <row r="2577" spans="1:25" s="47" customFormat="1" x14ac:dyDescent="0.25">
      <c r="A2577" s="44"/>
      <c r="B2577" s="44"/>
      <c r="C2577" s="44"/>
      <c r="D2577" s="44"/>
      <c r="E2577" s="44"/>
      <c r="G2577" s="44"/>
      <c r="H2577" s="44"/>
      <c r="I2577" s="44"/>
      <c r="J2577" s="44"/>
      <c r="K2577" s="44"/>
      <c r="M2577" s="44"/>
      <c r="N2577" s="44"/>
      <c r="O2577" s="44"/>
      <c r="P2577" s="44"/>
      <c r="Q2577" s="44"/>
      <c r="W2577" s="44"/>
      <c r="X2577" s="44"/>
      <c r="Y2577" s="44"/>
    </row>
    <row r="2578" spans="1:25" s="47" customFormat="1" x14ac:dyDescent="0.25">
      <c r="A2578" s="44"/>
      <c r="B2578" s="44"/>
      <c r="C2578" s="44"/>
      <c r="D2578" s="44"/>
      <c r="E2578" s="44"/>
      <c r="G2578" s="44"/>
      <c r="H2578" s="44"/>
      <c r="I2578" s="44"/>
      <c r="J2578" s="44"/>
      <c r="K2578" s="44"/>
      <c r="M2578" s="44"/>
      <c r="N2578" s="44"/>
      <c r="O2578" s="44"/>
      <c r="P2578" s="44"/>
      <c r="Q2578" s="44"/>
      <c r="W2578" s="44"/>
      <c r="X2578" s="44"/>
      <c r="Y2578" s="44"/>
    </row>
    <row r="2579" spans="1:25" s="47" customFormat="1" x14ac:dyDescent="0.25">
      <c r="A2579" s="44"/>
      <c r="B2579" s="44"/>
      <c r="C2579" s="44"/>
      <c r="D2579" s="44"/>
      <c r="E2579" s="44"/>
      <c r="G2579" s="44"/>
      <c r="H2579" s="44"/>
      <c r="I2579" s="44"/>
      <c r="J2579" s="44"/>
      <c r="K2579" s="44"/>
      <c r="M2579" s="44"/>
      <c r="N2579" s="44"/>
      <c r="O2579" s="44"/>
      <c r="P2579" s="44"/>
      <c r="Q2579" s="44"/>
      <c r="W2579" s="44"/>
      <c r="X2579" s="44"/>
      <c r="Y2579" s="44"/>
    </row>
    <row r="2580" spans="1:25" s="47" customFormat="1" x14ac:dyDescent="0.25">
      <c r="A2580" s="44"/>
      <c r="B2580" s="44"/>
      <c r="C2580" s="44"/>
      <c r="D2580" s="44"/>
      <c r="E2580" s="44"/>
      <c r="G2580" s="44"/>
      <c r="H2580" s="44"/>
      <c r="I2580" s="44"/>
      <c r="J2580" s="44"/>
      <c r="K2580" s="44"/>
      <c r="M2580" s="44"/>
      <c r="N2580" s="44"/>
      <c r="O2580" s="44"/>
      <c r="P2580" s="44"/>
      <c r="Q2580" s="44"/>
      <c r="W2580" s="44"/>
      <c r="X2580" s="44"/>
      <c r="Y2580" s="44"/>
    </row>
    <row r="2581" spans="1:25" s="47" customFormat="1" x14ac:dyDescent="0.25">
      <c r="A2581" s="44"/>
      <c r="B2581" s="44"/>
      <c r="C2581" s="44"/>
      <c r="D2581" s="44"/>
      <c r="E2581" s="44"/>
      <c r="G2581" s="44"/>
      <c r="H2581" s="44"/>
      <c r="I2581" s="44"/>
      <c r="J2581" s="44"/>
      <c r="K2581" s="44"/>
      <c r="M2581" s="44"/>
      <c r="N2581" s="44"/>
      <c r="O2581" s="44"/>
      <c r="P2581" s="44"/>
      <c r="Q2581" s="44"/>
      <c r="W2581" s="44"/>
      <c r="X2581" s="44"/>
      <c r="Y2581" s="44"/>
    </row>
    <row r="2582" spans="1:25" s="47" customFormat="1" x14ac:dyDescent="0.25">
      <c r="A2582" s="44"/>
      <c r="B2582" s="44"/>
      <c r="C2582" s="44"/>
      <c r="D2582" s="44"/>
      <c r="E2582" s="44"/>
      <c r="G2582" s="44"/>
      <c r="H2582" s="44"/>
      <c r="I2582" s="44"/>
      <c r="J2582" s="44"/>
      <c r="K2582" s="44"/>
      <c r="M2582" s="44"/>
      <c r="N2582" s="44"/>
      <c r="O2582" s="44"/>
      <c r="P2582" s="44"/>
      <c r="Q2582" s="44"/>
      <c r="W2582" s="44"/>
      <c r="X2582" s="44"/>
      <c r="Y2582" s="44"/>
    </row>
    <row r="2583" spans="1:25" s="47" customFormat="1" x14ac:dyDescent="0.25">
      <c r="A2583" s="44"/>
      <c r="B2583" s="44"/>
      <c r="C2583" s="44"/>
      <c r="D2583" s="44"/>
      <c r="E2583" s="44"/>
      <c r="G2583" s="44"/>
      <c r="H2583" s="44"/>
      <c r="I2583" s="44"/>
      <c r="J2583" s="44"/>
      <c r="K2583" s="44"/>
      <c r="M2583" s="44"/>
      <c r="N2583" s="44"/>
      <c r="O2583" s="44"/>
      <c r="P2583" s="44"/>
      <c r="Q2583" s="44"/>
      <c r="W2583" s="44"/>
      <c r="X2583" s="44"/>
      <c r="Y2583" s="44"/>
    </row>
    <row r="2584" spans="1:25" s="47" customFormat="1" x14ac:dyDescent="0.25">
      <c r="A2584" s="44"/>
      <c r="B2584" s="44"/>
      <c r="C2584" s="44"/>
      <c r="D2584" s="44"/>
      <c r="E2584" s="44"/>
      <c r="G2584" s="44"/>
      <c r="H2584" s="44"/>
      <c r="I2584" s="44"/>
      <c r="J2584" s="44"/>
      <c r="K2584" s="44"/>
      <c r="M2584" s="44"/>
      <c r="N2584" s="44"/>
      <c r="O2584" s="44"/>
      <c r="P2584" s="44"/>
      <c r="Q2584" s="44"/>
      <c r="W2584" s="44"/>
      <c r="X2584" s="44"/>
      <c r="Y2584" s="44"/>
    </row>
    <row r="2585" spans="1:25" s="47" customFormat="1" x14ac:dyDescent="0.25">
      <c r="A2585" s="44"/>
      <c r="B2585" s="44"/>
      <c r="C2585" s="44"/>
      <c r="D2585" s="44"/>
      <c r="E2585" s="44"/>
      <c r="G2585" s="44"/>
      <c r="H2585" s="44"/>
      <c r="I2585" s="44"/>
      <c r="J2585" s="44"/>
      <c r="K2585" s="44"/>
      <c r="M2585" s="44"/>
      <c r="N2585" s="44"/>
      <c r="O2585" s="44"/>
      <c r="P2585" s="44"/>
      <c r="Q2585" s="44"/>
      <c r="W2585" s="44"/>
      <c r="X2585" s="44"/>
      <c r="Y2585" s="44"/>
    </row>
    <row r="2586" spans="1:25" s="47" customFormat="1" x14ac:dyDescent="0.25">
      <c r="A2586" s="44"/>
      <c r="B2586" s="44"/>
      <c r="C2586" s="44"/>
      <c r="D2586" s="44"/>
      <c r="E2586" s="44"/>
      <c r="G2586" s="44"/>
      <c r="H2586" s="44"/>
      <c r="I2586" s="44"/>
      <c r="J2586" s="44"/>
      <c r="K2586" s="44"/>
      <c r="M2586" s="44"/>
      <c r="N2586" s="44"/>
      <c r="O2586" s="44"/>
      <c r="P2586" s="44"/>
      <c r="Q2586" s="44"/>
      <c r="W2586" s="44"/>
      <c r="X2586" s="44"/>
      <c r="Y2586" s="44"/>
    </row>
    <row r="2587" spans="1:25" s="47" customFormat="1" x14ac:dyDescent="0.25">
      <c r="A2587" s="44"/>
      <c r="B2587" s="44"/>
      <c r="C2587" s="44"/>
      <c r="D2587" s="44"/>
      <c r="E2587" s="44"/>
      <c r="G2587" s="44"/>
      <c r="H2587" s="44"/>
      <c r="I2587" s="44"/>
      <c r="J2587" s="44"/>
      <c r="K2587" s="44"/>
      <c r="M2587" s="44"/>
      <c r="N2587" s="44"/>
      <c r="O2587" s="44"/>
      <c r="P2587" s="44"/>
      <c r="Q2587" s="44"/>
      <c r="W2587" s="44"/>
      <c r="X2587" s="44"/>
      <c r="Y2587" s="44"/>
    </row>
    <row r="2588" spans="1:25" s="47" customFormat="1" x14ac:dyDescent="0.25">
      <c r="A2588" s="44"/>
      <c r="B2588" s="44"/>
      <c r="C2588" s="44"/>
      <c r="D2588" s="44"/>
      <c r="E2588" s="44"/>
      <c r="G2588" s="44"/>
      <c r="H2588" s="44"/>
      <c r="I2588" s="44"/>
      <c r="J2588" s="44"/>
      <c r="K2588" s="44"/>
      <c r="M2588" s="44"/>
      <c r="N2588" s="44"/>
      <c r="O2588" s="44"/>
      <c r="P2588" s="44"/>
      <c r="Q2588" s="44"/>
      <c r="W2588" s="44"/>
      <c r="X2588" s="44"/>
      <c r="Y2588" s="44"/>
    </row>
    <row r="2589" spans="1:25" s="47" customFormat="1" x14ac:dyDescent="0.25">
      <c r="A2589" s="44"/>
      <c r="B2589" s="44"/>
      <c r="C2589" s="44"/>
      <c r="D2589" s="44"/>
      <c r="E2589" s="44"/>
      <c r="G2589" s="44"/>
      <c r="H2589" s="44"/>
      <c r="I2589" s="44"/>
      <c r="J2589" s="44"/>
      <c r="K2589" s="44"/>
      <c r="M2589" s="44"/>
      <c r="N2589" s="44"/>
      <c r="O2589" s="44"/>
      <c r="P2589" s="44"/>
      <c r="Q2589" s="44"/>
      <c r="W2589" s="44"/>
      <c r="X2589" s="44"/>
      <c r="Y2589" s="44"/>
    </row>
    <row r="2590" spans="1:25" s="47" customFormat="1" x14ac:dyDescent="0.25">
      <c r="A2590" s="44"/>
      <c r="B2590" s="44"/>
      <c r="C2590" s="44"/>
      <c r="D2590" s="44"/>
      <c r="E2590" s="44"/>
      <c r="G2590" s="44"/>
      <c r="H2590" s="44"/>
      <c r="I2590" s="44"/>
      <c r="J2590" s="44"/>
      <c r="K2590" s="44"/>
      <c r="M2590" s="44"/>
      <c r="N2590" s="44"/>
      <c r="O2590" s="44"/>
      <c r="P2590" s="44"/>
      <c r="Q2590" s="44"/>
      <c r="W2590" s="44"/>
      <c r="X2590" s="44"/>
      <c r="Y2590" s="44"/>
    </row>
    <row r="2591" spans="1:25" s="47" customFormat="1" x14ac:dyDescent="0.25">
      <c r="A2591" s="44"/>
      <c r="B2591" s="44"/>
      <c r="C2591" s="44"/>
      <c r="D2591" s="44"/>
      <c r="E2591" s="44"/>
      <c r="G2591" s="44"/>
      <c r="H2591" s="44"/>
      <c r="I2591" s="44"/>
      <c r="J2591" s="44"/>
      <c r="K2591" s="44"/>
      <c r="M2591" s="44"/>
      <c r="N2591" s="44"/>
      <c r="O2591" s="44"/>
      <c r="P2591" s="44"/>
      <c r="Q2591" s="44"/>
      <c r="W2591" s="44"/>
      <c r="X2591" s="44"/>
      <c r="Y2591" s="44"/>
    </row>
    <row r="2592" spans="1:25" s="47" customFormat="1" x14ac:dyDescent="0.25">
      <c r="A2592" s="44"/>
      <c r="B2592" s="44"/>
      <c r="C2592" s="44"/>
      <c r="D2592" s="44"/>
      <c r="E2592" s="44"/>
      <c r="G2592" s="44"/>
      <c r="H2592" s="44"/>
      <c r="I2592" s="44"/>
      <c r="J2592" s="44"/>
      <c r="K2592" s="44"/>
      <c r="M2592" s="44"/>
      <c r="N2592" s="44"/>
      <c r="O2592" s="44"/>
      <c r="P2592" s="44"/>
      <c r="Q2592" s="44"/>
      <c r="W2592" s="44"/>
      <c r="X2592" s="44"/>
      <c r="Y2592" s="44"/>
    </row>
    <row r="2593" spans="1:25" s="47" customFormat="1" x14ac:dyDescent="0.25">
      <c r="A2593" s="44"/>
      <c r="B2593" s="44"/>
      <c r="C2593" s="44"/>
      <c r="D2593" s="44"/>
      <c r="E2593" s="44"/>
      <c r="G2593" s="44"/>
      <c r="H2593" s="44"/>
      <c r="I2593" s="44"/>
      <c r="J2593" s="44"/>
      <c r="K2593" s="44"/>
      <c r="M2593" s="44"/>
      <c r="N2593" s="44"/>
      <c r="O2593" s="44"/>
      <c r="P2593" s="44"/>
      <c r="Q2593" s="44"/>
      <c r="W2593" s="44"/>
      <c r="X2593" s="44"/>
      <c r="Y2593" s="44"/>
    </row>
    <row r="2594" spans="1:25" s="47" customFormat="1" x14ac:dyDescent="0.25">
      <c r="A2594" s="44"/>
      <c r="B2594" s="44"/>
      <c r="C2594" s="44"/>
      <c r="D2594" s="44"/>
      <c r="E2594" s="44"/>
      <c r="G2594" s="44"/>
      <c r="H2594" s="44"/>
      <c r="I2594" s="44"/>
      <c r="J2594" s="44"/>
      <c r="K2594" s="44"/>
      <c r="M2594" s="44"/>
      <c r="N2594" s="44"/>
      <c r="O2594" s="44"/>
      <c r="P2594" s="44"/>
      <c r="Q2594" s="44"/>
      <c r="W2594" s="44"/>
      <c r="X2594" s="44"/>
      <c r="Y2594" s="44"/>
    </row>
    <row r="2595" spans="1:25" s="47" customFormat="1" x14ac:dyDescent="0.25">
      <c r="A2595" s="44"/>
      <c r="B2595" s="44"/>
      <c r="C2595" s="44"/>
      <c r="D2595" s="44"/>
      <c r="E2595" s="44"/>
      <c r="G2595" s="44"/>
      <c r="H2595" s="44"/>
      <c r="I2595" s="44"/>
      <c r="J2595" s="44"/>
      <c r="K2595" s="44"/>
      <c r="M2595" s="44"/>
      <c r="N2595" s="44"/>
      <c r="O2595" s="44"/>
      <c r="P2595" s="44"/>
      <c r="Q2595" s="44"/>
      <c r="W2595" s="44"/>
      <c r="X2595" s="44"/>
      <c r="Y2595" s="44"/>
    </row>
    <row r="2596" spans="1:25" s="47" customFormat="1" x14ac:dyDescent="0.25">
      <c r="A2596" s="44"/>
      <c r="B2596" s="44"/>
      <c r="C2596" s="44"/>
      <c r="D2596" s="44"/>
      <c r="E2596" s="44"/>
      <c r="G2596" s="44"/>
      <c r="H2596" s="44"/>
      <c r="I2596" s="44"/>
      <c r="J2596" s="44"/>
      <c r="K2596" s="44"/>
      <c r="M2596" s="44"/>
      <c r="N2596" s="44"/>
      <c r="O2596" s="44"/>
      <c r="P2596" s="44"/>
      <c r="Q2596" s="44"/>
      <c r="W2596" s="44"/>
      <c r="X2596" s="44"/>
      <c r="Y2596" s="44"/>
    </row>
    <row r="2597" spans="1:25" s="47" customFormat="1" x14ac:dyDescent="0.25">
      <c r="A2597" s="44"/>
      <c r="B2597" s="44"/>
      <c r="C2597" s="44"/>
      <c r="D2597" s="44"/>
      <c r="E2597" s="44"/>
      <c r="G2597" s="44"/>
      <c r="H2597" s="44"/>
      <c r="I2597" s="44"/>
      <c r="J2597" s="44"/>
      <c r="K2597" s="44"/>
      <c r="M2597" s="44"/>
      <c r="N2597" s="44"/>
      <c r="O2597" s="44"/>
      <c r="P2597" s="44"/>
      <c r="Q2597" s="44"/>
      <c r="W2597" s="44"/>
      <c r="X2597" s="44"/>
      <c r="Y2597" s="44"/>
    </row>
    <row r="2598" spans="1:25" s="47" customFormat="1" x14ac:dyDescent="0.25">
      <c r="A2598" s="44"/>
      <c r="B2598" s="44"/>
      <c r="C2598" s="44"/>
      <c r="D2598" s="44"/>
      <c r="E2598" s="44"/>
      <c r="G2598" s="44"/>
      <c r="H2598" s="44"/>
      <c r="I2598" s="44"/>
      <c r="J2598" s="44"/>
      <c r="K2598" s="44"/>
      <c r="M2598" s="44"/>
      <c r="N2598" s="44"/>
      <c r="O2598" s="44"/>
      <c r="P2598" s="44"/>
      <c r="Q2598" s="44"/>
      <c r="W2598" s="44"/>
      <c r="X2598" s="44"/>
      <c r="Y2598" s="44"/>
    </row>
    <row r="2599" spans="1:25" s="47" customFormat="1" x14ac:dyDescent="0.25">
      <c r="A2599" s="44"/>
      <c r="B2599" s="44"/>
      <c r="C2599" s="44"/>
      <c r="D2599" s="44"/>
      <c r="E2599" s="44"/>
      <c r="G2599" s="44"/>
      <c r="H2599" s="44"/>
      <c r="I2599" s="44"/>
      <c r="J2599" s="44"/>
      <c r="K2599" s="44"/>
      <c r="M2599" s="44"/>
      <c r="N2599" s="44"/>
      <c r="O2599" s="44"/>
      <c r="P2599" s="44"/>
      <c r="Q2599" s="44"/>
      <c r="W2599" s="44"/>
      <c r="X2599" s="44"/>
      <c r="Y2599" s="44"/>
    </row>
    <row r="2600" spans="1:25" s="47" customFormat="1" x14ac:dyDescent="0.25">
      <c r="A2600" s="44"/>
      <c r="B2600" s="44"/>
      <c r="C2600" s="44"/>
      <c r="D2600" s="44"/>
      <c r="E2600" s="44"/>
      <c r="G2600" s="44"/>
      <c r="H2600" s="44"/>
      <c r="I2600" s="44"/>
      <c r="J2600" s="44"/>
      <c r="K2600" s="44"/>
      <c r="M2600" s="44"/>
      <c r="N2600" s="44"/>
      <c r="O2600" s="44"/>
      <c r="P2600" s="44"/>
      <c r="Q2600" s="44"/>
      <c r="W2600" s="44"/>
      <c r="X2600" s="44"/>
      <c r="Y2600" s="44"/>
    </row>
    <row r="2601" spans="1:25" s="47" customFormat="1" x14ac:dyDescent="0.25">
      <c r="A2601" s="44"/>
      <c r="B2601" s="44"/>
      <c r="C2601" s="44"/>
      <c r="D2601" s="44"/>
      <c r="E2601" s="44"/>
      <c r="G2601" s="44"/>
      <c r="H2601" s="44"/>
      <c r="I2601" s="44"/>
      <c r="J2601" s="44"/>
      <c r="K2601" s="44"/>
      <c r="M2601" s="44"/>
      <c r="N2601" s="44"/>
      <c r="O2601" s="44"/>
      <c r="P2601" s="44"/>
      <c r="Q2601" s="44"/>
      <c r="W2601" s="44"/>
      <c r="X2601" s="44"/>
      <c r="Y2601" s="44"/>
    </row>
    <row r="2602" spans="1:25" s="47" customFormat="1" x14ac:dyDescent="0.25">
      <c r="A2602" s="44"/>
      <c r="B2602" s="44"/>
      <c r="C2602" s="44"/>
      <c r="D2602" s="44"/>
      <c r="E2602" s="44"/>
      <c r="G2602" s="44"/>
      <c r="H2602" s="44"/>
      <c r="I2602" s="44"/>
      <c r="J2602" s="44"/>
      <c r="K2602" s="44"/>
      <c r="M2602" s="44"/>
      <c r="N2602" s="44"/>
      <c r="O2602" s="44"/>
      <c r="P2602" s="44"/>
      <c r="Q2602" s="44"/>
      <c r="W2602" s="44"/>
      <c r="X2602" s="44"/>
      <c r="Y2602" s="44"/>
    </row>
    <row r="2603" spans="1:25" s="47" customFormat="1" x14ac:dyDescent="0.25">
      <c r="A2603" s="44"/>
      <c r="B2603" s="44"/>
      <c r="C2603" s="44"/>
      <c r="D2603" s="44"/>
      <c r="E2603" s="44"/>
      <c r="G2603" s="44"/>
      <c r="H2603" s="44"/>
      <c r="I2603" s="44"/>
      <c r="J2603" s="44"/>
      <c r="K2603" s="44"/>
      <c r="M2603" s="44"/>
      <c r="N2603" s="44"/>
      <c r="O2603" s="44"/>
      <c r="P2603" s="44"/>
      <c r="Q2603" s="44"/>
      <c r="W2603" s="44"/>
      <c r="X2603" s="44"/>
      <c r="Y2603" s="44"/>
    </row>
    <row r="2604" spans="1:25" s="47" customFormat="1" x14ac:dyDescent="0.25">
      <c r="A2604" s="44"/>
      <c r="B2604" s="44"/>
      <c r="C2604" s="44"/>
      <c r="D2604" s="44"/>
      <c r="E2604" s="44"/>
      <c r="G2604" s="44"/>
      <c r="H2604" s="44"/>
      <c r="I2604" s="44"/>
      <c r="J2604" s="44"/>
      <c r="K2604" s="44"/>
      <c r="M2604" s="44"/>
      <c r="N2604" s="44"/>
      <c r="O2604" s="44"/>
      <c r="P2604" s="44"/>
      <c r="Q2604" s="44"/>
      <c r="W2604" s="44"/>
      <c r="X2604" s="44"/>
      <c r="Y2604" s="44"/>
    </row>
    <row r="2605" spans="1:25" s="47" customFormat="1" x14ac:dyDescent="0.25">
      <c r="A2605" s="44"/>
      <c r="B2605" s="44"/>
      <c r="C2605" s="44"/>
      <c r="D2605" s="44"/>
      <c r="E2605" s="44"/>
      <c r="G2605" s="44"/>
      <c r="H2605" s="44"/>
      <c r="I2605" s="44"/>
      <c r="J2605" s="44"/>
      <c r="K2605" s="44"/>
      <c r="M2605" s="44"/>
      <c r="N2605" s="44"/>
      <c r="O2605" s="44"/>
      <c r="P2605" s="44"/>
      <c r="Q2605" s="44"/>
      <c r="W2605" s="44"/>
      <c r="X2605" s="44"/>
      <c r="Y2605" s="44"/>
    </row>
    <row r="2606" spans="1:25" s="47" customFormat="1" x14ac:dyDescent="0.25">
      <c r="A2606" s="44"/>
      <c r="B2606" s="44"/>
      <c r="C2606" s="44"/>
      <c r="D2606" s="44"/>
      <c r="E2606" s="44"/>
      <c r="G2606" s="44"/>
      <c r="H2606" s="44"/>
      <c r="I2606" s="44"/>
      <c r="J2606" s="44"/>
      <c r="K2606" s="44"/>
      <c r="M2606" s="44"/>
      <c r="N2606" s="44"/>
      <c r="O2606" s="44"/>
      <c r="P2606" s="44"/>
      <c r="Q2606" s="44"/>
      <c r="W2606" s="44"/>
      <c r="X2606" s="44"/>
      <c r="Y2606" s="44"/>
    </row>
    <row r="2607" spans="1:25" s="47" customFormat="1" x14ac:dyDescent="0.25">
      <c r="A2607" s="44"/>
      <c r="B2607" s="44"/>
      <c r="C2607" s="44"/>
      <c r="D2607" s="44"/>
      <c r="E2607" s="44"/>
      <c r="G2607" s="44"/>
      <c r="H2607" s="44"/>
      <c r="I2607" s="44"/>
      <c r="J2607" s="44"/>
      <c r="K2607" s="44"/>
      <c r="M2607" s="44"/>
      <c r="N2607" s="44"/>
      <c r="O2607" s="44"/>
      <c r="P2607" s="44"/>
      <c r="Q2607" s="44"/>
      <c r="W2607" s="44"/>
      <c r="X2607" s="44"/>
      <c r="Y2607" s="44"/>
    </row>
    <row r="2608" spans="1:25" s="47" customFormat="1" x14ac:dyDescent="0.25">
      <c r="A2608" s="44"/>
      <c r="B2608" s="44"/>
      <c r="C2608" s="44"/>
      <c r="D2608" s="44"/>
      <c r="E2608" s="44"/>
      <c r="G2608" s="44"/>
      <c r="H2608" s="44"/>
      <c r="I2608" s="44"/>
      <c r="J2608" s="44"/>
      <c r="K2608" s="44"/>
      <c r="M2608" s="44"/>
      <c r="N2608" s="44"/>
      <c r="O2608" s="44"/>
      <c r="P2608" s="44"/>
      <c r="Q2608" s="44"/>
      <c r="W2608" s="44"/>
      <c r="X2608" s="44"/>
      <c r="Y2608" s="44"/>
    </row>
    <row r="2609" spans="1:25" s="47" customFormat="1" x14ac:dyDescent="0.25">
      <c r="A2609" s="44"/>
      <c r="B2609" s="44"/>
      <c r="C2609" s="44"/>
      <c r="D2609" s="44"/>
      <c r="E2609" s="44"/>
      <c r="G2609" s="44"/>
      <c r="H2609" s="44"/>
      <c r="I2609" s="44"/>
      <c r="J2609" s="44"/>
      <c r="K2609" s="44"/>
      <c r="M2609" s="44"/>
      <c r="N2609" s="44"/>
      <c r="O2609" s="44"/>
      <c r="P2609" s="44"/>
      <c r="Q2609" s="44"/>
      <c r="W2609" s="44"/>
      <c r="X2609" s="44"/>
      <c r="Y2609" s="44"/>
    </row>
    <row r="2610" spans="1:25" s="47" customFormat="1" x14ac:dyDescent="0.25">
      <c r="A2610" s="44"/>
      <c r="B2610" s="44"/>
      <c r="C2610" s="44"/>
      <c r="D2610" s="44"/>
      <c r="E2610" s="44"/>
      <c r="G2610" s="44"/>
      <c r="H2610" s="44"/>
      <c r="I2610" s="44"/>
      <c r="J2610" s="44"/>
      <c r="K2610" s="44"/>
      <c r="M2610" s="44"/>
      <c r="N2610" s="44"/>
      <c r="O2610" s="44"/>
      <c r="P2610" s="44"/>
      <c r="Q2610" s="44"/>
      <c r="W2610" s="44"/>
      <c r="X2610" s="44"/>
      <c r="Y2610" s="44"/>
    </row>
    <row r="2611" spans="1:25" s="47" customFormat="1" x14ac:dyDescent="0.25">
      <c r="A2611" s="44"/>
      <c r="B2611" s="44"/>
      <c r="C2611" s="44"/>
      <c r="D2611" s="44"/>
      <c r="E2611" s="44"/>
      <c r="G2611" s="44"/>
      <c r="H2611" s="44"/>
      <c r="I2611" s="44"/>
      <c r="J2611" s="44"/>
      <c r="K2611" s="44"/>
      <c r="M2611" s="44"/>
      <c r="N2611" s="44"/>
      <c r="O2611" s="44"/>
      <c r="P2611" s="44"/>
      <c r="Q2611" s="44"/>
      <c r="W2611" s="44"/>
      <c r="X2611" s="44"/>
      <c r="Y2611" s="44"/>
    </row>
    <row r="2612" spans="1:25" s="47" customFormat="1" x14ac:dyDescent="0.25">
      <c r="A2612" s="44"/>
      <c r="B2612" s="44"/>
      <c r="C2612" s="44"/>
      <c r="D2612" s="44"/>
      <c r="E2612" s="44"/>
      <c r="G2612" s="44"/>
      <c r="H2612" s="44"/>
      <c r="I2612" s="44"/>
      <c r="J2612" s="44"/>
      <c r="K2612" s="44"/>
      <c r="M2612" s="44"/>
      <c r="N2612" s="44"/>
      <c r="O2612" s="44"/>
      <c r="P2612" s="44"/>
      <c r="Q2612" s="44"/>
      <c r="W2612" s="44"/>
      <c r="X2612" s="44"/>
      <c r="Y2612" s="44"/>
    </row>
    <row r="2613" spans="1:25" s="47" customFormat="1" x14ac:dyDescent="0.25">
      <c r="A2613" s="44"/>
      <c r="B2613" s="44"/>
      <c r="C2613" s="44"/>
      <c r="D2613" s="44"/>
      <c r="E2613" s="44"/>
      <c r="G2613" s="44"/>
      <c r="H2613" s="44"/>
      <c r="I2613" s="44"/>
      <c r="J2613" s="44"/>
      <c r="K2613" s="44"/>
      <c r="M2613" s="44"/>
      <c r="N2613" s="44"/>
      <c r="O2613" s="44"/>
      <c r="P2613" s="44"/>
      <c r="Q2613" s="44"/>
      <c r="W2613" s="44"/>
      <c r="X2613" s="44"/>
      <c r="Y2613" s="44"/>
    </row>
    <row r="2614" spans="1:25" s="47" customFormat="1" x14ac:dyDescent="0.25">
      <c r="A2614" s="44"/>
      <c r="B2614" s="44"/>
      <c r="C2614" s="44"/>
      <c r="D2614" s="44"/>
      <c r="E2614" s="44"/>
      <c r="G2614" s="44"/>
      <c r="H2614" s="44"/>
      <c r="I2614" s="44"/>
      <c r="J2614" s="44"/>
      <c r="K2614" s="44"/>
      <c r="M2614" s="44"/>
      <c r="N2614" s="44"/>
      <c r="O2614" s="44"/>
      <c r="P2614" s="44"/>
      <c r="Q2614" s="44"/>
      <c r="W2614" s="44"/>
      <c r="X2614" s="44"/>
      <c r="Y2614" s="44"/>
    </row>
    <row r="2615" spans="1:25" s="47" customFormat="1" x14ac:dyDescent="0.25">
      <c r="A2615" s="44"/>
      <c r="B2615" s="44"/>
      <c r="C2615" s="44"/>
      <c r="D2615" s="44"/>
      <c r="E2615" s="44"/>
      <c r="G2615" s="44"/>
      <c r="H2615" s="44"/>
      <c r="I2615" s="44"/>
      <c r="J2615" s="44"/>
      <c r="K2615" s="44"/>
      <c r="M2615" s="44"/>
      <c r="N2615" s="44"/>
      <c r="O2615" s="44"/>
      <c r="P2615" s="44"/>
      <c r="Q2615" s="44"/>
      <c r="W2615" s="44"/>
      <c r="X2615" s="44"/>
      <c r="Y2615" s="44"/>
    </row>
    <row r="2616" spans="1:25" s="47" customFormat="1" x14ac:dyDescent="0.25">
      <c r="A2616" s="44"/>
      <c r="B2616" s="44"/>
      <c r="C2616" s="44"/>
      <c r="D2616" s="44"/>
      <c r="E2616" s="44"/>
      <c r="G2616" s="44"/>
      <c r="H2616" s="44"/>
      <c r="I2616" s="44"/>
      <c r="J2616" s="44"/>
      <c r="K2616" s="44"/>
      <c r="M2616" s="44"/>
      <c r="N2616" s="44"/>
      <c r="O2616" s="44"/>
      <c r="P2616" s="44"/>
      <c r="Q2616" s="44"/>
      <c r="W2616" s="44"/>
      <c r="X2616" s="44"/>
      <c r="Y2616" s="44"/>
    </row>
    <row r="2617" spans="1:25" s="47" customFormat="1" x14ac:dyDescent="0.25">
      <c r="A2617" s="44"/>
      <c r="B2617" s="44"/>
      <c r="C2617" s="44"/>
      <c r="D2617" s="44"/>
      <c r="E2617" s="44"/>
      <c r="G2617" s="44"/>
      <c r="H2617" s="44"/>
      <c r="I2617" s="44"/>
      <c r="J2617" s="44"/>
      <c r="K2617" s="44"/>
      <c r="M2617" s="44"/>
      <c r="N2617" s="44"/>
      <c r="O2617" s="44"/>
      <c r="P2617" s="44"/>
      <c r="Q2617" s="44"/>
      <c r="W2617" s="44"/>
      <c r="X2617" s="44"/>
      <c r="Y2617" s="44"/>
    </row>
    <row r="2618" spans="1:25" s="47" customFormat="1" x14ac:dyDescent="0.25">
      <c r="A2618" s="44"/>
      <c r="B2618" s="44"/>
      <c r="C2618" s="44"/>
      <c r="D2618" s="44"/>
      <c r="E2618" s="44"/>
      <c r="G2618" s="44"/>
      <c r="H2618" s="44"/>
      <c r="I2618" s="44"/>
      <c r="J2618" s="44"/>
      <c r="K2618" s="44"/>
      <c r="M2618" s="44"/>
      <c r="N2618" s="44"/>
      <c r="O2618" s="44"/>
      <c r="P2618" s="44"/>
      <c r="Q2618" s="44"/>
      <c r="W2618" s="44"/>
      <c r="X2618" s="44"/>
      <c r="Y2618" s="44"/>
    </row>
    <row r="2619" spans="1:25" s="47" customFormat="1" x14ac:dyDescent="0.25">
      <c r="A2619" s="44"/>
      <c r="B2619" s="44"/>
      <c r="C2619" s="44"/>
      <c r="D2619" s="44"/>
      <c r="E2619" s="44"/>
      <c r="G2619" s="44"/>
      <c r="H2619" s="44"/>
      <c r="I2619" s="44"/>
      <c r="J2619" s="44"/>
      <c r="K2619" s="44"/>
      <c r="M2619" s="44"/>
      <c r="N2619" s="44"/>
      <c r="O2619" s="44"/>
      <c r="P2619" s="44"/>
      <c r="Q2619" s="44"/>
      <c r="W2619" s="44"/>
      <c r="X2619" s="44"/>
      <c r="Y2619" s="44"/>
    </row>
    <row r="2620" spans="1:25" s="47" customFormat="1" x14ac:dyDescent="0.25">
      <c r="A2620" s="44"/>
      <c r="B2620" s="44"/>
      <c r="C2620" s="44"/>
      <c r="D2620" s="44"/>
      <c r="E2620" s="44"/>
      <c r="G2620" s="44"/>
      <c r="H2620" s="44"/>
      <c r="I2620" s="44"/>
      <c r="J2620" s="44"/>
      <c r="K2620" s="44"/>
      <c r="M2620" s="44"/>
      <c r="N2620" s="44"/>
      <c r="O2620" s="44"/>
      <c r="P2620" s="44"/>
      <c r="Q2620" s="44"/>
      <c r="W2620" s="44"/>
      <c r="X2620" s="44"/>
      <c r="Y2620" s="44"/>
    </row>
    <row r="2621" spans="1:25" s="47" customFormat="1" x14ac:dyDescent="0.25">
      <c r="A2621" s="44"/>
      <c r="B2621" s="44"/>
      <c r="C2621" s="44"/>
      <c r="D2621" s="44"/>
      <c r="E2621" s="44"/>
      <c r="G2621" s="44"/>
      <c r="H2621" s="44"/>
      <c r="I2621" s="44"/>
      <c r="J2621" s="44"/>
      <c r="K2621" s="44"/>
      <c r="M2621" s="44"/>
      <c r="N2621" s="44"/>
      <c r="O2621" s="44"/>
      <c r="P2621" s="44"/>
      <c r="Q2621" s="44"/>
      <c r="W2621" s="44"/>
      <c r="X2621" s="44"/>
      <c r="Y2621" s="44"/>
    </row>
    <row r="2622" spans="1:25" s="47" customFormat="1" x14ac:dyDescent="0.25">
      <c r="A2622" s="44"/>
      <c r="B2622" s="44"/>
      <c r="C2622" s="44"/>
      <c r="D2622" s="44"/>
      <c r="E2622" s="44"/>
      <c r="G2622" s="44"/>
      <c r="H2622" s="44"/>
      <c r="I2622" s="44"/>
      <c r="J2622" s="44"/>
      <c r="K2622" s="44"/>
      <c r="M2622" s="44"/>
      <c r="N2622" s="44"/>
      <c r="O2622" s="44"/>
      <c r="P2622" s="44"/>
      <c r="Q2622" s="44"/>
      <c r="W2622" s="44"/>
      <c r="X2622" s="44"/>
      <c r="Y2622" s="44"/>
    </row>
    <row r="2623" spans="1:25" s="47" customFormat="1" x14ac:dyDescent="0.25">
      <c r="A2623" s="44"/>
      <c r="B2623" s="44"/>
      <c r="C2623" s="44"/>
      <c r="D2623" s="44"/>
      <c r="E2623" s="44"/>
      <c r="G2623" s="44"/>
      <c r="H2623" s="44"/>
      <c r="I2623" s="44"/>
      <c r="J2623" s="44"/>
      <c r="K2623" s="44"/>
      <c r="M2623" s="44"/>
      <c r="N2623" s="44"/>
      <c r="O2623" s="44"/>
      <c r="P2623" s="44"/>
      <c r="Q2623" s="44"/>
      <c r="W2623" s="44"/>
      <c r="X2623" s="44"/>
      <c r="Y2623" s="44"/>
    </row>
    <row r="2624" spans="1:25" s="47" customFormat="1" x14ac:dyDescent="0.25">
      <c r="A2624" s="44"/>
      <c r="B2624" s="44"/>
      <c r="C2624" s="44"/>
      <c r="D2624" s="44"/>
      <c r="E2624" s="44"/>
      <c r="G2624" s="44"/>
      <c r="H2624" s="44"/>
      <c r="I2624" s="44"/>
      <c r="J2624" s="44"/>
      <c r="K2624" s="44"/>
      <c r="M2624" s="44"/>
      <c r="N2624" s="44"/>
      <c r="O2624" s="44"/>
      <c r="P2624" s="44"/>
      <c r="Q2624" s="44"/>
      <c r="W2624" s="44"/>
      <c r="X2624" s="44"/>
      <c r="Y2624" s="44"/>
    </row>
    <row r="2625" spans="1:25" s="47" customFormat="1" x14ac:dyDescent="0.25">
      <c r="A2625" s="44"/>
      <c r="B2625" s="44"/>
      <c r="C2625" s="44"/>
      <c r="D2625" s="44"/>
      <c r="E2625" s="44"/>
      <c r="G2625" s="44"/>
      <c r="H2625" s="44"/>
      <c r="I2625" s="44"/>
      <c r="J2625" s="44"/>
      <c r="K2625" s="44"/>
      <c r="M2625" s="44"/>
      <c r="N2625" s="44"/>
      <c r="O2625" s="44"/>
      <c r="P2625" s="44"/>
      <c r="Q2625" s="44"/>
      <c r="W2625" s="44"/>
      <c r="X2625" s="44"/>
      <c r="Y2625" s="44"/>
    </row>
    <row r="2626" spans="1:25" s="47" customFormat="1" x14ac:dyDescent="0.25">
      <c r="A2626" s="44"/>
      <c r="B2626" s="44"/>
      <c r="C2626" s="44"/>
      <c r="D2626" s="44"/>
      <c r="E2626" s="44"/>
      <c r="G2626" s="44"/>
      <c r="H2626" s="44"/>
      <c r="I2626" s="44"/>
      <c r="J2626" s="44"/>
      <c r="K2626" s="44"/>
      <c r="M2626" s="44"/>
      <c r="N2626" s="44"/>
      <c r="O2626" s="44"/>
      <c r="P2626" s="44"/>
      <c r="Q2626" s="44"/>
      <c r="W2626" s="44"/>
      <c r="X2626" s="44"/>
      <c r="Y2626" s="44"/>
    </row>
    <row r="2627" spans="1:25" s="47" customFormat="1" x14ac:dyDescent="0.25">
      <c r="A2627" s="44"/>
      <c r="B2627" s="44"/>
      <c r="C2627" s="44"/>
      <c r="D2627" s="44"/>
      <c r="E2627" s="44"/>
      <c r="G2627" s="44"/>
      <c r="H2627" s="44"/>
      <c r="I2627" s="44"/>
      <c r="J2627" s="44"/>
      <c r="K2627" s="44"/>
      <c r="M2627" s="44"/>
      <c r="N2627" s="44"/>
      <c r="O2627" s="44"/>
      <c r="P2627" s="44"/>
      <c r="Q2627" s="44"/>
      <c r="W2627" s="44"/>
      <c r="X2627" s="44"/>
      <c r="Y2627" s="44"/>
    </row>
    <row r="2628" spans="1:25" s="47" customFormat="1" x14ac:dyDescent="0.25">
      <c r="A2628" s="44"/>
      <c r="B2628" s="44"/>
      <c r="C2628" s="44"/>
      <c r="D2628" s="44"/>
      <c r="E2628" s="44"/>
      <c r="G2628" s="44"/>
      <c r="H2628" s="44"/>
      <c r="I2628" s="44"/>
      <c r="J2628" s="44"/>
      <c r="K2628" s="44"/>
      <c r="M2628" s="44"/>
      <c r="N2628" s="44"/>
      <c r="O2628" s="44"/>
      <c r="P2628" s="44"/>
      <c r="Q2628" s="44"/>
      <c r="W2628" s="44"/>
      <c r="X2628" s="44"/>
      <c r="Y2628" s="44"/>
    </row>
    <row r="2629" spans="1:25" s="47" customFormat="1" x14ac:dyDescent="0.25">
      <c r="A2629" s="44"/>
      <c r="B2629" s="44"/>
      <c r="C2629" s="44"/>
      <c r="D2629" s="44"/>
      <c r="E2629" s="44"/>
      <c r="G2629" s="44"/>
      <c r="H2629" s="44"/>
      <c r="I2629" s="44"/>
      <c r="J2629" s="44"/>
      <c r="K2629" s="44"/>
      <c r="M2629" s="44"/>
      <c r="N2629" s="44"/>
      <c r="O2629" s="44"/>
      <c r="P2629" s="44"/>
      <c r="Q2629" s="44"/>
      <c r="W2629" s="44"/>
      <c r="X2629" s="44"/>
      <c r="Y2629" s="44"/>
    </row>
    <row r="2630" spans="1:25" s="47" customFormat="1" x14ac:dyDescent="0.25">
      <c r="A2630" s="44"/>
      <c r="B2630" s="44"/>
      <c r="C2630" s="44"/>
      <c r="D2630" s="44"/>
      <c r="E2630" s="44"/>
      <c r="G2630" s="44"/>
      <c r="H2630" s="44"/>
      <c r="I2630" s="44"/>
      <c r="J2630" s="44"/>
      <c r="K2630" s="44"/>
      <c r="M2630" s="44"/>
      <c r="N2630" s="44"/>
      <c r="O2630" s="44"/>
      <c r="P2630" s="44"/>
      <c r="Q2630" s="44"/>
      <c r="W2630" s="44"/>
      <c r="X2630" s="44"/>
      <c r="Y2630" s="44"/>
    </row>
    <row r="2631" spans="1:25" s="47" customFormat="1" x14ac:dyDescent="0.25">
      <c r="A2631" s="44"/>
      <c r="B2631" s="44"/>
      <c r="C2631" s="44"/>
      <c r="D2631" s="44"/>
      <c r="E2631" s="44"/>
      <c r="G2631" s="44"/>
      <c r="H2631" s="44"/>
      <c r="I2631" s="44"/>
      <c r="J2631" s="44"/>
      <c r="K2631" s="44"/>
      <c r="M2631" s="44"/>
      <c r="N2631" s="44"/>
      <c r="O2631" s="44"/>
      <c r="P2631" s="44"/>
      <c r="Q2631" s="44"/>
      <c r="W2631" s="44"/>
      <c r="X2631" s="44"/>
      <c r="Y2631" s="44"/>
    </row>
    <row r="2632" spans="1:25" s="47" customFormat="1" x14ac:dyDescent="0.25">
      <c r="A2632" s="44"/>
      <c r="B2632" s="44"/>
      <c r="C2632" s="44"/>
      <c r="D2632" s="44"/>
      <c r="E2632" s="44"/>
      <c r="G2632" s="44"/>
      <c r="H2632" s="44"/>
      <c r="I2632" s="44"/>
      <c r="J2632" s="44"/>
      <c r="K2632" s="44"/>
      <c r="M2632" s="44"/>
      <c r="N2632" s="44"/>
      <c r="O2632" s="44"/>
      <c r="P2632" s="44"/>
      <c r="Q2632" s="44"/>
      <c r="W2632" s="44"/>
      <c r="X2632" s="44"/>
      <c r="Y2632" s="44"/>
    </row>
    <row r="2633" spans="1:25" s="47" customFormat="1" x14ac:dyDescent="0.25">
      <c r="A2633" s="44"/>
      <c r="B2633" s="44"/>
      <c r="C2633" s="44"/>
      <c r="D2633" s="44"/>
      <c r="E2633" s="44"/>
      <c r="G2633" s="44"/>
      <c r="H2633" s="44"/>
      <c r="I2633" s="44"/>
      <c r="J2633" s="44"/>
      <c r="K2633" s="44"/>
      <c r="M2633" s="44"/>
      <c r="N2633" s="44"/>
      <c r="O2633" s="44"/>
      <c r="P2633" s="44"/>
      <c r="Q2633" s="44"/>
      <c r="W2633" s="44"/>
      <c r="X2633" s="44"/>
      <c r="Y2633" s="44"/>
    </row>
    <row r="2634" spans="1:25" s="47" customFormat="1" x14ac:dyDescent="0.25">
      <c r="A2634" s="44"/>
      <c r="B2634" s="44"/>
      <c r="C2634" s="44"/>
      <c r="D2634" s="44"/>
      <c r="E2634" s="44"/>
      <c r="G2634" s="44"/>
      <c r="H2634" s="44"/>
      <c r="I2634" s="44"/>
      <c r="J2634" s="44"/>
      <c r="K2634" s="44"/>
      <c r="M2634" s="44"/>
      <c r="N2634" s="44"/>
      <c r="O2634" s="44"/>
      <c r="P2634" s="44"/>
      <c r="Q2634" s="44"/>
      <c r="W2634" s="44"/>
      <c r="X2634" s="44"/>
      <c r="Y2634" s="44"/>
    </row>
    <row r="2635" spans="1:25" s="47" customFormat="1" x14ac:dyDescent="0.25">
      <c r="A2635" s="44"/>
      <c r="B2635" s="44"/>
      <c r="C2635" s="44"/>
      <c r="D2635" s="44"/>
      <c r="E2635" s="44"/>
      <c r="G2635" s="44"/>
      <c r="H2635" s="44"/>
      <c r="I2635" s="44"/>
      <c r="J2635" s="44"/>
      <c r="K2635" s="44"/>
      <c r="M2635" s="44"/>
      <c r="N2635" s="44"/>
      <c r="O2635" s="44"/>
      <c r="P2635" s="44"/>
      <c r="Q2635" s="44"/>
      <c r="W2635" s="44"/>
      <c r="X2635" s="44"/>
      <c r="Y2635" s="44"/>
    </row>
    <row r="2636" spans="1:25" s="47" customFormat="1" x14ac:dyDescent="0.25">
      <c r="A2636" s="44"/>
      <c r="B2636" s="44"/>
      <c r="C2636" s="44"/>
      <c r="D2636" s="44"/>
      <c r="E2636" s="44"/>
      <c r="G2636" s="44"/>
      <c r="H2636" s="44"/>
      <c r="I2636" s="44"/>
      <c r="J2636" s="44"/>
      <c r="K2636" s="44"/>
      <c r="M2636" s="44"/>
      <c r="N2636" s="44"/>
      <c r="O2636" s="44"/>
      <c r="P2636" s="44"/>
      <c r="Q2636" s="44"/>
      <c r="W2636" s="44"/>
      <c r="X2636" s="44"/>
      <c r="Y2636" s="44"/>
    </row>
    <row r="2637" spans="1:25" s="47" customFormat="1" x14ac:dyDescent="0.25">
      <c r="A2637" s="44"/>
      <c r="B2637" s="44"/>
      <c r="C2637" s="44"/>
      <c r="D2637" s="44"/>
      <c r="E2637" s="44"/>
      <c r="G2637" s="44"/>
      <c r="H2637" s="44"/>
      <c r="I2637" s="44"/>
      <c r="J2637" s="44"/>
      <c r="K2637" s="44"/>
      <c r="M2637" s="44"/>
      <c r="N2637" s="44"/>
      <c r="O2637" s="44"/>
      <c r="P2637" s="44"/>
      <c r="Q2637" s="44"/>
      <c r="W2637" s="44"/>
      <c r="X2637" s="44"/>
      <c r="Y2637" s="44"/>
    </row>
    <row r="2638" spans="1:25" s="47" customFormat="1" x14ac:dyDescent="0.25">
      <c r="A2638" s="44"/>
      <c r="B2638" s="44"/>
      <c r="C2638" s="44"/>
      <c r="D2638" s="44"/>
      <c r="E2638" s="44"/>
      <c r="G2638" s="44"/>
      <c r="H2638" s="44"/>
      <c r="I2638" s="44"/>
      <c r="J2638" s="44"/>
      <c r="K2638" s="44"/>
      <c r="M2638" s="44"/>
      <c r="N2638" s="44"/>
      <c r="O2638" s="44"/>
      <c r="P2638" s="44"/>
      <c r="Q2638" s="44"/>
      <c r="W2638" s="44"/>
      <c r="X2638" s="44"/>
      <c r="Y2638" s="44"/>
    </row>
    <row r="2639" spans="1:25" s="47" customFormat="1" x14ac:dyDescent="0.25">
      <c r="A2639" s="44"/>
      <c r="B2639" s="44"/>
      <c r="C2639" s="44"/>
      <c r="D2639" s="44"/>
      <c r="E2639" s="44"/>
      <c r="G2639" s="44"/>
      <c r="H2639" s="44"/>
      <c r="I2639" s="44"/>
      <c r="J2639" s="44"/>
      <c r="K2639" s="44"/>
      <c r="M2639" s="44"/>
      <c r="N2639" s="44"/>
      <c r="O2639" s="44"/>
      <c r="P2639" s="44"/>
      <c r="Q2639" s="44"/>
      <c r="W2639" s="44"/>
      <c r="X2639" s="44"/>
      <c r="Y2639" s="44"/>
    </row>
    <row r="2640" spans="1:25" s="47" customFormat="1" x14ac:dyDescent="0.25">
      <c r="A2640" s="44"/>
      <c r="B2640" s="44"/>
      <c r="C2640" s="44"/>
      <c r="D2640" s="44"/>
      <c r="E2640" s="44"/>
      <c r="G2640" s="44"/>
      <c r="H2640" s="44"/>
      <c r="I2640" s="44"/>
      <c r="J2640" s="44"/>
      <c r="K2640" s="44"/>
      <c r="M2640" s="44"/>
      <c r="N2640" s="44"/>
      <c r="O2640" s="44"/>
      <c r="P2640" s="44"/>
      <c r="Q2640" s="44"/>
      <c r="W2640" s="44"/>
      <c r="X2640" s="44"/>
      <c r="Y2640" s="44"/>
    </row>
    <row r="2641" spans="1:25" s="47" customFormat="1" x14ac:dyDescent="0.25">
      <c r="A2641" s="44"/>
      <c r="B2641" s="44"/>
      <c r="C2641" s="44"/>
      <c r="D2641" s="44"/>
      <c r="E2641" s="44"/>
      <c r="G2641" s="44"/>
      <c r="H2641" s="44"/>
      <c r="I2641" s="44"/>
      <c r="J2641" s="44"/>
      <c r="K2641" s="44"/>
      <c r="M2641" s="44"/>
      <c r="N2641" s="44"/>
      <c r="O2641" s="44"/>
      <c r="P2641" s="44"/>
      <c r="Q2641" s="44"/>
      <c r="W2641" s="44"/>
      <c r="X2641" s="44"/>
      <c r="Y2641" s="44"/>
    </row>
    <row r="2642" spans="1:25" s="47" customFormat="1" x14ac:dyDescent="0.25">
      <c r="A2642" s="44"/>
      <c r="B2642" s="44"/>
      <c r="C2642" s="44"/>
      <c r="D2642" s="44"/>
      <c r="E2642" s="44"/>
      <c r="G2642" s="44"/>
      <c r="H2642" s="44"/>
      <c r="I2642" s="44"/>
      <c r="J2642" s="44"/>
      <c r="K2642" s="44"/>
      <c r="M2642" s="44"/>
      <c r="N2642" s="44"/>
      <c r="O2642" s="44"/>
      <c r="P2642" s="44"/>
      <c r="Q2642" s="44"/>
      <c r="W2642" s="44"/>
      <c r="X2642" s="44"/>
      <c r="Y2642" s="44"/>
    </row>
    <row r="2643" spans="1:25" s="47" customFormat="1" x14ac:dyDescent="0.25">
      <c r="A2643" s="44"/>
      <c r="B2643" s="44"/>
      <c r="C2643" s="44"/>
      <c r="D2643" s="44"/>
      <c r="E2643" s="44"/>
      <c r="G2643" s="44"/>
      <c r="H2643" s="44"/>
      <c r="I2643" s="44"/>
      <c r="J2643" s="44"/>
      <c r="K2643" s="44"/>
      <c r="M2643" s="44"/>
      <c r="N2643" s="44"/>
      <c r="O2643" s="44"/>
      <c r="P2643" s="44"/>
      <c r="Q2643" s="44"/>
      <c r="W2643" s="44"/>
      <c r="X2643" s="44"/>
      <c r="Y2643" s="44"/>
    </row>
    <row r="2644" spans="1:25" s="47" customFormat="1" x14ac:dyDescent="0.25">
      <c r="A2644" s="44"/>
      <c r="B2644" s="44"/>
      <c r="C2644" s="44"/>
      <c r="D2644" s="44"/>
      <c r="E2644" s="44"/>
      <c r="G2644" s="44"/>
      <c r="H2644" s="44"/>
      <c r="I2644" s="44"/>
      <c r="J2644" s="44"/>
      <c r="K2644" s="44"/>
      <c r="M2644" s="44"/>
      <c r="N2644" s="44"/>
      <c r="O2644" s="44"/>
      <c r="P2644" s="44"/>
      <c r="Q2644" s="44"/>
      <c r="W2644" s="44"/>
      <c r="X2644" s="44"/>
      <c r="Y2644" s="44"/>
    </row>
    <row r="2645" spans="1:25" s="47" customFormat="1" x14ac:dyDescent="0.25">
      <c r="A2645" s="44"/>
      <c r="B2645" s="44"/>
      <c r="C2645" s="44"/>
      <c r="D2645" s="44"/>
      <c r="E2645" s="44"/>
      <c r="G2645" s="44"/>
      <c r="H2645" s="44"/>
      <c r="I2645" s="44"/>
      <c r="J2645" s="44"/>
      <c r="K2645" s="44"/>
      <c r="M2645" s="44"/>
      <c r="N2645" s="44"/>
      <c r="O2645" s="44"/>
      <c r="P2645" s="44"/>
      <c r="Q2645" s="44"/>
      <c r="W2645" s="44"/>
      <c r="X2645" s="44"/>
      <c r="Y2645" s="44"/>
    </row>
    <row r="2646" spans="1:25" s="47" customFormat="1" x14ac:dyDescent="0.25">
      <c r="A2646" s="44"/>
      <c r="B2646" s="44"/>
      <c r="C2646" s="44"/>
      <c r="D2646" s="44"/>
      <c r="E2646" s="44"/>
      <c r="G2646" s="44"/>
      <c r="H2646" s="44"/>
      <c r="I2646" s="44"/>
      <c r="J2646" s="44"/>
      <c r="K2646" s="44"/>
      <c r="M2646" s="44"/>
      <c r="N2646" s="44"/>
      <c r="O2646" s="44"/>
      <c r="P2646" s="44"/>
      <c r="Q2646" s="44"/>
      <c r="W2646" s="44"/>
      <c r="X2646" s="44"/>
      <c r="Y2646" s="44"/>
    </row>
    <row r="2647" spans="1:25" s="47" customFormat="1" x14ac:dyDescent="0.25">
      <c r="A2647" s="44"/>
      <c r="B2647" s="44"/>
      <c r="C2647" s="44"/>
      <c r="D2647" s="44"/>
      <c r="E2647" s="44"/>
      <c r="G2647" s="44"/>
      <c r="H2647" s="44"/>
      <c r="I2647" s="44"/>
      <c r="J2647" s="44"/>
      <c r="K2647" s="44"/>
      <c r="M2647" s="44"/>
      <c r="N2647" s="44"/>
      <c r="O2647" s="44"/>
      <c r="P2647" s="44"/>
      <c r="Q2647" s="44"/>
      <c r="W2647" s="44"/>
      <c r="X2647" s="44"/>
      <c r="Y2647" s="44"/>
    </row>
    <row r="2648" spans="1:25" s="47" customFormat="1" x14ac:dyDescent="0.25">
      <c r="A2648" s="44"/>
      <c r="B2648" s="44"/>
      <c r="C2648" s="44"/>
      <c r="D2648" s="44"/>
      <c r="E2648" s="44"/>
      <c r="G2648" s="44"/>
      <c r="H2648" s="44"/>
      <c r="I2648" s="44"/>
      <c r="J2648" s="44"/>
      <c r="K2648" s="44"/>
      <c r="M2648" s="44"/>
      <c r="N2648" s="44"/>
      <c r="O2648" s="44"/>
      <c r="P2648" s="44"/>
      <c r="Q2648" s="44"/>
      <c r="W2648" s="44"/>
      <c r="X2648" s="44"/>
      <c r="Y2648" s="44"/>
    </row>
    <row r="2649" spans="1:25" s="47" customFormat="1" x14ac:dyDescent="0.25">
      <c r="A2649" s="44"/>
      <c r="B2649" s="44"/>
      <c r="C2649" s="44"/>
      <c r="D2649" s="44"/>
      <c r="E2649" s="44"/>
      <c r="G2649" s="44"/>
      <c r="H2649" s="44"/>
      <c r="I2649" s="44"/>
      <c r="J2649" s="44"/>
      <c r="K2649" s="44"/>
      <c r="M2649" s="44"/>
      <c r="N2649" s="44"/>
      <c r="O2649" s="44"/>
      <c r="P2649" s="44"/>
      <c r="Q2649" s="44"/>
      <c r="W2649" s="44"/>
      <c r="X2649" s="44"/>
      <c r="Y2649" s="44"/>
    </row>
    <row r="2650" spans="1:25" s="47" customFormat="1" x14ac:dyDescent="0.25">
      <c r="A2650" s="44"/>
      <c r="B2650" s="44"/>
      <c r="C2650" s="44"/>
      <c r="D2650" s="44"/>
      <c r="E2650" s="44"/>
      <c r="G2650" s="44"/>
      <c r="H2650" s="44"/>
      <c r="I2650" s="44"/>
      <c r="J2650" s="44"/>
      <c r="K2650" s="44"/>
      <c r="M2650" s="44"/>
      <c r="N2650" s="44"/>
      <c r="O2650" s="44"/>
      <c r="P2650" s="44"/>
      <c r="Q2650" s="44"/>
      <c r="W2650" s="44"/>
      <c r="X2650" s="44"/>
      <c r="Y2650" s="44"/>
    </row>
    <row r="2651" spans="1:25" s="47" customFormat="1" x14ac:dyDescent="0.25">
      <c r="A2651" s="44"/>
      <c r="B2651" s="44"/>
      <c r="C2651" s="44"/>
      <c r="D2651" s="44"/>
      <c r="E2651" s="44"/>
      <c r="G2651" s="44"/>
      <c r="H2651" s="44"/>
      <c r="I2651" s="44"/>
      <c r="J2651" s="44"/>
      <c r="K2651" s="44"/>
      <c r="M2651" s="44"/>
      <c r="N2651" s="44"/>
      <c r="O2651" s="44"/>
      <c r="P2651" s="44"/>
      <c r="Q2651" s="44"/>
      <c r="W2651" s="44"/>
      <c r="X2651" s="44"/>
      <c r="Y2651" s="44"/>
    </row>
    <row r="2652" spans="1:25" s="47" customFormat="1" x14ac:dyDescent="0.25">
      <c r="A2652" s="44"/>
      <c r="B2652" s="44"/>
      <c r="C2652" s="44"/>
      <c r="D2652" s="44"/>
      <c r="E2652" s="44"/>
      <c r="G2652" s="44"/>
      <c r="H2652" s="44"/>
      <c r="I2652" s="44"/>
      <c r="J2652" s="44"/>
      <c r="K2652" s="44"/>
      <c r="M2652" s="44"/>
      <c r="N2652" s="44"/>
      <c r="O2652" s="44"/>
      <c r="P2652" s="44"/>
      <c r="Q2652" s="44"/>
      <c r="W2652" s="44"/>
      <c r="X2652" s="44"/>
      <c r="Y2652" s="44"/>
    </row>
    <row r="2653" spans="1:25" s="47" customFormat="1" x14ac:dyDescent="0.25">
      <c r="A2653" s="44"/>
      <c r="B2653" s="44"/>
      <c r="C2653" s="44"/>
      <c r="D2653" s="44"/>
      <c r="E2653" s="44"/>
      <c r="G2653" s="44"/>
      <c r="H2653" s="44"/>
      <c r="I2653" s="44"/>
      <c r="J2653" s="44"/>
      <c r="K2653" s="44"/>
      <c r="M2653" s="44"/>
      <c r="N2653" s="44"/>
      <c r="O2653" s="44"/>
      <c r="P2653" s="44"/>
      <c r="Q2653" s="44"/>
      <c r="W2653" s="44"/>
      <c r="X2653" s="44"/>
      <c r="Y2653" s="44"/>
    </row>
    <row r="2654" spans="1:25" s="47" customFormat="1" x14ac:dyDescent="0.25">
      <c r="A2654" s="44"/>
      <c r="B2654" s="44"/>
      <c r="C2654" s="44"/>
      <c r="D2654" s="44"/>
      <c r="E2654" s="44"/>
      <c r="G2654" s="44"/>
      <c r="H2654" s="44"/>
      <c r="I2654" s="44"/>
      <c r="J2654" s="44"/>
      <c r="K2654" s="44"/>
      <c r="M2654" s="44"/>
      <c r="N2654" s="44"/>
      <c r="O2654" s="44"/>
      <c r="P2654" s="44"/>
      <c r="Q2654" s="44"/>
      <c r="W2654" s="44"/>
      <c r="X2654" s="44"/>
      <c r="Y2654" s="44"/>
    </row>
    <row r="2655" spans="1:25" s="47" customFormat="1" x14ac:dyDescent="0.25">
      <c r="A2655" s="44"/>
      <c r="B2655" s="44"/>
      <c r="C2655" s="44"/>
      <c r="D2655" s="44"/>
      <c r="E2655" s="44"/>
      <c r="G2655" s="44"/>
      <c r="H2655" s="44"/>
      <c r="I2655" s="44"/>
      <c r="J2655" s="44"/>
      <c r="K2655" s="44"/>
      <c r="M2655" s="44"/>
      <c r="N2655" s="44"/>
      <c r="O2655" s="44"/>
      <c r="P2655" s="44"/>
      <c r="Q2655" s="44"/>
      <c r="W2655" s="44"/>
      <c r="X2655" s="44"/>
      <c r="Y2655" s="44"/>
    </row>
    <row r="2656" spans="1:25" s="47" customFormat="1" x14ac:dyDescent="0.25">
      <c r="A2656" s="44"/>
      <c r="B2656" s="44"/>
      <c r="C2656" s="44"/>
      <c r="D2656" s="44"/>
      <c r="E2656" s="44"/>
      <c r="G2656" s="44"/>
      <c r="H2656" s="44"/>
      <c r="I2656" s="44"/>
      <c r="J2656" s="44"/>
      <c r="K2656" s="44"/>
      <c r="M2656" s="44"/>
      <c r="N2656" s="44"/>
      <c r="O2656" s="44"/>
      <c r="P2656" s="44"/>
      <c r="Q2656" s="44"/>
      <c r="W2656" s="44"/>
      <c r="X2656" s="44"/>
      <c r="Y2656" s="44"/>
    </row>
    <row r="2657" spans="1:25" s="47" customFormat="1" x14ac:dyDescent="0.25">
      <c r="A2657" s="44"/>
      <c r="B2657" s="44"/>
      <c r="C2657" s="44"/>
      <c r="D2657" s="44"/>
      <c r="E2657" s="44"/>
      <c r="G2657" s="44"/>
      <c r="H2657" s="44"/>
      <c r="I2657" s="44"/>
      <c r="J2657" s="44"/>
      <c r="K2657" s="44"/>
      <c r="M2657" s="44"/>
      <c r="N2657" s="44"/>
      <c r="O2657" s="44"/>
      <c r="P2657" s="44"/>
      <c r="Q2657" s="44"/>
      <c r="W2657" s="44"/>
      <c r="X2657" s="44"/>
      <c r="Y2657" s="44"/>
    </row>
    <row r="2658" spans="1:25" s="47" customFormat="1" x14ac:dyDescent="0.25">
      <c r="A2658" s="44"/>
      <c r="B2658" s="44"/>
      <c r="C2658" s="44"/>
      <c r="D2658" s="44"/>
      <c r="E2658" s="44"/>
      <c r="G2658" s="44"/>
      <c r="H2658" s="44"/>
      <c r="I2658" s="44"/>
      <c r="J2658" s="44"/>
      <c r="K2658" s="44"/>
      <c r="M2658" s="44"/>
      <c r="N2658" s="44"/>
      <c r="O2658" s="44"/>
      <c r="P2658" s="44"/>
      <c r="Q2658" s="44"/>
      <c r="W2658" s="44"/>
      <c r="X2658" s="44"/>
      <c r="Y2658" s="44"/>
    </row>
    <row r="2659" spans="1:25" s="47" customFormat="1" x14ac:dyDescent="0.25">
      <c r="A2659" s="44"/>
      <c r="B2659" s="44"/>
      <c r="C2659" s="44"/>
      <c r="D2659" s="44"/>
      <c r="E2659" s="44"/>
      <c r="G2659" s="44"/>
      <c r="H2659" s="44"/>
      <c r="I2659" s="44"/>
      <c r="J2659" s="44"/>
      <c r="K2659" s="44"/>
      <c r="M2659" s="44"/>
      <c r="N2659" s="44"/>
      <c r="O2659" s="44"/>
      <c r="P2659" s="44"/>
      <c r="Q2659" s="44"/>
      <c r="W2659" s="44"/>
      <c r="X2659" s="44"/>
      <c r="Y2659" s="44"/>
    </row>
    <row r="2660" spans="1:25" s="47" customFormat="1" x14ac:dyDescent="0.25">
      <c r="A2660" s="44"/>
      <c r="B2660" s="44"/>
      <c r="C2660" s="44"/>
      <c r="D2660" s="44"/>
      <c r="E2660" s="44"/>
      <c r="G2660" s="44"/>
      <c r="H2660" s="44"/>
      <c r="I2660" s="44"/>
      <c r="J2660" s="44"/>
      <c r="K2660" s="44"/>
      <c r="M2660" s="44"/>
      <c r="N2660" s="44"/>
      <c r="O2660" s="44"/>
      <c r="P2660" s="44"/>
      <c r="Q2660" s="44"/>
      <c r="W2660" s="44"/>
      <c r="X2660" s="44"/>
      <c r="Y2660" s="44"/>
    </row>
    <row r="2661" spans="1:25" s="47" customFormat="1" x14ac:dyDescent="0.25">
      <c r="A2661" s="44"/>
      <c r="B2661" s="44"/>
      <c r="C2661" s="44"/>
      <c r="D2661" s="44"/>
      <c r="E2661" s="44"/>
      <c r="G2661" s="44"/>
      <c r="H2661" s="44"/>
      <c r="I2661" s="44"/>
      <c r="J2661" s="44"/>
      <c r="K2661" s="44"/>
      <c r="M2661" s="44"/>
      <c r="N2661" s="44"/>
      <c r="O2661" s="44"/>
      <c r="P2661" s="44"/>
      <c r="Q2661" s="44"/>
      <c r="W2661" s="44"/>
      <c r="X2661" s="44"/>
      <c r="Y2661" s="44"/>
    </row>
    <row r="2662" spans="1:25" s="47" customFormat="1" x14ac:dyDescent="0.25">
      <c r="A2662" s="44"/>
      <c r="B2662" s="44"/>
      <c r="C2662" s="44"/>
      <c r="D2662" s="44"/>
      <c r="E2662" s="44"/>
      <c r="G2662" s="44"/>
      <c r="H2662" s="44"/>
      <c r="I2662" s="44"/>
      <c r="J2662" s="44"/>
      <c r="K2662" s="44"/>
      <c r="M2662" s="44"/>
      <c r="N2662" s="44"/>
      <c r="O2662" s="44"/>
      <c r="P2662" s="44"/>
      <c r="Q2662" s="44"/>
      <c r="W2662" s="44"/>
      <c r="X2662" s="44"/>
      <c r="Y2662" s="44"/>
    </row>
    <row r="2663" spans="1:25" s="47" customFormat="1" x14ac:dyDescent="0.25">
      <c r="A2663" s="44"/>
      <c r="B2663" s="44"/>
      <c r="C2663" s="44"/>
      <c r="D2663" s="44"/>
      <c r="E2663" s="44"/>
      <c r="G2663" s="44"/>
      <c r="H2663" s="44"/>
      <c r="I2663" s="44"/>
      <c r="J2663" s="44"/>
      <c r="K2663" s="44"/>
      <c r="M2663" s="44"/>
      <c r="N2663" s="44"/>
      <c r="O2663" s="44"/>
      <c r="P2663" s="44"/>
      <c r="Q2663" s="44"/>
      <c r="W2663" s="44"/>
      <c r="X2663" s="44"/>
      <c r="Y2663" s="44"/>
    </row>
    <row r="2664" spans="1:25" s="47" customFormat="1" x14ac:dyDescent="0.25">
      <c r="A2664" s="44"/>
      <c r="B2664" s="44"/>
      <c r="C2664" s="44"/>
      <c r="D2664" s="44"/>
      <c r="E2664" s="44"/>
      <c r="G2664" s="44"/>
      <c r="H2664" s="44"/>
      <c r="I2664" s="44"/>
      <c r="J2664" s="44"/>
      <c r="K2664" s="44"/>
      <c r="M2664" s="44"/>
      <c r="N2664" s="44"/>
      <c r="O2664" s="44"/>
      <c r="P2664" s="44"/>
      <c r="Q2664" s="44"/>
      <c r="W2664" s="44"/>
      <c r="X2664" s="44"/>
      <c r="Y2664" s="44"/>
    </row>
    <row r="2665" spans="1:25" s="47" customFormat="1" x14ac:dyDescent="0.25">
      <c r="A2665" s="44"/>
      <c r="B2665" s="44"/>
      <c r="C2665" s="44"/>
      <c r="D2665" s="44"/>
      <c r="E2665" s="44"/>
      <c r="G2665" s="44"/>
      <c r="H2665" s="44"/>
      <c r="I2665" s="44"/>
      <c r="J2665" s="44"/>
      <c r="K2665" s="44"/>
      <c r="M2665" s="44"/>
      <c r="N2665" s="44"/>
      <c r="O2665" s="44"/>
      <c r="P2665" s="44"/>
      <c r="Q2665" s="44"/>
      <c r="W2665" s="44"/>
      <c r="X2665" s="44"/>
      <c r="Y2665" s="44"/>
    </row>
    <row r="2666" spans="1:25" s="47" customFormat="1" x14ac:dyDescent="0.25">
      <c r="A2666" s="44"/>
      <c r="B2666" s="44"/>
      <c r="C2666" s="44"/>
      <c r="D2666" s="44"/>
      <c r="E2666" s="44"/>
      <c r="G2666" s="44"/>
      <c r="H2666" s="44"/>
      <c r="I2666" s="44"/>
      <c r="J2666" s="44"/>
      <c r="K2666" s="44"/>
      <c r="M2666" s="44"/>
      <c r="N2666" s="44"/>
      <c r="O2666" s="44"/>
      <c r="P2666" s="44"/>
      <c r="Q2666" s="44"/>
      <c r="W2666" s="44"/>
      <c r="X2666" s="44"/>
      <c r="Y2666" s="44"/>
    </row>
    <row r="2667" spans="1:25" s="47" customFormat="1" x14ac:dyDescent="0.25">
      <c r="A2667" s="44"/>
      <c r="B2667" s="44"/>
      <c r="C2667" s="44"/>
      <c r="D2667" s="44"/>
      <c r="E2667" s="44"/>
      <c r="G2667" s="44"/>
      <c r="H2667" s="44"/>
      <c r="I2667" s="44"/>
      <c r="J2667" s="44"/>
      <c r="K2667" s="44"/>
      <c r="M2667" s="44"/>
      <c r="N2667" s="44"/>
      <c r="O2667" s="44"/>
      <c r="P2667" s="44"/>
      <c r="Q2667" s="44"/>
      <c r="W2667" s="44"/>
      <c r="X2667" s="44"/>
      <c r="Y2667" s="44"/>
    </row>
    <row r="2668" spans="1:25" s="47" customFormat="1" x14ac:dyDescent="0.25">
      <c r="A2668" s="44"/>
      <c r="B2668" s="44"/>
      <c r="C2668" s="44"/>
      <c r="D2668" s="44"/>
      <c r="E2668" s="44"/>
      <c r="G2668" s="44"/>
      <c r="H2668" s="44"/>
      <c r="I2668" s="44"/>
      <c r="J2668" s="44"/>
      <c r="K2668" s="44"/>
      <c r="M2668" s="44"/>
      <c r="N2668" s="44"/>
      <c r="O2668" s="44"/>
      <c r="P2668" s="44"/>
      <c r="Q2668" s="44"/>
      <c r="W2668" s="44"/>
      <c r="X2668" s="44"/>
      <c r="Y2668" s="44"/>
    </row>
    <row r="2669" spans="1:25" s="47" customFormat="1" x14ac:dyDescent="0.25">
      <c r="A2669" s="44"/>
      <c r="B2669" s="44"/>
      <c r="C2669" s="44"/>
      <c r="D2669" s="44"/>
      <c r="E2669" s="44"/>
      <c r="G2669" s="44"/>
      <c r="H2669" s="44"/>
      <c r="I2669" s="44"/>
      <c r="J2669" s="44"/>
      <c r="K2669" s="44"/>
      <c r="M2669" s="44"/>
      <c r="N2669" s="44"/>
      <c r="O2669" s="44"/>
      <c r="P2669" s="44"/>
      <c r="Q2669" s="44"/>
      <c r="W2669" s="44"/>
      <c r="X2669" s="44"/>
      <c r="Y2669" s="44"/>
    </row>
    <row r="2670" spans="1:25" s="47" customFormat="1" x14ac:dyDescent="0.25">
      <c r="A2670" s="44"/>
      <c r="B2670" s="44"/>
      <c r="C2670" s="44"/>
      <c r="D2670" s="44"/>
      <c r="E2670" s="44"/>
      <c r="G2670" s="44"/>
      <c r="H2670" s="44"/>
      <c r="I2670" s="44"/>
      <c r="J2670" s="44"/>
      <c r="K2670" s="44"/>
      <c r="M2670" s="44"/>
      <c r="N2670" s="44"/>
      <c r="O2670" s="44"/>
      <c r="P2670" s="44"/>
      <c r="Q2670" s="44"/>
      <c r="W2670" s="44"/>
      <c r="X2670" s="44"/>
      <c r="Y2670" s="44"/>
    </row>
    <row r="2671" spans="1:25" s="47" customFormat="1" x14ac:dyDescent="0.25">
      <c r="A2671" s="44"/>
      <c r="B2671" s="44"/>
      <c r="C2671" s="44"/>
      <c r="D2671" s="44"/>
      <c r="E2671" s="44"/>
      <c r="G2671" s="44"/>
      <c r="H2671" s="44"/>
      <c r="I2671" s="44"/>
      <c r="J2671" s="44"/>
      <c r="K2671" s="44"/>
      <c r="M2671" s="44"/>
      <c r="N2671" s="44"/>
      <c r="O2671" s="44"/>
      <c r="P2671" s="44"/>
      <c r="Q2671" s="44"/>
      <c r="W2671" s="44"/>
      <c r="X2671" s="44"/>
      <c r="Y2671" s="44"/>
    </row>
    <row r="2672" spans="1:25" s="47" customFormat="1" x14ac:dyDescent="0.25">
      <c r="A2672" s="44"/>
      <c r="B2672" s="44"/>
      <c r="C2672" s="44"/>
      <c r="D2672" s="44"/>
      <c r="E2672" s="44"/>
      <c r="G2672" s="44"/>
      <c r="H2672" s="44"/>
      <c r="I2672" s="44"/>
      <c r="J2672" s="44"/>
      <c r="K2672" s="44"/>
      <c r="M2672" s="44"/>
      <c r="N2672" s="44"/>
      <c r="O2672" s="44"/>
      <c r="P2672" s="44"/>
      <c r="Q2672" s="44"/>
      <c r="W2672" s="44"/>
      <c r="X2672" s="44"/>
      <c r="Y2672" s="44"/>
    </row>
    <row r="2673" spans="1:25" s="47" customFormat="1" x14ac:dyDescent="0.25">
      <c r="A2673" s="44"/>
      <c r="B2673" s="44"/>
      <c r="C2673" s="44"/>
      <c r="D2673" s="44"/>
      <c r="E2673" s="44"/>
      <c r="G2673" s="44"/>
      <c r="H2673" s="44"/>
      <c r="I2673" s="44"/>
      <c r="J2673" s="44"/>
      <c r="K2673" s="44"/>
      <c r="M2673" s="44"/>
      <c r="N2673" s="44"/>
      <c r="O2673" s="44"/>
      <c r="P2673" s="44"/>
      <c r="Q2673" s="44"/>
      <c r="W2673" s="44"/>
      <c r="X2673" s="44"/>
      <c r="Y2673" s="44"/>
    </row>
    <row r="2674" spans="1:25" s="47" customFormat="1" x14ac:dyDescent="0.25">
      <c r="A2674" s="44"/>
      <c r="B2674" s="44"/>
      <c r="C2674" s="44"/>
      <c r="D2674" s="44"/>
      <c r="E2674" s="44"/>
      <c r="G2674" s="44"/>
      <c r="H2674" s="44"/>
      <c r="I2674" s="44"/>
      <c r="J2674" s="44"/>
      <c r="K2674" s="44"/>
      <c r="M2674" s="44"/>
      <c r="N2674" s="44"/>
      <c r="O2674" s="44"/>
      <c r="P2674" s="44"/>
      <c r="Q2674" s="44"/>
      <c r="W2674" s="44"/>
      <c r="X2674" s="44"/>
      <c r="Y2674" s="44"/>
    </row>
    <row r="2675" spans="1:25" s="47" customFormat="1" x14ac:dyDescent="0.25">
      <c r="A2675" s="44"/>
      <c r="B2675" s="44"/>
      <c r="C2675" s="44"/>
      <c r="D2675" s="44"/>
      <c r="E2675" s="44"/>
      <c r="G2675" s="44"/>
      <c r="H2675" s="44"/>
      <c r="I2675" s="44"/>
      <c r="J2675" s="44"/>
      <c r="K2675" s="44"/>
      <c r="M2675" s="44"/>
      <c r="N2675" s="44"/>
      <c r="O2675" s="44"/>
      <c r="P2675" s="44"/>
      <c r="Q2675" s="44"/>
      <c r="W2675" s="44"/>
      <c r="X2675" s="44"/>
      <c r="Y2675" s="44"/>
    </row>
    <row r="2676" spans="1:25" s="47" customFormat="1" x14ac:dyDescent="0.25">
      <c r="A2676" s="44"/>
      <c r="B2676" s="44"/>
      <c r="C2676" s="44"/>
      <c r="D2676" s="44"/>
      <c r="E2676" s="44"/>
      <c r="G2676" s="44"/>
      <c r="H2676" s="44"/>
      <c r="I2676" s="44"/>
      <c r="J2676" s="44"/>
      <c r="K2676" s="44"/>
      <c r="M2676" s="44"/>
      <c r="N2676" s="44"/>
      <c r="O2676" s="44"/>
      <c r="P2676" s="44"/>
      <c r="Q2676" s="44"/>
      <c r="W2676" s="44"/>
      <c r="X2676" s="44"/>
      <c r="Y2676" s="44"/>
    </row>
    <row r="2677" spans="1:25" s="47" customFormat="1" x14ac:dyDescent="0.25">
      <c r="A2677" s="44"/>
      <c r="B2677" s="44"/>
      <c r="C2677" s="44"/>
      <c r="D2677" s="44"/>
      <c r="E2677" s="44"/>
      <c r="G2677" s="44"/>
      <c r="H2677" s="44"/>
      <c r="I2677" s="44"/>
      <c r="J2677" s="44"/>
      <c r="K2677" s="44"/>
      <c r="M2677" s="44"/>
      <c r="N2677" s="44"/>
      <c r="O2677" s="44"/>
      <c r="P2677" s="44"/>
      <c r="Q2677" s="44"/>
      <c r="W2677" s="44"/>
      <c r="X2677" s="44"/>
      <c r="Y2677" s="44"/>
    </row>
    <row r="2678" spans="1:25" s="47" customFormat="1" x14ac:dyDescent="0.25">
      <c r="A2678" s="44"/>
      <c r="B2678" s="44"/>
      <c r="C2678" s="44"/>
      <c r="D2678" s="44"/>
      <c r="E2678" s="44"/>
      <c r="G2678" s="44"/>
      <c r="H2678" s="44"/>
      <c r="I2678" s="44"/>
      <c r="J2678" s="44"/>
      <c r="K2678" s="44"/>
      <c r="M2678" s="44"/>
      <c r="N2678" s="44"/>
      <c r="O2678" s="44"/>
      <c r="P2678" s="44"/>
      <c r="Q2678" s="44"/>
      <c r="W2678" s="44"/>
      <c r="X2678" s="44"/>
      <c r="Y2678" s="44"/>
    </row>
    <row r="2679" spans="1:25" s="47" customFormat="1" x14ac:dyDescent="0.25">
      <c r="A2679" s="44"/>
      <c r="B2679" s="44"/>
      <c r="C2679" s="44"/>
      <c r="D2679" s="44"/>
      <c r="E2679" s="44"/>
      <c r="G2679" s="44"/>
      <c r="H2679" s="44"/>
      <c r="I2679" s="44"/>
      <c r="J2679" s="44"/>
      <c r="K2679" s="44"/>
      <c r="M2679" s="44"/>
      <c r="N2679" s="44"/>
      <c r="O2679" s="44"/>
      <c r="P2679" s="44"/>
      <c r="Q2679" s="44"/>
      <c r="W2679" s="44"/>
      <c r="X2679" s="44"/>
      <c r="Y2679" s="44"/>
    </row>
    <row r="2680" spans="1:25" s="47" customFormat="1" x14ac:dyDescent="0.25">
      <c r="A2680" s="44"/>
      <c r="B2680" s="44"/>
      <c r="C2680" s="44"/>
      <c r="D2680" s="44"/>
      <c r="E2680" s="44"/>
      <c r="G2680" s="44"/>
      <c r="H2680" s="44"/>
      <c r="I2680" s="44"/>
      <c r="J2680" s="44"/>
      <c r="K2680" s="44"/>
      <c r="M2680" s="44"/>
      <c r="N2680" s="44"/>
      <c r="O2680" s="44"/>
      <c r="P2680" s="44"/>
      <c r="Q2680" s="44"/>
      <c r="W2680" s="44"/>
      <c r="X2680" s="44"/>
      <c r="Y2680" s="44"/>
    </row>
    <row r="2681" spans="1:25" s="47" customFormat="1" x14ac:dyDescent="0.25">
      <c r="A2681" s="44"/>
      <c r="B2681" s="44"/>
      <c r="C2681" s="44"/>
      <c r="D2681" s="44"/>
      <c r="E2681" s="44"/>
      <c r="G2681" s="44"/>
      <c r="H2681" s="44"/>
      <c r="I2681" s="44"/>
      <c r="J2681" s="44"/>
      <c r="K2681" s="44"/>
      <c r="M2681" s="44"/>
      <c r="N2681" s="44"/>
      <c r="O2681" s="44"/>
      <c r="P2681" s="44"/>
      <c r="Q2681" s="44"/>
      <c r="W2681" s="44"/>
      <c r="X2681" s="44"/>
      <c r="Y2681" s="44"/>
    </row>
    <row r="2682" spans="1:25" s="47" customFormat="1" x14ac:dyDescent="0.25">
      <c r="A2682" s="44"/>
      <c r="B2682" s="44"/>
      <c r="C2682" s="44"/>
      <c r="D2682" s="44"/>
      <c r="E2682" s="44"/>
      <c r="G2682" s="44"/>
      <c r="H2682" s="44"/>
      <c r="I2682" s="44"/>
      <c r="J2682" s="44"/>
      <c r="K2682" s="44"/>
      <c r="M2682" s="44"/>
      <c r="N2682" s="44"/>
      <c r="O2682" s="44"/>
      <c r="P2682" s="44"/>
      <c r="Q2682" s="44"/>
      <c r="W2682" s="44"/>
      <c r="X2682" s="44"/>
      <c r="Y2682" s="44"/>
    </row>
    <row r="2683" spans="1:25" s="47" customFormat="1" x14ac:dyDescent="0.25">
      <c r="A2683" s="44"/>
      <c r="B2683" s="44"/>
      <c r="C2683" s="44"/>
      <c r="D2683" s="44"/>
      <c r="E2683" s="44"/>
      <c r="G2683" s="44"/>
      <c r="H2683" s="44"/>
      <c r="I2683" s="44"/>
      <c r="J2683" s="44"/>
      <c r="K2683" s="44"/>
      <c r="M2683" s="44"/>
      <c r="N2683" s="44"/>
      <c r="O2683" s="44"/>
      <c r="P2683" s="44"/>
      <c r="Q2683" s="44"/>
      <c r="W2683" s="44"/>
      <c r="X2683" s="44"/>
      <c r="Y2683" s="44"/>
    </row>
    <row r="2684" spans="1:25" s="47" customFormat="1" x14ac:dyDescent="0.25">
      <c r="A2684" s="44"/>
      <c r="B2684" s="44"/>
      <c r="C2684" s="44"/>
      <c r="D2684" s="44"/>
      <c r="E2684" s="44"/>
      <c r="G2684" s="44"/>
      <c r="H2684" s="44"/>
      <c r="I2684" s="44"/>
      <c r="J2684" s="44"/>
      <c r="K2684" s="44"/>
      <c r="M2684" s="44"/>
      <c r="N2684" s="44"/>
      <c r="O2684" s="44"/>
      <c r="P2684" s="44"/>
      <c r="Q2684" s="44"/>
      <c r="W2684" s="44"/>
      <c r="X2684" s="44"/>
      <c r="Y2684" s="44"/>
    </row>
    <row r="2685" spans="1:25" s="47" customFormat="1" x14ac:dyDescent="0.25">
      <c r="A2685" s="44"/>
      <c r="B2685" s="44"/>
      <c r="C2685" s="44"/>
      <c r="D2685" s="44"/>
      <c r="E2685" s="44"/>
      <c r="G2685" s="44"/>
      <c r="H2685" s="44"/>
      <c r="I2685" s="44"/>
      <c r="J2685" s="44"/>
      <c r="K2685" s="44"/>
      <c r="M2685" s="44"/>
      <c r="N2685" s="44"/>
      <c r="O2685" s="44"/>
      <c r="P2685" s="44"/>
      <c r="Q2685" s="44"/>
      <c r="W2685" s="44"/>
      <c r="X2685" s="44"/>
      <c r="Y2685" s="44"/>
    </row>
    <row r="2686" spans="1:25" s="47" customFormat="1" x14ac:dyDescent="0.25">
      <c r="A2686" s="44"/>
      <c r="B2686" s="44"/>
      <c r="C2686" s="44"/>
      <c r="D2686" s="44"/>
      <c r="E2686" s="44"/>
      <c r="G2686" s="44"/>
      <c r="H2686" s="44"/>
      <c r="I2686" s="44"/>
      <c r="J2686" s="44"/>
      <c r="K2686" s="44"/>
      <c r="M2686" s="44"/>
      <c r="N2686" s="44"/>
      <c r="O2686" s="44"/>
      <c r="P2686" s="44"/>
      <c r="Q2686" s="44"/>
      <c r="W2686" s="44"/>
      <c r="X2686" s="44"/>
      <c r="Y2686" s="44"/>
    </row>
    <row r="2687" spans="1:25" s="47" customFormat="1" x14ac:dyDescent="0.25">
      <c r="A2687" s="44"/>
      <c r="B2687" s="44"/>
      <c r="C2687" s="44"/>
      <c r="D2687" s="44"/>
      <c r="E2687" s="44"/>
      <c r="G2687" s="44"/>
      <c r="H2687" s="44"/>
      <c r="I2687" s="44"/>
      <c r="J2687" s="44"/>
      <c r="K2687" s="44"/>
      <c r="M2687" s="44"/>
      <c r="N2687" s="44"/>
      <c r="O2687" s="44"/>
      <c r="P2687" s="44"/>
      <c r="Q2687" s="44"/>
      <c r="W2687" s="44"/>
      <c r="X2687" s="44"/>
      <c r="Y2687" s="44"/>
    </row>
    <row r="2688" spans="1:25" s="47" customFormat="1" x14ac:dyDescent="0.25">
      <c r="A2688" s="44"/>
      <c r="B2688" s="44"/>
      <c r="C2688" s="44"/>
      <c r="D2688" s="44"/>
      <c r="E2688" s="44"/>
      <c r="G2688" s="44"/>
      <c r="H2688" s="44"/>
      <c r="I2688" s="44"/>
      <c r="J2688" s="44"/>
      <c r="K2688" s="44"/>
      <c r="M2688" s="44"/>
      <c r="N2688" s="44"/>
      <c r="O2688" s="44"/>
      <c r="P2688" s="44"/>
      <c r="Q2688" s="44"/>
      <c r="W2688" s="44"/>
      <c r="X2688" s="44"/>
      <c r="Y2688" s="44"/>
    </row>
    <row r="2689" spans="1:25" s="47" customFormat="1" x14ac:dyDescent="0.25">
      <c r="A2689" s="44"/>
      <c r="B2689" s="44"/>
      <c r="C2689" s="44"/>
      <c r="D2689" s="44"/>
      <c r="E2689" s="44"/>
      <c r="G2689" s="44"/>
      <c r="H2689" s="44"/>
      <c r="I2689" s="44"/>
      <c r="J2689" s="44"/>
      <c r="K2689" s="44"/>
      <c r="M2689" s="44"/>
      <c r="N2689" s="44"/>
      <c r="O2689" s="44"/>
      <c r="P2689" s="44"/>
      <c r="Q2689" s="44"/>
      <c r="W2689" s="44"/>
      <c r="X2689" s="44"/>
      <c r="Y2689" s="44"/>
    </row>
    <row r="2690" spans="1:25" s="47" customFormat="1" x14ac:dyDescent="0.25">
      <c r="A2690" s="44"/>
      <c r="B2690" s="44"/>
      <c r="C2690" s="44"/>
      <c r="D2690" s="44"/>
      <c r="E2690" s="44"/>
      <c r="G2690" s="44"/>
      <c r="H2690" s="44"/>
      <c r="I2690" s="44"/>
      <c r="J2690" s="44"/>
      <c r="K2690" s="44"/>
      <c r="M2690" s="44"/>
      <c r="N2690" s="44"/>
      <c r="O2690" s="44"/>
      <c r="P2690" s="44"/>
      <c r="Q2690" s="44"/>
      <c r="W2690" s="44"/>
      <c r="X2690" s="44"/>
      <c r="Y2690" s="44"/>
    </row>
    <row r="2691" spans="1:25" s="47" customFormat="1" x14ac:dyDescent="0.25">
      <c r="A2691" s="44"/>
      <c r="B2691" s="44"/>
      <c r="C2691" s="44"/>
      <c r="D2691" s="44"/>
      <c r="E2691" s="44"/>
      <c r="G2691" s="44"/>
      <c r="H2691" s="44"/>
      <c r="I2691" s="44"/>
      <c r="J2691" s="44"/>
      <c r="K2691" s="44"/>
      <c r="M2691" s="44"/>
      <c r="N2691" s="44"/>
      <c r="O2691" s="44"/>
      <c r="P2691" s="44"/>
      <c r="Q2691" s="44"/>
      <c r="W2691" s="44"/>
      <c r="X2691" s="44"/>
      <c r="Y2691" s="44"/>
    </row>
    <row r="2692" spans="1:25" s="47" customFormat="1" x14ac:dyDescent="0.25">
      <c r="A2692" s="44"/>
      <c r="B2692" s="44"/>
      <c r="C2692" s="44"/>
      <c r="D2692" s="44"/>
      <c r="E2692" s="44"/>
      <c r="G2692" s="44"/>
      <c r="H2692" s="44"/>
      <c r="I2692" s="44"/>
      <c r="J2692" s="44"/>
      <c r="K2692" s="44"/>
      <c r="M2692" s="44"/>
      <c r="N2692" s="44"/>
      <c r="O2692" s="44"/>
      <c r="P2692" s="44"/>
      <c r="Q2692" s="44"/>
      <c r="W2692" s="44"/>
      <c r="X2692" s="44"/>
      <c r="Y2692" s="44"/>
    </row>
    <row r="2693" spans="1:25" s="47" customFormat="1" x14ac:dyDescent="0.25">
      <c r="A2693" s="44"/>
      <c r="B2693" s="44"/>
      <c r="C2693" s="44"/>
      <c r="D2693" s="44"/>
      <c r="E2693" s="44"/>
      <c r="G2693" s="44"/>
      <c r="H2693" s="44"/>
      <c r="I2693" s="44"/>
      <c r="J2693" s="44"/>
      <c r="K2693" s="44"/>
      <c r="M2693" s="44"/>
      <c r="N2693" s="44"/>
      <c r="O2693" s="44"/>
      <c r="P2693" s="44"/>
      <c r="Q2693" s="44"/>
      <c r="W2693" s="44"/>
      <c r="X2693" s="44"/>
      <c r="Y2693" s="44"/>
    </row>
    <row r="2694" spans="1:25" s="47" customFormat="1" x14ac:dyDescent="0.25">
      <c r="A2694" s="44"/>
      <c r="B2694" s="44"/>
      <c r="C2694" s="44"/>
      <c r="D2694" s="44"/>
      <c r="E2694" s="44"/>
      <c r="G2694" s="44"/>
      <c r="H2694" s="44"/>
      <c r="I2694" s="44"/>
      <c r="J2694" s="44"/>
      <c r="K2694" s="44"/>
      <c r="M2694" s="44"/>
      <c r="N2694" s="44"/>
      <c r="O2694" s="44"/>
      <c r="P2694" s="44"/>
      <c r="Q2694" s="44"/>
      <c r="W2694" s="44"/>
      <c r="X2694" s="44"/>
      <c r="Y2694" s="44"/>
    </row>
    <row r="2695" spans="1:25" s="47" customFormat="1" x14ac:dyDescent="0.25">
      <c r="A2695" s="44"/>
      <c r="B2695" s="44"/>
      <c r="C2695" s="44"/>
      <c r="D2695" s="44"/>
      <c r="E2695" s="44"/>
      <c r="G2695" s="44"/>
      <c r="H2695" s="44"/>
      <c r="I2695" s="44"/>
      <c r="J2695" s="44"/>
      <c r="K2695" s="44"/>
      <c r="M2695" s="44"/>
      <c r="N2695" s="44"/>
      <c r="O2695" s="44"/>
      <c r="P2695" s="44"/>
      <c r="Q2695" s="44"/>
      <c r="W2695" s="44"/>
      <c r="X2695" s="44"/>
      <c r="Y2695" s="44"/>
    </row>
    <row r="2696" spans="1:25" s="47" customFormat="1" x14ac:dyDescent="0.25">
      <c r="A2696" s="44"/>
      <c r="B2696" s="44"/>
      <c r="C2696" s="44"/>
      <c r="D2696" s="44"/>
      <c r="E2696" s="44"/>
      <c r="G2696" s="44"/>
      <c r="H2696" s="44"/>
      <c r="I2696" s="44"/>
      <c r="J2696" s="44"/>
      <c r="K2696" s="44"/>
      <c r="M2696" s="44"/>
      <c r="N2696" s="44"/>
      <c r="O2696" s="44"/>
      <c r="P2696" s="44"/>
      <c r="Q2696" s="44"/>
      <c r="W2696" s="44"/>
      <c r="X2696" s="44"/>
      <c r="Y2696" s="44"/>
    </row>
    <row r="2697" spans="1:25" s="47" customFormat="1" x14ac:dyDescent="0.25">
      <c r="A2697" s="44"/>
      <c r="B2697" s="44"/>
      <c r="C2697" s="44"/>
      <c r="D2697" s="44"/>
      <c r="E2697" s="44"/>
      <c r="G2697" s="44"/>
      <c r="H2697" s="44"/>
      <c r="I2697" s="44"/>
      <c r="J2697" s="44"/>
      <c r="K2697" s="44"/>
      <c r="M2697" s="44"/>
      <c r="N2697" s="44"/>
      <c r="O2697" s="44"/>
      <c r="P2697" s="44"/>
      <c r="Q2697" s="44"/>
      <c r="W2697" s="44"/>
      <c r="X2697" s="44"/>
      <c r="Y2697" s="44"/>
    </row>
    <row r="2698" spans="1:25" s="47" customFormat="1" x14ac:dyDescent="0.25">
      <c r="A2698" s="44"/>
      <c r="B2698" s="44"/>
      <c r="C2698" s="44"/>
      <c r="D2698" s="44"/>
      <c r="E2698" s="44"/>
      <c r="G2698" s="44"/>
      <c r="H2698" s="44"/>
      <c r="I2698" s="44"/>
      <c r="J2698" s="44"/>
      <c r="K2698" s="44"/>
      <c r="M2698" s="44"/>
      <c r="N2698" s="44"/>
      <c r="O2698" s="44"/>
      <c r="P2698" s="44"/>
      <c r="Q2698" s="44"/>
      <c r="W2698" s="44"/>
      <c r="X2698" s="44"/>
      <c r="Y2698" s="44"/>
    </row>
    <row r="2699" spans="1:25" s="47" customFormat="1" x14ac:dyDescent="0.25">
      <c r="A2699" s="44"/>
      <c r="B2699" s="44"/>
      <c r="C2699" s="44"/>
      <c r="D2699" s="44"/>
      <c r="E2699" s="44"/>
      <c r="G2699" s="44"/>
      <c r="H2699" s="44"/>
      <c r="I2699" s="44"/>
      <c r="J2699" s="44"/>
      <c r="K2699" s="44"/>
      <c r="M2699" s="44"/>
      <c r="N2699" s="44"/>
      <c r="O2699" s="44"/>
      <c r="P2699" s="44"/>
      <c r="Q2699" s="44"/>
      <c r="W2699" s="44"/>
      <c r="X2699" s="44"/>
      <c r="Y2699" s="44"/>
    </row>
    <row r="2700" spans="1:25" s="47" customFormat="1" x14ac:dyDescent="0.25">
      <c r="A2700" s="44"/>
      <c r="B2700" s="44"/>
      <c r="C2700" s="44"/>
      <c r="D2700" s="44"/>
      <c r="E2700" s="44"/>
      <c r="G2700" s="44"/>
      <c r="H2700" s="44"/>
      <c r="I2700" s="44"/>
      <c r="J2700" s="44"/>
      <c r="K2700" s="44"/>
      <c r="M2700" s="44"/>
      <c r="N2700" s="44"/>
      <c r="O2700" s="44"/>
      <c r="P2700" s="44"/>
      <c r="Q2700" s="44"/>
      <c r="W2700" s="44"/>
      <c r="X2700" s="44"/>
      <c r="Y2700" s="44"/>
    </row>
    <row r="2701" spans="1:25" s="47" customFormat="1" x14ac:dyDescent="0.25">
      <c r="A2701" s="44"/>
      <c r="B2701" s="44"/>
      <c r="C2701" s="44"/>
      <c r="D2701" s="44"/>
      <c r="E2701" s="44"/>
      <c r="G2701" s="44"/>
      <c r="H2701" s="44"/>
      <c r="I2701" s="44"/>
      <c r="J2701" s="44"/>
      <c r="K2701" s="44"/>
      <c r="M2701" s="44"/>
      <c r="N2701" s="44"/>
      <c r="O2701" s="44"/>
      <c r="P2701" s="44"/>
      <c r="Q2701" s="44"/>
      <c r="W2701" s="44"/>
      <c r="X2701" s="44"/>
      <c r="Y2701" s="44"/>
    </row>
    <row r="2702" spans="1:25" s="47" customFormat="1" x14ac:dyDescent="0.25">
      <c r="A2702" s="44"/>
      <c r="B2702" s="44"/>
      <c r="C2702" s="44"/>
      <c r="D2702" s="44"/>
      <c r="E2702" s="44"/>
      <c r="G2702" s="44"/>
      <c r="H2702" s="44"/>
      <c r="I2702" s="44"/>
      <c r="J2702" s="44"/>
      <c r="K2702" s="44"/>
      <c r="M2702" s="44"/>
      <c r="N2702" s="44"/>
      <c r="O2702" s="44"/>
      <c r="P2702" s="44"/>
      <c r="Q2702" s="44"/>
      <c r="W2702" s="44"/>
      <c r="X2702" s="44"/>
      <c r="Y2702" s="44"/>
    </row>
    <row r="2703" spans="1:25" s="47" customFormat="1" x14ac:dyDescent="0.25">
      <c r="A2703" s="44"/>
      <c r="B2703" s="44"/>
      <c r="C2703" s="44"/>
      <c r="D2703" s="44"/>
      <c r="E2703" s="44"/>
      <c r="G2703" s="44"/>
      <c r="H2703" s="44"/>
      <c r="I2703" s="44"/>
      <c r="J2703" s="44"/>
      <c r="K2703" s="44"/>
      <c r="M2703" s="44"/>
      <c r="N2703" s="44"/>
      <c r="O2703" s="44"/>
      <c r="P2703" s="44"/>
      <c r="Q2703" s="44"/>
      <c r="W2703" s="44"/>
      <c r="X2703" s="44"/>
      <c r="Y2703" s="44"/>
    </row>
    <row r="2704" spans="1:25" s="47" customFormat="1" x14ac:dyDescent="0.25">
      <c r="A2704" s="44"/>
      <c r="B2704" s="44"/>
      <c r="C2704" s="44"/>
      <c r="D2704" s="44"/>
      <c r="E2704" s="44"/>
      <c r="G2704" s="44"/>
      <c r="H2704" s="44"/>
      <c r="I2704" s="44"/>
      <c r="J2704" s="44"/>
      <c r="K2704" s="44"/>
      <c r="M2704" s="44"/>
      <c r="N2704" s="44"/>
      <c r="O2704" s="44"/>
      <c r="P2704" s="44"/>
      <c r="Q2704" s="44"/>
      <c r="W2704" s="44"/>
      <c r="X2704" s="44"/>
      <c r="Y2704" s="44"/>
    </row>
    <row r="2705" spans="1:25" s="47" customFormat="1" x14ac:dyDescent="0.25">
      <c r="A2705" s="44"/>
      <c r="B2705" s="44"/>
      <c r="C2705" s="44"/>
      <c r="D2705" s="44"/>
      <c r="E2705" s="44"/>
      <c r="G2705" s="44"/>
      <c r="H2705" s="44"/>
      <c r="I2705" s="44"/>
      <c r="J2705" s="44"/>
      <c r="K2705" s="44"/>
      <c r="M2705" s="44"/>
      <c r="N2705" s="44"/>
      <c r="O2705" s="44"/>
      <c r="P2705" s="44"/>
      <c r="Q2705" s="44"/>
      <c r="W2705" s="44"/>
      <c r="X2705" s="44"/>
      <c r="Y2705" s="44"/>
    </row>
    <row r="2706" spans="1:25" s="47" customFormat="1" x14ac:dyDescent="0.25">
      <c r="A2706" s="44"/>
      <c r="B2706" s="44"/>
      <c r="C2706" s="44"/>
      <c r="D2706" s="44"/>
      <c r="E2706" s="44"/>
      <c r="G2706" s="44"/>
      <c r="H2706" s="44"/>
      <c r="I2706" s="44"/>
      <c r="J2706" s="44"/>
      <c r="K2706" s="44"/>
      <c r="M2706" s="44"/>
      <c r="N2706" s="44"/>
      <c r="O2706" s="44"/>
      <c r="P2706" s="44"/>
      <c r="Q2706" s="44"/>
      <c r="W2706" s="44"/>
      <c r="X2706" s="44"/>
      <c r="Y2706" s="44"/>
    </row>
    <row r="2707" spans="1:25" s="47" customFormat="1" x14ac:dyDescent="0.25">
      <c r="A2707" s="44"/>
      <c r="B2707" s="44"/>
      <c r="C2707" s="44"/>
      <c r="D2707" s="44"/>
      <c r="E2707" s="44"/>
      <c r="G2707" s="44"/>
      <c r="H2707" s="44"/>
      <c r="I2707" s="44"/>
      <c r="J2707" s="44"/>
      <c r="K2707" s="44"/>
      <c r="M2707" s="44"/>
      <c r="N2707" s="44"/>
      <c r="O2707" s="44"/>
      <c r="P2707" s="44"/>
      <c r="Q2707" s="44"/>
      <c r="W2707" s="44"/>
      <c r="X2707" s="44"/>
      <c r="Y2707" s="44"/>
    </row>
    <row r="2708" spans="1:25" s="47" customFormat="1" x14ac:dyDescent="0.25">
      <c r="A2708" s="44"/>
      <c r="B2708" s="44"/>
      <c r="C2708" s="44"/>
      <c r="D2708" s="44"/>
      <c r="E2708" s="44"/>
      <c r="G2708" s="44"/>
      <c r="H2708" s="44"/>
      <c r="I2708" s="44"/>
      <c r="J2708" s="44"/>
      <c r="K2708" s="44"/>
      <c r="M2708" s="44"/>
      <c r="N2708" s="44"/>
      <c r="O2708" s="44"/>
      <c r="P2708" s="44"/>
      <c r="Q2708" s="44"/>
      <c r="W2708" s="44"/>
      <c r="X2708" s="44"/>
      <c r="Y2708" s="44"/>
    </row>
    <row r="2709" spans="1:25" s="47" customFormat="1" x14ac:dyDescent="0.25">
      <c r="A2709" s="44"/>
      <c r="B2709" s="44"/>
      <c r="C2709" s="44"/>
      <c r="D2709" s="44"/>
      <c r="E2709" s="44"/>
      <c r="G2709" s="44"/>
      <c r="H2709" s="44"/>
      <c r="I2709" s="44"/>
      <c r="J2709" s="44"/>
      <c r="K2709" s="44"/>
      <c r="M2709" s="44"/>
      <c r="N2709" s="44"/>
      <c r="O2709" s="44"/>
      <c r="P2709" s="44"/>
      <c r="Q2709" s="44"/>
      <c r="W2709" s="44"/>
      <c r="X2709" s="44"/>
      <c r="Y2709" s="44"/>
    </row>
    <row r="2710" spans="1:25" s="47" customFormat="1" x14ac:dyDescent="0.25">
      <c r="A2710" s="44"/>
      <c r="B2710" s="44"/>
      <c r="C2710" s="44"/>
      <c r="D2710" s="44"/>
      <c r="E2710" s="44"/>
      <c r="G2710" s="44"/>
      <c r="H2710" s="44"/>
      <c r="I2710" s="44"/>
      <c r="J2710" s="44"/>
      <c r="K2710" s="44"/>
      <c r="M2710" s="44"/>
      <c r="N2710" s="44"/>
      <c r="O2710" s="44"/>
      <c r="P2710" s="44"/>
      <c r="Q2710" s="44"/>
      <c r="W2710" s="44"/>
      <c r="X2710" s="44"/>
      <c r="Y2710" s="44"/>
    </row>
    <row r="2711" spans="1:25" s="47" customFormat="1" x14ac:dyDescent="0.25">
      <c r="A2711" s="44"/>
      <c r="B2711" s="44"/>
      <c r="C2711" s="44"/>
      <c r="D2711" s="44"/>
      <c r="E2711" s="44"/>
      <c r="G2711" s="44"/>
      <c r="H2711" s="44"/>
      <c r="I2711" s="44"/>
      <c r="J2711" s="44"/>
      <c r="K2711" s="44"/>
      <c r="M2711" s="44"/>
      <c r="N2711" s="44"/>
      <c r="O2711" s="44"/>
      <c r="P2711" s="44"/>
      <c r="Q2711" s="44"/>
      <c r="W2711" s="44"/>
      <c r="X2711" s="44"/>
      <c r="Y2711" s="44"/>
    </row>
    <row r="2712" spans="1:25" s="47" customFormat="1" x14ac:dyDescent="0.25">
      <c r="A2712" s="44"/>
      <c r="B2712" s="44"/>
      <c r="C2712" s="44"/>
      <c r="D2712" s="44"/>
      <c r="E2712" s="44"/>
      <c r="G2712" s="44"/>
      <c r="H2712" s="44"/>
      <c r="I2712" s="44"/>
      <c r="J2712" s="44"/>
      <c r="K2712" s="44"/>
      <c r="M2712" s="44"/>
      <c r="N2712" s="44"/>
      <c r="O2712" s="44"/>
      <c r="P2712" s="44"/>
      <c r="Q2712" s="44"/>
      <c r="W2712" s="44"/>
      <c r="X2712" s="44"/>
      <c r="Y2712" s="44"/>
    </row>
    <row r="2713" spans="1:25" s="47" customFormat="1" x14ac:dyDescent="0.25">
      <c r="A2713" s="44"/>
      <c r="B2713" s="44"/>
      <c r="C2713" s="44"/>
      <c r="D2713" s="44"/>
      <c r="E2713" s="44"/>
      <c r="G2713" s="44"/>
      <c r="H2713" s="44"/>
      <c r="I2713" s="44"/>
      <c r="J2713" s="44"/>
      <c r="K2713" s="44"/>
      <c r="M2713" s="44"/>
      <c r="N2713" s="44"/>
      <c r="O2713" s="44"/>
      <c r="P2713" s="44"/>
      <c r="Q2713" s="44"/>
      <c r="W2713" s="44"/>
      <c r="X2713" s="44"/>
      <c r="Y2713" s="44"/>
    </row>
    <row r="2714" spans="1:25" s="47" customFormat="1" x14ac:dyDescent="0.25">
      <c r="A2714" s="44"/>
      <c r="B2714" s="44"/>
      <c r="C2714" s="44"/>
      <c r="D2714" s="44"/>
      <c r="E2714" s="44"/>
      <c r="G2714" s="44"/>
      <c r="H2714" s="44"/>
      <c r="I2714" s="44"/>
      <c r="J2714" s="44"/>
      <c r="K2714" s="44"/>
      <c r="M2714" s="44"/>
      <c r="N2714" s="44"/>
      <c r="O2714" s="44"/>
      <c r="P2714" s="44"/>
      <c r="Q2714" s="44"/>
      <c r="W2714" s="44"/>
      <c r="X2714" s="44"/>
      <c r="Y2714" s="44"/>
    </row>
    <row r="2715" spans="1:25" s="47" customFormat="1" x14ac:dyDescent="0.25">
      <c r="A2715" s="44"/>
      <c r="B2715" s="44"/>
      <c r="C2715" s="44"/>
      <c r="D2715" s="44"/>
      <c r="E2715" s="44"/>
      <c r="G2715" s="44"/>
      <c r="H2715" s="44"/>
      <c r="I2715" s="44"/>
      <c r="J2715" s="44"/>
      <c r="K2715" s="44"/>
      <c r="M2715" s="44"/>
      <c r="N2715" s="44"/>
      <c r="O2715" s="44"/>
      <c r="P2715" s="44"/>
      <c r="Q2715" s="44"/>
      <c r="W2715" s="44"/>
      <c r="X2715" s="44"/>
      <c r="Y2715" s="44"/>
    </row>
    <row r="2716" spans="1:25" s="47" customFormat="1" x14ac:dyDescent="0.25">
      <c r="A2716" s="44"/>
      <c r="B2716" s="44"/>
      <c r="C2716" s="44"/>
      <c r="D2716" s="44"/>
      <c r="E2716" s="44"/>
      <c r="G2716" s="44"/>
      <c r="H2716" s="44"/>
      <c r="I2716" s="44"/>
      <c r="J2716" s="44"/>
      <c r="K2716" s="44"/>
      <c r="M2716" s="44"/>
      <c r="N2716" s="44"/>
      <c r="O2716" s="44"/>
      <c r="P2716" s="44"/>
      <c r="Q2716" s="44"/>
      <c r="W2716" s="44"/>
      <c r="X2716" s="44"/>
      <c r="Y2716" s="44"/>
    </row>
    <row r="2717" spans="1:25" s="47" customFormat="1" x14ac:dyDescent="0.25">
      <c r="A2717" s="44"/>
      <c r="B2717" s="44"/>
      <c r="C2717" s="44"/>
      <c r="D2717" s="44"/>
      <c r="E2717" s="44"/>
      <c r="G2717" s="44"/>
      <c r="H2717" s="44"/>
      <c r="I2717" s="44"/>
      <c r="J2717" s="44"/>
      <c r="K2717" s="44"/>
      <c r="M2717" s="44"/>
      <c r="N2717" s="44"/>
      <c r="O2717" s="44"/>
      <c r="P2717" s="44"/>
      <c r="Q2717" s="44"/>
      <c r="W2717" s="44"/>
      <c r="X2717" s="44"/>
      <c r="Y2717" s="44"/>
    </row>
    <row r="2718" spans="1:25" s="47" customFormat="1" x14ac:dyDescent="0.25">
      <c r="A2718" s="44"/>
      <c r="B2718" s="44"/>
      <c r="C2718" s="44"/>
      <c r="D2718" s="44"/>
      <c r="E2718" s="44"/>
      <c r="G2718" s="44"/>
      <c r="H2718" s="44"/>
      <c r="I2718" s="44"/>
      <c r="J2718" s="44"/>
      <c r="K2718" s="44"/>
      <c r="M2718" s="44"/>
      <c r="N2718" s="44"/>
      <c r="O2718" s="44"/>
      <c r="P2718" s="44"/>
      <c r="Q2718" s="44"/>
      <c r="W2718" s="44"/>
      <c r="X2718" s="44"/>
      <c r="Y2718" s="44"/>
    </row>
    <row r="2719" spans="1:25" s="47" customFormat="1" x14ac:dyDescent="0.25">
      <c r="A2719" s="44"/>
      <c r="B2719" s="44"/>
      <c r="C2719" s="44"/>
      <c r="D2719" s="44"/>
      <c r="E2719" s="44"/>
      <c r="G2719" s="44"/>
      <c r="H2719" s="44"/>
      <c r="I2719" s="44"/>
      <c r="J2719" s="44"/>
      <c r="K2719" s="44"/>
      <c r="M2719" s="44"/>
      <c r="N2719" s="44"/>
      <c r="O2719" s="44"/>
      <c r="P2719" s="44"/>
      <c r="Q2719" s="44"/>
      <c r="W2719" s="44"/>
      <c r="X2719" s="44"/>
      <c r="Y2719" s="44"/>
    </row>
    <row r="2720" spans="1:25" s="47" customFormat="1" x14ac:dyDescent="0.25">
      <c r="A2720" s="44"/>
      <c r="B2720" s="44"/>
      <c r="C2720" s="44"/>
      <c r="D2720" s="44"/>
      <c r="E2720" s="44"/>
      <c r="G2720" s="44"/>
      <c r="H2720" s="44"/>
      <c r="I2720" s="44"/>
      <c r="J2720" s="44"/>
      <c r="K2720" s="44"/>
      <c r="M2720" s="44"/>
      <c r="N2720" s="44"/>
      <c r="O2720" s="44"/>
      <c r="P2720" s="44"/>
      <c r="Q2720" s="44"/>
      <c r="W2720" s="44"/>
      <c r="X2720" s="44"/>
      <c r="Y2720" s="44"/>
    </row>
    <row r="2721" spans="1:25" s="47" customFormat="1" x14ac:dyDescent="0.25">
      <c r="A2721" s="44"/>
      <c r="B2721" s="44"/>
      <c r="C2721" s="44"/>
      <c r="D2721" s="44"/>
      <c r="E2721" s="44"/>
      <c r="G2721" s="44"/>
      <c r="H2721" s="44"/>
      <c r="I2721" s="44"/>
      <c r="J2721" s="44"/>
      <c r="K2721" s="44"/>
      <c r="M2721" s="44"/>
      <c r="N2721" s="44"/>
      <c r="O2721" s="44"/>
      <c r="P2721" s="44"/>
      <c r="Q2721" s="44"/>
      <c r="W2721" s="44"/>
      <c r="X2721" s="44"/>
      <c r="Y2721" s="44"/>
    </row>
    <row r="2722" spans="1:25" s="47" customFormat="1" x14ac:dyDescent="0.25">
      <c r="A2722" s="44"/>
      <c r="B2722" s="44"/>
      <c r="C2722" s="44"/>
      <c r="D2722" s="44"/>
      <c r="E2722" s="44"/>
      <c r="G2722" s="44"/>
      <c r="H2722" s="44"/>
      <c r="I2722" s="44"/>
      <c r="J2722" s="44"/>
      <c r="K2722" s="44"/>
      <c r="M2722" s="44"/>
      <c r="N2722" s="44"/>
      <c r="O2722" s="44"/>
      <c r="P2722" s="44"/>
      <c r="Q2722" s="44"/>
      <c r="W2722" s="44"/>
      <c r="X2722" s="44"/>
      <c r="Y2722" s="44"/>
    </row>
    <row r="2723" spans="1:25" s="47" customFormat="1" x14ac:dyDescent="0.25">
      <c r="A2723" s="44"/>
      <c r="B2723" s="44"/>
      <c r="C2723" s="44"/>
      <c r="D2723" s="44"/>
      <c r="E2723" s="44"/>
      <c r="G2723" s="44"/>
      <c r="H2723" s="44"/>
      <c r="I2723" s="44"/>
      <c r="J2723" s="44"/>
      <c r="K2723" s="44"/>
      <c r="M2723" s="44"/>
      <c r="N2723" s="44"/>
      <c r="O2723" s="44"/>
      <c r="P2723" s="44"/>
      <c r="Q2723" s="44"/>
      <c r="W2723" s="44"/>
      <c r="X2723" s="44"/>
      <c r="Y2723" s="44"/>
    </row>
    <row r="2724" spans="1:25" s="47" customFormat="1" x14ac:dyDescent="0.25">
      <c r="A2724" s="44"/>
      <c r="B2724" s="44"/>
      <c r="C2724" s="44"/>
      <c r="D2724" s="44"/>
      <c r="E2724" s="44"/>
      <c r="G2724" s="44"/>
      <c r="H2724" s="44"/>
      <c r="I2724" s="44"/>
      <c r="J2724" s="44"/>
      <c r="K2724" s="44"/>
      <c r="M2724" s="44"/>
      <c r="N2724" s="44"/>
      <c r="O2724" s="44"/>
      <c r="P2724" s="44"/>
      <c r="Q2724" s="44"/>
      <c r="W2724" s="44"/>
      <c r="X2724" s="44"/>
      <c r="Y2724" s="44"/>
    </row>
    <row r="2725" spans="1:25" s="47" customFormat="1" x14ac:dyDescent="0.25">
      <c r="A2725" s="44"/>
      <c r="B2725" s="44"/>
      <c r="C2725" s="44"/>
      <c r="D2725" s="44"/>
      <c r="E2725" s="44"/>
      <c r="G2725" s="44"/>
      <c r="H2725" s="44"/>
      <c r="I2725" s="44"/>
      <c r="J2725" s="44"/>
      <c r="K2725" s="44"/>
      <c r="M2725" s="44"/>
      <c r="N2725" s="44"/>
      <c r="O2725" s="44"/>
      <c r="P2725" s="44"/>
      <c r="Q2725" s="44"/>
      <c r="W2725" s="44"/>
      <c r="X2725" s="44"/>
      <c r="Y2725" s="44"/>
    </row>
    <row r="2726" spans="1:25" s="47" customFormat="1" x14ac:dyDescent="0.25">
      <c r="A2726" s="44"/>
      <c r="B2726" s="44"/>
      <c r="C2726" s="44"/>
      <c r="D2726" s="44"/>
      <c r="E2726" s="44"/>
      <c r="G2726" s="44"/>
      <c r="H2726" s="44"/>
      <c r="I2726" s="44"/>
      <c r="J2726" s="44"/>
      <c r="K2726" s="44"/>
      <c r="M2726" s="44"/>
      <c r="N2726" s="44"/>
      <c r="O2726" s="44"/>
      <c r="P2726" s="44"/>
      <c r="Q2726" s="44"/>
      <c r="W2726" s="44"/>
      <c r="X2726" s="44"/>
      <c r="Y2726" s="44"/>
    </row>
    <row r="2727" spans="1:25" s="47" customFormat="1" x14ac:dyDescent="0.25">
      <c r="A2727" s="44"/>
      <c r="B2727" s="44"/>
      <c r="C2727" s="44"/>
      <c r="D2727" s="44"/>
      <c r="E2727" s="44"/>
      <c r="G2727" s="44"/>
      <c r="H2727" s="44"/>
      <c r="I2727" s="44"/>
      <c r="J2727" s="44"/>
      <c r="K2727" s="44"/>
      <c r="M2727" s="44"/>
      <c r="N2727" s="44"/>
      <c r="O2727" s="44"/>
      <c r="P2727" s="44"/>
      <c r="Q2727" s="44"/>
      <c r="W2727" s="44"/>
      <c r="X2727" s="44"/>
      <c r="Y2727" s="44"/>
    </row>
    <row r="2728" spans="1:25" s="47" customFormat="1" x14ac:dyDescent="0.25">
      <c r="A2728" s="44"/>
      <c r="B2728" s="44"/>
      <c r="C2728" s="44"/>
      <c r="D2728" s="44"/>
      <c r="E2728" s="44"/>
      <c r="G2728" s="44"/>
      <c r="H2728" s="44"/>
      <c r="I2728" s="44"/>
      <c r="J2728" s="44"/>
      <c r="K2728" s="44"/>
      <c r="M2728" s="44"/>
      <c r="N2728" s="44"/>
      <c r="O2728" s="44"/>
      <c r="P2728" s="44"/>
      <c r="Q2728" s="44"/>
      <c r="W2728" s="44"/>
      <c r="X2728" s="44"/>
      <c r="Y2728" s="44"/>
    </row>
    <row r="2729" spans="1:25" s="47" customFormat="1" x14ac:dyDescent="0.25">
      <c r="A2729" s="44"/>
      <c r="B2729" s="44"/>
      <c r="C2729" s="44"/>
      <c r="D2729" s="44"/>
      <c r="E2729" s="44"/>
      <c r="G2729" s="44"/>
      <c r="H2729" s="44"/>
      <c r="I2729" s="44"/>
      <c r="J2729" s="44"/>
      <c r="K2729" s="44"/>
      <c r="M2729" s="44"/>
      <c r="N2729" s="44"/>
      <c r="O2729" s="44"/>
      <c r="P2729" s="44"/>
      <c r="Q2729" s="44"/>
      <c r="W2729" s="44"/>
      <c r="X2729" s="44"/>
      <c r="Y2729" s="44"/>
    </row>
    <row r="2730" spans="1:25" s="47" customFormat="1" x14ac:dyDescent="0.25">
      <c r="A2730" s="44"/>
      <c r="B2730" s="44"/>
      <c r="C2730" s="44"/>
      <c r="D2730" s="44"/>
      <c r="E2730" s="44"/>
      <c r="G2730" s="44"/>
      <c r="H2730" s="44"/>
      <c r="I2730" s="44"/>
      <c r="J2730" s="44"/>
      <c r="K2730" s="44"/>
      <c r="M2730" s="44"/>
      <c r="N2730" s="44"/>
      <c r="O2730" s="44"/>
      <c r="P2730" s="44"/>
      <c r="Q2730" s="44"/>
      <c r="W2730" s="44"/>
      <c r="X2730" s="44"/>
      <c r="Y2730" s="44"/>
    </row>
    <row r="2731" spans="1:25" s="47" customFormat="1" x14ac:dyDescent="0.25">
      <c r="A2731" s="44"/>
      <c r="B2731" s="44"/>
      <c r="C2731" s="44"/>
      <c r="D2731" s="44"/>
      <c r="E2731" s="44"/>
      <c r="G2731" s="44"/>
      <c r="H2731" s="44"/>
      <c r="I2731" s="44"/>
      <c r="J2731" s="44"/>
      <c r="K2731" s="44"/>
      <c r="M2731" s="44"/>
      <c r="N2731" s="44"/>
      <c r="O2731" s="44"/>
      <c r="P2731" s="44"/>
      <c r="Q2731" s="44"/>
      <c r="W2731" s="44"/>
      <c r="X2731" s="44"/>
      <c r="Y2731" s="44"/>
    </row>
    <row r="2732" spans="1:25" s="47" customFormat="1" x14ac:dyDescent="0.25">
      <c r="A2732" s="44"/>
      <c r="B2732" s="44"/>
      <c r="C2732" s="44"/>
      <c r="D2732" s="44"/>
      <c r="E2732" s="44"/>
      <c r="G2732" s="44"/>
      <c r="H2732" s="44"/>
      <c r="I2732" s="44"/>
      <c r="J2732" s="44"/>
      <c r="K2732" s="44"/>
      <c r="M2732" s="44"/>
      <c r="N2732" s="44"/>
      <c r="O2732" s="44"/>
      <c r="P2732" s="44"/>
      <c r="Q2732" s="44"/>
      <c r="W2732" s="44"/>
      <c r="X2732" s="44"/>
      <c r="Y2732" s="44"/>
    </row>
    <row r="2733" spans="1:25" s="47" customFormat="1" x14ac:dyDescent="0.25">
      <c r="A2733" s="44"/>
      <c r="B2733" s="44"/>
      <c r="C2733" s="44"/>
      <c r="D2733" s="44"/>
      <c r="E2733" s="44"/>
      <c r="G2733" s="44"/>
      <c r="H2733" s="44"/>
      <c r="I2733" s="44"/>
      <c r="J2733" s="44"/>
      <c r="K2733" s="44"/>
      <c r="M2733" s="44"/>
      <c r="N2733" s="44"/>
      <c r="O2733" s="44"/>
      <c r="P2733" s="44"/>
      <c r="Q2733" s="44"/>
      <c r="W2733" s="44"/>
      <c r="X2733" s="44"/>
      <c r="Y2733" s="44"/>
    </row>
    <row r="2734" spans="1:25" s="47" customFormat="1" x14ac:dyDescent="0.25">
      <c r="A2734" s="44"/>
      <c r="B2734" s="44"/>
      <c r="C2734" s="44"/>
      <c r="D2734" s="44"/>
      <c r="E2734" s="44"/>
      <c r="G2734" s="44"/>
      <c r="H2734" s="44"/>
      <c r="I2734" s="44"/>
      <c r="J2734" s="44"/>
      <c r="K2734" s="44"/>
      <c r="M2734" s="44"/>
      <c r="N2734" s="44"/>
      <c r="O2734" s="44"/>
      <c r="P2734" s="44"/>
      <c r="Q2734" s="44"/>
      <c r="W2734" s="44"/>
      <c r="X2734" s="44"/>
      <c r="Y2734" s="44"/>
    </row>
    <row r="2735" spans="1:25" s="47" customFormat="1" x14ac:dyDescent="0.25">
      <c r="A2735" s="44"/>
      <c r="B2735" s="44"/>
      <c r="C2735" s="44"/>
      <c r="D2735" s="44"/>
      <c r="E2735" s="44"/>
      <c r="G2735" s="44"/>
      <c r="H2735" s="44"/>
      <c r="I2735" s="44"/>
      <c r="J2735" s="44"/>
      <c r="K2735" s="44"/>
      <c r="M2735" s="44"/>
      <c r="N2735" s="44"/>
      <c r="O2735" s="44"/>
      <c r="P2735" s="44"/>
      <c r="Q2735" s="44"/>
      <c r="W2735" s="44"/>
      <c r="X2735" s="44"/>
      <c r="Y2735" s="44"/>
    </row>
    <row r="2736" spans="1:25" s="47" customFormat="1" x14ac:dyDescent="0.25">
      <c r="A2736" s="44"/>
      <c r="B2736" s="44"/>
      <c r="C2736" s="44"/>
      <c r="D2736" s="44"/>
      <c r="E2736" s="44"/>
      <c r="G2736" s="44"/>
      <c r="H2736" s="44"/>
      <c r="I2736" s="44"/>
      <c r="J2736" s="44"/>
      <c r="K2736" s="44"/>
      <c r="M2736" s="44"/>
      <c r="N2736" s="44"/>
      <c r="O2736" s="44"/>
      <c r="P2736" s="44"/>
      <c r="Q2736" s="44"/>
      <c r="W2736" s="44"/>
      <c r="X2736" s="44"/>
      <c r="Y2736" s="44"/>
    </row>
    <row r="2737" spans="1:25" s="47" customFormat="1" x14ac:dyDescent="0.25">
      <c r="A2737" s="44"/>
      <c r="B2737" s="44"/>
      <c r="C2737" s="44"/>
      <c r="D2737" s="44"/>
      <c r="E2737" s="44"/>
      <c r="G2737" s="44"/>
      <c r="H2737" s="44"/>
      <c r="I2737" s="44"/>
      <c r="J2737" s="44"/>
      <c r="K2737" s="44"/>
      <c r="M2737" s="44"/>
      <c r="N2737" s="44"/>
      <c r="O2737" s="44"/>
      <c r="P2737" s="44"/>
      <c r="Q2737" s="44"/>
      <c r="W2737" s="44"/>
      <c r="X2737" s="44"/>
      <c r="Y2737" s="44"/>
    </row>
    <row r="2738" spans="1:25" s="47" customFormat="1" x14ac:dyDescent="0.25">
      <c r="A2738" s="44"/>
      <c r="B2738" s="44"/>
      <c r="C2738" s="44"/>
      <c r="D2738" s="44"/>
      <c r="E2738" s="44"/>
      <c r="G2738" s="44"/>
      <c r="H2738" s="44"/>
      <c r="I2738" s="44"/>
      <c r="J2738" s="44"/>
      <c r="K2738" s="44"/>
      <c r="M2738" s="44"/>
      <c r="N2738" s="44"/>
      <c r="O2738" s="44"/>
      <c r="P2738" s="44"/>
      <c r="Q2738" s="44"/>
      <c r="W2738" s="44"/>
      <c r="X2738" s="44"/>
      <c r="Y2738" s="44"/>
    </row>
    <row r="2739" spans="1:25" s="47" customFormat="1" x14ac:dyDescent="0.25">
      <c r="A2739" s="44"/>
      <c r="B2739" s="44"/>
      <c r="C2739" s="44"/>
      <c r="D2739" s="44"/>
      <c r="E2739" s="44"/>
      <c r="G2739" s="44"/>
      <c r="H2739" s="44"/>
      <c r="I2739" s="44"/>
      <c r="J2739" s="44"/>
      <c r="K2739" s="44"/>
      <c r="M2739" s="44"/>
      <c r="N2739" s="44"/>
      <c r="O2739" s="44"/>
      <c r="P2739" s="44"/>
      <c r="Q2739" s="44"/>
      <c r="W2739" s="44"/>
      <c r="X2739" s="44"/>
      <c r="Y2739" s="44"/>
    </row>
    <row r="2740" spans="1:25" s="47" customFormat="1" x14ac:dyDescent="0.25">
      <c r="A2740" s="44"/>
      <c r="B2740" s="44"/>
      <c r="C2740" s="44"/>
      <c r="D2740" s="44"/>
      <c r="E2740" s="44"/>
      <c r="G2740" s="44"/>
      <c r="H2740" s="44"/>
      <c r="I2740" s="44"/>
      <c r="J2740" s="44"/>
      <c r="K2740" s="44"/>
      <c r="M2740" s="44"/>
      <c r="N2740" s="44"/>
      <c r="O2740" s="44"/>
      <c r="P2740" s="44"/>
      <c r="Q2740" s="44"/>
      <c r="W2740" s="44"/>
      <c r="X2740" s="44"/>
      <c r="Y2740" s="44"/>
    </row>
    <row r="2741" spans="1:25" s="47" customFormat="1" x14ac:dyDescent="0.25">
      <c r="A2741" s="44"/>
      <c r="B2741" s="44"/>
      <c r="C2741" s="44"/>
      <c r="D2741" s="44"/>
      <c r="E2741" s="44"/>
      <c r="G2741" s="44"/>
      <c r="H2741" s="44"/>
      <c r="I2741" s="44"/>
      <c r="J2741" s="44"/>
      <c r="K2741" s="44"/>
      <c r="M2741" s="44"/>
      <c r="N2741" s="44"/>
      <c r="O2741" s="44"/>
      <c r="P2741" s="44"/>
      <c r="Q2741" s="44"/>
      <c r="W2741" s="44"/>
      <c r="X2741" s="44"/>
      <c r="Y2741" s="44"/>
    </row>
    <row r="2742" spans="1:25" s="47" customFormat="1" x14ac:dyDescent="0.25">
      <c r="A2742" s="44"/>
      <c r="B2742" s="44"/>
      <c r="C2742" s="44"/>
      <c r="D2742" s="44"/>
      <c r="E2742" s="44"/>
      <c r="G2742" s="44"/>
      <c r="H2742" s="44"/>
      <c r="I2742" s="44"/>
      <c r="J2742" s="44"/>
      <c r="K2742" s="44"/>
      <c r="M2742" s="44"/>
      <c r="N2742" s="44"/>
      <c r="O2742" s="44"/>
      <c r="P2742" s="44"/>
      <c r="Q2742" s="44"/>
      <c r="W2742" s="44"/>
      <c r="X2742" s="44"/>
      <c r="Y2742" s="44"/>
    </row>
    <row r="2743" spans="1:25" s="47" customFormat="1" x14ac:dyDescent="0.25">
      <c r="A2743" s="44"/>
      <c r="B2743" s="44"/>
      <c r="C2743" s="44"/>
      <c r="D2743" s="44"/>
      <c r="E2743" s="44"/>
      <c r="G2743" s="44"/>
      <c r="H2743" s="44"/>
      <c r="I2743" s="44"/>
      <c r="J2743" s="44"/>
      <c r="K2743" s="44"/>
      <c r="M2743" s="44"/>
      <c r="N2743" s="44"/>
      <c r="O2743" s="44"/>
      <c r="P2743" s="44"/>
      <c r="Q2743" s="44"/>
      <c r="W2743" s="44"/>
      <c r="X2743" s="44"/>
      <c r="Y2743" s="44"/>
    </row>
    <row r="2744" spans="1:25" s="47" customFormat="1" x14ac:dyDescent="0.25">
      <c r="A2744" s="44"/>
      <c r="B2744" s="44"/>
      <c r="C2744" s="44"/>
      <c r="D2744" s="44"/>
      <c r="E2744" s="44"/>
      <c r="G2744" s="44"/>
      <c r="H2744" s="44"/>
      <c r="I2744" s="44"/>
      <c r="J2744" s="44"/>
      <c r="K2744" s="44"/>
      <c r="M2744" s="44"/>
      <c r="N2744" s="44"/>
      <c r="O2744" s="44"/>
      <c r="P2744" s="44"/>
      <c r="Q2744" s="44"/>
      <c r="W2744" s="44"/>
      <c r="X2744" s="44"/>
      <c r="Y2744" s="44"/>
    </row>
    <row r="2745" spans="1:25" s="47" customFormat="1" x14ac:dyDescent="0.25">
      <c r="A2745" s="44"/>
      <c r="B2745" s="44"/>
      <c r="C2745" s="44"/>
      <c r="D2745" s="44"/>
      <c r="E2745" s="44"/>
      <c r="G2745" s="44"/>
      <c r="H2745" s="44"/>
      <c r="I2745" s="44"/>
      <c r="J2745" s="44"/>
      <c r="K2745" s="44"/>
      <c r="M2745" s="44"/>
      <c r="N2745" s="44"/>
      <c r="O2745" s="44"/>
      <c r="P2745" s="44"/>
      <c r="Q2745" s="44"/>
      <c r="W2745" s="44"/>
      <c r="X2745" s="44"/>
      <c r="Y2745" s="44"/>
    </row>
    <row r="2746" spans="1:25" s="47" customFormat="1" x14ac:dyDescent="0.25">
      <c r="A2746" s="44"/>
      <c r="B2746" s="44"/>
      <c r="C2746" s="44"/>
      <c r="D2746" s="44"/>
      <c r="E2746" s="44"/>
      <c r="G2746" s="44"/>
      <c r="H2746" s="44"/>
      <c r="I2746" s="44"/>
      <c r="J2746" s="44"/>
      <c r="K2746" s="44"/>
      <c r="M2746" s="44"/>
      <c r="N2746" s="44"/>
      <c r="O2746" s="44"/>
      <c r="P2746" s="44"/>
      <c r="Q2746" s="44"/>
      <c r="W2746" s="44"/>
      <c r="X2746" s="44"/>
      <c r="Y2746" s="44"/>
    </row>
    <row r="2747" spans="1:25" s="47" customFormat="1" x14ac:dyDescent="0.25">
      <c r="A2747" s="44"/>
      <c r="B2747" s="44"/>
      <c r="C2747" s="44"/>
      <c r="D2747" s="44"/>
      <c r="E2747" s="44"/>
      <c r="G2747" s="44"/>
      <c r="H2747" s="44"/>
      <c r="I2747" s="44"/>
      <c r="J2747" s="44"/>
      <c r="K2747" s="44"/>
      <c r="M2747" s="44"/>
      <c r="N2747" s="44"/>
      <c r="O2747" s="44"/>
      <c r="P2747" s="44"/>
      <c r="Q2747" s="44"/>
      <c r="W2747" s="44"/>
      <c r="X2747" s="44"/>
      <c r="Y2747" s="44"/>
    </row>
    <row r="2748" spans="1:25" s="47" customFormat="1" x14ac:dyDescent="0.25">
      <c r="A2748" s="44"/>
      <c r="B2748" s="44"/>
      <c r="C2748" s="44"/>
      <c r="D2748" s="44"/>
      <c r="E2748" s="44"/>
      <c r="G2748" s="44"/>
      <c r="H2748" s="44"/>
      <c r="I2748" s="44"/>
      <c r="J2748" s="44"/>
      <c r="K2748" s="44"/>
      <c r="M2748" s="44"/>
      <c r="N2748" s="44"/>
      <c r="O2748" s="44"/>
      <c r="P2748" s="44"/>
      <c r="Q2748" s="44"/>
      <c r="W2748" s="44"/>
      <c r="X2748" s="44"/>
      <c r="Y2748" s="44"/>
    </row>
    <row r="2749" spans="1:25" s="47" customFormat="1" x14ac:dyDescent="0.25">
      <c r="A2749" s="44"/>
      <c r="B2749" s="44"/>
      <c r="C2749" s="44"/>
      <c r="D2749" s="44"/>
      <c r="E2749" s="44"/>
      <c r="G2749" s="44"/>
      <c r="H2749" s="44"/>
      <c r="I2749" s="44"/>
      <c r="J2749" s="44"/>
      <c r="K2749" s="44"/>
      <c r="M2749" s="44"/>
      <c r="N2749" s="44"/>
      <c r="O2749" s="44"/>
      <c r="P2749" s="44"/>
      <c r="Q2749" s="44"/>
      <c r="W2749" s="44"/>
      <c r="X2749" s="44"/>
      <c r="Y2749" s="44"/>
    </row>
    <row r="2750" spans="1:25" s="47" customFormat="1" x14ac:dyDescent="0.25">
      <c r="A2750" s="44"/>
      <c r="B2750" s="44"/>
      <c r="C2750" s="44"/>
      <c r="D2750" s="44"/>
      <c r="E2750" s="44"/>
      <c r="G2750" s="44"/>
      <c r="H2750" s="44"/>
      <c r="I2750" s="44"/>
      <c r="J2750" s="44"/>
      <c r="K2750" s="44"/>
      <c r="M2750" s="44"/>
      <c r="N2750" s="44"/>
      <c r="O2750" s="44"/>
      <c r="P2750" s="44"/>
      <c r="Q2750" s="44"/>
      <c r="W2750" s="44"/>
      <c r="X2750" s="44"/>
      <c r="Y2750" s="44"/>
    </row>
    <row r="2751" spans="1:25" s="47" customFormat="1" x14ac:dyDescent="0.25">
      <c r="A2751" s="44"/>
      <c r="B2751" s="44"/>
      <c r="C2751" s="44"/>
      <c r="D2751" s="44"/>
      <c r="E2751" s="44"/>
      <c r="G2751" s="44"/>
      <c r="H2751" s="44"/>
      <c r="I2751" s="44"/>
      <c r="J2751" s="44"/>
      <c r="K2751" s="44"/>
      <c r="M2751" s="44"/>
      <c r="N2751" s="44"/>
      <c r="O2751" s="44"/>
      <c r="P2751" s="44"/>
      <c r="Q2751" s="44"/>
      <c r="W2751" s="44"/>
      <c r="X2751" s="44"/>
      <c r="Y2751" s="44"/>
    </row>
    <row r="2752" spans="1:25" s="47" customFormat="1" x14ac:dyDescent="0.25">
      <c r="A2752" s="44"/>
      <c r="B2752" s="44"/>
      <c r="C2752" s="44"/>
      <c r="D2752" s="44"/>
      <c r="E2752" s="44"/>
      <c r="G2752" s="44"/>
      <c r="H2752" s="44"/>
      <c r="I2752" s="44"/>
      <c r="J2752" s="44"/>
      <c r="K2752" s="44"/>
      <c r="M2752" s="44"/>
      <c r="N2752" s="44"/>
      <c r="O2752" s="44"/>
      <c r="P2752" s="44"/>
      <c r="Q2752" s="44"/>
      <c r="W2752" s="44"/>
      <c r="X2752" s="44"/>
      <c r="Y2752" s="44"/>
    </row>
    <row r="2753" spans="1:25" s="47" customFormat="1" x14ac:dyDescent="0.25">
      <c r="A2753" s="44"/>
      <c r="B2753" s="44"/>
      <c r="C2753" s="44"/>
      <c r="D2753" s="44"/>
      <c r="E2753" s="44"/>
      <c r="G2753" s="44"/>
      <c r="H2753" s="44"/>
      <c r="I2753" s="44"/>
      <c r="J2753" s="44"/>
      <c r="K2753" s="44"/>
      <c r="M2753" s="44"/>
      <c r="N2753" s="44"/>
      <c r="O2753" s="44"/>
      <c r="P2753" s="44"/>
      <c r="Q2753" s="44"/>
      <c r="W2753" s="44"/>
      <c r="X2753" s="44"/>
      <c r="Y2753" s="44"/>
    </row>
    <row r="2754" spans="1:25" s="47" customFormat="1" x14ac:dyDescent="0.25">
      <c r="A2754" s="44"/>
      <c r="B2754" s="44"/>
      <c r="C2754" s="44"/>
      <c r="D2754" s="44"/>
      <c r="E2754" s="44"/>
      <c r="G2754" s="44"/>
      <c r="H2754" s="44"/>
      <c r="I2754" s="44"/>
      <c r="J2754" s="44"/>
      <c r="K2754" s="44"/>
      <c r="M2754" s="44"/>
      <c r="N2754" s="44"/>
      <c r="O2754" s="44"/>
      <c r="P2754" s="44"/>
      <c r="Q2754" s="44"/>
      <c r="W2754" s="44"/>
      <c r="X2754" s="44"/>
      <c r="Y2754" s="44"/>
    </row>
    <row r="2755" spans="1:25" s="47" customFormat="1" x14ac:dyDescent="0.25">
      <c r="A2755" s="44"/>
      <c r="B2755" s="44"/>
      <c r="C2755" s="44"/>
      <c r="D2755" s="44"/>
      <c r="E2755" s="44"/>
      <c r="G2755" s="44"/>
      <c r="H2755" s="44"/>
      <c r="I2755" s="44"/>
      <c r="J2755" s="44"/>
      <c r="K2755" s="44"/>
      <c r="M2755" s="44"/>
      <c r="N2755" s="44"/>
      <c r="O2755" s="44"/>
      <c r="P2755" s="44"/>
      <c r="Q2755" s="44"/>
      <c r="W2755" s="44"/>
      <c r="X2755" s="44"/>
      <c r="Y2755" s="44"/>
    </row>
    <row r="2756" spans="1:25" s="47" customFormat="1" x14ac:dyDescent="0.25">
      <c r="A2756" s="44"/>
      <c r="B2756" s="44"/>
      <c r="C2756" s="44"/>
      <c r="D2756" s="44"/>
      <c r="E2756" s="44"/>
      <c r="G2756" s="44"/>
      <c r="H2756" s="44"/>
      <c r="I2756" s="44"/>
      <c r="J2756" s="44"/>
      <c r="K2756" s="44"/>
      <c r="M2756" s="44"/>
      <c r="N2756" s="44"/>
      <c r="O2756" s="44"/>
      <c r="P2756" s="44"/>
      <c r="Q2756" s="44"/>
      <c r="W2756" s="44"/>
      <c r="X2756" s="44"/>
      <c r="Y2756" s="44"/>
    </row>
    <row r="2757" spans="1:25" s="47" customFormat="1" x14ac:dyDescent="0.25">
      <c r="A2757" s="44"/>
      <c r="B2757" s="44"/>
      <c r="C2757" s="44"/>
      <c r="D2757" s="44"/>
      <c r="E2757" s="44"/>
      <c r="G2757" s="44"/>
      <c r="H2757" s="44"/>
      <c r="I2757" s="44"/>
      <c r="J2757" s="44"/>
      <c r="K2757" s="44"/>
      <c r="M2757" s="44"/>
      <c r="N2757" s="44"/>
      <c r="O2757" s="44"/>
      <c r="P2757" s="44"/>
      <c r="Q2757" s="44"/>
      <c r="W2757" s="44"/>
      <c r="X2757" s="44"/>
      <c r="Y2757" s="44"/>
    </row>
    <row r="2758" spans="1:25" s="47" customFormat="1" x14ac:dyDescent="0.25">
      <c r="A2758" s="44"/>
      <c r="B2758" s="44"/>
      <c r="C2758" s="44"/>
      <c r="D2758" s="44"/>
      <c r="E2758" s="44"/>
      <c r="G2758" s="44"/>
      <c r="H2758" s="44"/>
      <c r="I2758" s="44"/>
      <c r="J2758" s="44"/>
      <c r="K2758" s="44"/>
      <c r="M2758" s="44"/>
      <c r="N2758" s="44"/>
      <c r="O2758" s="44"/>
      <c r="P2758" s="44"/>
      <c r="Q2758" s="44"/>
      <c r="W2758" s="44"/>
      <c r="X2758" s="44"/>
      <c r="Y2758" s="44"/>
    </row>
    <row r="2759" spans="1:25" s="47" customFormat="1" x14ac:dyDescent="0.25">
      <c r="A2759" s="44"/>
      <c r="B2759" s="44"/>
      <c r="C2759" s="44"/>
      <c r="D2759" s="44"/>
      <c r="E2759" s="44"/>
      <c r="G2759" s="44"/>
      <c r="H2759" s="44"/>
      <c r="I2759" s="44"/>
      <c r="J2759" s="44"/>
      <c r="K2759" s="44"/>
      <c r="M2759" s="44"/>
      <c r="N2759" s="44"/>
      <c r="O2759" s="44"/>
      <c r="P2759" s="44"/>
      <c r="Q2759" s="44"/>
      <c r="W2759" s="44"/>
      <c r="X2759" s="44"/>
      <c r="Y2759" s="44"/>
    </row>
    <row r="2760" spans="1:25" s="47" customFormat="1" x14ac:dyDescent="0.25">
      <c r="A2760" s="44"/>
      <c r="B2760" s="44"/>
      <c r="C2760" s="44"/>
      <c r="D2760" s="44"/>
      <c r="E2760" s="44"/>
      <c r="G2760" s="44"/>
      <c r="H2760" s="44"/>
      <c r="I2760" s="44"/>
      <c r="J2760" s="44"/>
      <c r="K2760" s="44"/>
      <c r="M2760" s="44"/>
      <c r="N2760" s="44"/>
      <c r="O2760" s="44"/>
      <c r="P2760" s="44"/>
      <c r="Q2760" s="44"/>
      <c r="W2760" s="44"/>
      <c r="X2760" s="44"/>
      <c r="Y2760" s="44"/>
    </row>
    <row r="2761" spans="1:25" s="47" customFormat="1" x14ac:dyDescent="0.25">
      <c r="A2761" s="44"/>
      <c r="B2761" s="44"/>
      <c r="C2761" s="44"/>
      <c r="D2761" s="44"/>
      <c r="E2761" s="44"/>
      <c r="G2761" s="44"/>
      <c r="H2761" s="44"/>
      <c r="I2761" s="44"/>
      <c r="J2761" s="44"/>
      <c r="K2761" s="44"/>
      <c r="M2761" s="44"/>
      <c r="N2761" s="44"/>
      <c r="O2761" s="44"/>
      <c r="P2761" s="44"/>
      <c r="Q2761" s="44"/>
      <c r="W2761" s="44"/>
      <c r="X2761" s="44"/>
      <c r="Y2761" s="44"/>
    </row>
    <row r="2762" spans="1:25" s="47" customFormat="1" x14ac:dyDescent="0.25">
      <c r="A2762" s="44"/>
      <c r="B2762" s="44"/>
      <c r="C2762" s="44"/>
      <c r="D2762" s="44"/>
      <c r="E2762" s="44"/>
      <c r="G2762" s="44"/>
      <c r="H2762" s="44"/>
      <c r="I2762" s="44"/>
      <c r="J2762" s="44"/>
      <c r="K2762" s="44"/>
      <c r="M2762" s="44"/>
      <c r="N2762" s="44"/>
      <c r="O2762" s="44"/>
      <c r="P2762" s="44"/>
      <c r="Q2762" s="44"/>
      <c r="W2762" s="44"/>
      <c r="X2762" s="44"/>
      <c r="Y2762" s="44"/>
    </row>
    <row r="2763" spans="1:25" s="47" customFormat="1" x14ac:dyDescent="0.25">
      <c r="A2763" s="44"/>
      <c r="B2763" s="44"/>
      <c r="C2763" s="44"/>
      <c r="D2763" s="44"/>
      <c r="E2763" s="44"/>
      <c r="G2763" s="44"/>
      <c r="H2763" s="44"/>
      <c r="I2763" s="44"/>
      <c r="J2763" s="44"/>
      <c r="K2763" s="44"/>
      <c r="M2763" s="44"/>
      <c r="N2763" s="44"/>
      <c r="O2763" s="44"/>
      <c r="P2763" s="44"/>
      <c r="Q2763" s="44"/>
      <c r="W2763" s="44"/>
      <c r="X2763" s="44"/>
      <c r="Y2763" s="44"/>
    </row>
    <row r="2764" spans="1:25" s="47" customFormat="1" x14ac:dyDescent="0.25">
      <c r="A2764" s="44"/>
      <c r="B2764" s="44"/>
      <c r="C2764" s="44"/>
      <c r="D2764" s="44"/>
      <c r="E2764" s="44"/>
      <c r="G2764" s="44"/>
      <c r="H2764" s="44"/>
      <c r="I2764" s="44"/>
      <c r="J2764" s="44"/>
      <c r="K2764" s="44"/>
      <c r="M2764" s="44"/>
      <c r="N2764" s="44"/>
      <c r="O2764" s="44"/>
      <c r="P2764" s="44"/>
      <c r="Q2764" s="44"/>
      <c r="W2764" s="44"/>
      <c r="X2764" s="44"/>
      <c r="Y2764" s="44"/>
    </row>
    <row r="2765" spans="1:25" s="47" customFormat="1" x14ac:dyDescent="0.25">
      <c r="A2765" s="44"/>
      <c r="B2765" s="44"/>
      <c r="C2765" s="44"/>
      <c r="D2765" s="44"/>
      <c r="E2765" s="44"/>
      <c r="G2765" s="44"/>
      <c r="H2765" s="44"/>
      <c r="I2765" s="44"/>
      <c r="J2765" s="44"/>
      <c r="K2765" s="44"/>
      <c r="M2765" s="44"/>
      <c r="N2765" s="44"/>
      <c r="O2765" s="44"/>
      <c r="P2765" s="44"/>
      <c r="Q2765" s="44"/>
      <c r="W2765" s="44"/>
      <c r="X2765" s="44"/>
      <c r="Y2765" s="44"/>
    </row>
    <row r="2766" spans="1:25" s="47" customFormat="1" x14ac:dyDescent="0.25">
      <c r="A2766" s="44"/>
      <c r="B2766" s="44"/>
      <c r="C2766" s="44"/>
      <c r="D2766" s="44"/>
      <c r="E2766" s="44"/>
      <c r="G2766" s="44"/>
      <c r="H2766" s="44"/>
      <c r="I2766" s="44"/>
      <c r="J2766" s="44"/>
      <c r="K2766" s="44"/>
      <c r="M2766" s="44"/>
      <c r="N2766" s="44"/>
      <c r="O2766" s="44"/>
      <c r="P2766" s="44"/>
      <c r="Q2766" s="44"/>
      <c r="W2766" s="44"/>
      <c r="X2766" s="44"/>
      <c r="Y2766" s="44"/>
    </row>
    <row r="2767" spans="1:25" s="47" customFormat="1" x14ac:dyDescent="0.25">
      <c r="A2767" s="44"/>
      <c r="B2767" s="44"/>
      <c r="C2767" s="44"/>
      <c r="D2767" s="44"/>
      <c r="E2767" s="44"/>
      <c r="G2767" s="44"/>
      <c r="H2767" s="44"/>
      <c r="I2767" s="44"/>
      <c r="J2767" s="44"/>
      <c r="K2767" s="44"/>
      <c r="M2767" s="44"/>
      <c r="N2767" s="44"/>
      <c r="O2767" s="44"/>
      <c r="P2767" s="44"/>
      <c r="Q2767" s="44"/>
      <c r="W2767" s="44"/>
      <c r="X2767" s="44"/>
      <c r="Y2767" s="44"/>
    </row>
    <row r="2768" spans="1:25" s="47" customFormat="1" x14ac:dyDescent="0.25">
      <c r="A2768" s="44"/>
      <c r="B2768" s="44"/>
      <c r="C2768" s="44"/>
      <c r="D2768" s="44"/>
      <c r="E2768" s="44"/>
      <c r="G2768" s="44"/>
      <c r="H2768" s="44"/>
      <c r="I2768" s="44"/>
      <c r="J2768" s="44"/>
      <c r="K2768" s="44"/>
      <c r="M2768" s="44"/>
      <c r="N2768" s="44"/>
      <c r="O2768" s="44"/>
      <c r="P2768" s="44"/>
      <c r="Q2768" s="44"/>
      <c r="W2768" s="44"/>
      <c r="X2768" s="44"/>
      <c r="Y2768" s="44"/>
    </row>
    <row r="2769" spans="1:25" s="47" customFormat="1" x14ac:dyDescent="0.25">
      <c r="A2769" s="44"/>
      <c r="B2769" s="44"/>
      <c r="C2769" s="44"/>
      <c r="D2769" s="44"/>
      <c r="E2769" s="44"/>
      <c r="G2769" s="44"/>
      <c r="H2769" s="44"/>
      <c r="I2769" s="44"/>
      <c r="J2769" s="44"/>
      <c r="K2769" s="44"/>
      <c r="M2769" s="44"/>
      <c r="N2769" s="44"/>
      <c r="O2769" s="44"/>
      <c r="P2769" s="44"/>
      <c r="Q2769" s="44"/>
      <c r="W2769" s="44"/>
      <c r="X2769" s="44"/>
      <c r="Y2769" s="44"/>
    </row>
    <row r="2770" spans="1:25" s="47" customFormat="1" x14ac:dyDescent="0.25">
      <c r="A2770" s="44"/>
      <c r="B2770" s="44"/>
      <c r="C2770" s="44"/>
      <c r="D2770" s="44"/>
      <c r="E2770" s="44"/>
      <c r="G2770" s="44"/>
      <c r="H2770" s="44"/>
      <c r="I2770" s="44"/>
      <c r="J2770" s="44"/>
      <c r="K2770" s="44"/>
      <c r="M2770" s="44"/>
      <c r="N2770" s="44"/>
      <c r="O2770" s="44"/>
      <c r="P2770" s="44"/>
      <c r="Q2770" s="44"/>
      <c r="W2770" s="44"/>
      <c r="X2770" s="44"/>
      <c r="Y2770" s="44"/>
    </row>
    <row r="2771" spans="1:25" s="47" customFormat="1" x14ac:dyDescent="0.25">
      <c r="A2771" s="44"/>
      <c r="B2771" s="44"/>
      <c r="C2771" s="44"/>
      <c r="D2771" s="44"/>
      <c r="E2771" s="44"/>
      <c r="G2771" s="44"/>
      <c r="H2771" s="44"/>
      <c r="I2771" s="44"/>
      <c r="J2771" s="44"/>
      <c r="K2771" s="44"/>
      <c r="M2771" s="44"/>
      <c r="N2771" s="44"/>
      <c r="O2771" s="44"/>
      <c r="P2771" s="44"/>
      <c r="Q2771" s="44"/>
      <c r="W2771" s="44"/>
      <c r="X2771" s="44"/>
      <c r="Y2771" s="44"/>
    </row>
    <row r="2772" spans="1:25" s="47" customFormat="1" x14ac:dyDescent="0.25">
      <c r="A2772" s="44"/>
      <c r="B2772" s="44"/>
      <c r="C2772" s="44"/>
      <c r="D2772" s="44"/>
      <c r="E2772" s="44"/>
      <c r="G2772" s="44"/>
      <c r="H2772" s="44"/>
      <c r="I2772" s="44"/>
      <c r="J2772" s="44"/>
      <c r="K2772" s="44"/>
      <c r="M2772" s="44"/>
      <c r="N2772" s="44"/>
      <c r="O2772" s="44"/>
      <c r="P2772" s="44"/>
      <c r="Q2772" s="44"/>
      <c r="W2772" s="44"/>
      <c r="X2772" s="44"/>
      <c r="Y2772" s="44"/>
    </row>
    <row r="2773" spans="1:25" s="47" customFormat="1" x14ac:dyDescent="0.25">
      <c r="A2773" s="44"/>
      <c r="B2773" s="44"/>
      <c r="C2773" s="44"/>
      <c r="D2773" s="44"/>
      <c r="E2773" s="44"/>
      <c r="G2773" s="44"/>
      <c r="H2773" s="44"/>
      <c r="I2773" s="44"/>
      <c r="J2773" s="44"/>
      <c r="K2773" s="44"/>
      <c r="M2773" s="44"/>
      <c r="N2773" s="44"/>
      <c r="O2773" s="44"/>
      <c r="P2773" s="44"/>
      <c r="Q2773" s="44"/>
      <c r="W2773" s="44"/>
      <c r="X2773" s="44"/>
      <c r="Y2773" s="44"/>
    </row>
    <row r="2774" spans="1:25" s="47" customFormat="1" x14ac:dyDescent="0.25">
      <c r="A2774" s="44"/>
      <c r="B2774" s="44"/>
      <c r="C2774" s="44"/>
      <c r="D2774" s="44"/>
      <c r="E2774" s="44"/>
      <c r="G2774" s="44"/>
      <c r="H2774" s="44"/>
      <c r="I2774" s="44"/>
      <c r="J2774" s="44"/>
      <c r="K2774" s="44"/>
      <c r="M2774" s="44"/>
      <c r="N2774" s="44"/>
      <c r="O2774" s="44"/>
      <c r="P2774" s="44"/>
      <c r="Q2774" s="44"/>
      <c r="W2774" s="44"/>
      <c r="X2774" s="44"/>
      <c r="Y2774" s="44"/>
    </row>
    <row r="2775" spans="1:25" s="47" customFormat="1" x14ac:dyDescent="0.25">
      <c r="A2775" s="44"/>
      <c r="B2775" s="44"/>
      <c r="C2775" s="44"/>
      <c r="D2775" s="44"/>
      <c r="E2775" s="44"/>
      <c r="G2775" s="44"/>
      <c r="H2775" s="44"/>
      <c r="I2775" s="44"/>
      <c r="J2775" s="44"/>
      <c r="K2775" s="44"/>
      <c r="M2775" s="44"/>
      <c r="N2775" s="44"/>
      <c r="O2775" s="44"/>
      <c r="P2775" s="44"/>
      <c r="Q2775" s="44"/>
      <c r="W2775" s="44"/>
      <c r="X2775" s="44"/>
      <c r="Y2775" s="44"/>
    </row>
    <row r="2776" spans="1:25" s="47" customFormat="1" x14ac:dyDescent="0.25">
      <c r="A2776" s="44"/>
      <c r="B2776" s="44"/>
      <c r="C2776" s="44"/>
      <c r="D2776" s="44"/>
      <c r="E2776" s="44"/>
      <c r="G2776" s="44"/>
      <c r="H2776" s="44"/>
      <c r="I2776" s="44"/>
      <c r="J2776" s="44"/>
      <c r="K2776" s="44"/>
      <c r="M2776" s="44"/>
      <c r="N2776" s="44"/>
      <c r="O2776" s="44"/>
      <c r="P2776" s="44"/>
      <c r="Q2776" s="44"/>
      <c r="W2776" s="44"/>
      <c r="X2776" s="44"/>
      <c r="Y2776" s="44"/>
    </row>
    <row r="2777" spans="1:25" s="47" customFormat="1" x14ac:dyDescent="0.25">
      <c r="A2777" s="44"/>
      <c r="B2777" s="44"/>
      <c r="C2777" s="44"/>
      <c r="D2777" s="44"/>
      <c r="E2777" s="44"/>
      <c r="G2777" s="44"/>
      <c r="H2777" s="44"/>
      <c r="I2777" s="44"/>
      <c r="J2777" s="44"/>
      <c r="K2777" s="44"/>
      <c r="M2777" s="44"/>
      <c r="N2777" s="44"/>
      <c r="O2777" s="44"/>
      <c r="P2777" s="44"/>
      <c r="Q2777" s="44"/>
      <c r="W2777" s="44"/>
      <c r="X2777" s="44"/>
      <c r="Y2777" s="44"/>
    </row>
    <row r="2778" spans="1:25" s="47" customFormat="1" x14ac:dyDescent="0.25">
      <c r="A2778" s="44"/>
      <c r="B2778" s="44"/>
      <c r="C2778" s="44"/>
      <c r="D2778" s="44"/>
      <c r="E2778" s="44"/>
      <c r="G2778" s="44"/>
      <c r="H2778" s="44"/>
      <c r="I2778" s="44"/>
      <c r="J2778" s="44"/>
      <c r="K2778" s="44"/>
      <c r="M2778" s="44"/>
      <c r="N2778" s="44"/>
      <c r="O2778" s="44"/>
      <c r="P2778" s="44"/>
      <c r="Q2778" s="44"/>
      <c r="W2778" s="44"/>
      <c r="X2778" s="44"/>
      <c r="Y2778" s="44"/>
    </row>
    <row r="2779" spans="1:25" s="47" customFormat="1" x14ac:dyDescent="0.25">
      <c r="A2779" s="44"/>
      <c r="B2779" s="44"/>
      <c r="C2779" s="44"/>
      <c r="D2779" s="44"/>
      <c r="E2779" s="44"/>
      <c r="G2779" s="44"/>
      <c r="H2779" s="44"/>
      <c r="I2779" s="44"/>
      <c r="J2779" s="44"/>
      <c r="K2779" s="44"/>
      <c r="M2779" s="44"/>
      <c r="N2779" s="44"/>
      <c r="O2779" s="44"/>
      <c r="P2779" s="44"/>
      <c r="Q2779" s="44"/>
      <c r="W2779" s="44"/>
      <c r="X2779" s="44"/>
      <c r="Y2779" s="44"/>
    </row>
    <row r="2780" spans="1:25" s="47" customFormat="1" x14ac:dyDescent="0.25">
      <c r="A2780" s="44"/>
      <c r="B2780" s="44"/>
      <c r="C2780" s="44"/>
      <c r="D2780" s="44"/>
      <c r="E2780" s="44"/>
      <c r="G2780" s="44"/>
      <c r="H2780" s="44"/>
      <c r="I2780" s="44"/>
      <c r="J2780" s="44"/>
      <c r="K2780" s="44"/>
      <c r="M2780" s="44"/>
      <c r="N2780" s="44"/>
      <c r="O2780" s="44"/>
      <c r="P2780" s="44"/>
      <c r="Q2780" s="44"/>
      <c r="W2780" s="44"/>
      <c r="X2780" s="44"/>
      <c r="Y2780" s="44"/>
    </row>
    <row r="2781" spans="1:25" s="47" customFormat="1" x14ac:dyDescent="0.25">
      <c r="A2781" s="44"/>
      <c r="B2781" s="44"/>
      <c r="C2781" s="44"/>
      <c r="D2781" s="44"/>
      <c r="E2781" s="44"/>
      <c r="G2781" s="44"/>
      <c r="H2781" s="44"/>
      <c r="I2781" s="44"/>
      <c r="J2781" s="44"/>
      <c r="K2781" s="44"/>
      <c r="M2781" s="44"/>
      <c r="N2781" s="44"/>
      <c r="O2781" s="44"/>
      <c r="P2781" s="44"/>
      <c r="Q2781" s="44"/>
      <c r="W2781" s="44"/>
      <c r="X2781" s="44"/>
      <c r="Y2781" s="44"/>
    </row>
    <row r="2782" spans="1:25" s="47" customFormat="1" x14ac:dyDescent="0.25">
      <c r="A2782" s="44"/>
      <c r="B2782" s="44"/>
      <c r="C2782" s="44"/>
      <c r="D2782" s="44"/>
      <c r="E2782" s="44"/>
      <c r="G2782" s="44"/>
      <c r="H2782" s="44"/>
      <c r="I2782" s="44"/>
      <c r="J2782" s="44"/>
      <c r="K2782" s="44"/>
      <c r="M2782" s="44"/>
      <c r="N2782" s="44"/>
      <c r="O2782" s="44"/>
      <c r="P2782" s="44"/>
      <c r="Q2782" s="44"/>
      <c r="W2782" s="44"/>
      <c r="X2782" s="44"/>
      <c r="Y2782" s="44"/>
    </row>
    <row r="2783" spans="1:25" s="47" customFormat="1" x14ac:dyDescent="0.25">
      <c r="A2783" s="44"/>
      <c r="B2783" s="44"/>
      <c r="C2783" s="44"/>
      <c r="D2783" s="44"/>
      <c r="E2783" s="44"/>
      <c r="G2783" s="44"/>
      <c r="H2783" s="44"/>
      <c r="I2783" s="44"/>
      <c r="J2783" s="44"/>
      <c r="K2783" s="44"/>
      <c r="M2783" s="44"/>
      <c r="N2783" s="44"/>
      <c r="O2783" s="44"/>
      <c r="P2783" s="44"/>
      <c r="Q2783" s="44"/>
      <c r="W2783" s="44"/>
      <c r="X2783" s="44"/>
      <c r="Y2783" s="44"/>
    </row>
    <row r="2784" spans="1:25" s="47" customFormat="1" x14ac:dyDescent="0.25">
      <c r="A2784" s="44"/>
      <c r="B2784" s="44"/>
      <c r="C2784" s="44"/>
      <c r="D2784" s="44"/>
      <c r="E2784" s="44"/>
      <c r="G2784" s="44"/>
      <c r="H2784" s="44"/>
      <c r="I2784" s="44"/>
      <c r="J2784" s="44"/>
      <c r="K2784" s="44"/>
      <c r="M2784" s="44"/>
      <c r="N2784" s="44"/>
      <c r="O2784" s="44"/>
      <c r="P2784" s="44"/>
      <c r="Q2784" s="44"/>
      <c r="W2784" s="44"/>
      <c r="X2784" s="44"/>
      <c r="Y2784" s="44"/>
    </row>
    <row r="2785" spans="1:25" s="47" customFormat="1" x14ac:dyDescent="0.25">
      <c r="A2785" s="44"/>
      <c r="B2785" s="44"/>
      <c r="C2785" s="44"/>
      <c r="D2785" s="44"/>
      <c r="E2785" s="44"/>
      <c r="G2785" s="44"/>
      <c r="H2785" s="44"/>
      <c r="I2785" s="44"/>
      <c r="J2785" s="44"/>
      <c r="K2785" s="44"/>
      <c r="M2785" s="44"/>
      <c r="N2785" s="44"/>
      <c r="O2785" s="44"/>
      <c r="P2785" s="44"/>
      <c r="Q2785" s="44"/>
      <c r="W2785" s="44"/>
      <c r="X2785" s="44"/>
      <c r="Y2785" s="44"/>
    </row>
    <row r="2786" spans="1:25" s="47" customFormat="1" x14ac:dyDescent="0.25">
      <c r="A2786" s="44"/>
      <c r="B2786" s="44"/>
      <c r="C2786" s="44"/>
      <c r="D2786" s="44"/>
      <c r="E2786" s="44"/>
      <c r="G2786" s="44"/>
      <c r="H2786" s="44"/>
      <c r="I2786" s="44"/>
      <c r="J2786" s="44"/>
      <c r="K2786" s="44"/>
      <c r="M2786" s="44"/>
      <c r="N2786" s="44"/>
      <c r="O2786" s="44"/>
      <c r="P2786" s="44"/>
      <c r="Q2786" s="44"/>
      <c r="W2786" s="44"/>
      <c r="X2786" s="44"/>
      <c r="Y2786" s="44"/>
    </row>
    <row r="2787" spans="1:25" s="47" customFormat="1" x14ac:dyDescent="0.25">
      <c r="A2787" s="44"/>
      <c r="B2787" s="44"/>
      <c r="C2787" s="44"/>
      <c r="D2787" s="44"/>
      <c r="E2787" s="44"/>
      <c r="G2787" s="44"/>
      <c r="H2787" s="44"/>
      <c r="I2787" s="44"/>
      <c r="J2787" s="44"/>
      <c r="K2787" s="44"/>
      <c r="M2787" s="44"/>
      <c r="N2787" s="44"/>
      <c r="O2787" s="44"/>
      <c r="P2787" s="44"/>
      <c r="Q2787" s="44"/>
      <c r="W2787" s="44"/>
      <c r="X2787" s="44"/>
      <c r="Y2787" s="44"/>
    </row>
    <row r="2788" spans="1:25" s="47" customFormat="1" x14ac:dyDescent="0.25">
      <c r="A2788" s="44"/>
      <c r="B2788" s="44"/>
      <c r="C2788" s="44"/>
      <c r="D2788" s="44"/>
      <c r="E2788" s="44"/>
      <c r="G2788" s="44"/>
      <c r="H2788" s="44"/>
      <c r="I2788" s="44"/>
      <c r="J2788" s="44"/>
      <c r="K2788" s="44"/>
      <c r="M2788" s="44"/>
      <c r="N2788" s="44"/>
      <c r="O2788" s="44"/>
      <c r="P2788" s="44"/>
      <c r="Q2788" s="44"/>
      <c r="W2788" s="44"/>
      <c r="X2788" s="44"/>
      <c r="Y2788" s="44"/>
    </row>
    <row r="2789" spans="1:25" s="47" customFormat="1" x14ac:dyDescent="0.25">
      <c r="A2789" s="44"/>
      <c r="B2789" s="44"/>
      <c r="C2789" s="44"/>
      <c r="D2789" s="44"/>
      <c r="E2789" s="44"/>
      <c r="G2789" s="44"/>
      <c r="H2789" s="44"/>
      <c r="I2789" s="44"/>
      <c r="J2789" s="44"/>
      <c r="K2789" s="44"/>
      <c r="M2789" s="44"/>
      <c r="N2789" s="44"/>
      <c r="O2789" s="44"/>
      <c r="P2789" s="44"/>
      <c r="Q2789" s="44"/>
      <c r="W2789" s="44"/>
      <c r="X2789" s="44"/>
      <c r="Y2789" s="44"/>
    </row>
    <row r="2790" spans="1:25" s="47" customFormat="1" x14ac:dyDescent="0.25">
      <c r="A2790" s="44"/>
      <c r="B2790" s="44"/>
      <c r="C2790" s="44"/>
      <c r="D2790" s="44"/>
      <c r="E2790" s="44"/>
      <c r="G2790" s="44"/>
      <c r="H2790" s="44"/>
      <c r="I2790" s="44"/>
      <c r="J2790" s="44"/>
      <c r="K2790" s="44"/>
      <c r="M2790" s="44"/>
      <c r="N2790" s="44"/>
      <c r="O2790" s="44"/>
      <c r="P2790" s="44"/>
      <c r="Q2790" s="44"/>
      <c r="W2790" s="44"/>
      <c r="X2790" s="44"/>
      <c r="Y2790" s="44"/>
    </row>
    <row r="2791" spans="1:25" s="47" customFormat="1" x14ac:dyDescent="0.25">
      <c r="A2791" s="44"/>
      <c r="B2791" s="44"/>
      <c r="C2791" s="44"/>
      <c r="D2791" s="44"/>
      <c r="E2791" s="44"/>
      <c r="G2791" s="44"/>
      <c r="H2791" s="44"/>
      <c r="I2791" s="44"/>
      <c r="J2791" s="44"/>
      <c r="K2791" s="44"/>
      <c r="M2791" s="44"/>
      <c r="N2791" s="44"/>
      <c r="O2791" s="44"/>
      <c r="P2791" s="44"/>
      <c r="Q2791" s="44"/>
      <c r="W2791" s="44"/>
      <c r="X2791" s="44"/>
      <c r="Y2791" s="44"/>
    </row>
    <row r="2792" spans="1:25" s="47" customFormat="1" x14ac:dyDescent="0.25">
      <c r="A2792" s="44"/>
      <c r="B2792" s="44"/>
      <c r="C2792" s="44"/>
      <c r="D2792" s="44"/>
      <c r="E2792" s="44"/>
      <c r="G2792" s="44"/>
      <c r="H2792" s="44"/>
      <c r="I2792" s="44"/>
      <c r="J2792" s="44"/>
      <c r="K2792" s="44"/>
      <c r="M2792" s="44"/>
      <c r="N2792" s="44"/>
      <c r="O2792" s="44"/>
      <c r="P2792" s="44"/>
      <c r="Q2792" s="44"/>
      <c r="W2792" s="44"/>
      <c r="X2792" s="44"/>
      <c r="Y2792" s="44"/>
    </row>
    <row r="2793" spans="1:25" s="47" customFormat="1" x14ac:dyDescent="0.25">
      <c r="A2793" s="44"/>
      <c r="B2793" s="44"/>
      <c r="C2793" s="44"/>
      <c r="D2793" s="44"/>
      <c r="E2793" s="44"/>
      <c r="G2793" s="44"/>
      <c r="H2793" s="44"/>
      <c r="I2793" s="44"/>
      <c r="J2793" s="44"/>
      <c r="K2793" s="44"/>
      <c r="M2793" s="44"/>
      <c r="N2793" s="44"/>
      <c r="O2793" s="44"/>
      <c r="P2793" s="44"/>
      <c r="Q2793" s="44"/>
      <c r="W2793" s="44"/>
      <c r="X2793" s="44"/>
      <c r="Y2793" s="44"/>
    </row>
    <row r="2794" spans="1:25" s="47" customFormat="1" x14ac:dyDescent="0.25">
      <c r="A2794" s="44"/>
      <c r="B2794" s="44"/>
      <c r="C2794" s="44"/>
      <c r="D2794" s="44"/>
      <c r="E2794" s="44"/>
      <c r="G2794" s="44"/>
      <c r="H2794" s="44"/>
      <c r="I2794" s="44"/>
      <c r="J2794" s="44"/>
      <c r="K2794" s="44"/>
      <c r="M2794" s="44"/>
      <c r="N2794" s="44"/>
      <c r="O2794" s="44"/>
      <c r="P2794" s="44"/>
      <c r="Q2794" s="44"/>
      <c r="W2794" s="44"/>
      <c r="X2794" s="44"/>
      <c r="Y2794" s="44"/>
    </row>
    <row r="2795" spans="1:25" s="47" customFormat="1" x14ac:dyDescent="0.25">
      <c r="A2795" s="44"/>
      <c r="B2795" s="44"/>
      <c r="C2795" s="44"/>
      <c r="D2795" s="44"/>
      <c r="E2795" s="44"/>
      <c r="G2795" s="44"/>
      <c r="H2795" s="44"/>
      <c r="I2795" s="44"/>
      <c r="J2795" s="44"/>
      <c r="K2795" s="44"/>
      <c r="M2795" s="44"/>
      <c r="N2795" s="44"/>
      <c r="O2795" s="44"/>
      <c r="P2795" s="44"/>
      <c r="Q2795" s="44"/>
      <c r="W2795" s="44"/>
      <c r="X2795" s="44"/>
      <c r="Y2795" s="44"/>
    </row>
    <row r="2796" spans="1:25" s="47" customFormat="1" x14ac:dyDescent="0.25">
      <c r="A2796" s="44"/>
      <c r="B2796" s="44"/>
      <c r="C2796" s="44"/>
      <c r="D2796" s="44"/>
      <c r="E2796" s="44"/>
      <c r="G2796" s="44"/>
      <c r="H2796" s="44"/>
      <c r="I2796" s="44"/>
      <c r="J2796" s="44"/>
      <c r="K2796" s="44"/>
      <c r="M2796" s="44"/>
      <c r="N2796" s="44"/>
      <c r="O2796" s="44"/>
      <c r="P2796" s="44"/>
      <c r="Q2796" s="44"/>
      <c r="W2796" s="44"/>
      <c r="X2796" s="44"/>
      <c r="Y2796" s="44"/>
    </row>
    <row r="2797" spans="1:25" s="47" customFormat="1" x14ac:dyDescent="0.25">
      <c r="A2797" s="44"/>
      <c r="B2797" s="44"/>
      <c r="C2797" s="44"/>
      <c r="D2797" s="44"/>
      <c r="E2797" s="44"/>
      <c r="G2797" s="44"/>
      <c r="H2797" s="44"/>
      <c r="I2797" s="44"/>
      <c r="J2797" s="44"/>
      <c r="K2797" s="44"/>
      <c r="M2797" s="44"/>
      <c r="N2797" s="44"/>
      <c r="O2797" s="44"/>
      <c r="P2797" s="44"/>
      <c r="Q2797" s="44"/>
      <c r="W2797" s="44"/>
      <c r="X2797" s="44"/>
      <c r="Y2797" s="44"/>
    </row>
    <row r="2798" spans="1:25" s="47" customFormat="1" x14ac:dyDescent="0.25">
      <c r="A2798" s="44"/>
      <c r="B2798" s="44"/>
      <c r="C2798" s="44"/>
      <c r="D2798" s="44"/>
      <c r="E2798" s="44"/>
      <c r="G2798" s="44"/>
      <c r="H2798" s="44"/>
      <c r="I2798" s="44"/>
      <c r="J2798" s="44"/>
      <c r="K2798" s="44"/>
      <c r="M2798" s="44"/>
      <c r="N2798" s="44"/>
      <c r="O2798" s="44"/>
      <c r="P2798" s="44"/>
      <c r="Q2798" s="44"/>
      <c r="W2798" s="44"/>
      <c r="X2798" s="44"/>
      <c r="Y2798" s="44"/>
    </row>
    <row r="2799" spans="1:25" s="47" customFormat="1" x14ac:dyDescent="0.25">
      <c r="A2799" s="44"/>
      <c r="B2799" s="44"/>
      <c r="C2799" s="44"/>
      <c r="D2799" s="44"/>
      <c r="E2799" s="44"/>
      <c r="G2799" s="44"/>
      <c r="H2799" s="44"/>
      <c r="I2799" s="44"/>
      <c r="J2799" s="44"/>
      <c r="K2799" s="44"/>
      <c r="M2799" s="44"/>
      <c r="N2799" s="44"/>
      <c r="O2799" s="44"/>
      <c r="P2799" s="44"/>
      <c r="Q2799" s="44"/>
      <c r="W2799" s="44"/>
      <c r="X2799" s="44"/>
      <c r="Y2799" s="44"/>
    </row>
    <row r="2800" spans="1:25" s="47" customFormat="1" x14ac:dyDescent="0.25">
      <c r="A2800" s="44"/>
      <c r="B2800" s="44"/>
      <c r="C2800" s="44"/>
      <c r="D2800" s="44"/>
      <c r="E2800" s="44"/>
      <c r="G2800" s="44"/>
      <c r="H2800" s="44"/>
      <c r="I2800" s="44"/>
      <c r="J2800" s="44"/>
      <c r="K2800" s="44"/>
      <c r="M2800" s="44"/>
      <c r="N2800" s="44"/>
      <c r="O2800" s="44"/>
      <c r="P2800" s="44"/>
      <c r="Q2800" s="44"/>
      <c r="W2800" s="44"/>
      <c r="X2800" s="44"/>
      <c r="Y2800" s="44"/>
    </row>
    <row r="2801" spans="1:25" s="47" customFormat="1" x14ac:dyDescent="0.25">
      <c r="A2801" s="44"/>
      <c r="B2801" s="44"/>
      <c r="C2801" s="44"/>
      <c r="D2801" s="44"/>
      <c r="E2801" s="44"/>
      <c r="G2801" s="44"/>
      <c r="H2801" s="44"/>
      <c r="I2801" s="44"/>
      <c r="J2801" s="44"/>
      <c r="K2801" s="44"/>
      <c r="M2801" s="44"/>
      <c r="N2801" s="44"/>
      <c r="O2801" s="44"/>
      <c r="P2801" s="44"/>
      <c r="Q2801" s="44"/>
      <c r="W2801" s="44"/>
      <c r="X2801" s="44"/>
      <c r="Y2801" s="44"/>
    </row>
    <row r="2802" spans="1:25" s="47" customFormat="1" x14ac:dyDescent="0.25">
      <c r="A2802" s="44"/>
      <c r="B2802" s="44"/>
      <c r="C2802" s="44"/>
      <c r="D2802" s="44"/>
      <c r="E2802" s="44"/>
      <c r="G2802" s="44"/>
      <c r="H2802" s="44"/>
      <c r="I2802" s="44"/>
      <c r="J2802" s="44"/>
      <c r="K2802" s="44"/>
      <c r="M2802" s="44"/>
      <c r="N2802" s="44"/>
      <c r="O2802" s="44"/>
      <c r="P2802" s="44"/>
      <c r="Q2802" s="44"/>
      <c r="W2802" s="44"/>
      <c r="X2802" s="44"/>
      <c r="Y2802" s="44"/>
    </row>
    <row r="2803" spans="1:25" s="47" customFormat="1" x14ac:dyDescent="0.25">
      <c r="A2803" s="44"/>
      <c r="B2803" s="44"/>
      <c r="C2803" s="44"/>
      <c r="D2803" s="44"/>
      <c r="E2803" s="44"/>
      <c r="G2803" s="44"/>
      <c r="H2803" s="44"/>
      <c r="I2803" s="44"/>
      <c r="J2803" s="44"/>
      <c r="K2803" s="44"/>
      <c r="M2803" s="44"/>
      <c r="N2803" s="44"/>
      <c r="O2803" s="44"/>
      <c r="P2803" s="44"/>
      <c r="Q2803" s="44"/>
      <c r="W2803" s="44"/>
      <c r="X2803" s="44"/>
      <c r="Y2803" s="44"/>
    </row>
    <row r="2804" spans="1:25" s="47" customFormat="1" x14ac:dyDescent="0.25">
      <c r="A2804" s="44"/>
      <c r="B2804" s="44"/>
      <c r="C2804" s="44"/>
      <c r="D2804" s="44"/>
      <c r="E2804" s="44"/>
      <c r="G2804" s="44"/>
      <c r="H2804" s="44"/>
      <c r="I2804" s="44"/>
      <c r="J2804" s="44"/>
      <c r="K2804" s="44"/>
      <c r="M2804" s="44"/>
      <c r="N2804" s="44"/>
      <c r="O2804" s="44"/>
      <c r="P2804" s="44"/>
      <c r="Q2804" s="44"/>
      <c r="W2804" s="44"/>
      <c r="X2804" s="44"/>
      <c r="Y2804" s="44"/>
    </row>
    <row r="2805" spans="1:25" s="47" customFormat="1" x14ac:dyDescent="0.25">
      <c r="A2805" s="44"/>
      <c r="B2805" s="44"/>
      <c r="C2805" s="44"/>
      <c r="D2805" s="44"/>
      <c r="E2805" s="44"/>
      <c r="G2805" s="44"/>
      <c r="H2805" s="44"/>
      <c r="I2805" s="44"/>
      <c r="J2805" s="44"/>
      <c r="K2805" s="44"/>
      <c r="M2805" s="44"/>
      <c r="N2805" s="44"/>
      <c r="O2805" s="44"/>
      <c r="P2805" s="44"/>
      <c r="Q2805" s="44"/>
      <c r="W2805" s="44"/>
      <c r="X2805" s="44"/>
      <c r="Y2805" s="44"/>
    </row>
    <row r="2806" spans="1:25" s="47" customFormat="1" x14ac:dyDescent="0.25">
      <c r="A2806" s="44"/>
      <c r="B2806" s="44"/>
      <c r="C2806" s="44"/>
      <c r="D2806" s="44"/>
      <c r="E2806" s="44"/>
      <c r="G2806" s="44"/>
      <c r="H2806" s="44"/>
      <c r="I2806" s="44"/>
      <c r="J2806" s="44"/>
      <c r="K2806" s="44"/>
      <c r="M2806" s="44"/>
      <c r="N2806" s="44"/>
      <c r="O2806" s="44"/>
      <c r="P2806" s="44"/>
      <c r="Q2806" s="44"/>
      <c r="W2806" s="44"/>
      <c r="X2806" s="44"/>
      <c r="Y2806" s="44"/>
    </row>
    <row r="2807" spans="1:25" s="47" customFormat="1" x14ac:dyDescent="0.25">
      <c r="A2807" s="44"/>
      <c r="B2807" s="44"/>
      <c r="C2807" s="44"/>
      <c r="D2807" s="44"/>
      <c r="E2807" s="44"/>
      <c r="G2807" s="44"/>
      <c r="H2807" s="44"/>
      <c r="I2807" s="44"/>
      <c r="J2807" s="44"/>
      <c r="K2807" s="44"/>
      <c r="M2807" s="44"/>
      <c r="N2807" s="44"/>
      <c r="O2807" s="44"/>
      <c r="P2807" s="44"/>
      <c r="Q2807" s="44"/>
      <c r="W2807" s="44"/>
      <c r="X2807" s="44"/>
      <c r="Y2807" s="44"/>
    </row>
    <row r="2808" spans="1:25" s="47" customFormat="1" x14ac:dyDescent="0.25">
      <c r="A2808" s="44"/>
      <c r="B2808" s="44"/>
      <c r="C2808" s="44"/>
      <c r="D2808" s="44"/>
      <c r="E2808" s="44"/>
      <c r="G2808" s="44"/>
      <c r="H2808" s="44"/>
      <c r="I2808" s="44"/>
      <c r="J2808" s="44"/>
      <c r="K2808" s="44"/>
      <c r="M2808" s="44"/>
      <c r="N2808" s="44"/>
      <c r="O2808" s="44"/>
      <c r="P2808" s="44"/>
      <c r="Q2808" s="44"/>
      <c r="W2808" s="44"/>
      <c r="X2808" s="44"/>
      <c r="Y2808" s="44"/>
    </row>
    <row r="2809" spans="1:25" s="47" customFormat="1" x14ac:dyDescent="0.25">
      <c r="A2809" s="44"/>
      <c r="B2809" s="44"/>
      <c r="C2809" s="44"/>
      <c r="D2809" s="44"/>
      <c r="E2809" s="44"/>
      <c r="G2809" s="44"/>
      <c r="H2809" s="44"/>
      <c r="I2809" s="44"/>
      <c r="J2809" s="44"/>
      <c r="K2809" s="44"/>
      <c r="M2809" s="44"/>
      <c r="N2809" s="44"/>
      <c r="O2809" s="44"/>
      <c r="P2809" s="44"/>
      <c r="Q2809" s="44"/>
      <c r="W2809" s="44"/>
      <c r="X2809" s="44"/>
      <c r="Y2809" s="44"/>
    </row>
    <row r="2810" spans="1:25" s="47" customFormat="1" x14ac:dyDescent="0.25">
      <c r="A2810" s="44"/>
      <c r="B2810" s="44"/>
      <c r="C2810" s="44"/>
      <c r="D2810" s="44"/>
      <c r="E2810" s="44"/>
      <c r="G2810" s="44"/>
      <c r="H2810" s="44"/>
      <c r="I2810" s="44"/>
      <c r="J2810" s="44"/>
      <c r="K2810" s="44"/>
      <c r="M2810" s="44"/>
      <c r="N2810" s="44"/>
      <c r="O2810" s="44"/>
      <c r="P2810" s="44"/>
      <c r="Q2810" s="44"/>
      <c r="W2810" s="44"/>
      <c r="X2810" s="44"/>
      <c r="Y2810" s="44"/>
    </row>
    <row r="2811" spans="1:25" s="47" customFormat="1" x14ac:dyDescent="0.25">
      <c r="A2811" s="44"/>
      <c r="B2811" s="44"/>
      <c r="C2811" s="44"/>
      <c r="D2811" s="44"/>
      <c r="E2811" s="44"/>
      <c r="G2811" s="44"/>
      <c r="H2811" s="44"/>
      <c r="I2811" s="44"/>
      <c r="J2811" s="44"/>
      <c r="K2811" s="44"/>
      <c r="M2811" s="44"/>
      <c r="N2811" s="44"/>
      <c r="O2811" s="44"/>
      <c r="P2811" s="44"/>
      <c r="Q2811" s="44"/>
      <c r="W2811" s="44"/>
      <c r="X2811" s="44"/>
      <c r="Y2811" s="44"/>
    </row>
    <row r="2812" spans="1:25" s="47" customFormat="1" x14ac:dyDescent="0.25">
      <c r="A2812" s="44"/>
      <c r="B2812" s="44"/>
      <c r="C2812" s="44"/>
      <c r="D2812" s="44"/>
      <c r="E2812" s="44"/>
      <c r="G2812" s="44"/>
      <c r="H2812" s="44"/>
      <c r="I2812" s="44"/>
      <c r="J2812" s="44"/>
      <c r="K2812" s="44"/>
      <c r="M2812" s="44"/>
      <c r="N2812" s="44"/>
      <c r="O2812" s="44"/>
      <c r="P2812" s="44"/>
      <c r="Q2812" s="44"/>
      <c r="W2812" s="44"/>
      <c r="X2812" s="44"/>
      <c r="Y2812" s="44"/>
    </row>
    <row r="2813" spans="1:25" s="47" customFormat="1" x14ac:dyDescent="0.25">
      <c r="A2813" s="44"/>
      <c r="B2813" s="44"/>
      <c r="C2813" s="44"/>
      <c r="D2813" s="44"/>
      <c r="E2813" s="44"/>
      <c r="G2813" s="44"/>
      <c r="H2813" s="44"/>
      <c r="I2813" s="44"/>
      <c r="J2813" s="44"/>
      <c r="K2813" s="44"/>
      <c r="M2813" s="44"/>
      <c r="N2813" s="44"/>
      <c r="O2813" s="44"/>
      <c r="P2813" s="44"/>
      <c r="Q2813" s="44"/>
      <c r="W2813" s="44"/>
      <c r="X2813" s="44"/>
      <c r="Y2813" s="44"/>
    </row>
    <row r="2814" spans="1:25" s="47" customFormat="1" x14ac:dyDescent="0.25">
      <c r="A2814" s="44"/>
      <c r="B2814" s="44"/>
      <c r="C2814" s="44"/>
      <c r="D2814" s="44"/>
      <c r="E2814" s="44"/>
      <c r="G2814" s="44"/>
      <c r="H2814" s="44"/>
      <c r="I2814" s="44"/>
      <c r="J2814" s="44"/>
      <c r="K2814" s="44"/>
      <c r="M2814" s="44"/>
      <c r="N2814" s="44"/>
      <c r="O2814" s="44"/>
      <c r="P2814" s="44"/>
      <c r="Q2814" s="44"/>
      <c r="W2814" s="44"/>
      <c r="X2814" s="44"/>
      <c r="Y2814" s="44"/>
    </row>
    <row r="2815" spans="1:25" s="47" customFormat="1" x14ac:dyDescent="0.25">
      <c r="A2815" s="44"/>
      <c r="B2815" s="44"/>
      <c r="C2815" s="44"/>
      <c r="D2815" s="44"/>
      <c r="E2815" s="44"/>
      <c r="G2815" s="44"/>
      <c r="H2815" s="44"/>
      <c r="I2815" s="44"/>
      <c r="J2815" s="44"/>
      <c r="K2815" s="44"/>
      <c r="M2815" s="44"/>
      <c r="N2815" s="44"/>
      <c r="O2815" s="44"/>
      <c r="P2815" s="44"/>
      <c r="Q2815" s="44"/>
      <c r="W2815" s="44"/>
      <c r="X2815" s="44"/>
      <c r="Y2815" s="44"/>
    </row>
    <row r="2816" spans="1:25" s="47" customFormat="1" x14ac:dyDescent="0.25">
      <c r="A2816" s="44"/>
      <c r="B2816" s="44"/>
      <c r="C2816" s="44"/>
      <c r="D2816" s="44"/>
      <c r="E2816" s="44"/>
      <c r="G2816" s="44"/>
      <c r="H2816" s="44"/>
      <c r="I2816" s="44"/>
      <c r="J2816" s="44"/>
      <c r="K2816" s="44"/>
      <c r="M2816" s="44"/>
      <c r="N2816" s="44"/>
      <c r="O2816" s="44"/>
      <c r="P2816" s="44"/>
      <c r="Q2816" s="44"/>
      <c r="W2816" s="44"/>
      <c r="X2816" s="44"/>
      <c r="Y2816" s="44"/>
    </row>
    <row r="2817" spans="1:25" s="47" customFormat="1" x14ac:dyDescent="0.25">
      <c r="A2817" s="44"/>
      <c r="B2817" s="44"/>
      <c r="C2817" s="44"/>
      <c r="D2817" s="44"/>
      <c r="E2817" s="44"/>
      <c r="G2817" s="44"/>
      <c r="H2817" s="44"/>
      <c r="I2817" s="44"/>
      <c r="J2817" s="44"/>
      <c r="K2817" s="44"/>
      <c r="M2817" s="44"/>
      <c r="N2817" s="44"/>
      <c r="O2817" s="44"/>
      <c r="P2817" s="44"/>
      <c r="Q2817" s="44"/>
      <c r="W2817" s="44"/>
      <c r="X2817" s="44"/>
      <c r="Y2817" s="44"/>
    </row>
    <row r="2818" spans="1:25" s="47" customFormat="1" x14ac:dyDescent="0.25">
      <c r="A2818" s="44"/>
      <c r="B2818" s="44"/>
      <c r="C2818" s="44"/>
      <c r="D2818" s="44"/>
      <c r="E2818" s="44"/>
      <c r="G2818" s="44"/>
      <c r="H2818" s="44"/>
      <c r="I2818" s="44"/>
      <c r="J2818" s="44"/>
      <c r="K2818" s="44"/>
      <c r="M2818" s="44"/>
      <c r="N2818" s="44"/>
      <c r="O2818" s="44"/>
      <c r="P2818" s="44"/>
      <c r="Q2818" s="44"/>
      <c r="W2818" s="44"/>
      <c r="X2818" s="44"/>
      <c r="Y2818" s="44"/>
    </row>
    <row r="2819" spans="1:25" s="47" customFormat="1" x14ac:dyDescent="0.25">
      <c r="A2819" s="44"/>
      <c r="B2819" s="44"/>
      <c r="C2819" s="44"/>
      <c r="D2819" s="44"/>
      <c r="E2819" s="44"/>
      <c r="G2819" s="44"/>
      <c r="H2819" s="44"/>
      <c r="I2819" s="44"/>
      <c r="J2819" s="44"/>
      <c r="K2819" s="44"/>
      <c r="M2819" s="44"/>
      <c r="N2819" s="44"/>
      <c r="O2819" s="44"/>
      <c r="P2819" s="44"/>
      <c r="Q2819" s="44"/>
      <c r="W2819" s="44"/>
      <c r="X2819" s="44"/>
      <c r="Y2819" s="44"/>
    </row>
    <row r="2820" spans="1:25" s="47" customFormat="1" x14ac:dyDescent="0.25">
      <c r="A2820" s="44"/>
      <c r="B2820" s="44"/>
      <c r="C2820" s="44"/>
      <c r="D2820" s="44"/>
      <c r="E2820" s="44"/>
      <c r="G2820" s="44"/>
      <c r="H2820" s="44"/>
      <c r="I2820" s="44"/>
      <c r="J2820" s="44"/>
      <c r="K2820" s="44"/>
      <c r="M2820" s="44"/>
      <c r="N2820" s="44"/>
      <c r="O2820" s="44"/>
      <c r="P2820" s="44"/>
      <c r="Q2820" s="44"/>
      <c r="W2820" s="44"/>
      <c r="X2820" s="44"/>
      <c r="Y2820" s="44"/>
    </row>
    <row r="2821" spans="1:25" s="47" customFormat="1" x14ac:dyDescent="0.25">
      <c r="A2821" s="44"/>
      <c r="B2821" s="44"/>
      <c r="C2821" s="44"/>
      <c r="D2821" s="44"/>
      <c r="E2821" s="44"/>
      <c r="G2821" s="44"/>
      <c r="H2821" s="44"/>
      <c r="I2821" s="44"/>
      <c r="J2821" s="44"/>
      <c r="K2821" s="44"/>
      <c r="M2821" s="44"/>
      <c r="N2821" s="44"/>
      <c r="O2821" s="44"/>
      <c r="P2821" s="44"/>
      <c r="Q2821" s="44"/>
      <c r="W2821" s="44"/>
      <c r="X2821" s="44"/>
      <c r="Y2821" s="44"/>
    </row>
    <row r="2822" spans="1:25" s="47" customFormat="1" x14ac:dyDescent="0.25">
      <c r="A2822" s="44"/>
      <c r="B2822" s="44"/>
      <c r="C2822" s="44"/>
      <c r="D2822" s="44"/>
      <c r="E2822" s="44"/>
      <c r="G2822" s="44"/>
      <c r="H2822" s="44"/>
      <c r="I2822" s="44"/>
      <c r="J2822" s="44"/>
      <c r="K2822" s="44"/>
      <c r="M2822" s="44"/>
      <c r="N2822" s="44"/>
      <c r="O2822" s="44"/>
      <c r="P2822" s="44"/>
      <c r="Q2822" s="44"/>
      <c r="W2822" s="44"/>
      <c r="X2822" s="44"/>
      <c r="Y2822" s="44"/>
    </row>
    <row r="2823" spans="1:25" s="47" customFormat="1" x14ac:dyDescent="0.25">
      <c r="A2823" s="44"/>
      <c r="B2823" s="44"/>
      <c r="C2823" s="44"/>
      <c r="D2823" s="44"/>
      <c r="E2823" s="44"/>
      <c r="G2823" s="44"/>
      <c r="H2823" s="44"/>
      <c r="I2823" s="44"/>
      <c r="J2823" s="44"/>
      <c r="K2823" s="44"/>
      <c r="M2823" s="44"/>
      <c r="N2823" s="44"/>
      <c r="O2823" s="44"/>
      <c r="P2823" s="44"/>
      <c r="Q2823" s="44"/>
      <c r="W2823" s="44"/>
      <c r="X2823" s="44"/>
      <c r="Y2823" s="44"/>
    </row>
    <row r="2824" spans="1:25" s="47" customFormat="1" x14ac:dyDescent="0.25">
      <c r="A2824" s="44"/>
      <c r="B2824" s="44"/>
      <c r="C2824" s="44"/>
      <c r="D2824" s="44"/>
      <c r="E2824" s="44"/>
      <c r="G2824" s="44"/>
      <c r="H2824" s="44"/>
      <c r="I2824" s="44"/>
      <c r="J2824" s="44"/>
      <c r="K2824" s="44"/>
      <c r="M2824" s="44"/>
      <c r="N2824" s="44"/>
      <c r="O2824" s="44"/>
      <c r="P2824" s="44"/>
      <c r="Q2824" s="44"/>
      <c r="W2824" s="44"/>
      <c r="X2824" s="44"/>
      <c r="Y2824" s="44"/>
    </row>
    <row r="2825" spans="1:25" s="47" customFormat="1" x14ac:dyDescent="0.25">
      <c r="A2825" s="44"/>
      <c r="B2825" s="44"/>
      <c r="C2825" s="44"/>
      <c r="D2825" s="44"/>
      <c r="E2825" s="44"/>
      <c r="G2825" s="44"/>
      <c r="H2825" s="44"/>
      <c r="I2825" s="44"/>
      <c r="J2825" s="44"/>
      <c r="K2825" s="44"/>
      <c r="M2825" s="44"/>
      <c r="N2825" s="44"/>
      <c r="O2825" s="44"/>
      <c r="P2825" s="44"/>
      <c r="Q2825" s="44"/>
      <c r="W2825" s="44"/>
      <c r="X2825" s="44"/>
      <c r="Y2825" s="44"/>
    </row>
    <row r="2826" spans="1:25" s="47" customFormat="1" x14ac:dyDescent="0.25">
      <c r="A2826" s="44"/>
      <c r="B2826" s="44"/>
      <c r="C2826" s="44"/>
      <c r="D2826" s="44"/>
      <c r="E2826" s="44"/>
      <c r="G2826" s="44"/>
      <c r="H2826" s="44"/>
      <c r="I2826" s="44"/>
      <c r="J2826" s="44"/>
      <c r="K2826" s="44"/>
      <c r="M2826" s="44"/>
      <c r="N2826" s="44"/>
      <c r="O2826" s="44"/>
      <c r="P2826" s="44"/>
      <c r="Q2826" s="44"/>
      <c r="W2826" s="44"/>
      <c r="X2826" s="44"/>
      <c r="Y2826" s="44"/>
    </row>
    <row r="2827" spans="1:25" s="47" customFormat="1" x14ac:dyDescent="0.25">
      <c r="A2827" s="44"/>
      <c r="B2827" s="44"/>
      <c r="C2827" s="44"/>
      <c r="D2827" s="44"/>
      <c r="E2827" s="44"/>
      <c r="G2827" s="44"/>
      <c r="H2827" s="44"/>
      <c r="I2827" s="44"/>
      <c r="J2827" s="44"/>
      <c r="K2827" s="44"/>
      <c r="M2827" s="44"/>
      <c r="N2827" s="44"/>
      <c r="O2827" s="44"/>
      <c r="P2827" s="44"/>
      <c r="Q2827" s="44"/>
      <c r="W2827" s="44"/>
      <c r="X2827" s="44"/>
      <c r="Y2827" s="44"/>
    </row>
    <row r="2828" spans="1:25" s="47" customFormat="1" x14ac:dyDescent="0.25">
      <c r="A2828" s="44"/>
      <c r="B2828" s="44"/>
      <c r="C2828" s="44"/>
      <c r="D2828" s="44"/>
      <c r="E2828" s="44"/>
      <c r="G2828" s="44"/>
      <c r="H2828" s="44"/>
      <c r="I2828" s="44"/>
      <c r="J2828" s="44"/>
      <c r="K2828" s="44"/>
      <c r="M2828" s="44"/>
      <c r="N2828" s="44"/>
      <c r="O2828" s="44"/>
      <c r="P2828" s="44"/>
      <c r="Q2828" s="44"/>
      <c r="W2828" s="44"/>
      <c r="X2828" s="44"/>
      <c r="Y2828" s="44"/>
    </row>
    <row r="2829" spans="1:25" s="47" customFormat="1" x14ac:dyDescent="0.25">
      <c r="A2829" s="44"/>
      <c r="B2829" s="44"/>
      <c r="C2829" s="44"/>
      <c r="D2829" s="44"/>
      <c r="E2829" s="44"/>
      <c r="G2829" s="44"/>
      <c r="H2829" s="44"/>
      <c r="I2829" s="44"/>
      <c r="J2829" s="44"/>
      <c r="K2829" s="44"/>
      <c r="M2829" s="44"/>
      <c r="N2829" s="44"/>
      <c r="O2829" s="44"/>
      <c r="P2829" s="44"/>
      <c r="Q2829" s="44"/>
      <c r="W2829" s="44"/>
      <c r="X2829" s="44"/>
      <c r="Y2829" s="44"/>
    </row>
    <row r="2830" spans="1:25" s="47" customFormat="1" x14ac:dyDescent="0.25">
      <c r="A2830" s="44"/>
      <c r="B2830" s="44"/>
      <c r="C2830" s="44"/>
      <c r="D2830" s="44"/>
      <c r="E2830" s="44"/>
      <c r="G2830" s="44"/>
      <c r="H2830" s="44"/>
      <c r="I2830" s="44"/>
      <c r="J2830" s="44"/>
      <c r="K2830" s="44"/>
      <c r="M2830" s="44"/>
      <c r="N2830" s="44"/>
      <c r="O2830" s="44"/>
      <c r="P2830" s="44"/>
      <c r="Q2830" s="44"/>
      <c r="W2830" s="44"/>
      <c r="X2830" s="44"/>
      <c r="Y2830" s="44"/>
    </row>
    <row r="2831" spans="1:25" s="47" customFormat="1" x14ac:dyDescent="0.25">
      <c r="A2831" s="44"/>
      <c r="B2831" s="44"/>
      <c r="C2831" s="44"/>
      <c r="D2831" s="44"/>
      <c r="E2831" s="44"/>
      <c r="G2831" s="44"/>
      <c r="H2831" s="44"/>
      <c r="I2831" s="44"/>
      <c r="J2831" s="44"/>
      <c r="K2831" s="44"/>
      <c r="M2831" s="44"/>
      <c r="N2831" s="44"/>
      <c r="O2831" s="44"/>
      <c r="P2831" s="44"/>
      <c r="Q2831" s="44"/>
      <c r="W2831" s="44"/>
      <c r="X2831" s="44"/>
      <c r="Y2831" s="44"/>
    </row>
    <row r="2832" spans="1:25" s="47" customFormat="1" x14ac:dyDescent="0.25">
      <c r="A2832" s="44"/>
      <c r="B2832" s="44"/>
      <c r="C2832" s="44"/>
      <c r="D2832" s="44"/>
      <c r="E2832" s="44"/>
      <c r="G2832" s="44"/>
      <c r="H2832" s="44"/>
      <c r="I2832" s="44"/>
      <c r="J2832" s="44"/>
      <c r="K2832" s="44"/>
      <c r="M2832" s="44"/>
      <c r="N2832" s="44"/>
      <c r="O2832" s="44"/>
      <c r="P2832" s="44"/>
      <c r="Q2832" s="44"/>
      <c r="W2832" s="44"/>
      <c r="X2832" s="44"/>
      <c r="Y2832" s="44"/>
    </row>
    <row r="2833" spans="1:25" s="47" customFormat="1" x14ac:dyDescent="0.25">
      <c r="A2833" s="44"/>
      <c r="B2833" s="44"/>
      <c r="C2833" s="44"/>
      <c r="D2833" s="44"/>
      <c r="E2833" s="44"/>
      <c r="G2833" s="44"/>
      <c r="H2833" s="44"/>
      <c r="I2833" s="44"/>
      <c r="J2833" s="44"/>
      <c r="K2833" s="44"/>
      <c r="M2833" s="44"/>
      <c r="N2833" s="44"/>
      <c r="O2833" s="44"/>
      <c r="P2833" s="44"/>
      <c r="Q2833" s="44"/>
      <c r="W2833" s="44"/>
      <c r="X2833" s="44"/>
      <c r="Y2833" s="44"/>
    </row>
    <row r="2834" spans="1:25" s="47" customFormat="1" x14ac:dyDescent="0.25">
      <c r="A2834" s="44"/>
      <c r="B2834" s="44"/>
      <c r="C2834" s="44"/>
      <c r="D2834" s="44"/>
      <c r="E2834" s="44"/>
      <c r="G2834" s="44"/>
      <c r="H2834" s="44"/>
      <c r="I2834" s="44"/>
      <c r="J2834" s="44"/>
      <c r="K2834" s="44"/>
      <c r="M2834" s="44"/>
      <c r="N2834" s="44"/>
      <c r="O2834" s="44"/>
      <c r="P2834" s="44"/>
      <c r="Q2834" s="44"/>
      <c r="W2834" s="44"/>
      <c r="X2834" s="44"/>
      <c r="Y2834" s="44"/>
    </row>
    <row r="2835" spans="1:25" s="47" customFormat="1" x14ac:dyDescent="0.25">
      <c r="A2835" s="44"/>
      <c r="B2835" s="44"/>
      <c r="C2835" s="44"/>
      <c r="D2835" s="44"/>
      <c r="E2835" s="44"/>
      <c r="G2835" s="44"/>
      <c r="H2835" s="44"/>
      <c r="I2835" s="44"/>
      <c r="J2835" s="44"/>
      <c r="K2835" s="44"/>
      <c r="M2835" s="44"/>
      <c r="N2835" s="44"/>
      <c r="O2835" s="44"/>
      <c r="P2835" s="44"/>
      <c r="Q2835" s="44"/>
      <c r="W2835" s="44"/>
      <c r="X2835" s="44"/>
      <c r="Y2835" s="44"/>
    </row>
    <row r="2836" spans="1:25" s="47" customFormat="1" x14ac:dyDescent="0.25">
      <c r="A2836" s="44"/>
      <c r="B2836" s="44"/>
      <c r="C2836" s="44"/>
      <c r="D2836" s="44"/>
      <c r="E2836" s="44"/>
      <c r="G2836" s="44"/>
      <c r="H2836" s="44"/>
      <c r="I2836" s="44"/>
      <c r="J2836" s="44"/>
      <c r="K2836" s="44"/>
      <c r="M2836" s="44"/>
      <c r="N2836" s="44"/>
      <c r="O2836" s="44"/>
      <c r="P2836" s="44"/>
      <c r="Q2836" s="44"/>
      <c r="W2836" s="44"/>
      <c r="X2836" s="44"/>
      <c r="Y2836" s="44"/>
    </row>
    <row r="2837" spans="1:25" s="47" customFormat="1" x14ac:dyDescent="0.25">
      <c r="A2837" s="44"/>
      <c r="B2837" s="44"/>
      <c r="C2837" s="44"/>
      <c r="D2837" s="44"/>
      <c r="E2837" s="44"/>
      <c r="G2837" s="44"/>
      <c r="H2837" s="44"/>
      <c r="I2837" s="44"/>
      <c r="J2837" s="44"/>
      <c r="K2837" s="44"/>
      <c r="M2837" s="44"/>
      <c r="N2837" s="44"/>
      <c r="O2837" s="44"/>
      <c r="P2837" s="44"/>
      <c r="Q2837" s="44"/>
      <c r="W2837" s="44"/>
      <c r="X2837" s="44"/>
      <c r="Y2837" s="44"/>
    </row>
    <row r="2838" spans="1:25" s="47" customFormat="1" x14ac:dyDescent="0.25">
      <c r="A2838" s="44"/>
      <c r="B2838" s="44"/>
      <c r="C2838" s="44"/>
      <c r="D2838" s="44"/>
      <c r="E2838" s="44"/>
      <c r="G2838" s="44"/>
      <c r="H2838" s="44"/>
      <c r="I2838" s="44"/>
      <c r="J2838" s="44"/>
      <c r="K2838" s="44"/>
      <c r="M2838" s="44"/>
      <c r="N2838" s="44"/>
      <c r="O2838" s="44"/>
      <c r="P2838" s="44"/>
      <c r="Q2838" s="44"/>
      <c r="W2838" s="44"/>
      <c r="X2838" s="44"/>
      <c r="Y2838" s="44"/>
    </row>
    <row r="2839" spans="1:25" s="47" customFormat="1" x14ac:dyDescent="0.25">
      <c r="A2839" s="44"/>
      <c r="B2839" s="44"/>
      <c r="C2839" s="44"/>
      <c r="D2839" s="44"/>
      <c r="E2839" s="44"/>
      <c r="G2839" s="44"/>
      <c r="H2839" s="44"/>
      <c r="I2839" s="44"/>
      <c r="J2839" s="44"/>
      <c r="K2839" s="44"/>
      <c r="M2839" s="44"/>
      <c r="N2839" s="44"/>
      <c r="O2839" s="44"/>
      <c r="P2839" s="44"/>
      <c r="Q2839" s="44"/>
      <c r="W2839" s="44"/>
      <c r="X2839" s="44"/>
      <c r="Y2839" s="44"/>
    </row>
    <row r="2840" spans="1:25" s="47" customFormat="1" x14ac:dyDescent="0.25">
      <c r="A2840" s="44"/>
      <c r="B2840" s="44"/>
      <c r="C2840" s="44"/>
      <c r="D2840" s="44"/>
      <c r="E2840" s="44"/>
      <c r="G2840" s="44"/>
      <c r="H2840" s="44"/>
      <c r="I2840" s="44"/>
      <c r="J2840" s="44"/>
      <c r="K2840" s="44"/>
      <c r="M2840" s="44"/>
      <c r="N2840" s="44"/>
      <c r="O2840" s="44"/>
      <c r="P2840" s="44"/>
      <c r="Q2840" s="44"/>
      <c r="W2840" s="44"/>
      <c r="X2840" s="44"/>
      <c r="Y2840" s="44"/>
    </row>
    <row r="2841" spans="1:25" s="47" customFormat="1" x14ac:dyDescent="0.25">
      <c r="A2841" s="44"/>
      <c r="B2841" s="44"/>
      <c r="C2841" s="44"/>
      <c r="D2841" s="44"/>
      <c r="E2841" s="44"/>
      <c r="G2841" s="44"/>
      <c r="H2841" s="44"/>
      <c r="I2841" s="44"/>
      <c r="J2841" s="44"/>
      <c r="K2841" s="44"/>
      <c r="M2841" s="44"/>
      <c r="N2841" s="44"/>
      <c r="O2841" s="44"/>
      <c r="P2841" s="44"/>
      <c r="Q2841" s="44"/>
      <c r="W2841" s="44"/>
      <c r="X2841" s="44"/>
      <c r="Y2841" s="44"/>
    </row>
    <row r="2842" spans="1:25" s="47" customFormat="1" x14ac:dyDescent="0.25">
      <c r="A2842" s="44"/>
      <c r="B2842" s="44"/>
      <c r="C2842" s="44"/>
      <c r="D2842" s="44"/>
      <c r="E2842" s="44"/>
      <c r="G2842" s="44"/>
      <c r="H2842" s="44"/>
      <c r="I2842" s="44"/>
      <c r="J2842" s="44"/>
      <c r="K2842" s="44"/>
      <c r="M2842" s="44"/>
      <c r="N2842" s="44"/>
      <c r="O2842" s="44"/>
      <c r="P2842" s="44"/>
      <c r="Q2842" s="44"/>
      <c r="W2842" s="44"/>
      <c r="X2842" s="44"/>
      <c r="Y2842" s="44"/>
    </row>
    <row r="2843" spans="1:25" s="47" customFormat="1" x14ac:dyDescent="0.25">
      <c r="A2843" s="44"/>
      <c r="B2843" s="44"/>
      <c r="C2843" s="44"/>
      <c r="D2843" s="44"/>
      <c r="E2843" s="44"/>
      <c r="G2843" s="44"/>
      <c r="H2843" s="44"/>
      <c r="I2843" s="44"/>
      <c r="J2843" s="44"/>
      <c r="K2843" s="44"/>
      <c r="M2843" s="44"/>
      <c r="N2843" s="44"/>
      <c r="O2843" s="44"/>
      <c r="P2843" s="44"/>
      <c r="Q2843" s="44"/>
      <c r="W2843" s="44"/>
      <c r="X2843" s="44"/>
      <c r="Y2843" s="44"/>
    </row>
    <row r="2844" spans="1:25" s="47" customFormat="1" x14ac:dyDescent="0.25">
      <c r="A2844" s="44"/>
      <c r="B2844" s="44"/>
      <c r="C2844" s="44"/>
      <c r="D2844" s="44"/>
      <c r="E2844" s="44"/>
      <c r="G2844" s="44"/>
      <c r="H2844" s="44"/>
      <c r="I2844" s="44"/>
      <c r="J2844" s="44"/>
      <c r="K2844" s="44"/>
      <c r="M2844" s="44"/>
      <c r="N2844" s="44"/>
      <c r="O2844" s="44"/>
      <c r="P2844" s="44"/>
      <c r="Q2844" s="44"/>
      <c r="W2844" s="44"/>
      <c r="X2844" s="44"/>
      <c r="Y2844" s="44"/>
    </row>
    <row r="2845" spans="1:25" s="47" customFormat="1" x14ac:dyDescent="0.25">
      <c r="A2845" s="44"/>
      <c r="B2845" s="44"/>
      <c r="C2845" s="44"/>
      <c r="D2845" s="44"/>
      <c r="E2845" s="44"/>
      <c r="G2845" s="44"/>
      <c r="H2845" s="44"/>
      <c r="I2845" s="44"/>
      <c r="J2845" s="44"/>
      <c r="K2845" s="44"/>
      <c r="M2845" s="44"/>
      <c r="N2845" s="44"/>
      <c r="O2845" s="44"/>
      <c r="P2845" s="44"/>
      <c r="Q2845" s="44"/>
      <c r="W2845" s="44"/>
      <c r="X2845" s="44"/>
      <c r="Y2845" s="44"/>
    </row>
    <row r="2846" spans="1:25" s="47" customFormat="1" x14ac:dyDescent="0.25">
      <c r="A2846" s="44"/>
      <c r="B2846" s="44"/>
      <c r="C2846" s="44"/>
      <c r="D2846" s="44"/>
      <c r="E2846" s="44"/>
      <c r="G2846" s="44"/>
      <c r="H2846" s="44"/>
      <c r="I2846" s="44"/>
      <c r="J2846" s="44"/>
      <c r="K2846" s="44"/>
      <c r="M2846" s="44"/>
      <c r="N2846" s="44"/>
      <c r="O2846" s="44"/>
      <c r="P2846" s="44"/>
      <c r="Q2846" s="44"/>
      <c r="W2846" s="44"/>
      <c r="X2846" s="44"/>
      <c r="Y2846" s="44"/>
    </row>
    <row r="2847" spans="1:25" s="47" customFormat="1" x14ac:dyDescent="0.25">
      <c r="A2847" s="44"/>
      <c r="B2847" s="44"/>
      <c r="C2847" s="44"/>
      <c r="D2847" s="44"/>
      <c r="E2847" s="44"/>
      <c r="G2847" s="44"/>
      <c r="H2847" s="44"/>
      <c r="I2847" s="44"/>
      <c r="J2847" s="44"/>
      <c r="K2847" s="44"/>
      <c r="M2847" s="44"/>
      <c r="N2847" s="44"/>
      <c r="O2847" s="44"/>
      <c r="P2847" s="44"/>
      <c r="Q2847" s="44"/>
      <c r="W2847" s="44"/>
      <c r="X2847" s="44"/>
      <c r="Y2847" s="44"/>
    </row>
    <row r="2848" spans="1:25" s="47" customFormat="1" x14ac:dyDescent="0.25">
      <c r="A2848" s="44"/>
      <c r="B2848" s="44"/>
      <c r="C2848" s="44"/>
      <c r="D2848" s="44"/>
      <c r="E2848" s="44"/>
      <c r="G2848" s="44"/>
      <c r="H2848" s="44"/>
      <c r="I2848" s="44"/>
      <c r="J2848" s="44"/>
      <c r="K2848" s="44"/>
      <c r="M2848" s="44"/>
      <c r="N2848" s="44"/>
      <c r="O2848" s="44"/>
      <c r="P2848" s="44"/>
      <c r="Q2848" s="44"/>
      <c r="W2848" s="44"/>
      <c r="X2848" s="44"/>
      <c r="Y2848" s="44"/>
    </row>
    <row r="2849" spans="1:25" s="47" customFormat="1" x14ac:dyDescent="0.25">
      <c r="A2849" s="44"/>
      <c r="B2849" s="44"/>
      <c r="C2849" s="44"/>
      <c r="D2849" s="44"/>
      <c r="E2849" s="44"/>
      <c r="G2849" s="44"/>
      <c r="H2849" s="44"/>
      <c r="I2849" s="44"/>
      <c r="J2849" s="44"/>
      <c r="K2849" s="44"/>
      <c r="M2849" s="44"/>
      <c r="N2849" s="44"/>
      <c r="O2849" s="44"/>
      <c r="P2849" s="44"/>
      <c r="Q2849" s="44"/>
      <c r="W2849" s="44"/>
      <c r="X2849" s="44"/>
      <c r="Y2849" s="44"/>
    </row>
    <row r="2850" spans="1:25" s="47" customFormat="1" x14ac:dyDescent="0.25">
      <c r="A2850" s="44"/>
      <c r="B2850" s="44"/>
      <c r="C2850" s="44"/>
      <c r="D2850" s="44"/>
      <c r="E2850" s="44"/>
      <c r="G2850" s="44"/>
      <c r="H2850" s="44"/>
      <c r="I2850" s="44"/>
      <c r="J2850" s="44"/>
      <c r="K2850" s="44"/>
      <c r="M2850" s="44"/>
      <c r="N2850" s="44"/>
      <c r="O2850" s="44"/>
      <c r="P2850" s="44"/>
      <c r="Q2850" s="44"/>
      <c r="W2850" s="44"/>
      <c r="X2850" s="44"/>
      <c r="Y2850" s="44"/>
    </row>
    <row r="2851" spans="1:25" s="47" customFormat="1" x14ac:dyDescent="0.25">
      <c r="A2851" s="44"/>
      <c r="B2851" s="44"/>
      <c r="C2851" s="44"/>
      <c r="D2851" s="44"/>
      <c r="E2851" s="44"/>
      <c r="G2851" s="44"/>
      <c r="H2851" s="44"/>
      <c r="I2851" s="44"/>
      <c r="J2851" s="44"/>
      <c r="K2851" s="44"/>
      <c r="M2851" s="44"/>
      <c r="N2851" s="44"/>
      <c r="O2851" s="44"/>
      <c r="P2851" s="44"/>
      <c r="Q2851" s="44"/>
      <c r="W2851" s="44"/>
      <c r="X2851" s="44"/>
      <c r="Y2851" s="44"/>
    </row>
    <row r="2852" spans="1:25" s="47" customFormat="1" x14ac:dyDescent="0.25">
      <c r="A2852" s="44"/>
      <c r="B2852" s="44"/>
      <c r="C2852" s="44"/>
      <c r="D2852" s="44"/>
      <c r="E2852" s="44"/>
      <c r="G2852" s="44"/>
      <c r="H2852" s="44"/>
      <c r="I2852" s="44"/>
      <c r="J2852" s="44"/>
      <c r="K2852" s="44"/>
      <c r="M2852" s="44"/>
      <c r="N2852" s="44"/>
      <c r="O2852" s="44"/>
      <c r="P2852" s="44"/>
      <c r="Q2852" s="44"/>
      <c r="W2852" s="44"/>
      <c r="X2852" s="44"/>
      <c r="Y2852" s="44"/>
    </row>
    <row r="2853" spans="1:25" s="47" customFormat="1" x14ac:dyDescent="0.25">
      <c r="A2853" s="44"/>
      <c r="B2853" s="44"/>
      <c r="C2853" s="44"/>
      <c r="D2853" s="44"/>
      <c r="E2853" s="44"/>
      <c r="G2853" s="44"/>
      <c r="H2853" s="44"/>
      <c r="I2853" s="44"/>
      <c r="J2853" s="44"/>
      <c r="K2853" s="44"/>
      <c r="M2853" s="44"/>
      <c r="N2853" s="44"/>
      <c r="O2853" s="44"/>
      <c r="P2853" s="44"/>
      <c r="Q2853" s="44"/>
      <c r="W2853" s="44"/>
      <c r="X2853" s="44"/>
      <c r="Y2853" s="44"/>
    </row>
    <row r="2854" spans="1:25" s="47" customFormat="1" x14ac:dyDescent="0.25">
      <c r="A2854" s="44"/>
      <c r="B2854" s="44"/>
      <c r="C2854" s="44"/>
      <c r="D2854" s="44"/>
      <c r="E2854" s="44"/>
      <c r="G2854" s="44"/>
      <c r="H2854" s="44"/>
      <c r="I2854" s="44"/>
      <c r="J2854" s="44"/>
      <c r="K2854" s="44"/>
      <c r="M2854" s="44"/>
      <c r="N2854" s="44"/>
      <c r="O2854" s="44"/>
      <c r="P2854" s="44"/>
      <c r="Q2854" s="44"/>
      <c r="W2854" s="44"/>
      <c r="X2854" s="44"/>
      <c r="Y2854" s="44"/>
    </row>
    <row r="2855" spans="1:25" s="47" customFormat="1" x14ac:dyDescent="0.25">
      <c r="A2855" s="44"/>
      <c r="B2855" s="44"/>
      <c r="C2855" s="44"/>
      <c r="D2855" s="44"/>
      <c r="E2855" s="44"/>
      <c r="G2855" s="44"/>
      <c r="H2855" s="44"/>
      <c r="I2855" s="44"/>
      <c r="J2855" s="44"/>
      <c r="K2855" s="44"/>
      <c r="M2855" s="44"/>
      <c r="N2855" s="44"/>
      <c r="O2855" s="44"/>
      <c r="P2855" s="44"/>
      <c r="Q2855" s="44"/>
      <c r="W2855" s="44"/>
      <c r="X2855" s="44"/>
      <c r="Y2855" s="44"/>
    </row>
    <row r="2856" spans="1:25" s="47" customFormat="1" x14ac:dyDescent="0.25">
      <c r="A2856" s="44"/>
      <c r="B2856" s="44"/>
      <c r="C2856" s="44"/>
      <c r="D2856" s="44"/>
      <c r="E2856" s="44"/>
      <c r="G2856" s="44"/>
      <c r="H2856" s="44"/>
      <c r="I2856" s="44"/>
      <c r="J2856" s="44"/>
      <c r="K2856" s="44"/>
      <c r="M2856" s="44"/>
      <c r="N2856" s="44"/>
      <c r="O2856" s="44"/>
      <c r="P2856" s="44"/>
      <c r="Q2856" s="44"/>
      <c r="W2856" s="44"/>
      <c r="X2856" s="44"/>
      <c r="Y2856" s="44"/>
    </row>
    <row r="2857" spans="1:25" s="47" customFormat="1" x14ac:dyDescent="0.25">
      <c r="A2857" s="44"/>
      <c r="B2857" s="44"/>
      <c r="C2857" s="44"/>
      <c r="D2857" s="44"/>
      <c r="E2857" s="44"/>
      <c r="G2857" s="44"/>
      <c r="H2857" s="44"/>
      <c r="I2857" s="44"/>
      <c r="J2857" s="44"/>
      <c r="K2857" s="44"/>
      <c r="M2857" s="44"/>
      <c r="N2857" s="44"/>
      <c r="O2857" s="44"/>
      <c r="P2857" s="44"/>
      <c r="Q2857" s="44"/>
      <c r="W2857" s="44"/>
      <c r="X2857" s="44"/>
      <c r="Y2857" s="44"/>
    </row>
    <row r="2858" spans="1:25" s="47" customFormat="1" x14ac:dyDescent="0.25">
      <c r="A2858" s="44"/>
      <c r="B2858" s="44"/>
      <c r="C2858" s="44"/>
      <c r="D2858" s="44"/>
      <c r="E2858" s="44"/>
      <c r="G2858" s="44"/>
      <c r="H2858" s="44"/>
      <c r="I2858" s="44"/>
      <c r="J2858" s="44"/>
      <c r="K2858" s="44"/>
      <c r="M2858" s="44"/>
      <c r="N2858" s="44"/>
      <c r="O2858" s="44"/>
      <c r="P2858" s="44"/>
      <c r="Q2858" s="44"/>
      <c r="W2858" s="44"/>
      <c r="X2858" s="44"/>
      <c r="Y2858" s="44"/>
    </row>
    <row r="2859" spans="1:25" s="47" customFormat="1" x14ac:dyDescent="0.25">
      <c r="A2859" s="44"/>
      <c r="B2859" s="44"/>
      <c r="C2859" s="44"/>
      <c r="D2859" s="44"/>
      <c r="E2859" s="44"/>
      <c r="G2859" s="44"/>
      <c r="H2859" s="44"/>
      <c r="I2859" s="44"/>
      <c r="J2859" s="44"/>
      <c r="K2859" s="44"/>
      <c r="M2859" s="44"/>
      <c r="N2859" s="44"/>
      <c r="O2859" s="44"/>
      <c r="P2859" s="44"/>
      <c r="Q2859" s="44"/>
      <c r="W2859" s="44"/>
      <c r="X2859" s="44"/>
      <c r="Y2859" s="44"/>
    </row>
    <row r="2860" spans="1:25" s="47" customFormat="1" x14ac:dyDescent="0.25">
      <c r="A2860" s="44"/>
      <c r="B2860" s="44"/>
      <c r="C2860" s="44"/>
      <c r="D2860" s="44"/>
      <c r="E2860" s="44"/>
      <c r="G2860" s="44"/>
      <c r="H2860" s="44"/>
      <c r="I2860" s="44"/>
      <c r="J2860" s="44"/>
      <c r="K2860" s="44"/>
      <c r="M2860" s="44"/>
      <c r="N2860" s="44"/>
      <c r="O2860" s="44"/>
      <c r="P2860" s="44"/>
      <c r="Q2860" s="44"/>
      <c r="W2860" s="44"/>
      <c r="X2860" s="44"/>
      <c r="Y2860" s="44"/>
    </row>
    <row r="2861" spans="1:25" s="47" customFormat="1" x14ac:dyDescent="0.25">
      <c r="A2861" s="44"/>
      <c r="B2861" s="44"/>
      <c r="C2861" s="44"/>
      <c r="D2861" s="44"/>
      <c r="E2861" s="44"/>
      <c r="G2861" s="44"/>
      <c r="H2861" s="44"/>
      <c r="I2861" s="44"/>
      <c r="J2861" s="44"/>
      <c r="K2861" s="44"/>
      <c r="M2861" s="44"/>
      <c r="N2861" s="44"/>
      <c r="O2861" s="44"/>
      <c r="P2861" s="44"/>
      <c r="Q2861" s="44"/>
      <c r="W2861" s="44"/>
      <c r="X2861" s="44"/>
      <c r="Y2861" s="44"/>
    </row>
    <row r="2862" spans="1:25" s="47" customFormat="1" x14ac:dyDescent="0.25">
      <c r="A2862" s="44"/>
      <c r="B2862" s="44"/>
      <c r="C2862" s="44"/>
      <c r="D2862" s="44"/>
      <c r="E2862" s="44"/>
      <c r="G2862" s="44"/>
      <c r="H2862" s="44"/>
      <c r="I2862" s="44"/>
      <c r="J2862" s="44"/>
      <c r="K2862" s="44"/>
      <c r="M2862" s="44"/>
      <c r="N2862" s="44"/>
      <c r="O2862" s="44"/>
      <c r="P2862" s="44"/>
      <c r="Q2862" s="44"/>
      <c r="W2862" s="44"/>
      <c r="X2862" s="44"/>
      <c r="Y2862" s="44"/>
    </row>
    <row r="2863" spans="1:25" s="47" customFormat="1" x14ac:dyDescent="0.25">
      <c r="A2863" s="44"/>
      <c r="B2863" s="44"/>
      <c r="C2863" s="44"/>
      <c r="D2863" s="44"/>
      <c r="E2863" s="44"/>
      <c r="G2863" s="44"/>
      <c r="H2863" s="44"/>
      <c r="I2863" s="44"/>
      <c r="J2863" s="44"/>
      <c r="K2863" s="44"/>
      <c r="M2863" s="44"/>
      <c r="N2863" s="44"/>
      <c r="O2863" s="44"/>
      <c r="P2863" s="44"/>
      <c r="Q2863" s="44"/>
      <c r="W2863" s="44"/>
      <c r="X2863" s="44"/>
      <c r="Y2863" s="44"/>
    </row>
    <row r="2864" spans="1:25" s="47" customFormat="1" x14ac:dyDescent="0.25">
      <c r="A2864" s="44"/>
      <c r="B2864" s="44"/>
      <c r="C2864" s="44"/>
      <c r="D2864" s="44"/>
      <c r="E2864" s="44"/>
      <c r="G2864" s="44"/>
      <c r="H2864" s="44"/>
      <c r="I2864" s="44"/>
      <c r="J2864" s="44"/>
      <c r="K2864" s="44"/>
      <c r="M2864" s="44"/>
      <c r="N2864" s="44"/>
      <c r="O2864" s="44"/>
      <c r="P2864" s="44"/>
      <c r="Q2864" s="44"/>
      <c r="W2864" s="44"/>
      <c r="X2864" s="44"/>
      <c r="Y2864" s="44"/>
    </row>
    <row r="2865" spans="1:25" s="47" customFormat="1" x14ac:dyDescent="0.25">
      <c r="A2865" s="44"/>
      <c r="B2865" s="44"/>
      <c r="C2865" s="44"/>
      <c r="D2865" s="44"/>
      <c r="E2865" s="44"/>
      <c r="G2865" s="44"/>
      <c r="H2865" s="44"/>
      <c r="I2865" s="44"/>
      <c r="J2865" s="44"/>
      <c r="K2865" s="44"/>
      <c r="M2865" s="44"/>
      <c r="N2865" s="44"/>
      <c r="O2865" s="44"/>
      <c r="P2865" s="44"/>
      <c r="Q2865" s="44"/>
      <c r="W2865" s="44"/>
      <c r="X2865" s="44"/>
      <c r="Y2865" s="44"/>
    </row>
    <row r="2866" spans="1:25" s="47" customFormat="1" x14ac:dyDescent="0.25">
      <c r="A2866" s="44"/>
      <c r="B2866" s="44"/>
      <c r="C2866" s="44"/>
      <c r="D2866" s="44"/>
      <c r="E2866" s="44"/>
      <c r="G2866" s="44"/>
      <c r="H2866" s="44"/>
      <c r="I2866" s="44"/>
      <c r="J2866" s="44"/>
      <c r="K2866" s="44"/>
      <c r="M2866" s="44"/>
      <c r="N2866" s="44"/>
      <c r="O2866" s="44"/>
      <c r="P2866" s="44"/>
      <c r="Q2866" s="44"/>
      <c r="W2866" s="44"/>
      <c r="X2866" s="44"/>
      <c r="Y2866" s="44"/>
    </row>
    <row r="2867" spans="1:25" s="47" customFormat="1" x14ac:dyDescent="0.25">
      <c r="A2867" s="44"/>
      <c r="B2867" s="44"/>
      <c r="C2867" s="44"/>
      <c r="D2867" s="44"/>
      <c r="E2867" s="44"/>
      <c r="G2867" s="44"/>
      <c r="H2867" s="44"/>
      <c r="I2867" s="44"/>
      <c r="J2867" s="44"/>
      <c r="K2867" s="44"/>
      <c r="M2867" s="44"/>
      <c r="N2867" s="44"/>
      <c r="O2867" s="44"/>
      <c r="P2867" s="44"/>
      <c r="Q2867" s="44"/>
      <c r="W2867" s="44"/>
      <c r="X2867" s="44"/>
      <c r="Y2867" s="44"/>
    </row>
    <row r="2868" spans="1:25" s="47" customFormat="1" x14ac:dyDescent="0.25">
      <c r="A2868" s="44"/>
      <c r="B2868" s="44"/>
      <c r="C2868" s="44"/>
      <c r="D2868" s="44"/>
      <c r="E2868" s="44"/>
      <c r="G2868" s="44"/>
      <c r="H2868" s="44"/>
      <c r="I2868" s="44"/>
      <c r="J2868" s="44"/>
      <c r="K2868" s="44"/>
      <c r="M2868" s="44"/>
      <c r="N2868" s="44"/>
      <c r="O2868" s="44"/>
      <c r="P2868" s="44"/>
      <c r="Q2868" s="44"/>
      <c r="W2868" s="44"/>
      <c r="X2868" s="44"/>
      <c r="Y2868" s="44"/>
    </row>
    <row r="2869" spans="1:25" s="47" customFormat="1" x14ac:dyDescent="0.25">
      <c r="A2869" s="44"/>
      <c r="B2869" s="44"/>
      <c r="C2869" s="44"/>
      <c r="D2869" s="44"/>
      <c r="E2869" s="44"/>
      <c r="G2869" s="44"/>
      <c r="H2869" s="44"/>
      <c r="I2869" s="44"/>
      <c r="J2869" s="44"/>
      <c r="K2869" s="44"/>
      <c r="M2869" s="44"/>
      <c r="N2869" s="44"/>
      <c r="O2869" s="44"/>
      <c r="P2869" s="44"/>
      <c r="Q2869" s="44"/>
      <c r="W2869" s="44"/>
      <c r="X2869" s="44"/>
      <c r="Y2869" s="44"/>
    </row>
    <row r="2870" spans="1:25" s="47" customFormat="1" x14ac:dyDescent="0.25">
      <c r="A2870" s="44"/>
      <c r="B2870" s="44"/>
      <c r="C2870" s="44"/>
      <c r="D2870" s="44"/>
      <c r="E2870" s="44"/>
      <c r="G2870" s="44"/>
      <c r="H2870" s="44"/>
      <c r="I2870" s="44"/>
      <c r="J2870" s="44"/>
      <c r="K2870" s="44"/>
      <c r="M2870" s="44"/>
      <c r="N2870" s="44"/>
      <c r="O2870" s="44"/>
      <c r="P2870" s="44"/>
      <c r="Q2870" s="44"/>
      <c r="W2870" s="44"/>
      <c r="X2870" s="44"/>
      <c r="Y2870" s="44"/>
    </row>
    <row r="2871" spans="1:25" s="47" customFormat="1" x14ac:dyDescent="0.25">
      <c r="A2871" s="44"/>
      <c r="B2871" s="44"/>
      <c r="C2871" s="44"/>
      <c r="D2871" s="44"/>
      <c r="E2871" s="44"/>
      <c r="G2871" s="44"/>
      <c r="H2871" s="44"/>
      <c r="I2871" s="44"/>
      <c r="J2871" s="44"/>
      <c r="K2871" s="44"/>
      <c r="M2871" s="44"/>
      <c r="N2871" s="44"/>
      <c r="O2871" s="44"/>
      <c r="P2871" s="44"/>
      <c r="Q2871" s="44"/>
      <c r="W2871" s="44"/>
      <c r="X2871" s="44"/>
      <c r="Y2871" s="44"/>
    </row>
    <row r="2872" spans="1:25" s="47" customFormat="1" x14ac:dyDescent="0.25">
      <c r="A2872" s="44"/>
      <c r="B2872" s="44"/>
      <c r="C2872" s="44"/>
      <c r="D2872" s="44"/>
      <c r="E2872" s="44"/>
      <c r="G2872" s="44"/>
      <c r="H2872" s="44"/>
      <c r="I2872" s="44"/>
      <c r="J2872" s="44"/>
      <c r="K2872" s="44"/>
      <c r="M2872" s="44"/>
      <c r="N2872" s="44"/>
      <c r="O2872" s="44"/>
      <c r="P2872" s="44"/>
      <c r="Q2872" s="44"/>
      <c r="W2872" s="44"/>
      <c r="X2872" s="44"/>
      <c r="Y2872" s="44"/>
    </row>
    <row r="2873" spans="1:25" s="47" customFormat="1" x14ac:dyDescent="0.25">
      <c r="A2873" s="44"/>
      <c r="B2873" s="44"/>
      <c r="C2873" s="44"/>
      <c r="D2873" s="44"/>
      <c r="E2873" s="44"/>
      <c r="G2873" s="44"/>
      <c r="H2873" s="44"/>
      <c r="I2873" s="44"/>
      <c r="J2873" s="44"/>
      <c r="K2873" s="44"/>
      <c r="M2873" s="44"/>
      <c r="N2873" s="44"/>
      <c r="O2873" s="44"/>
      <c r="P2873" s="44"/>
      <c r="Q2873" s="44"/>
      <c r="W2873" s="44"/>
      <c r="X2873" s="44"/>
      <c r="Y2873" s="44"/>
    </row>
    <row r="2874" spans="1:25" s="47" customFormat="1" x14ac:dyDescent="0.25">
      <c r="A2874" s="44"/>
      <c r="B2874" s="44"/>
      <c r="C2874" s="44"/>
      <c r="D2874" s="44"/>
      <c r="E2874" s="44"/>
      <c r="G2874" s="44"/>
      <c r="H2874" s="44"/>
      <c r="I2874" s="44"/>
      <c r="J2874" s="44"/>
      <c r="K2874" s="44"/>
      <c r="M2874" s="44"/>
      <c r="N2874" s="44"/>
      <c r="O2874" s="44"/>
      <c r="P2874" s="44"/>
      <c r="Q2874" s="44"/>
      <c r="W2874" s="44"/>
      <c r="X2874" s="44"/>
      <c r="Y2874" s="44"/>
    </row>
    <row r="2875" spans="1:25" s="47" customFormat="1" x14ac:dyDescent="0.25">
      <c r="A2875" s="44"/>
      <c r="B2875" s="44"/>
      <c r="C2875" s="44"/>
      <c r="D2875" s="44"/>
      <c r="E2875" s="44"/>
      <c r="G2875" s="44"/>
      <c r="H2875" s="44"/>
      <c r="I2875" s="44"/>
      <c r="J2875" s="44"/>
      <c r="K2875" s="44"/>
      <c r="M2875" s="44"/>
      <c r="N2875" s="44"/>
      <c r="O2875" s="44"/>
      <c r="P2875" s="44"/>
      <c r="Q2875" s="44"/>
      <c r="W2875" s="44"/>
      <c r="X2875" s="44"/>
      <c r="Y2875" s="44"/>
    </row>
    <row r="2876" spans="1:25" s="47" customFormat="1" x14ac:dyDescent="0.25">
      <c r="A2876" s="44"/>
      <c r="B2876" s="44"/>
      <c r="C2876" s="44"/>
      <c r="D2876" s="44"/>
      <c r="E2876" s="44"/>
      <c r="G2876" s="44"/>
      <c r="H2876" s="44"/>
      <c r="I2876" s="44"/>
      <c r="J2876" s="44"/>
      <c r="K2876" s="44"/>
      <c r="M2876" s="44"/>
      <c r="N2876" s="44"/>
      <c r="O2876" s="44"/>
      <c r="P2876" s="44"/>
      <c r="Q2876" s="44"/>
      <c r="W2876" s="44"/>
      <c r="X2876" s="44"/>
      <c r="Y2876" s="44"/>
    </row>
    <row r="2877" spans="1:25" s="47" customFormat="1" x14ac:dyDescent="0.25">
      <c r="A2877" s="44"/>
      <c r="B2877" s="44"/>
      <c r="C2877" s="44"/>
      <c r="D2877" s="44"/>
      <c r="E2877" s="44"/>
      <c r="G2877" s="44"/>
      <c r="H2877" s="44"/>
      <c r="I2877" s="44"/>
      <c r="J2877" s="44"/>
      <c r="K2877" s="44"/>
      <c r="M2877" s="44"/>
      <c r="N2877" s="44"/>
      <c r="O2877" s="44"/>
      <c r="P2877" s="44"/>
      <c r="Q2877" s="44"/>
      <c r="W2877" s="44"/>
      <c r="X2877" s="44"/>
      <c r="Y2877" s="44"/>
    </row>
    <row r="2878" spans="1:25" s="47" customFormat="1" x14ac:dyDescent="0.25">
      <c r="A2878" s="44"/>
      <c r="B2878" s="44"/>
      <c r="C2878" s="44"/>
      <c r="D2878" s="44"/>
      <c r="E2878" s="44"/>
      <c r="G2878" s="44"/>
      <c r="H2878" s="44"/>
      <c r="I2878" s="44"/>
      <c r="J2878" s="44"/>
      <c r="K2878" s="44"/>
      <c r="M2878" s="44"/>
      <c r="N2878" s="44"/>
      <c r="O2878" s="44"/>
      <c r="P2878" s="44"/>
      <c r="Q2878" s="44"/>
      <c r="W2878" s="44"/>
      <c r="X2878" s="44"/>
      <c r="Y2878" s="44"/>
    </row>
    <row r="2879" spans="1:25" s="47" customFormat="1" x14ac:dyDescent="0.25">
      <c r="A2879" s="44"/>
      <c r="B2879" s="44"/>
      <c r="C2879" s="44"/>
      <c r="D2879" s="44"/>
      <c r="E2879" s="44"/>
      <c r="G2879" s="44"/>
      <c r="H2879" s="44"/>
      <c r="I2879" s="44"/>
      <c r="J2879" s="44"/>
      <c r="K2879" s="44"/>
      <c r="M2879" s="44"/>
      <c r="N2879" s="44"/>
      <c r="O2879" s="44"/>
      <c r="P2879" s="44"/>
      <c r="Q2879" s="44"/>
      <c r="W2879" s="44"/>
      <c r="X2879" s="44"/>
      <c r="Y2879" s="44"/>
    </row>
    <row r="2880" spans="1:25" s="47" customFormat="1" x14ac:dyDescent="0.25">
      <c r="A2880" s="44"/>
      <c r="B2880" s="44"/>
      <c r="C2880" s="44"/>
      <c r="D2880" s="44"/>
      <c r="E2880" s="44"/>
      <c r="G2880" s="44"/>
      <c r="H2880" s="44"/>
      <c r="I2880" s="44"/>
      <c r="J2880" s="44"/>
      <c r="K2880" s="44"/>
      <c r="M2880" s="44"/>
      <c r="N2880" s="44"/>
      <c r="O2880" s="44"/>
      <c r="P2880" s="44"/>
      <c r="Q2880" s="44"/>
      <c r="W2880" s="44"/>
      <c r="X2880" s="44"/>
      <c r="Y2880" s="44"/>
    </row>
    <row r="2881" spans="1:25" s="47" customFormat="1" x14ac:dyDescent="0.25">
      <c r="A2881" s="44"/>
      <c r="B2881" s="44"/>
      <c r="C2881" s="44"/>
      <c r="D2881" s="44"/>
      <c r="E2881" s="44"/>
      <c r="G2881" s="44"/>
      <c r="H2881" s="44"/>
      <c r="I2881" s="44"/>
      <c r="J2881" s="44"/>
      <c r="K2881" s="44"/>
      <c r="M2881" s="44"/>
      <c r="N2881" s="44"/>
      <c r="O2881" s="44"/>
      <c r="P2881" s="44"/>
      <c r="Q2881" s="44"/>
      <c r="W2881" s="44"/>
      <c r="X2881" s="44"/>
      <c r="Y2881" s="44"/>
    </row>
    <row r="2882" spans="1:25" s="47" customFormat="1" x14ac:dyDescent="0.25">
      <c r="A2882" s="44"/>
      <c r="B2882" s="44"/>
      <c r="C2882" s="44"/>
      <c r="D2882" s="44"/>
      <c r="E2882" s="44"/>
      <c r="G2882" s="44"/>
      <c r="H2882" s="44"/>
      <c r="I2882" s="44"/>
      <c r="J2882" s="44"/>
      <c r="K2882" s="44"/>
      <c r="M2882" s="44"/>
      <c r="N2882" s="44"/>
      <c r="O2882" s="44"/>
      <c r="P2882" s="44"/>
      <c r="Q2882" s="44"/>
      <c r="W2882" s="44"/>
      <c r="X2882" s="44"/>
      <c r="Y2882" s="44"/>
    </row>
    <row r="2883" spans="1:25" s="47" customFormat="1" x14ac:dyDescent="0.25">
      <c r="A2883" s="44"/>
      <c r="B2883" s="44"/>
      <c r="C2883" s="44"/>
      <c r="D2883" s="44"/>
      <c r="E2883" s="44"/>
      <c r="G2883" s="44"/>
      <c r="H2883" s="44"/>
      <c r="I2883" s="44"/>
      <c r="J2883" s="44"/>
      <c r="K2883" s="44"/>
      <c r="M2883" s="44"/>
      <c r="N2883" s="44"/>
      <c r="O2883" s="44"/>
      <c r="P2883" s="44"/>
      <c r="Q2883" s="44"/>
      <c r="W2883" s="44"/>
      <c r="X2883" s="44"/>
      <c r="Y2883" s="44"/>
    </row>
    <row r="2884" spans="1:25" s="47" customFormat="1" x14ac:dyDescent="0.25">
      <c r="A2884" s="44"/>
      <c r="B2884" s="44"/>
      <c r="C2884" s="44"/>
      <c r="D2884" s="44"/>
      <c r="E2884" s="44"/>
      <c r="G2884" s="44"/>
      <c r="H2884" s="44"/>
      <c r="I2884" s="44"/>
      <c r="J2884" s="44"/>
      <c r="K2884" s="44"/>
      <c r="M2884" s="44"/>
      <c r="N2884" s="44"/>
      <c r="O2884" s="44"/>
      <c r="P2884" s="44"/>
      <c r="Q2884" s="44"/>
      <c r="W2884" s="44"/>
      <c r="X2884" s="44"/>
      <c r="Y2884" s="44"/>
    </row>
    <row r="2885" spans="1:25" s="47" customFormat="1" x14ac:dyDescent="0.25">
      <c r="A2885" s="44"/>
      <c r="B2885" s="44"/>
      <c r="C2885" s="44"/>
      <c r="D2885" s="44"/>
      <c r="E2885" s="44"/>
      <c r="G2885" s="44"/>
      <c r="H2885" s="44"/>
      <c r="I2885" s="44"/>
      <c r="J2885" s="44"/>
      <c r="K2885" s="44"/>
      <c r="M2885" s="44"/>
      <c r="N2885" s="44"/>
      <c r="O2885" s="44"/>
      <c r="P2885" s="44"/>
      <c r="Q2885" s="44"/>
      <c r="W2885" s="44"/>
      <c r="X2885" s="44"/>
      <c r="Y2885" s="44"/>
    </row>
    <row r="2886" spans="1:25" s="47" customFormat="1" x14ac:dyDescent="0.25">
      <c r="A2886" s="44"/>
      <c r="B2886" s="44"/>
      <c r="C2886" s="44"/>
      <c r="D2886" s="44"/>
      <c r="E2886" s="44"/>
      <c r="G2886" s="44"/>
      <c r="H2886" s="44"/>
      <c r="I2886" s="44"/>
      <c r="J2886" s="44"/>
      <c r="K2886" s="44"/>
      <c r="M2886" s="44"/>
      <c r="N2886" s="44"/>
      <c r="O2886" s="44"/>
      <c r="P2886" s="44"/>
      <c r="Q2886" s="44"/>
      <c r="W2886" s="44"/>
      <c r="X2886" s="44"/>
      <c r="Y2886" s="44"/>
    </row>
    <row r="2887" spans="1:25" s="47" customFormat="1" x14ac:dyDescent="0.25">
      <c r="A2887" s="44"/>
      <c r="B2887" s="44"/>
      <c r="C2887" s="44"/>
      <c r="D2887" s="44"/>
      <c r="E2887" s="44"/>
      <c r="G2887" s="44"/>
      <c r="H2887" s="44"/>
      <c r="I2887" s="44"/>
      <c r="J2887" s="44"/>
      <c r="K2887" s="44"/>
      <c r="M2887" s="44"/>
      <c r="N2887" s="44"/>
      <c r="O2887" s="44"/>
      <c r="P2887" s="44"/>
      <c r="Q2887" s="44"/>
      <c r="W2887" s="44"/>
      <c r="X2887" s="44"/>
      <c r="Y2887" s="44"/>
    </row>
    <row r="2888" spans="1:25" s="47" customFormat="1" x14ac:dyDescent="0.25">
      <c r="A2888" s="44"/>
      <c r="B2888" s="44"/>
      <c r="C2888" s="44"/>
      <c r="D2888" s="44"/>
      <c r="E2888" s="44"/>
      <c r="G2888" s="44"/>
      <c r="H2888" s="44"/>
      <c r="I2888" s="44"/>
      <c r="J2888" s="44"/>
      <c r="K2888" s="44"/>
      <c r="M2888" s="44"/>
      <c r="N2888" s="44"/>
      <c r="O2888" s="44"/>
      <c r="P2888" s="44"/>
      <c r="Q2888" s="44"/>
      <c r="W2888" s="44"/>
      <c r="X2888" s="44"/>
      <c r="Y2888" s="44"/>
    </row>
    <row r="2889" spans="1:25" s="47" customFormat="1" x14ac:dyDescent="0.25">
      <c r="A2889" s="44"/>
      <c r="B2889" s="44"/>
      <c r="C2889" s="44"/>
      <c r="D2889" s="44"/>
      <c r="E2889" s="44"/>
      <c r="G2889" s="44"/>
      <c r="H2889" s="44"/>
      <c r="I2889" s="44"/>
      <c r="J2889" s="44"/>
      <c r="K2889" s="44"/>
      <c r="M2889" s="44"/>
      <c r="N2889" s="44"/>
      <c r="O2889" s="44"/>
      <c r="P2889" s="44"/>
      <c r="Q2889" s="44"/>
      <c r="W2889" s="44"/>
      <c r="X2889" s="44"/>
      <c r="Y2889" s="44"/>
    </row>
    <row r="2890" spans="1:25" s="47" customFormat="1" x14ac:dyDescent="0.25">
      <c r="A2890" s="44"/>
      <c r="B2890" s="44"/>
      <c r="C2890" s="44"/>
      <c r="D2890" s="44"/>
      <c r="E2890" s="44"/>
      <c r="G2890" s="44"/>
      <c r="H2890" s="44"/>
      <c r="I2890" s="44"/>
      <c r="J2890" s="44"/>
      <c r="K2890" s="44"/>
      <c r="M2890" s="44"/>
      <c r="N2890" s="44"/>
      <c r="O2890" s="44"/>
      <c r="P2890" s="44"/>
      <c r="Q2890" s="44"/>
      <c r="W2890" s="44"/>
      <c r="X2890" s="44"/>
      <c r="Y2890" s="44"/>
    </row>
    <row r="2891" spans="1:25" s="47" customFormat="1" x14ac:dyDescent="0.25">
      <c r="A2891" s="44"/>
      <c r="B2891" s="44"/>
      <c r="C2891" s="44"/>
      <c r="D2891" s="44"/>
      <c r="E2891" s="44"/>
      <c r="G2891" s="44"/>
      <c r="H2891" s="44"/>
      <c r="I2891" s="44"/>
      <c r="J2891" s="44"/>
      <c r="K2891" s="44"/>
      <c r="M2891" s="44"/>
      <c r="N2891" s="44"/>
      <c r="O2891" s="44"/>
      <c r="P2891" s="44"/>
      <c r="Q2891" s="44"/>
      <c r="W2891" s="44"/>
      <c r="X2891" s="44"/>
      <c r="Y2891" s="44"/>
    </row>
    <row r="2892" spans="1:25" s="47" customFormat="1" x14ac:dyDescent="0.25">
      <c r="A2892" s="44"/>
      <c r="B2892" s="44"/>
      <c r="C2892" s="44"/>
      <c r="D2892" s="44"/>
      <c r="E2892" s="44"/>
      <c r="G2892" s="44"/>
      <c r="H2892" s="44"/>
      <c r="I2892" s="44"/>
      <c r="J2892" s="44"/>
      <c r="K2892" s="44"/>
      <c r="M2892" s="44"/>
      <c r="N2892" s="44"/>
      <c r="O2892" s="44"/>
      <c r="P2892" s="44"/>
      <c r="Q2892" s="44"/>
      <c r="W2892" s="44"/>
      <c r="X2892" s="44"/>
      <c r="Y2892" s="44"/>
    </row>
    <row r="2893" spans="1:25" s="47" customFormat="1" x14ac:dyDescent="0.25">
      <c r="A2893" s="44"/>
      <c r="B2893" s="44"/>
      <c r="C2893" s="44"/>
      <c r="D2893" s="44"/>
      <c r="E2893" s="44"/>
      <c r="G2893" s="44"/>
      <c r="H2893" s="44"/>
      <c r="I2893" s="44"/>
      <c r="J2893" s="44"/>
      <c r="K2893" s="44"/>
      <c r="M2893" s="44"/>
      <c r="N2893" s="44"/>
      <c r="O2893" s="44"/>
      <c r="P2893" s="44"/>
      <c r="Q2893" s="44"/>
      <c r="W2893" s="44"/>
      <c r="X2893" s="44"/>
      <c r="Y2893" s="44"/>
    </row>
    <row r="2894" spans="1:25" s="47" customFormat="1" x14ac:dyDescent="0.25">
      <c r="A2894" s="44"/>
      <c r="B2894" s="44"/>
      <c r="C2894" s="44"/>
      <c r="D2894" s="44"/>
      <c r="E2894" s="44"/>
      <c r="G2894" s="44"/>
      <c r="H2894" s="44"/>
      <c r="I2894" s="44"/>
      <c r="J2894" s="44"/>
      <c r="K2894" s="44"/>
      <c r="M2894" s="44"/>
      <c r="N2894" s="44"/>
      <c r="O2894" s="44"/>
      <c r="P2894" s="44"/>
      <c r="Q2894" s="44"/>
      <c r="W2894" s="44"/>
      <c r="X2894" s="44"/>
      <c r="Y2894" s="44"/>
    </row>
    <row r="2895" spans="1:25" s="47" customFormat="1" x14ac:dyDescent="0.25">
      <c r="A2895" s="44"/>
      <c r="B2895" s="44"/>
      <c r="C2895" s="44"/>
      <c r="D2895" s="44"/>
      <c r="E2895" s="44"/>
      <c r="G2895" s="44"/>
      <c r="H2895" s="44"/>
      <c r="I2895" s="44"/>
      <c r="J2895" s="44"/>
      <c r="K2895" s="44"/>
      <c r="M2895" s="44"/>
      <c r="N2895" s="44"/>
      <c r="O2895" s="44"/>
      <c r="P2895" s="44"/>
      <c r="Q2895" s="44"/>
      <c r="W2895" s="44"/>
      <c r="X2895" s="44"/>
      <c r="Y2895" s="44"/>
    </row>
    <row r="2896" spans="1:25" s="47" customFormat="1" x14ac:dyDescent="0.25">
      <c r="A2896" s="44"/>
      <c r="B2896" s="44"/>
      <c r="C2896" s="44"/>
      <c r="D2896" s="44"/>
      <c r="E2896" s="44"/>
      <c r="G2896" s="44"/>
      <c r="H2896" s="44"/>
      <c r="I2896" s="44"/>
      <c r="J2896" s="44"/>
      <c r="K2896" s="44"/>
      <c r="M2896" s="44"/>
      <c r="N2896" s="44"/>
      <c r="O2896" s="44"/>
      <c r="P2896" s="44"/>
      <c r="Q2896" s="44"/>
      <c r="W2896" s="44"/>
      <c r="X2896" s="44"/>
      <c r="Y2896" s="44"/>
    </row>
    <row r="2897" spans="1:25" s="47" customFormat="1" x14ac:dyDescent="0.25">
      <c r="A2897" s="44"/>
      <c r="B2897" s="44"/>
      <c r="C2897" s="44"/>
      <c r="D2897" s="44"/>
      <c r="E2897" s="44"/>
      <c r="G2897" s="44"/>
      <c r="H2897" s="44"/>
      <c r="I2897" s="44"/>
      <c r="J2897" s="44"/>
      <c r="K2897" s="44"/>
      <c r="M2897" s="44"/>
      <c r="N2897" s="44"/>
      <c r="O2897" s="44"/>
      <c r="P2897" s="44"/>
      <c r="Q2897" s="44"/>
      <c r="W2897" s="44"/>
      <c r="X2897" s="44"/>
      <c r="Y2897" s="44"/>
    </row>
    <row r="2898" spans="1:25" s="47" customFormat="1" x14ac:dyDescent="0.25">
      <c r="A2898" s="44"/>
      <c r="B2898" s="44"/>
      <c r="C2898" s="44"/>
      <c r="D2898" s="44"/>
      <c r="E2898" s="44"/>
      <c r="G2898" s="44"/>
      <c r="H2898" s="44"/>
      <c r="I2898" s="44"/>
      <c r="J2898" s="44"/>
      <c r="K2898" s="44"/>
      <c r="M2898" s="44"/>
      <c r="N2898" s="44"/>
      <c r="O2898" s="44"/>
      <c r="P2898" s="44"/>
      <c r="Q2898" s="44"/>
      <c r="W2898" s="44"/>
      <c r="X2898" s="44"/>
      <c r="Y2898" s="44"/>
    </row>
    <row r="2899" spans="1:25" s="47" customFormat="1" x14ac:dyDescent="0.25">
      <c r="A2899" s="44"/>
      <c r="B2899" s="44"/>
      <c r="C2899" s="44"/>
      <c r="D2899" s="44"/>
      <c r="E2899" s="44"/>
      <c r="G2899" s="44"/>
      <c r="H2899" s="44"/>
      <c r="I2899" s="44"/>
      <c r="J2899" s="44"/>
      <c r="K2899" s="44"/>
      <c r="M2899" s="44"/>
      <c r="N2899" s="44"/>
      <c r="O2899" s="44"/>
      <c r="P2899" s="44"/>
      <c r="Q2899" s="44"/>
      <c r="W2899" s="44"/>
      <c r="X2899" s="44"/>
      <c r="Y2899" s="44"/>
    </row>
    <row r="2900" spans="1:25" s="47" customFormat="1" x14ac:dyDescent="0.25">
      <c r="A2900" s="44"/>
      <c r="B2900" s="44"/>
      <c r="C2900" s="44"/>
      <c r="D2900" s="44"/>
      <c r="E2900" s="44"/>
      <c r="G2900" s="44"/>
      <c r="H2900" s="44"/>
      <c r="I2900" s="44"/>
      <c r="J2900" s="44"/>
      <c r="K2900" s="44"/>
      <c r="M2900" s="44"/>
      <c r="N2900" s="44"/>
      <c r="O2900" s="44"/>
      <c r="P2900" s="44"/>
      <c r="Q2900" s="44"/>
      <c r="W2900" s="44"/>
      <c r="X2900" s="44"/>
      <c r="Y2900" s="44"/>
    </row>
    <row r="2901" spans="1:25" s="47" customFormat="1" x14ac:dyDescent="0.25">
      <c r="A2901" s="44"/>
      <c r="B2901" s="44"/>
      <c r="C2901" s="44"/>
      <c r="D2901" s="44"/>
      <c r="E2901" s="44"/>
      <c r="G2901" s="44"/>
      <c r="H2901" s="44"/>
      <c r="I2901" s="44"/>
      <c r="J2901" s="44"/>
      <c r="K2901" s="44"/>
      <c r="M2901" s="44"/>
      <c r="N2901" s="44"/>
      <c r="O2901" s="44"/>
      <c r="P2901" s="44"/>
      <c r="Q2901" s="44"/>
      <c r="W2901" s="44"/>
      <c r="X2901" s="44"/>
      <c r="Y2901" s="44"/>
    </row>
    <row r="2902" spans="1:25" s="47" customFormat="1" x14ac:dyDescent="0.25">
      <c r="A2902" s="44"/>
      <c r="B2902" s="44"/>
      <c r="C2902" s="44"/>
      <c r="D2902" s="44"/>
      <c r="E2902" s="44"/>
      <c r="G2902" s="44"/>
      <c r="H2902" s="44"/>
      <c r="I2902" s="44"/>
      <c r="J2902" s="44"/>
      <c r="K2902" s="44"/>
      <c r="M2902" s="44"/>
      <c r="N2902" s="44"/>
      <c r="O2902" s="44"/>
      <c r="P2902" s="44"/>
      <c r="Q2902" s="44"/>
      <c r="W2902" s="44"/>
      <c r="X2902" s="44"/>
      <c r="Y2902" s="44"/>
    </row>
    <row r="2903" spans="1:25" s="47" customFormat="1" x14ac:dyDescent="0.25">
      <c r="A2903" s="44"/>
      <c r="B2903" s="44"/>
      <c r="C2903" s="44"/>
      <c r="D2903" s="44"/>
      <c r="E2903" s="44"/>
      <c r="G2903" s="44"/>
      <c r="H2903" s="44"/>
      <c r="I2903" s="44"/>
      <c r="J2903" s="44"/>
      <c r="K2903" s="44"/>
      <c r="M2903" s="44"/>
      <c r="N2903" s="44"/>
      <c r="O2903" s="44"/>
      <c r="P2903" s="44"/>
      <c r="Q2903" s="44"/>
      <c r="W2903" s="44"/>
      <c r="X2903" s="44"/>
      <c r="Y2903" s="44"/>
    </row>
    <row r="2904" spans="1:25" s="47" customFormat="1" x14ac:dyDescent="0.25">
      <c r="A2904" s="44"/>
      <c r="B2904" s="44"/>
      <c r="C2904" s="44"/>
      <c r="D2904" s="44"/>
      <c r="E2904" s="44"/>
      <c r="G2904" s="44"/>
      <c r="H2904" s="44"/>
      <c r="I2904" s="44"/>
      <c r="J2904" s="44"/>
      <c r="K2904" s="44"/>
      <c r="M2904" s="44"/>
      <c r="N2904" s="44"/>
      <c r="O2904" s="44"/>
      <c r="P2904" s="44"/>
      <c r="Q2904" s="44"/>
      <c r="W2904" s="44"/>
      <c r="X2904" s="44"/>
      <c r="Y2904" s="44"/>
    </row>
    <row r="2905" spans="1:25" s="47" customFormat="1" x14ac:dyDescent="0.25">
      <c r="A2905" s="44"/>
      <c r="B2905" s="44"/>
      <c r="C2905" s="44"/>
      <c r="D2905" s="44"/>
      <c r="E2905" s="44"/>
      <c r="G2905" s="44"/>
      <c r="H2905" s="44"/>
      <c r="I2905" s="44"/>
      <c r="J2905" s="44"/>
      <c r="K2905" s="44"/>
      <c r="M2905" s="44"/>
      <c r="N2905" s="44"/>
      <c r="O2905" s="44"/>
      <c r="P2905" s="44"/>
      <c r="Q2905" s="44"/>
      <c r="W2905" s="44"/>
      <c r="X2905" s="44"/>
      <c r="Y2905" s="44"/>
    </row>
    <row r="2906" spans="1:25" s="47" customFormat="1" x14ac:dyDescent="0.25">
      <c r="A2906" s="44"/>
      <c r="B2906" s="44"/>
      <c r="C2906" s="44"/>
      <c r="D2906" s="44"/>
      <c r="E2906" s="44"/>
      <c r="G2906" s="44"/>
      <c r="H2906" s="44"/>
      <c r="I2906" s="44"/>
      <c r="J2906" s="44"/>
      <c r="K2906" s="44"/>
      <c r="M2906" s="44"/>
      <c r="N2906" s="44"/>
      <c r="O2906" s="44"/>
      <c r="P2906" s="44"/>
      <c r="Q2906" s="44"/>
      <c r="W2906" s="44"/>
      <c r="X2906" s="44"/>
      <c r="Y2906" s="44"/>
    </row>
    <row r="2907" spans="1:25" s="47" customFormat="1" x14ac:dyDescent="0.25">
      <c r="A2907" s="44"/>
      <c r="B2907" s="44"/>
      <c r="C2907" s="44"/>
      <c r="D2907" s="44"/>
      <c r="E2907" s="44"/>
      <c r="G2907" s="44"/>
      <c r="H2907" s="44"/>
      <c r="I2907" s="44"/>
      <c r="J2907" s="44"/>
      <c r="K2907" s="44"/>
      <c r="M2907" s="44"/>
      <c r="N2907" s="44"/>
      <c r="O2907" s="44"/>
      <c r="P2907" s="44"/>
      <c r="Q2907" s="44"/>
      <c r="W2907" s="44"/>
      <c r="X2907" s="44"/>
      <c r="Y2907" s="44"/>
    </row>
    <row r="2908" spans="1:25" s="47" customFormat="1" x14ac:dyDescent="0.25">
      <c r="A2908" s="44"/>
      <c r="B2908" s="44"/>
      <c r="C2908" s="44"/>
      <c r="D2908" s="44"/>
      <c r="E2908" s="44"/>
      <c r="G2908" s="44"/>
      <c r="H2908" s="44"/>
      <c r="I2908" s="44"/>
      <c r="J2908" s="44"/>
      <c r="K2908" s="44"/>
      <c r="M2908" s="44"/>
      <c r="N2908" s="44"/>
      <c r="O2908" s="44"/>
      <c r="P2908" s="44"/>
      <c r="Q2908" s="44"/>
      <c r="W2908" s="44"/>
      <c r="X2908" s="44"/>
      <c r="Y2908" s="44"/>
    </row>
    <row r="2909" spans="1:25" s="47" customFormat="1" x14ac:dyDescent="0.25">
      <c r="A2909" s="44"/>
      <c r="B2909" s="44"/>
      <c r="C2909" s="44"/>
      <c r="D2909" s="44"/>
      <c r="E2909" s="44"/>
      <c r="G2909" s="44"/>
      <c r="H2909" s="44"/>
      <c r="I2909" s="44"/>
      <c r="J2909" s="44"/>
      <c r="K2909" s="44"/>
      <c r="M2909" s="44"/>
      <c r="N2909" s="44"/>
      <c r="O2909" s="44"/>
      <c r="P2909" s="44"/>
      <c r="Q2909" s="44"/>
      <c r="W2909" s="44"/>
      <c r="X2909" s="44"/>
      <c r="Y2909" s="44"/>
    </row>
    <row r="2910" spans="1:25" s="47" customFormat="1" x14ac:dyDescent="0.25">
      <c r="A2910" s="44"/>
      <c r="B2910" s="44"/>
      <c r="C2910" s="44"/>
      <c r="D2910" s="44"/>
      <c r="E2910" s="44"/>
      <c r="G2910" s="44"/>
      <c r="H2910" s="44"/>
      <c r="I2910" s="44"/>
      <c r="J2910" s="44"/>
      <c r="K2910" s="44"/>
      <c r="M2910" s="44"/>
      <c r="N2910" s="44"/>
      <c r="O2910" s="44"/>
      <c r="P2910" s="44"/>
      <c r="Q2910" s="44"/>
      <c r="W2910" s="44"/>
      <c r="X2910" s="44"/>
      <c r="Y2910" s="44"/>
    </row>
    <row r="2911" spans="1:25" s="47" customFormat="1" x14ac:dyDescent="0.25">
      <c r="A2911" s="44"/>
      <c r="B2911" s="44"/>
      <c r="C2911" s="44"/>
      <c r="D2911" s="44"/>
      <c r="E2911" s="44"/>
      <c r="G2911" s="44"/>
      <c r="H2911" s="44"/>
      <c r="I2911" s="44"/>
      <c r="J2911" s="44"/>
      <c r="K2911" s="44"/>
      <c r="M2911" s="44"/>
      <c r="N2911" s="44"/>
      <c r="O2911" s="44"/>
      <c r="P2911" s="44"/>
      <c r="Q2911" s="44"/>
      <c r="W2911" s="44"/>
      <c r="X2911" s="44"/>
      <c r="Y2911" s="44"/>
    </row>
    <row r="2912" spans="1:25" s="47" customFormat="1" x14ac:dyDescent="0.25">
      <c r="A2912" s="44"/>
      <c r="B2912" s="44"/>
      <c r="C2912" s="44"/>
      <c r="D2912" s="44"/>
      <c r="E2912" s="44"/>
      <c r="G2912" s="44"/>
      <c r="H2912" s="44"/>
      <c r="I2912" s="44"/>
      <c r="J2912" s="44"/>
      <c r="K2912" s="44"/>
      <c r="M2912" s="44"/>
      <c r="N2912" s="44"/>
      <c r="O2912" s="44"/>
      <c r="P2912" s="44"/>
      <c r="Q2912" s="44"/>
      <c r="W2912" s="44"/>
      <c r="X2912" s="44"/>
      <c r="Y2912" s="44"/>
    </row>
    <row r="2913" spans="1:25" s="47" customFormat="1" x14ac:dyDescent="0.25">
      <c r="A2913" s="44"/>
      <c r="B2913" s="44"/>
      <c r="C2913" s="44"/>
      <c r="D2913" s="44"/>
      <c r="E2913" s="44"/>
      <c r="G2913" s="44"/>
      <c r="H2913" s="44"/>
      <c r="I2913" s="44"/>
      <c r="J2913" s="44"/>
      <c r="K2913" s="44"/>
      <c r="M2913" s="44"/>
      <c r="N2913" s="44"/>
      <c r="O2913" s="44"/>
      <c r="P2913" s="44"/>
      <c r="Q2913" s="44"/>
      <c r="W2913" s="44"/>
      <c r="X2913" s="44"/>
      <c r="Y2913" s="44"/>
    </row>
    <row r="2914" spans="1:25" s="47" customFormat="1" x14ac:dyDescent="0.25">
      <c r="A2914" s="44"/>
      <c r="B2914" s="44"/>
      <c r="C2914" s="44"/>
      <c r="D2914" s="44"/>
      <c r="E2914" s="44"/>
      <c r="G2914" s="44"/>
      <c r="H2914" s="44"/>
      <c r="I2914" s="44"/>
      <c r="J2914" s="44"/>
      <c r="K2914" s="44"/>
      <c r="M2914" s="44"/>
      <c r="N2914" s="44"/>
      <c r="O2914" s="44"/>
      <c r="P2914" s="44"/>
      <c r="Q2914" s="44"/>
      <c r="W2914" s="44"/>
      <c r="X2914" s="44"/>
      <c r="Y2914" s="44"/>
    </row>
    <row r="2915" spans="1:25" s="47" customFormat="1" x14ac:dyDescent="0.25">
      <c r="A2915" s="44"/>
      <c r="B2915" s="44"/>
      <c r="C2915" s="44"/>
      <c r="D2915" s="44"/>
      <c r="E2915" s="44"/>
      <c r="G2915" s="44"/>
      <c r="H2915" s="44"/>
      <c r="I2915" s="44"/>
      <c r="J2915" s="44"/>
      <c r="K2915" s="44"/>
      <c r="M2915" s="44"/>
      <c r="N2915" s="44"/>
      <c r="O2915" s="44"/>
      <c r="P2915" s="44"/>
      <c r="Q2915" s="44"/>
      <c r="W2915" s="44"/>
      <c r="X2915" s="44"/>
      <c r="Y2915" s="44"/>
    </row>
    <row r="2916" spans="1:25" s="47" customFormat="1" x14ac:dyDescent="0.25">
      <c r="A2916" s="44"/>
      <c r="B2916" s="44"/>
      <c r="C2916" s="44"/>
      <c r="D2916" s="44"/>
      <c r="E2916" s="44"/>
      <c r="G2916" s="44"/>
      <c r="H2916" s="44"/>
      <c r="I2916" s="44"/>
      <c r="J2916" s="44"/>
      <c r="K2916" s="44"/>
      <c r="M2916" s="44"/>
      <c r="N2916" s="44"/>
      <c r="O2916" s="44"/>
      <c r="P2916" s="44"/>
      <c r="Q2916" s="44"/>
      <c r="W2916" s="44"/>
      <c r="X2916" s="44"/>
      <c r="Y2916" s="44"/>
    </row>
    <row r="2917" spans="1:25" s="47" customFormat="1" x14ac:dyDescent="0.25">
      <c r="A2917" s="44"/>
      <c r="B2917" s="44"/>
      <c r="C2917" s="44"/>
      <c r="D2917" s="44"/>
      <c r="E2917" s="44"/>
      <c r="G2917" s="44"/>
      <c r="H2917" s="44"/>
      <c r="I2917" s="44"/>
      <c r="J2917" s="44"/>
      <c r="K2917" s="44"/>
      <c r="M2917" s="44"/>
      <c r="N2917" s="44"/>
      <c r="O2917" s="44"/>
      <c r="P2917" s="44"/>
      <c r="Q2917" s="44"/>
      <c r="W2917" s="44"/>
      <c r="X2917" s="44"/>
      <c r="Y2917" s="44"/>
    </row>
    <row r="2918" spans="1:25" s="47" customFormat="1" x14ac:dyDescent="0.25">
      <c r="A2918" s="44"/>
      <c r="B2918" s="44"/>
      <c r="C2918" s="44"/>
      <c r="D2918" s="44"/>
      <c r="E2918" s="44"/>
      <c r="G2918" s="44"/>
      <c r="H2918" s="44"/>
      <c r="I2918" s="44"/>
      <c r="J2918" s="44"/>
      <c r="K2918" s="44"/>
      <c r="M2918" s="44"/>
      <c r="N2918" s="44"/>
      <c r="O2918" s="44"/>
      <c r="P2918" s="44"/>
      <c r="Q2918" s="44"/>
      <c r="W2918" s="44"/>
      <c r="X2918" s="44"/>
      <c r="Y2918" s="44"/>
    </row>
    <row r="2919" spans="1:25" s="47" customFormat="1" x14ac:dyDescent="0.25">
      <c r="A2919" s="44"/>
      <c r="B2919" s="44"/>
      <c r="C2919" s="44"/>
      <c r="D2919" s="44"/>
      <c r="E2919" s="44"/>
      <c r="G2919" s="44"/>
      <c r="H2919" s="44"/>
      <c r="I2919" s="44"/>
      <c r="J2919" s="44"/>
      <c r="K2919" s="44"/>
      <c r="M2919" s="44"/>
      <c r="N2919" s="44"/>
      <c r="O2919" s="44"/>
      <c r="P2919" s="44"/>
      <c r="Q2919" s="44"/>
      <c r="W2919" s="44"/>
      <c r="X2919" s="44"/>
      <c r="Y2919" s="44"/>
    </row>
    <row r="2920" spans="1:25" s="47" customFormat="1" x14ac:dyDescent="0.25">
      <c r="A2920" s="44"/>
      <c r="B2920" s="44"/>
      <c r="C2920" s="44"/>
      <c r="D2920" s="44"/>
      <c r="E2920" s="44"/>
      <c r="G2920" s="44"/>
      <c r="H2920" s="44"/>
      <c r="I2920" s="44"/>
      <c r="J2920" s="44"/>
      <c r="K2920" s="44"/>
      <c r="M2920" s="44"/>
      <c r="N2920" s="44"/>
      <c r="O2920" s="44"/>
      <c r="P2920" s="44"/>
      <c r="Q2920" s="44"/>
      <c r="W2920" s="44"/>
      <c r="X2920" s="44"/>
      <c r="Y2920" s="44"/>
    </row>
    <row r="2921" spans="1:25" s="47" customFormat="1" x14ac:dyDescent="0.25">
      <c r="A2921" s="44"/>
      <c r="B2921" s="44"/>
      <c r="C2921" s="44"/>
      <c r="D2921" s="44"/>
      <c r="E2921" s="44"/>
      <c r="G2921" s="44"/>
      <c r="H2921" s="44"/>
      <c r="I2921" s="44"/>
      <c r="J2921" s="44"/>
      <c r="K2921" s="44"/>
      <c r="M2921" s="44"/>
      <c r="N2921" s="44"/>
      <c r="O2921" s="44"/>
      <c r="P2921" s="44"/>
      <c r="Q2921" s="44"/>
      <c r="W2921" s="44"/>
      <c r="X2921" s="44"/>
      <c r="Y2921" s="44"/>
    </row>
    <row r="2922" spans="1:25" s="47" customFormat="1" x14ac:dyDescent="0.25">
      <c r="A2922" s="44"/>
      <c r="B2922" s="44"/>
      <c r="C2922" s="44"/>
      <c r="D2922" s="44"/>
      <c r="E2922" s="44"/>
      <c r="G2922" s="44"/>
      <c r="H2922" s="44"/>
      <c r="I2922" s="44"/>
      <c r="J2922" s="44"/>
      <c r="K2922" s="44"/>
      <c r="M2922" s="44"/>
      <c r="N2922" s="44"/>
      <c r="O2922" s="44"/>
      <c r="P2922" s="44"/>
      <c r="Q2922" s="44"/>
      <c r="W2922" s="44"/>
      <c r="X2922" s="44"/>
      <c r="Y2922" s="44"/>
    </row>
    <row r="2923" spans="1:25" s="47" customFormat="1" x14ac:dyDescent="0.25">
      <c r="A2923" s="44"/>
      <c r="B2923" s="44"/>
      <c r="C2923" s="44"/>
      <c r="D2923" s="44"/>
      <c r="E2923" s="44"/>
      <c r="G2923" s="44"/>
      <c r="H2923" s="44"/>
      <c r="I2923" s="44"/>
      <c r="J2923" s="44"/>
      <c r="K2923" s="44"/>
      <c r="M2923" s="44"/>
      <c r="N2923" s="44"/>
      <c r="O2923" s="44"/>
      <c r="P2923" s="44"/>
      <c r="Q2923" s="44"/>
      <c r="W2923" s="44"/>
      <c r="X2923" s="44"/>
      <c r="Y2923" s="44"/>
    </row>
    <row r="2924" spans="1:25" s="47" customFormat="1" x14ac:dyDescent="0.25">
      <c r="A2924" s="44"/>
      <c r="B2924" s="44"/>
      <c r="C2924" s="44"/>
      <c r="D2924" s="44"/>
      <c r="E2924" s="44"/>
      <c r="G2924" s="44"/>
      <c r="H2924" s="44"/>
      <c r="I2924" s="44"/>
      <c r="J2924" s="44"/>
      <c r="K2924" s="44"/>
      <c r="M2924" s="44"/>
      <c r="N2924" s="44"/>
      <c r="O2924" s="44"/>
      <c r="P2924" s="44"/>
      <c r="Q2924" s="44"/>
      <c r="W2924" s="44"/>
      <c r="X2924" s="44"/>
      <c r="Y2924" s="44"/>
    </row>
    <row r="2925" spans="1:25" s="47" customFormat="1" x14ac:dyDescent="0.25">
      <c r="A2925" s="44"/>
      <c r="B2925" s="44"/>
      <c r="C2925" s="44"/>
      <c r="D2925" s="44"/>
      <c r="E2925" s="44"/>
      <c r="G2925" s="44"/>
      <c r="H2925" s="44"/>
      <c r="I2925" s="44"/>
      <c r="J2925" s="44"/>
      <c r="K2925" s="44"/>
      <c r="M2925" s="44"/>
      <c r="N2925" s="44"/>
      <c r="O2925" s="44"/>
      <c r="P2925" s="44"/>
      <c r="Q2925" s="44"/>
      <c r="W2925" s="44"/>
      <c r="X2925" s="44"/>
      <c r="Y2925" s="44"/>
    </row>
    <row r="2926" spans="1:25" s="47" customFormat="1" x14ac:dyDescent="0.25">
      <c r="A2926" s="44"/>
      <c r="B2926" s="44"/>
      <c r="C2926" s="44"/>
      <c r="D2926" s="44"/>
      <c r="E2926" s="44"/>
      <c r="G2926" s="44"/>
      <c r="H2926" s="44"/>
      <c r="I2926" s="44"/>
      <c r="J2926" s="44"/>
      <c r="K2926" s="44"/>
      <c r="M2926" s="44"/>
      <c r="N2926" s="44"/>
      <c r="O2926" s="44"/>
      <c r="P2926" s="44"/>
      <c r="Q2926" s="44"/>
      <c r="W2926" s="44"/>
      <c r="X2926" s="44"/>
      <c r="Y2926" s="44"/>
    </row>
    <row r="2927" spans="1:25" s="47" customFormat="1" x14ac:dyDescent="0.25">
      <c r="A2927" s="44"/>
      <c r="B2927" s="44"/>
      <c r="C2927" s="44"/>
      <c r="D2927" s="44"/>
      <c r="E2927" s="44"/>
      <c r="G2927" s="44"/>
      <c r="H2927" s="44"/>
      <c r="I2927" s="44"/>
      <c r="J2927" s="44"/>
      <c r="K2927" s="44"/>
      <c r="M2927" s="44"/>
      <c r="N2927" s="44"/>
      <c r="O2927" s="44"/>
      <c r="P2927" s="44"/>
      <c r="Q2927" s="44"/>
      <c r="W2927" s="44"/>
      <c r="X2927" s="44"/>
      <c r="Y2927" s="44"/>
    </row>
    <row r="2928" spans="1:25" s="47" customFormat="1" x14ac:dyDescent="0.25">
      <c r="A2928" s="44"/>
      <c r="B2928" s="44"/>
      <c r="C2928" s="44"/>
      <c r="D2928" s="44"/>
      <c r="E2928" s="44"/>
      <c r="G2928" s="44"/>
      <c r="H2928" s="44"/>
      <c r="I2928" s="44"/>
      <c r="J2928" s="44"/>
      <c r="K2928" s="44"/>
      <c r="M2928" s="44"/>
      <c r="N2928" s="44"/>
      <c r="O2928" s="44"/>
      <c r="P2928" s="44"/>
      <c r="Q2928" s="44"/>
      <c r="W2928" s="44"/>
      <c r="X2928" s="44"/>
      <c r="Y2928" s="44"/>
    </row>
    <row r="2929" spans="1:25" s="47" customFormat="1" x14ac:dyDescent="0.25">
      <c r="A2929" s="44"/>
      <c r="B2929" s="44"/>
      <c r="C2929" s="44"/>
      <c r="D2929" s="44"/>
      <c r="E2929" s="44"/>
      <c r="G2929" s="44"/>
      <c r="H2929" s="44"/>
      <c r="I2929" s="44"/>
      <c r="J2929" s="44"/>
      <c r="K2929" s="44"/>
      <c r="M2929" s="44"/>
      <c r="N2929" s="44"/>
      <c r="O2929" s="44"/>
      <c r="P2929" s="44"/>
      <c r="Q2929" s="44"/>
      <c r="W2929" s="44"/>
      <c r="X2929" s="44"/>
      <c r="Y2929" s="44"/>
    </row>
    <row r="2930" spans="1:25" s="47" customFormat="1" x14ac:dyDescent="0.25">
      <c r="A2930" s="44"/>
      <c r="B2930" s="44"/>
      <c r="C2930" s="44"/>
      <c r="D2930" s="44"/>
      <c r="E2930" s="44"/>
      <c r="G2930" s="44"/>
      <c r="H2930" s="44"/>
      <c r="I2930" s="44"/>
      <c r="J2930" s="44"/>
      <c r="K2930" s="44"/>
      <c r="M2930" s="44"/>
      <c r="N2930" s="44"/>
      <c r="O2930" s="44"/>
      <c r="P2930" s="44"/>
      <c r="Q2930" s="44"/>
      <c r="W2930" s="44"/>
      <c r="X2930" s="44"/>
      <c r="Y2930" s="44"/>
    </row>
    <row r="2931" spans="1:25" s="47" customFormat="1" x14ac:dyDescent="0.25">
      <c r="A2931" s="44"/>
      <c r="B2931" s="44"/>
      <c r="C2931" s="44"/>
      <c r="D2931" s="44"/>
      <c r="E2931" s="44"/>
      <c r="G2931" s="44"/>
      <c r="H2931" s="44"/>
      <c r="I2931" s="44"/>
      <c r="J2931" s="44"/>
      <c r="K2931" s="44"/>
      <c r="M2931" s="44"/>
      <c r="N2931" s="44"/>
      <c r="O2931" s="44"/>
      <c r="P2931" s="44"/>
      <c r="Q2931" s="44"/>
      <c r="W2931" s="44"/>
      <c r="X2931" s="44"/>
      <c r="Y2931" s="44"/>
    </row>
    <row r="2932" spans="1:25" s="47" customFormat="1" x14ac:dyDescent="0.25">
      <c r="A2932" s="44"/>
      <c r="B2932" s="44"/>
      <c r="C2932" s="44"/>
      <c r="D2932" s="44"/>
      <c r="E2932" s="44"/>
      <c r="G2932" s="44"/>
      <c r="H2932" s="44"/>
      <c r="I2932" s="44"/>
      <c r="J2932" s="44"/>
      <c r="K2932" s="44"/>
      <c r="M2932" s="44"/>
      <c r="N2932" s="44"/>
      <c r="O2932" s="44"/>
      <c r="P2932" s="44"/>
      <c r="Q2932" s="44"/>
      <c r="W2932" s="44"/>
      <c r="X2932" s="44"/>
      <c r="Y2932" s="44"/>
    </row>
    <row r="2933" spans="1:25" s="47" customFormat="1" x14ac:dyDescent="0.25">
      <c r="A2933" s="44"/>
      <c r="B2933" s="44"/>
      <c r="C2933" s="44"/>
      <c r="D2933" s="44"/>
      <c r="E2933" s="44"/>
      <c r="G2933" s="44"/>
      <c r="H2933" s="44"/>
      <c r="I2933" s="44"/>
      <c r="J2933" s="44"/>
      <c r="K2933" s="44"/>
      <c r="M2933" s="44"/>
      <c r="N2933" s="44"/>
      <c r="O2933" s="44"/>
      <c r="P2933" s="44"/>
      <c r="Q2933" s="44"/>
      <c r="W2933" s="44"/>
      <c r="X2933" s="44"/>
      <c r="Y2933" s="44"/>
    </row>
    <row r="2934" spans="1:25" s="47" customFormat="1" x14ac:dyDescent="0.25">
      <c r="A2934" s="44"/>
      <c r="B2934" s="44"/>
      <c r="C2934" s="44"/>
      <c r="D2934" s="44"/>
      <c r="E2934" s="44"/>
      <c r="G2934" s="44"/>
      <c r="H2934" s="44"/>
      <c r="I2934" s="44"/>
      <c r="J2934" s="44"/>
      <c r="K2934" s="44"/>
      <c r="M2934" s="44"/>
      <c r="N2934" s="44"/>
      <c r="O2934" s="44"/>
      <c r="P2934" s="44"/>
      <c r="Q2934" s="44"/>
      <c r="W2934" s="44"/>
      <c r="X2934" s="44"/>
      <c r="Y2934" s="44"/>
    </row>
    <row r="2935" spans="1:25" s="47" customFormat="1" x14ac:dyDescent="0.25">
      <c r="A2935" s="44"/>
      <c r="B2935" s="44"/>
      <c r="C2935" s="44"/>
      <c r="D2935" s="44"/>
      <c r="E2935" s="44"/>
      <c r="G2935" s="44"/>
      <c r="H2935" s="44"/>
      <c r="I2935" s="44"/>
      <c r="J2935" s="44"/>
      <c r="K2935" s="44"/>
      <c r="M2935" s="44"/>
      <c r="N2935" s="44"/>
      <c r="O2935" s="44"/>
      <c r="P2935" s="44"/>
      <c r="Q2935" s="44"/>
      <c r="W2935" s="44"/>
      <c r="X2935" s="44"/>
      <c r="Y2935" s="44"/>
    </row>
    <row r="2936" spans="1:25" s="47" customFormat="1" x14ac:dyDescent="0.25">
      <c r="A2936" s="44"/>
      <c r="B2936" s="44"/>
      <c r="C2936" s="44"/>
      <c r="D2936" s="44"/>
      <c r="E2936" s="44"/>
      <c r="G2936" s="44"/>
      <c r="H2936" s="44"/>
      <c r="I2936" s="44"/>
      <c r="J2936" s="44"/>
      <c r="K2936" s="44"/>
      <c r="M2936" s="44"/>
      <c r="N2936" s="44"/>
      <c r="O2936" s="44"/>
      <c r="P2936" s="44"/>
      <c r="Q2936" s="44"/>
      <c r="W2936" s="44"/>
      <c r="X2936" s="44"/>
      <c r="Y2936" s="44"/>
    </row>
    <row r="2937" spans="1:25" s="47" customFormat="1" x14ac:dyDescent="0.25">
      <c r="A2937" s="44"/>
      <c r="B2937" s="44"/>
      <c r="C2937" s="44"/>
      <c r="D2937" s="44"/>
      <c r="E2937" s="44"/>
      <c r="G2937" s="44"/>
      <c r="H2937" s="44"/>
      <c r="I2937" s="44"/>
      <c r="J2937" s="44"/>
      <c r="K2937" s="44"/>
      <c r="M2937" s="44"/>
      <c r="N2937" s="44"/>
      <c r="O2937" s="44"/>
      <c r="P2937" s="44"/>
      <c r="Q2937" s="44"/>
      <c r="W2937" s="44"/>
      <c r="X2937" s="44"/>
      <c r="Y2937" s="44"/>
    </row>
    <row r="2938" spans="1:25" s="47" customFormat="1" x14ac:dyDescent="0.25">
      <c r="A2938" s="44"/>
      <c r="B2938" s="44"/>
      <c r="C2938" s="44"/>
      <c r="D2938" s="44"/>
      <c r="E2938" s="44"/>
      <c r="G2938" s="44"/>
      <c r="H2938" s="44"/>
      <c r="I2938" s="44"/>
      <c r="J2938" s="44"/>
      <c r="K2938" s="44"/>
      <c r="M2938" s="44"/>
      <c r="N2938" s="44"/>
      <c r="O2938" s="44"/>
      <c r="P2938" s="44"/>
      <c r="Q2938" s="44"/>
      <c r="W2938" s="44"/>
      <c r="X2938" s="44"/>
      <c r="Y2938" s="44"/>
    </row>
    <row r="2939" spans="1:25" s="47" customFormat="1" x14ac:dyDescent="0.25">
      <c r="A2939" s="44"/>
      <c r="B2939" s="44"/>
      <c r="C2939" s="44"/>
      <c r="D2939" s="44"/>
      <c r="E2939" s="44"/>
      <c r="G2939" s="44"/>
      <c r="H2939" s="44"/>
      <c r="I2939" s="44"/>
      <c r="J2939" s="44"/>
      <c r="K2939" s="44"/>
      <c r="M2939" s="44"/>
      <c r="N2939" s="44"/>
      <c r="O2939" s="44"/>
      <c r="P2939" s="44"/>
      <c r="Q2939" s="44"/>
      <c r="W2939" s="44"/>
      <c r="X2939" s="44"/>
      <c r="Y2939" s="44"/>
    </row>
    <row r="2940" spans="1:25" s="47" customFormat="1" x14ac:dyDescent="0.25">
      <c r="A2940" s="44"/>
      <c r="B2940" s="44"/>
      <c r="C2940" s="44"/>
      <c r="D2940" s="44"/>
      <c r="E2940" s="44"/>
      <c r="G2940" s="44"/>
      <c r="H2940" s="44"/>
      <c r="I2940" s="44"/>
      <c r="J2940" s="44"/>
      <c r="K2940" s="44"/>
      <c r="M2940" s="44"/>
      <c r="N2940" s="44"/>
      <c r="O2940" s="44"/>
      <c r="P2940" s="44"/>
      <c r="Q2940" s="44"/>
      <c r="W2940" s="44"/>
      <c r="X2940" s="44"/>
      <c r="Y2940" s="44"/>
    </row>
    <row r="2941" spans="1:25" s="47" customFormat="1" x14ac:dyDescent="0.25">
      <c r="A2941" s="44"/>
      <c r="B2941" s="44"/>
      <c r="C2941" s="44"/>
      <c r="D2941" s="44"/>
      <c r="E2941" s="44"/>
      <c r="G2941" s="44"/>
      <c r="H2941" s="44"/>
      <c r="I2941" s="44"/>
      <c r="J2941" s="44"/>
      <c r="K2941" s="44"/>
      <c r="M2941" s="44"/>
      <c r="N2941" s="44"/>
      <c r="O2941" s="44"/>
      <c r="P2941" s="44"/>
      <c r="Q2941" s="44"/>
      <c r="W2941" s="44"/>
      <c r="X2941" s="44"/>
      <c r="Y2941" s="44"/>
    </row>
    <row r="2942" spans="1:25" s="47" customFormat="1" x14ac:dyDescent="0.25">
      <c r="A2942" s="44"/>
      <c r="B2942" s="44"/>
      <c r="C2942" s="44"/>
      <c r="D2942" s="44"/>
      <c r="E2942" s="44"/>
      <c r="G2942" s="44"/>
      <c r="H2942" s="44"/>
      <c r="I2942" s="44"/>
      <c r="J2942" s="44"/>
      <c r="K2942" s="44"/>
      <c r="M2942" s="44"/>
      <c r="N2942" s="44"/>
      <c r="O2942" s="44"/>
      <c r="P2942" s="44"/>
      <c r="Q2942" s="44"/>
      <c r="W2942" s="44"/>
      <c r="X2942" s="44"/>
      <c r="Y2942" s="44"/>
    </row>
    <row r="2943" spans="1:25" s="47" customFormat="1" x14ac:dyDescent="0.25">
      <c r="A2943" s="44"/>
      <c r="B2943" s="44"/>
      <c r="C2943" s="44"/>
      <c r="D2943" s="44"/>
      <c r="E2943" s="44"/>
      <c r="G2943" s="44"/>
      <c r="H2943" s="44"/>
      <c r="I2943" s="44"/>
      <c r="J2943" s="44"/>
      <c r="K2943" s="44"/>
      <c r="M2943" s="44"/>
      <c r="N2943" s="44"/>
      <c r="O2943" s="44"/>
      <c r="P2943" s="44"/>
      <c r="Q2943" s="44"/>
      <c r="W2943" s="44"/>
      <c r="X2943" s="44"/>
      <c r="Y2943" s="44"/>
    </row>
    <row r="2944" spans="1:25" s="47" customFormat="1" x14ac:dyDescent="0.25">
      <c r="A2944" s="44"/>
      <c r="B2944" s="44"/>
      <c r="C2944" s="44"/>
      <c r="D2944" s="44"/>
      <c r="E2944" s="44"/>
      <c r="G2944" s="44"/>
      <c r="H2944" s="44"/>
      <c r="I2944" s="44"/>
      <c r="J2944" s="44"/>
      <c r="K2944" s="44"/>
      <c r="M2944" s="44"/>
      <c r="N2944" s="44"/>
      <c r="O2944" s="44"/>
      <c r="P2944" s="44"/>
      <c r="Q2944" s="44"/>
      <c r="W2944" s="44"/>
      <c r="X2944" s="44"/>
      <c r="Y2944" s="44"/>
    </row>
    <row r="2945" spans="1:25" s="47" customFormat="1" x14ac:dyDescent="0.25">
      <c r="A2945" s="44"/>
      <c r="B2945" s="44"/>
      <c r="C2945" s="44"/>
      <c r="D2945" s="44"/>
      <c r="E2945" s="44"/>
      <c r="G2945" s="44"/>
      <c r="H2945" s="44"/>
      <c r="I2945" s="44"/>
      <c r="J2945" s="44"/>
      <c r="K2945" s="44"/>
      <c r="M2945" s="44"/>
      <c r="N2945" s="44"/>
      <c r="O2945" s="44"/>
      <c r="P2945" s="44"/>
      <c r="Q2945" s="44"/>
      <c r="W2945" s="44"/>
      <c r="X2945" s="44"/>
      <c r="Y2945" s="44"/>
    </row>
    <row r="2946" spans="1:25" s="47" customFormat="1" x14ac:dyDescent="0.25">
      <c r="A2946" s="44"/>
      <c r="B2946" s="44"/>
      <c r="C2946" s="44"/>
      <c r="D2946" s="44"/>
      <c r="E2946" s="44"/>
      <c r="G2946" s="44"/>
      <c r="H2946" s="44"/>
      <c r="I2946" s="44"/>
      <c r="J2946" s="44"/>
      <c r="K2946" s="44"/>
      <c r="M2946" s="44"/>
      <c r="N2946" s="44"/>
      <c r="O2946" s="44"/>
      <c r="P2946" s="44"/>
      <c r="Q2946" s="44"/>
      <c r="W2946" s="44"/>
      <c r="X2946" s="44"/>
      <c r="Y2946" s="44"/>
    </row>
    <row r="2947" spans="1:25" s="47" customFormat="1" x14ac:dyDescent="0.25">
      <c r="A2947" s="44"/>
      <c r="B2947" s="44"/>
      <c r="C2947" s="44"/>
      <c r="D2947" s="44"/>
      <c r="E2947" s="44"/>
      <c r="G2947" s="44"/>
      <c r="H2947" s="44"/>
      <c r="I2947" s="44"/>
      <c r="J2947" s="44"/>
      <c r="K2947" s="44"/>
      <c r="M2947" s="44"/>
      <c r="N2947" s="44"/>
      <c r="O2947" s="44"/>
      <c r="P2947" s="44"/>
      <c r="Q2947" s="44"/>
      <c r="W2947" s="44"/>
      <c r="X2947" s="44"/>
      <c r="Y2947" s="44"/>
    </row>
    <row r="2948" spans="1:25" s="47" customFormat="1" x14ac:dyDescent="0.25">
      <c r="A2948" s="44"/>
      <c r="B2948" s="44"/>
      <c r="C2948" s="44"/>
      <c r="D2948" s="44"/>
      <c r="E2948" s="44"/>
      <c r="G2948" s="44"/>
      <c r="H2948" s="44"/>
      <c r="I2948" s="44"/>
      <c r="J2948" s="44"/>
      <c r="K2948" s="44"/>
      <c r="M2948" s="44"/>
      <c r="N2948" s="44"/>
      <c r="O2948" s="44"/>
      <c r="P2948" s="44"/>
      <c r="Q2948" s="44"/>
      <c r="W2948" s="44"/>
      <c r="X2948" s="44"/>
      <c r="Y2948" s="44"/>
    </row>
    <row r="2949" spans="1:25" s="47" customFormat="1" x14ac:dyDescent="0.25">
      <c r="A2949" s="44"/>
      <c r="B2949" s="44"/>
      <c r="C2949" s="44"/>
      <c r="D2949" s="44"/>
      <c r="E2949" s="44"/>
      <c r="G2949" s="44"/>
      <c r="H2949" s="44"/>
      <c r="I2949" s="44"/>
      <c r="J2949" s="44"/>
      <c r="K2949" s="44"/>
      <c r="M2949" s="44"/>
      <c r="N2949" s="44"/>
      <c r="O2949" s="44"/>
      <c r="P2949" s="44"/>
      <c r="Q2949" s="44"/>
      <c r="W2949" s="44"/>
      <c r="X2949" s="44"/>
      <c r="Y2949" s="44"/>
    </row>
    <row r="2950" spans="1:25" s="47" customFormat="1" x14ac:dyDescent="0.25">
      <c r="A2950" s="44"/>
      <c r="B2950" s="44"/>
      <c r="C2950" s="44"/>
      <c r="D2950" s="44"/>
      <c r="E2950" s="44"/>
      <c r="G2950" s="44"/>
      <c r="H2950" s="44"/>
      <c r="I2950" s="44"/>
      <c r="J2950" s="44"/>
      <c r="K2950" s="44"/>
      <c r="M2950" s="44"/>
      <c r="N2950" s="44"/>
      <c r="O2950" s="44"/>
      <c r="P2950" s="44"/>
      <c r="Q2950" s="44"/>
      <c r="W2950" s="44"/>
      <c r="X2950" s="44"/>
      <c r="Y2950" s="44"/>
    </row>
    <row r="2951" spans="1:25" s="47" customFormat="1" x14ac:dyDescent="0.25">
      <c r="A2951" s="44"/>
      <c r="B2951" s="44"/>
      <c r="C2951" s="44"/>
      <c r="D2951" s="44"/>
      <c r="E2951" s="44"/>
      <c r="G2951" s="44"/>
      <c r="H2951" s="44"/>
      <c r="I2951" s="44"/>
      <c r="J2951" s="44"/>
      <c r="K2951" s="44"/>
      <c r="M2951" s="44"/>
      <c r="N2951" s="44"/>
      <c r="O2951" s="44"/>
      <c r="P2951" s="44"/>
      <c r="Q2951" s="44"/>
      <c r="W2951" s="44"/>
      <c r="X2951" s="44"/>
      <c r="Y2951" s="44"/>
    </row>
    <row r="2952" spans="1:25" s="47" customFormat="1" x14ac:dyDescent="0.25">
      <c r="A2952" s="44"/>
      <c r="B2952" s="44"/>
      <c r="C2952" s="44"/>
      <c r="D2952" s="44"/>
      <c r="E2952" s="44"/>
      <c r="G2952" s="44"/>
      <c r="H2952" s="44"/>
      <c r="I2952" s="44"/>
      <c r="J2952" s="44"/>
      <c r="K2952" s="44"/>
      <c r="M2952" s="44"/>
      <c r="N2952" s="44"/>
      <c r="O2952" s="44"/>
      <c r="P2952" s="44"/>
      <c r="Q2952" s="44"/>
      <c r="W2952" s="44"/>
      <c r="X2952" s="44"/>
      <c r="Y2952" s="44"/>
    </row>
    <row r="2953" spans="1:25" s="47" customFormat="1" x14ac:dyDescent="0.25">
      <c r="A2953" s="44"/>
      <c r="B2953" s="44"/>
      <c r="C2953" s="44"/>
      <c r="D2953" s="44"/>
      <c r="E2953" s="44"/>
      <c r="G2953" s="44"/>
      <c r="H2953" s="44"/>
      <c r="I2953" s="44"/>
      <c r="J2953" s="44"/>
      <c r="K2953" s="44"/>
      <c r="M2953" s="44"/>
      <c r="N2953" s="44"/>
      <c r="O2953" s="44"/>
      <c r="P2953" s="44"/>
      <c r="Q2953" s="44"/>
      <c r="W2953" s="44"/>
      <c r="X2953" s="44"/>
      <c r="Y2953" s="44"/>
    </row>
    <row r="2954" spans="1:25" s="47" customFormat="1" x14ac:dyDescent="0.25">
      <c r="A2954" s="44"/>
      <c r="B2954" s="44"/>
      <c r="C2954" s="44"/>
      <c r="D2954" s="44"/>
      <c r="E2954" s="44"/>
      <c r="G2954" s="44"/>
      <c r="H2954" s="44"/>
      <c r="I2954" s="44"/>
      <c r="J2954" s="44"/>
      <c r="K2954" s="44"/>
      <c r="M2954" s="44"/>
      <c r="N2954" s="44"/>
      <c r="O2954" s="44"/>
      <c r="P2954" s="44"/>
      <c r="Q2954" s="44"/>
      <c r="W2954" s="44"/>
      <c r="X2954" s="44"/>
      <c r="Y2954" s="44"/>
    </row>
    <row r="2955" spans="1:25" s="47" customFormat="1" x14ac:dyDescent="0.25">
      <c r="A2955" s="44"/>
      <c r="B2955" s="44"/>
      <c r="C2955" s="44"/>
      <c r="D2955" s="44"/>
      <c r="E2955" s="44"/>
      <c r="G2955" s="44"/>
      <c r="H2955" s="44"/>
      <c r="I2955" s="44"/>
      <c r="J2955" s="44"/>
      <c r="K2955" s="44"/>
      <c r="M2955" s="44"/>
      <c r="N2955" s="44"/>
      <c r="O2955" s="44"/>
      <c r="P2955" s="44"/>
      <c r="Q2955" s="44"/>
      <c r="W2955" s="44"/>
      <c r="X2955" s="44"/>
      <c r="Y2955" s="44"/>
    </row>
    <row r="2956" spans="1:25" s="47" customFormat="1" x14ac:dyDescent="0.25">
      <c r="A2956" s="44"/>
      <c r="B2956" s="44"/>
      <c r="C2956" s="44"/>
      <c r="D2956" s="44"/>
      <c r="E2956" s="44"/>
      <c r="G2956" s="44"/>
      <c r="H2956" s="44"/>
      <c r="I2956" s="44"/>
      <c r="J2956" s="44"/>
      <c r="K2956" s="44"/>
      <c r="M2956" s="44"/>
      <c r="N2956" s="44"/>
      <c r="O2956" s="44"/>
      <c r="P2956" s="44"/>
      <c r="Q2956" s="44"/>
      <c r="W2956" s="44"/>
      <c r="X2956" s="44"/>
      <c r="Y2956" s="44"/>
    </row>
    <row r="2957" spans="1:25" s="47" customFormat="1" x14ac:dyDescent="0.25">
      <c r="A2957" s="44"/>
      <c r="B2957" s="44"/>
      <c r="C2957" s="44"/>
      <c r="D2957" s="44"/>
      <c r="E2957" s="44"/>
      <c r="G2957" s="44"/>
      <c r="H2957" s="44"/>
      <c r="I2957" s="44"/>
      <c r="J2957" s="44"/>
      <c r="K2957" s="44"/>
      <c r="M2957" s="44"/>
      <c r="N2957" s="44"/>
      <c r="O2957" s="44"/>
      <c r="P2957" s="44"/>
      <c r="Q2957" s="44"/>
      <c r="W2957" s="44"/>
      <c r="X2957" s="44"/>
      <c r="Y2957" s="44"/>
    </row>
    <row r="2958" spans="1:25" s="47" customFormat="1" x14ac:dyDescent="0.25">
      <c r="A2958" s="44"/>
      <c r="B2958" s="44"/>
      <c r="C2958" s="44"/>
      <c r="D2958" s="44"/>
      <c r="E2958" s="44"/>
      <c r="G2958" s="44"/>
      <c r="H2958" s="44"/>
      <c r="I2958" s="44"/>
      <c r="J2958" s="44"/>
      <c r="K2958" s="44"/>
      <c r="M2958" s="44"/>
      <c r="N2958" s="44"/>
      <c r="O2958" s="44"/>
      <c r="P2958" s="44"/>
      <c r="Q2958" s="44"/>
      <c r="W2958" s="44"/>
      <c r="X2958" s="44"/>
      <c r="Y2958" s="44"/>
    </row>
    <row r="2959" spans="1:25" s="47" customFormat="1" x14ac:dyDescent="0.25">
      <c r="A2959" s="44"/>
      <c r="B2959" s="44"/>
      <c r="C2959" s="44"/>
      <c r="D2959" s="44"/>
      <c r="E2959" s="44"/>
      <c r="G2959" s="44"/>
      <c r="H2959" s="44"/>
      <c r="I2959" s="44"/>
      <c r="J2959" s="44"/>
      <c r="K2959" s="44"/>
      <c r="M2959" s="44"/>
      <c r="N2959" s="44"/>
      <c r="O2959" s="44"/>
      <c r="P2959" s="44"/>
      <c r="Q2959" s="44"/>
      <c r="W2959" s="44"/>
      <c r="X2959" s="44"/>
      <c r="Y2959" s="44"/>
    </row>
    <row r="2960" spans="1:25" s="47" customFormat="1" x14ac:dyDescent="0.25">
      <c r="A2960" s="44"/>
      <c r="B2960" s="44"/>
      <c r="C2960" s="44"/>
      <c r="D2960" s="44"/>
      <c r="E2960" s="44"/>
      <c r="G2960" s="44"/>
      <c r="H2960" s="44"/>
      <c r="I2960" s="44"/>
      <c r="J2960" s="44"/>
      <c r="K2960" s="44"/>
      <c r="M2960" s="44"/>
      <c r="N2960" s="44"/>
      <c r="O2960" s="44"/>
      <c r="P2960" s="44"/>
      <c r="Q2960" s="44"/>
      <c r="W2960" s="44"/>
      <c r="X2960" s="44"/>
      <c r="Y2960" s="44"/>
    </row>
    <row r="2961" spans="1:25" s="47" customFormat="1" x14ac:dyDescent="0.25">
      <c r="A2961" s="44"/>
      <c r="B2961" s="44"/>
      <c r="C2961" s="44"/>
      <c r="D2961" s="44"/>
      <c r="E2961" s="44"/>
      <c r="G2961" s="44"/>
      <c r="H2961" s="44"/>
      <c r="I2961" s="44"/>
      <c r="J2961" s="44"/>
      <c r="K2961" s="44"/>
      <c r="M2961" s="44"/>
      <c r="N2961" s="44"/>
      <c r="O2961" s="44"/>
      <c r="P2961" s="44"/>
      <c r="Q2961" s="44"/>
      <c r="W2961" s="44"/>
      <c r="X2961" s="44"/>
      <c r="Y2961" s="44"/>
    </row>
    <row r="2962" spans="1:25" s="47" customFormat="1" x14ac:dyDescent="0.25">
      <c r="A2962" s="44"/>
      <c r="B2962" s="44"/>
      <c r="C2962" s="44"/>
      <c r="D2962" s="44"/>
      <c r="E2962" s="44"/>
      <c r="G2962" s="44"/>
      <c r="H2962" s="44"/>
      <c r="I2962" s="44"/>
      <c r="J2962" s="44"/>
      <c r="K2962" s="44"/>
      <c r="M2962" s="44"/>
      <c r="N2962" s="44"/>
      <c r="O2962" s="44"/>
      <c r="P2962" s="44"/>
      <c r="Q2962" s="44"/>
      <c r="W2962" s="44"/>
      <c r="X2962" s="44"/>
      <c r="Y2962" s="44"/>
    </row>
    <row r="2963" spans="1:25" s="47" customFormat="1" x14ac:dyDescent="0.25">
      <c r="A2963" s="44"/>
      <c r="B2963" s="44"/>
      <c r="C2963" s="44"/>
      <c r="D2963" s="44"/>
      <c r="E2963" s="44"/>
      <c r="G2963" s="44"/>
      <c r="H2963" s="44"/>
      <c r="I2963" s="44"/>
      <c r="J2963" s="44"/>
      <c r="K2963" s="44"/>
      <c r="M2963" s="44"/>
      <c r="N2963" s="44"/>
      <c r="O2963" s="44"/>
      <c r="P2963" s="44"/>
      <c r="Q2963" s="44"/>
      <c r="W2963" s="44"/>
      <c r="X2963" s="44"/>
      <c r="Y2963" s="44"/>
    </row>
    <row r="2964" spans="1:25" s="47" customFormat="1" x14ac:dyDescent="0.25">
      <c r="A2964" s="44"/>
      <c r="B2964" s="44"/>
      <c r="C2964" s="44"/>
      <c r="D2964" s="44"/>
      <c r="E2964" s="44"/>
      <c r="G2964" s="44"/>
      <c r="H2964" s="44"/>
      <c r="I2964" s="44"/>
      <c r="J2964" s="44"/>
      <c r="K2964" s="44"/>
      <c r="M2964" s="44"/>
      <c r="N2964" s="44"/>
      <c r="O2964" s="44"/>
      <c r="P2964" s="44"/>
      <c r="Q2964" s="44"/>
      <c r="W2964" s="44"/>
      <c r="X2964" s="44"/>
      <c r="Y2964" s="44"/>
    </row>
    <row r="2965" spans="1:25" s="47" customFormat="1" x14ac:dyDescent="0.25">
      <c r="A2965" s="44"/>
      <c r="B2965" s="44"/>
      <c r="C2965" s="44"/>
      <c r="D2965" s="44"/>
      <c r="E2965" s="44"/>
      <c r="G2965" s="44"/>
      <c r="H2965" s="44"/>
      <c r="I2965" s="44"/>
      <c r="J2965" s="44"/>
      <c r="K2965" s="44"/>
      <c r="M2965" s="44"/>
      <c r="N2965" s="44"/>
      <c r="O2965" s="44"/>
      <c r="P2965" s="44"/>
      <c r="Q2965" s="44"/>
      <c r="W2965" s="44"/>
      <c r="X2965" s="44"/>
      <c r="Y2965" s="44"/>
    </row>
    <row r="2966" spans="1:25" s="47" customFormat="1" x14ac:dyDescent="0.25">
      <c r="A2966" s="44"/>
      <c r="B2966" s="44"/>
      <c r="C2966" s="44"/>
      <c r="D2966" s="44"/>
      <c r="E2966" s="44"/>
      <c r="G2966" s="44"/>
      <c r="H2966" s="44"/>
      <c r="I2966" s="44"/>
      <c r="J2966" s="44"/>
      <c r="K2966" s="44"/>
      <c r="M2966" s="44"/>
      <c r="N2966" s="44"/>
      <c r="O2966" s="44"/>
      <c r="P2966" s="44"/>
      <c r="Q2966" s="44"/>
      <c r="W2966" s="44"/>
      <c r="X2966" s="44"/>
      <c r="Y2966" s="44"/>
    </row>
    <row r="2967" spans="1:25" s="47" customFormat="1" x14ac:dyDescent="0.25">
      <c r="A2967" s="44"/>
      <c r="B2967" s="44"/>
      <c r="C2967" s="44"/>
      <c r="D2967" s="44"/>
      <c r="E2967" s="44"/>
      <c r="G2967" s="44"/>
      <c r="H2967" s="44"/>
      <c r="I2967" s="44"/>
      <c r="J2967" s="44"/>
      <c r="K2967" s="44"/>
      <c r="M2967" s="44"/>
      <c r="N2967" s="44"/>
      <c r="O2967" s="44"/>
      <c r="P2967" s="44"/>
      <c r="Q2967" s="44"/>
      <c r="W2967" s="44"/>
      <c r="X2967" s="44"/>
      <c r="Y2967" s="44"/>
    </row>
    <row r="2968" spans="1:25" s="47" customFormat="1" x14ac:dyDescent="0.25">
      <c r="A2968" s="44"/>
      <c r="B2968" s="44"/>
      <c r="C2968" s="44"/>
      <c r="D2968" s="44"/>
      <c r="E2968" s="44"/>
      <c r="G2968" s="44"/>
      <c r="H2968" s="44"/>
      <c r="I2968" s="44"/>
      <c r="J2968" s="44"/>
      <c r="K2968" s="44"/>
      <c r="M2968" s="44"/>
      <c r="N2968" s="44"/>
      <c r="O2968" s="44"/>
      <c r="P2968" s="44"/>
      <c r="Q2968" s="44"/>
      <c r="W2968" s="44"/>
      <c r="X2968" s="44"/>
      <c r="Y2968" s="44"/>
    </row>
    <row r="2969" spans="1:25" s="47" customFormat="1" x14ac:dyDescent="0.25">
      <c r="A2969" s="44"/>
      <c r="B2969" s="44"/>
      <c r="C2969" s="44"/>
      <c r="D2969" s="44"/>
      <c r="E2969" s="44"/>
      <c r="G2969" s="44"/>
      <c r="H2969" s="44"/>
      <c r="I2969" s="44"/>
      <c r="J2969" s="44"/>
      <c r="K2969" s="44"/>
      <c r="M2969" s="44"/>
      <c r="N2969" s="44"/>
      <c r="O2969" s="44"/>
      <c r="P2969" s="44"/>
      <c r="Q2969" s="44"/>
      <c r="W2969" s="44"/>
      <c r="X2969" s="44"/>
      <c r="Y2969" s="44"/>
    </row>
    <row r="2970" spans="1:25" s="47" customFormat="1" x14ac:dyDescent="0.25">
      <c r="A2970" s="44"/>
      <c r="B2970" s="44"/>
      <c r="C2970" s="44"/>
      <c r="D2970" s="44"/>
      <c r="E2970" s="44"/>
      <c r="G2970" s="44"/>
      <c r="H2970" s="44"/>
      <c r="I2970" s="44"/>
      <c r="J2970" s="44"/>
      <c r="K2970" s="44"/>
      <c r="M2970" s="44"/>
      <c r="N2970" s="44"/>
      <c r="O2970" s="44"/>
      <c r="P2970" s="44"/>
      <c r="Q2970" s="44"/>
      <c r="W2970" s="44"/>
      <c r="X2970" s="44"/>
      <c r="Y2970" s="44"/>
    </row>
    <row r="2971" spans="1:25" s="47" customFormat="1" x14ac:dyDescent="0.25">
      <c r="A2971" s="44"/>
      <c r="B2971" s="44"/>
      <c r="C2971" s="44"/>
      <c r="D2971" s="44"/>
      <c r="E2971" s="44"/>
      <c r="G2971" s="44"/>
      <c r="H2971" s="44"/>
      <c r="I2971" s="44"/>
      <c r="J2971" s="44"/>
      <c r="K2971" s="44"/>
      <c r="M2971" s="44"/>
      <c r="N2971" s="44"/>
      <c r="O2971" s="44"/>
      <c r="P2971" s="44"/>
      <c r="Q2971" s="44"/>
      <c r="W2971" s="44"/>
      <c r="X2971" s="44"/>
      <c r="Y2971" s="44"/>
    </row>
    <row r="2972" spans="1:25" s="47" customFormat="1" x14ac:dyDescent="0.25">
      <c r="A2972" s="44"/>
      <c r="B2972" s="44"/>
      <c r="C2972" s="44"/>
      <c r="D2972" s="44"/>
      <c r="E2972" s="44"/>
      <c r="G2972" s="44"/>
      <c r="H2972" s="44"/>
      <c r="I2972" s="44"/>
      <c r="J2972" s="44"/>
      <c r="K2972" s="44"/>
      <c r="M2972" s="44"/>
      <c r="N2972" s="44"/>
      <c r="O2972" s="44"/>
      <c r="P2972" s="44"/>
      <c r="Q2972" s="44"/>
      <c r="W2972" s="44"/>
      <c r="X2972" s="44"/>
      <c r="Y2972" s="44"/>
    </row>
    <row r="2973" spans="1:25" s="47" customFormat="1" x14ac:dyDescent="0.25">
      <c r="A2973" s="44"/>
      <c r="B2973" s="44"/>
      <c r="C2973" s="44"/>
      <c r="D2973" s="44"/>
      <c r="E2973" s="44"/>
      <c r="G2973" s="44"/>
      <c r="H2973" s="44"/>
      <c r="I2973" s="44"/>
      <c r="J2973" s="44"/>
      <c r="K2973" s="44"/>
      <c r="M2973" s="44"/>
      <c r="N2973" s="44"/>
      <c r="O2973" s="44"/>
      <c r="P2973" s="44"/>
      <c r="Q2973" s="44"/>
      <c r="W2973" s="44"/>
      <c r="X2973" s="44"/>
      <c r="Y2973" s="44"/>
    </row>
    <row r="2974" spans="1:25" s="47" customFormat="1" x14ac:dyDescent="0.25">
      <c r="A2974" s="44"/>
      <c r="B2974" s="44"/>
      <c r="C2974" s="44"/>
      <c r="D2974" s="44"/>
      <c r="E2974" s="44"/>
      <c r="G2974" s="44"/>
      <c r="H2974" s="44"/>
      <c r="I2974" s="44"/>
      <c r="J2974" s="44"/>
      <c r="K2974" s="44"/>
      <c r="M2974" s="44"/>
      <c r="N2974" s="44"/>
      <c r="O2974" s="44"/>
      <c r="P2974" s="44"/>
      <c r="Q2974" s="44"/>
      <c r="W2974" s="44"/>
      <c r="X2974" s="44"/>
      <c r="Y2974" s="44"/>
    </row>
    <row r="2975" spans="1:25" s="47" customFormat="1" x14ac:dyDescent="0.25">
      <c r="A2975" s="44"/>
      <c r="B2975" s="44"/>
      <c r="C2975" s="44"/>
      <c r="D2975" s="44"/>
      <c r="E2975" s="44"/>
      <c r="G2975" s="44"/>
      <c r="H2975" s="44"/>
      <c r="I2975" s="44"/>
      <c r="J2975" s="44"/>
      <c r="K2975" s="44"/>
      <c r="M2975" s="44"/>
      <c r="N2975" s="44"/>
      <c r="O2975" s="44"/>
      <c r="P2975" s="44"/>
      <c r="Q2975" s="44"/>
      <c r="W2975" s="44"/>
      <c r="X2975" s="44"/>
      <c r="Y2975" s="44"/>
    </row>
    <row r="2976" spans="1:25" s="47" customFormat="1" x14ac:dyDescent="0.25">
      <c r="A2976" s="44"/>
      <c r="B2976" s="44"/>
      <c r="C2976" s="44"/>
      <c r="D2976" s="44"/>
      <c r="E2976" s="44"/>
      <c r="G2976" s="44"/>
      <c r="H2976" s="44"/>
      <c r="I2976" s="44"/>
      <c r="J2976" s="44"/>
      <c r="K2976" s="44"/>
      <c r="M2976" s="44"/>
      <c r="N2976" s="44"/>
      <c r="O2976" s="44"/>
      <c r="P2976" s="44"/>
      <c r="Q2976" s="44"/>
      <c r="W2976" s="44"/>
      <c r="X2976" s="44"/>
      <c r="Y2976" s="44"/>
    </row>
    <row r="2977" spans="1:25" s="47" customFormat="1" x14ac:dyDescent="0.25">
      <c r="A2977" s="44"/>
      <c r="B2977" s="44"/>
      <c r="C2977" s="44"/>
      <c r="D2977" s="44"/>
      <c r="E2977" s="44"/>
      <c r="G2977" s="44"/>
      <c r="H2977" s="44"/>
      <c r="I2977" s="44"/>
      <c r="J2977" s="44"/>
      <c r="K2977" s="44"/>
      <c r="M2977" s="44"/>
      <c r="N2977" s="44"/>
      <c r="O2977" s="44"/>
      <c r="P2977" s="44"/>
      <c r="Q2977" s="44"/>
      <c r="W2977" s="44"/>
      <c r="X2977" s="44"/>
      <c r="Y2977" s="44"/>
    </row>
    <row r="2978" spans="1:25" s="47" customFormat="1" x14ac:dyDescent="0.25">
      <c r="A2978" s="44"/>
      <c r="B2978" s="44"/>
      <c r="C2978" s="44"/>
      <c r="D2978" s="44"/>
      <c r="E2978" s="44"/>
      <c r="G2978" s="44"/>
      <c r="H2978" s="44"/>
      <c r="I2978" s="44"/>
      <c r="J2978" s="44"/>
      <c r="K2978" s="44"/>
      <c r="M2978" s="44"/>
      <c r="N2978" s="44"/>
      <c r="O2978" s="44"/>
      <c r="P2978" s="44"/>
      <c r="Q2978" s="44"/>
      <c r="W2978" s="44"/>
      <c r="X2978" s="44"/>
      <c r="Y2978" s="44"/>
    </row>
    <row r="2979" spans="1:25" s="47" customFormat="1" x14ac:dyDescent="0.25">
      <c r="A2979" s="44"/>
      <c r="B2979" s="44"/>
      <c r="C2979" s="44"/>
      <c r="D2979" s="44"/>
      <c r="E2979" s="44"/>
      <c r="G2979" s="44"/>
      <c r="H2979" s="44"/>
      <c r="I2979" s="44"/>
      <c r="J2979" s="44"/>
      <c r="K2979" s="44"/>
      <c r="M2979" s="44"/>
      <c r="N2979" s="44"/>
      <c r="O2979" s="44"/>
      <c r="P2979" s="44"/>
      <c r="Q2979" s="44"/>
      <c r="W2979" s="44"/>
      <c r="X2979" s="44"/>
      <c r="Y2979" s="44"/>
    </row>
    <row r="2980" spans="1:25" s="47" customFormat="1" x14ac:dyDescent="0.25">
      <c r="A2980" s="44"/>
      <c r="B2980" s="44"/>
      <c r="C2980" s="44"/>
      <c r="D2980" s="44"/>
      <c r="E2980" s="44"/>
      <c r="G2980" s="44"/>
      <c r="H2980" s="44"/>
      <c r="I2980" s="44"/>
      <c r="J2980" s="44"/>
      <c r="K2980" s="44"/>
      <c r="M2980" s="44"/>
      <c r="N2980" s="44"/>
      <c r="O2980" s="44"/>
      <c r="P2980" s="44"/>
      <c r="Q2980" s="44"/>
      <c r="W2980" s="44"/>
      <c r="X2980" s="44"/>
      <c r="Y2980" s="44"/>
    </row>
    <row r="2981" spans="1:25" s="47" customFormat="1" x14ac:dyDescent="0.25">
      <c r="A2981" s="44"/>
      <c r="B2981" s="44"/>
      <c r="C2981" s="44"/>
      <c r="D2981" s="44"/>
      <c r="E2981" s="44"/>
      <c r="G2981" s="44"/>
      <c r="H2981" s="44"/>
      <c r="I2981" s="44"/>
      <c r="J2981" s="44"/>
      <c r="K2981" s="44"/>
      <c r="M2981" s="44"/>
      <c r="N2981" s="44"/>
      <c r="O2981" s="44"/>
      <c r="P2981" s="44"/>
      <c r="Q2981" s="44"/>
      <c r="W2981" s="44"/>
      <c r="X2981" s="44"/>
      <c r="Y2981" s="44"/>
    </row>
    <row r="2982" spans="1:25" s="47" customFormat="1" x14ac:dyDescent="0.25">
      <c r="A2982" s="44"/>
      <c r="B2982" s="44"/>
      <c r="C2982" s="44"/>
      <c r="D2982" s="44"/>
      <c r="E2982" s="44"/>
      <c r="G2982" s="44"/>
      <c r="H2982" s="44"/>
      <c r="I2982" s="44"/>
      <c r="J2982" s="44"/>
      <c r="K2982" s="44"/>
      <c r="M2982" s="44"/>
      <c r="N2982" s="44"/>
      <c r="O2982" s="44"/>
      <c r="P2982" s="44"/>
      <c r="Q2982" s="44"/>
      <c r="W2982" s="44"/>
      <c r="X2982" s="44"/>
      <c r="Y2982" s="44"/>
    </row>
    <row r="2983" spans="1:25" s="47" customFormat="1" x14ac:dyDescent="0.25">
      <c r="A2983" s="44"/>
      <c r="B2983" s="44"/>
      <c r="C2983" s="44"/>
      <c r="D2983" s="44"/>
      <c r="E2983" s="44"/>
      <c r="G2983" s="44"/>
      <c r="H2983" s="44"/>
      <c r="I2983" s="44"/>
      <c r="J2983" s="44"/>
      <c r="K2983" s="44"/>
      <c r="M2983" s="44"/>
      <c r="N2983" s="44"/>
      <c r="O2983" s="44"/>
      <c r="P2983" s="44"/>
      <c r="Q2983" s="44"/>
      <c r="W2983" s="44"/>
      <c r="X2983" s="44"/>
      <c r="Y2983" s="44"/>
    </row>
    <row r="2984" spans="1:25" s="47" customFormat="1" x14ac:dyDescent="0.25">
      <c r="A2984" s="44"/>
      <c r="B2984" s="44"/>
      <c r="C2984" s="44"/>
      <c r="D2984" s="44"/>
      <c r="E2984" s="44"/>
      <c r="G2984" s="44"/>
      <c r="H2984" s="44"/>
      <c r="I2984" s="44"/>
      <c r="J2984" s="44"/>
      <c r="K2984" s="44"/>
      <c r="M2984" s="44"/>
      <c r="N2984" s="44"/>
      <c r="O2984" s="44"/>
      <c r="P2984" s="44"/>
      <c r="Q2984" s="44"/>
      <c r="W2984" s="44"/>
      <c r="X2984" s="44"/>
      <c r="Y2984" s="44"/>
    </row>
    <row r="2985" spans="1:25" s="47" customFormat="1" x14ac:dyDescent="0.25">
      <c r="A2985" s="44"/>
      <c r="B2985" s="44"/>
      <c r="C2985" s="44"/>
      <c r="D2985" s="44"/>
      <c r="E2985" s="44"/>
      <c r="G2985" s="44"/>
      <c r="H2985" s="44"/>
      <c r="I2985" s="44"/>
      <c r="J2985" s="44"/>
      <c r="K2985" s="44"/>
      <c r="M2985" s="44"/>
      <c r="N2985" s="44"/>
      <c r="O2985" s="44"/>
      <c r="P2985" s="44"/>
      <c r="Q2985" s="44"/>
      <c r="W2985" s="44"/>
      <c r="X2985" s="44"/>
      <c r="Y2985" s="44"/>
    </row>
    <row r="2986" spans="1:25" s="47" customFormat="1" x14ac:dyDescent="0.25">
      <c r="A2986" s="44"/>
      <c r="B2986" s="44"/>
      <c r="C2986" s="44"/>
      <c r="D2986" s="44"/>
      <c r="E2986" s="44"/>
      <c r="G2986" s="44"/>
      <c r="H2986" s="44"/>
      <c r="I2986" s="44"/>
      <c r="J2986" s="44"/>
      <c r="K2986" s="44"/>
      <c r="M2986" s="44"/>
      <c r="N2986" s="44"/>
      <c r="O2986" s="44"/>
      <c r="P2986" s="44"/>
      <c r="Q2986" s="44"/>
      <c r="W2986" s="44"/>
      <c r="X2986" s="44"/>
      <c r="Y2986" s="44"/>
    </row>
    <row r="2987" spans="1:25" s="47" customFormat="1" x14ac:dyDescent="0.25">
      <c r="A2987" s="44"/>
      <c r="B2987" s="44"/>
      <c r="C2987" s="44"/>
      <c r="D2987" s="44"/>
      <c r="E2987" s="44"/>
      <c r="G2987" s="44"/>
      <c r="H2987" s="44"/>
      <c r="I2987" s="44"/>
      <c r="J2987" s="44"/>
      <c r="K2987" s="44"/>
      <c r="M2987" s="44"/>
      <c r="N2987" s="44"/>
      <c r="O2987" s="44"/>
      <c r="P2987" s="44"/>
      <c r="Q2987" s="44"/>
      <c r="W2987" s="44"/>
      <c r="X2987" s="44"/>
      <c r="Y2987" s="44"/>
    </row>
    <row r="2988" spans="1:25" s="47" customFormat="1" x14ac:dyDescent="0.25">
      <c r="A2988" s="44"/>
      <c r="B2988" s="44"/>
      <c r="C2988" s="44"/>
      <c r="D2988" s="44"/>
      <c r="E2988" s="44"/>
      <c r="G2988" s="44"/>
      <c r="H2988" s="44"/>
      <c r="I2988" s="44"/>
      <c r="J2988" s="44"/>
      <c r="K2988" s="44"/>
      <c r="M2988" s="44"/>
      <c r="N2988" s="44"/>
      <c r="O2988" s="44"/>
      <c r="P2988" s="44"/>
      <c r="Q2988" s="44"/>
      <c r="W2988" s="44"/>
      <c r="X2988" s="44"/>
      <c r="Y2988" s="44"/>
    </row>
    <row r="2989" spans="1:25" s="47" customFormat="1" x14ac:dyDescent="0.25">
      <c r="A2989" s="44"/>
      <c r="B2989" s="44"/>
      <c r="C2989" s="44"/>
      <c r="D2989" s="44"/>
      <c r="E2989" s="44"/>
      <c r="G2989" s="44"/>
      <c r="H2989" s="44"/>
      <c r="I2989" s="44"/>
      <c r="J2989" s="44"/>
      <c r="K2989" s="44"/>
      <c r="M2989" s="44"/>
      <c r="N2989" s="44"/>
      <c r="O2989" s="44"/>
      <c r="P2989" s="44"/>
      <c r="Q2989" s="44"/>
      <c r="W2989" s="44"/>
      <c r="X2989" s="44"/>
      <c r="Y2989" s="44"/>
    </row>
    <row r="2990" spans="1:25" s="47" customFormat="1" x14ac:dyDescent="0.25">
      <c r="A2990" s="44"/>
      <c r="B2990" s="44"/>
      <c r="C2990" s="44"/>
      <c r="D2990" s="44"/>
      <c r="E2990" s="44"/>
      <c r="G2990" s="44"/>
      <c r="H2990" s="44"/>
      <c r="I2990" s="44"/>
      <c r="J2990" s="44"/>
      <c r="K2990" s="44"/>
      <c r="M2990" s="44"/>
      <c r="N2990" s="44"/>
      <c r="O2990" s="44"/>
      <c r="P2990" s="44"/>
      <c r="Q2990" s="44"/>
      <c r="W2990" s="44"/>
      <c r="X2990" s="44"/>
      <c r="Y2990" s="44"/>
    </row>
    <row r="2991" spans="1:25" s="47" customFormat="1" x14ac:dyDescent="0.25">
      <c r="A2991" s="44"/>
      <c r="B2991" s="44"/>
      <c r="C2991" s="44"/>
      <c r="D2991" s="44"/>
      <c r="E2991" s="44"/>
      <c r="G2991" s="44"/>
      <c r="H2991" s="44"/>
      <c r="I2991" s="44"/>
      <c r="J2991" s="44"/>
      <c r="K2991" s="44"/>
      <c r="M2991" s="44"/>
      <c r="N2991" s="44"/>
      <c r="O2991" s="44"/>
      <c r="P2991" s="44"/>
      <c r="Q2991" s="44"/>
      <c r="W2991" s="44"/>
      <c r="X2991" s="44"/>
      <c r="Y2991" s="44"/>
    </row>
    <row r="2992" spans="1:25" s="47" customFormat="1" x14ac:dyDescent="0.25">
      <c r="A2992" s="44"/>
      <c r="B2992" s="44"/>
      <c r="C2992" s="44"/>
      <c r="D2992" s="44"/>
      <c r="E2992" s="44"/>
      <c r="G2992" s="44"/>
      <c r="H2992" s="44"/>
      <c r="I2992" s="44"/>
      <c r="J2992" s="44"/>
      <c r="K2992" s="44"/>
      <c r="M2992" s="44"/>
      <c r="N2992" s="44"/>
      <c r="O2992" s="44"/>
      <c r="P2992" s="44"/>
      <c r="Q2992" s="44"/>
      <c r="W2992" s="44"/>
      <c r="X2992" s="44"/>
      <c r="Y2992" s="44"/>
    </row>
    <row r="2993" spans="1:25" s="47" customFormat="1" x14ac:dyDescent="0.25">
      <c r="A2993" s="44"/>
      <c r="B2993" s="44"/>
      <c r="C2993" s="44"/>
      <c r="D2993" s="44"/>
      <c r="E2993" s="44"/>
      <c r="G2993" s="44"/>
      <c r="H2993" s="44"/>
      <c r="I2993" s="44"/>
      <c r="J2993" s="44"/>
      <c r="K2993" s="44"/>
      <c r="M2993" s="44"/>
      <c r="N2993" s="44"/>
      <c r="O2993" s="44"/>
      <c r="P2993" s="44"/>
      <c r="Q2993" s="44"/>
      <c r="W2993" s="44"/>
      <c r="X2993" s="44"/>
      <c r="Y2993" s="44"/>
    </row>
    <row r="2994" spans="1:25" s="47" customFormat="1" x14ac:dyDescent="0.25">
      <c r="A2994" s="44"/>
      <c r="B2994" s="44"/>
      <c r="C2994" s="44"/>
      <c r="D2994" s="44"/>
      <c r="E2994" s="44"/>
      <c r="G2994" s="44"/>
      <c r="H2994" s="44"/>
      <c r="I2994" s="44"/>
      <c r="J2994" s="44"/>
      <c r="K2994" s="44"/>
      <c r="M2994" s="44"/>
      <c r="N2994" s="44"/>
      <c r="O2994" s="44"/>
      <c r="P2994" s="44"/>
      <c r="Q2994" s="44"/>
      <c r="W2994" s="44"/>
      <c r="X2994" s="44"/>
      <c r="Y2994" s="44"/>
    </row>
    <row r="2995" spans="1:25" s="47" customFormat="1" x14ac:dyDescent="0.25">
      <c r="A2995" s="44"/>
      <c r="B2995" s="44"/>
      <c r="C2995" s="44"/>
      <c r="D2995" s="44"/>
      <c r="E2995" s="44"/>
      <c r="G2995" s="44"/>
      <c r="H2995" s="44"/>
      <c r="I2995" s="44"/>
      <c r="J2995" s="44"/>
      <c r="K2995" s="44"/>
      <c r="M2995" s="44"/>
      <c r="N2995" s="44"/>
      <c r="O2995" s="44"/>
      <c r="P2995" s="44"/>
      <c r="Q2995" s="44"/>
      <c r="W2995" s="44"/>
      <c r="X2995" s="44"/>
      <c r="Y2995" s="44"/>
    </row>
    <row r="2996" spans="1:25" s="47" customFormat="1" x14ac:dyDescent="0.25">
      <c r="A2996" s="44"/>
      <c r="B2996" s="44"/>
      <c r="C2996" s="44"/>
      <c r="D2996" s="44"/>
      <c r="E2996" s="44"/>
      <c r="G2996" s="44"/>
      <c r="H2996" s="44"/>
      <c r="I2996" s="44"/>
      <c r="J2996" s="44"/>
      <c r="K2996" s="44"/>
      <c r="M2996" s="44"/>
      <c r="N2996" s="44"/>
      <c r="O2996" s="44"/>
      <c r="P2996" s="44"/>
      <c r="Q2996" s="44"/>
      <c r="W2996" s="44"/>
      <c r="X2996" s="44"/>
      <c r="Y2996" s="44"/>
    </row>
    <row r="2997" spans="1:25" s="47" customFormat="1" x14ac:dyDescent="0.25">
      <c r="A2997" s="44"/>
      <c r="B2997" s="44"/>
      <c r="C2997" s="44"/>
      <c r="D2997" s="44"/>
      <c r="E2997" s="44"/>
      <c r="G2997" s="44"/>
      <c r="H2997" s="44"/>
      <c r="I2997" s="44"/>
      <c r="J2997" s="44"/>
      <c r="K2997" s="44"/>
      <c r="M2997" s="44"/>
      <c r="N2997" s="44"/>
      <c r="O2997" s="44"/>
      <c r="P2997" s="44"/>
      <c r="Q2997" s="44"/>
      <c r="W2997" s="44"/>
      <c r="X2997" s="44"/>
      <c r="Y2997" s="44"/>
    </row>
    <row r="2998" spans="1:25" s="47" customFormat="1" x14ac:dyDescent="0.25">
      <c r="A2998" s="44"/>
      <c r="B2998" s="44"/>
      <c r="C2998" s="44"/>
      <c r="D2998" s="44"/>
      <c r="E2998" s="44"/>
      <c r="G2998" s="44"/>
      <c r="H2998" s="44"/>
      <c r="I2998" s="44"/>
      <c r="J2998" s="44"/>
      <c r="K2998" s="44"/>
      <c r="M2998" s="44"/>
      <c r="N2998" s="44"/>
      <c r="O2998" s="44"/>
      <c r="P2998" s="44"/>
      <c r="Q2998" s="44"/>
      <c r="W2998" s="44"/>
      <c r="X2998" s="44"/>
      <c r="Y2998" s="44"/>
    </row>
    <row r="2999" spans="1:25" s="47" customFormat="1" x14ac:dyDescent="0.25">
      <c r="A2999" s="44"/>
      <c r="B2999" s="44"/>
      <c r="C2999" s="44"/>
      <c r="D2999" s="44"/>
      <c r="E2999" s="44"/>
      <c r="G2999" s="44"/>
      <c r="H2999" s="44"/>
      <c r="I2999" s="44"/>
      <c r="J2999" s="44"/>
      <c r="K2999" s="44"/>
      <c r="M2999" s="44"/>
      <c r="N2999" s="44"/>
      <c r="O2999" s="44"/>
      <c r="P2999" s="44"/>
      <c r="Q2999" s="44"/>
      <c r="W2999" s="44"/>
      <c r="X2999" s="44"/>
      <c r="Y2999" s="44"/>
    </row>
    <row r="3000" spans="1:25" s="47" customFormat="1" x14ac:dyDescent="0.25">
      <c r="A3000" s="44"/>
      <c r="B3000" s="44"/>
      <c r="C3000" s="44"/>
      <c r="D3000" s="44"/>
      <c r="E3000" s="44"/>
      <c r="G3000" s="44"/>
      <c r="H3000" s="44"/>
      <c r="I3000" s="44"/>
      <c r="J3000" s="44"/>
      <c r="K3000" s="44"/>
      <c r="M3000" s="44"/>
      <c r="N3000" s="44"/>
      <c r="O3000" s="44"/>
      <c r="P3000" s="44"/>
      <c r="Q3000" s="44"/>
      <c r="W3000" s="44"/>
      <c r="X3000" s="44"/>
      <c r="Y3000" s="44"/>
    </row>
    <row r="3001" spans="1:25" s="47" customFormat="1" x14ac:dyDescent="0.25">
      <c r="A3001" s="44"/>
      <c r="B3001" s="44"/>
      <c r="C3001" s="44"/>
      <c r="D3001" s="44"/>
      <c r="E3001" s="44"/>
      <c r="G3001" s="44"/>
      <c r="H3001" s="44"/>
      <c r="I3001" s="44"/>
      <c r="J3001" s="44"/>
      <c r="K3001" s="44"/>
      <c r="M3001" s="44"/>
      <c r="N3001" s="44"/>
      <c r="O3001" s="44"/>
      <c r="P3001" s="44"/>
      <c r="Q3001" s="44"/>
      <c r="W3001" s="44"/>
      <c r="X3001" s="44"/>
      <c r="Y3001" s="44"/>
    </row>
    <row r="3002" spans="1:25" s="47" customFormat="1" x14ac:dyDescent="0.25">
      <c r="A3002" s="44"/>
      <c r="B3002" s="44"/>
      <c r="C3002" s="44"/>
      <c r="D3002" s="44"/>
      <c r="E3002" s="44"/>
      <c r="G3002" s="44"/>
      <c r="H3002" s="44"/>
      <c r="I3002" s="44"/>
      <c r="J3002" s="44"/>
      <c r="K3002" s="44"/>
      <c r="M3002" s="44"/>
      <c r="N3002" s="44"/>
      <c r="O3002" s="44"/>
      <c r="P3002" s="44"/>
      <c r="Q3002" s="44"/>
      <c r="W3002" s="44"/>
      <c r="X3002" s="44"/>
      <c r="Y3002" s="44"/>
    </row>
    <row r="3003" spans="1:25" s="47" customFormat="1" x14ac:dyDescent="0.25">
      <c r="A3003" s="44"/>
      <c r="B3003" s="44"/>
      <c r="C3003" s="44"/>
      <c r="D3003" s="44"/>
      <c r="E3003" s="44"/>
      <c r="G3003" s="44"/>
      <c r="H3003" s="44"/>
      <c r="I3003" s="44"/>
      <c r="J3003" s="44"/>
      <c r="K3003" s="44"/>
      <c r="M3003" s="44"/>
      <c r="N3003" s="44"/>
      <c r="O3003" s="44"/>
      <c r="P3003" s="44"/>
      <c r="Q3003" s="44"/>
      <c r="W3003" s="44"/>
      <c r="X3003" s="44"/>
      <c r="Y3003" s="44"/>
    </row>
    <row r="3004" spans="1:25" s="47" customFormat="1" x14ac:dyDescent="0.25">
      <c r="A3004" s="44"/>
      <c r="B3004" s="44"/>
      <c r="C3004" s="44"/>
      <c r="D3004" s="44"/>
      <c r="E3004" s="44"/>
      <c r="G3004" s="44"/>
      <c r="H3004" s="44"/>
      <c r="I3004" s="44"/>
      <c r="J3004" s="44"/>
      <c r="K3004" s="44"/>
      <c r="M3004" s="44"/>
      <c r="N3004" s="44"/>
      <c r="O3004" s="44"/>
      <c r="P3004" s="44"/>
      <c r="Q3004" s="44"/>
      <c r="W3004" s="44"/>
      <c r="X3004" s="44"/>
      <c r="Y3004" s="44"/>
    </row>
    <row r="3005" spans="1:25" s="47" customFormat="1" x14ac:dyDescent="0.25">
      <c r="A3005" s="44"/>
      <c r="B3005" s="44"/>
      <c r="C3005" s="44"/>
      <c r="D3005" s="44"/>
      <c r="E3005" s="44"/>
      <c r="G3005" s="44"/>
      <c r="H3005" s="44"/>
      <c r="I3005" s="44"/>
      <c r="J3005" s="44"/>
      <c r="K3005" s="44"/>
      <c r="M3005" s="44"/>
      <c r="N3005" s="44"/>
      <c r="O3005" s="44"/>
      <c r="P3005" s="44"/>
      <c r="Q3005" s="44"/>
      <c r="W3005" s="44"/>
      <c r="X3005" s="44"/>
      <c r="Y3005" s="44"/>
    </row>
    <row r="3006" spans="1:25" s="47" customFormat="1" x14ac:dyDescent="0.25">
      <c r="A3006" s="44"/>
      <c r="B3006" s="44"/>
      <c r="C3006" s="44"/>
      <c r="D3006" s="44"/>
      <c r="E3006" s="44"/>
      <c r="G3006" s="44"/>
      <c r="H3006" s="44"/>
      <c r="I3006" s="44"/>
      <c r="J3006" s="44"/>
      <c r="K3006" s="44"/>
      <c r="M3006" s="44"/>
      <c r="N3006" s="44"/>
      <c r="O3006" s="44"/>
      <c r="P3006" s="44"/>
      <c r="Q3006" s="44"/>
      <c r="W3006" s="44"/>
      <c r="X3006" s="44"/>
      <c r="Y3006" s="44"/>
    </row>
    <row r="3007" spans="1:25" s="47" customFormat="1" x14ac:dyDescent="0.25">
      <c r="A3007" s="44"/>
      <c r="B3007" s="44"/>
      <c r="C3007" s="44"/>
      <c r="D3007" s="44"/>
      <c r="E3007" s="44"/>
      <c r="G3007" s="44"/>
      <c r="H3007" s="44"/>
      <c r="I3007" s="44"/>
      <c r="J3007" s="44"/>
      <c r="K3007" s="44"/>
      <c r="M3007" s="44"/>
      <c r="N3007" s="44"/>
      <c r="O3007" s="44"/>
      <c r="P3007" s="44"/>
      <c r="Q3007" s="44"/>
      <c r="W3007" s="44"/>
      <c r="X3007" s="44"/>
      <c r="Y3007" s="44"/>
    </row>
    <row r="3008" spans="1:25" s="47" customFormat="1" x14ac:dyDescent="0.25">
      <c r="A3008" s="44"/>
      <c r="B3008" s="44"/>
      <c r="C3008" s="44"/>
      <c r="D3008" s="44"/>
      <c r="E3008" s="44"/>
      <c r="G3008" s="44"/>
      <c r="H3008" s="44"/>
      <c r="I3008" s="44"/>
      <c r="J3008" s="44"/>
      <c r="K3008" s="44"/>
      <c r="M3008" s="44"/>
      <c r="N3008" s="44"/>
      <c r="O3008" s="44"/>
      <c r="P3008" s="44"/>
      <c r="Q3008" s="44"/>
      <c r="W3008" s="44"/>
      <c r="X3008" s="44"/>
      <c r="Y3008" s="44"/>
    </row>
    <row r="3009" spans="1:25" s="47" customFormat="1" x14ac:dyDescent="0.25">
      <c r="A3009" s="44"/>
      <c r="B3009" s="44"/>
      <c r="C3009" s="44"/>
      <c r="D3009" s="44"/>
      <c r="E3009" s="44"/>
      <c r="G3009" s="44"/>
      <c r="H3009" s="44"/>
      <c r="I3009" s="44"/>
      <c r="J3009" s="44"/>
      <c r="K3009" s="44"/>
      <c r="M3009" s="44"/>
      <c r="N3009" s="44"/>
      <c r="O3009" s="44"/>
      <c r="P3009" s="44"/>
      <c r="Q3009" s="44"/>
      <c r="W3009" s="44"/>
      <c r="X3009" s="44"/>
      <c r="Y3009" s="44"/>
    </row>
    <row r="3010" spans="1:25" s="47" customFormat="1" x14ac:dyDescent="0.25">
      <c r="A3010" s="44"/>
      <c r="B3010" s="44"/>
      <c r="C3010" s="44"/>
      <c r="D3010" s="44"/>
      <c r="E3010" s="44"/>
      <c r="G3010" s="44"/>
      <c r="H3010" s="44"/>
      <c r="I3010" s="44"/>
      <c r="J3010" s="44"/>
      <c r="K3010" s="44"/>
      <c r="M3010" s="44"/>
      <c r="N3010" s="44"/>
      <c r="O3010" s="44"/>
      <c r="P3010" s="44"/>
      <c r="Q3010" s="44"/>
      <c r="W3010" s="44"/>
      <c r="X3010" s="44"/>
      <c r="Y3010" s="44"/>
    </row>
    <row r="3011" spans="1:25" s="47" customFormat="1" x14ac:dyDescent="0.25">
      <c r="A3011" s="44"/>
      <c r="B3011" s="44"/>
      <c r="C3011" s="44"/>
      <c r="D3011" s="44"/>
      <c r="E3011" s="44"/>
      <c r="G3011" s="44"/>
      <c r="H3011" s="44"/>
      <c r="I3011" s="44"/>
      <c r="J3011" s="44"/>
      <c r="K3011" s="44"/>
      <c r="M3011" s="44"/>
      <c r="N3011" s="44"/>
      <c r="O3011" s="44"/>
      <c r="P3011" s="44"/>
      <c r="Q3011" s="44"/>
      <c r="W3011" s="44"/>
      <c r="X3011" s="44"/>
      <c r="Y3011" s="44"/>
    </row>
    <row r="3012" spans="1:25" s="47" customFormat="1" x14ac:dyDescent="0.25">
      <c r="A3012" s="44"/>
      <c r="B3012" s="44"/>
      <c r="C3012" s="44"/>
      <c r="D3012" s="44"/>
      <c r="E3012" s="44"/>
      <c r="G3012" s="44"/>
      <c r="H3012" s="44"/>
      <c r="I3012" s="44"/>
      <c r="J3012" s="44"/>
      <c r="K3012" s="44"/>
      <c r="M3012" s="44"/>
      <c r="N3012" s="44"/>
      <c r="O3012" s="44"/>
      <c r="P3012" s="44"/>
      <c r="Q3012" s="44"/>
      <c r="W3012" s="44"/>
      <c r="X3012" s="44"/>
      <c r="Y3012" s="44"/>
    </row>
    <row r="3013" spans="1:25" s="47" customFormat="1" x14ac:dyDescent="0.25">
      <c r="A3013" s="44"/>
      <c r="B3013" s="44"/>
      <c r="C3013" s="44"/>
      <c r="D3013" s="44"/>
      <c r="E3013" s="44"/>
      <c r="G3013" s="44"/>
      <c r="H3013" s="44"/>
      <c r="I3013" s="44"/>
      <c r="J3013" s="44"/>
      <c r="K3013" s="44"/>
      <c r="M3013" s="44"/>
      <c r="N3013" s="44"/>
      <c r="O3013" s="44"/>
      <c r="P3013" s="44"/>
      <c r="Q3013" s="44"/>
      <c r="W3013" s="44"/>
      <c r="X3013" s="44"/>
      <c r="Y3013" s="44"/>
    </row>
    <row r="3014" spans="1:25" s="47" customFormat="1" x14ac:dyDescent="0.25">
      <c r="A3014" s="44"/>
      <c r="B3014" s="44"/>
      <c r="C3014" s="44"/>
      <c r="D3014" s="44"/>
      <c r="E3014" s="44"/>
      <c r="G3014" s="44"/>
      <c r="H3014" s="44"/>
      <c r="I3014" s="44"/>
      <c r="J3014" s="44"/>
      <c r="K3014" s="44"/>
      <c r="M3014" s="44"/>
      <c r="N3014" s="44"/>
      <c r="O3014" s="44"/>
      <c r="P3014" s="44"/>
      <c r="Q3014" s="44"/>
      <c r="W3014" s="44"/>
      <c r="X3014" s="44"/>
      <c r="Y3014" s="44"/>
    </row>
    <row r="3015" spans="1:25" s="47" customFormat="1" x14ac:dyDescent="0.25">
      <c r="A3015" s="44"/>
      <c r="B3015" s="44"/>
      <c r="C3015" s="44"/>
      <c r="D3015" s="44"/>
      <c r="E3015" s="44"/>
      <c r="G3015" s="44"/>
      <c r="H3015" s="44"/>
      <c r="I3015" s="44"/>
      <c r="J3015" s="44"/>
      <c r="K3015" s="44"/>
      <c r="M3015" s="44"/>
      <c r="N3015" s="44"/>
      <c r="O3015" s="44"/>
      <c r="P3015" s="44"/>
      <c r="Q3015" s="44"/>
      <c r="W3015" s="44"/>
      <c r="X3015" s="44"/>
      <c r="Y3015" s="44"/>
    </row>
    <row r="3016" spans="1:25" s="47" customFormat="1" x14ac:dyDescent="0.25">
      <c r="A3016" s="44"/>
      <c r="B3016" s="44"/>
      <c r="C3016" s="44"/>
      <c r="D3016" s="44"/>
      <c r="E3016" s="44"/>
      <c r="G3016" s="44"/>
      <c r="H3016" s="44"/>
      <c r="I3016" s="44"/>
      <c r="J3016" s="44"/>
      <c r="K3016" s="44"/>
      <c r="M3016" s="44"/>
      <c r="N3016" s="44"/>
      <c r="O3016" s="44"/>
      <c r="P3016" s="44"/>
      <c r="Q3016" s="44"/>
      <c r="W3016" s="44"/>
      <c r="X3016" s="44"/>
      <c r="Y3016" s="44"/>
    </row>
    <row r="3017" spans="1:25" s="47" customFormat="1" x14ac:dyDescent="0.25">
      <c r="A3017" s="44"/>
      <c r="B3017" s="44"/>
      <c r="C3017" s="44"/>
      <c r="D3017" s="44"/>
      <c r="E3017" s="44"/>
      <c r="G3017" s="44"/>
      <c r="H3017" s="44"/>
      <c r="I3017" s="44"/>
      <c r="J3017" s="44"/>
      <c r="K3017" s="44"/>
      <c r="M3017" s="44"/>
      <c r="N3017" s="44"/>
      <c r="O3017" s="44"/>
      <c r="P3017" s="44"/>
      <c r="Q3017" s="44"/>
      <c r="W3017" s="44"/>
      <c r="X3017" s="44"/>
      <c r="Y3017" s="44"/>
    </row>
    <row r="3018" spans="1:25" s="47" customFormat="1" x14ac:dyDescent="0.25">
      <c r="A3018" s="44"/>
      <c r="B3018" s="44"/>
      <c r="C3018" s="44"/>
      <c r="D3018" s="44"/>
      <c r="E3018" s="44"/>
      <c r="G3018" s="44"/>
      <c r="H3018" s="44"/>
      <c r="I3018" s="44"/>
      <c r="J3018" s="44"/>
      <c r="K3018" s="44"/>
      <c r="M3018" s="44"/>
      <c r="N3018" s="44"/>
      <c r="O3018" s="44"/>
      <c r="P3018" s="44"/>
      <c r="Q3018" s="44"/>
      <c r="W3018" s="44"/>
      <c r="X3018" s="44"/>
      <c r="Y3018" s="44"/>
    </row>
    <row r="3019" spans="1:25" s="47" customFormat="1" x14ac:dyDescent="0.25">
      <c r="A3019" s="44"/>
      <c r="B3019" s="44"/>
      <c r="C3019" s="44"/>
      <c r="D3019" s="44"/>
      <c r="E3019" s="44"/>
      <c r="G3019" s="44"/>
      <c r="H3019" s="44"/>
      <c r="I3019" s="44"/>
      <c r="J3019" s="44"/>
      <c r="K3019" s="44"/>
      <c r="M3019" s="44"/>
      <c r="N3019" s="44"/>
      <c r="O3019" s="44"/>
      <c r="P3019" s="44"/>
      <c r="Q3019" s="44"/>
      <c r="W3019" s="44"/>
      <c r="X3019" s="44"/>
      <c r="Y3019" s="44"/>
    </row>
    <row r="3020" spans="1:25" s="47" customFormat="1" x14ac:dyDescent="0.25">
      <c r="A3020" s="44"/>
      <c r="B3020" s="44"/>
      <c r="C3020" s="44"/>
      <c r="D3020" s="44"/>
      <c r="E3020" s="44"/>
      <c r="G3020" s="44"/>
      <c r="H3020" s="44"/>
      <c r="I3020" s="44"/>
      <c r="J3020" s="44"/>
      <c r="K3020" s="44"/>
      <c r="M3020" s="44"/>
      <c r="N3020" s="44"/>
      <c r="O3020" s="44"/>
      <c r="P3020" s="44"/>
      <c r="Q3020" s="44"/>
      <c r="W3020" s="44"/>
      <c r="X3020" s="44"/>
      <c r="Y3020" s="44"/>
    </row>
    <row r="3021" spans="1:25" s="47" customFormat="1" x14ac:dyDescent="0.25">
      <c r="A3021" s="44"/>
      <c r="B3021" s="44"/>
      <c r="C3021" s="44"/>
      <c r="D3021" s="44"/>
      <c r="E3021" s="44"/>
      <c r="G3021" s="44"/>
      <c r="H3021" s="44"/>
      <c r="I3021" s="44"/>
      <c r="J3021" s="44"/>
      <c r="K3021" s="44"/>
      <c r="M3021" s="44"/>
      <c r="N3021" s="44"/>
      <c r="O3021" s="44"/>
      <c r="P3021" s="44"/>
      <c r="Q3021" s="44"/>
      <c r="W3021" s="44"/>
      <c r="X3021" s="44"/>
      <c r="Y3021" s="44"/>
    </row>
    <row r="3022" spans="1:25" s="47" customFormat="1" x14ac:dyDescent="0.25">
      <c r="A3022" s="44"/>
      <c r="B3022" s="44"/>
      <c r="C3022" s="44"/>
      <c r="D3022" s="44"/>
      <c r="E3022" s="44"/>
      <c r="G3022" s="44"/>
      <c r="H3022" s="44"/>
      <c r="I3022" s="44"/>
      <c r="J3022" s="44"/>
      <c r="K3022" s="44"/>
      <c r="M3022" s="44"/>
      <c r="N3022" s="44"/>
      <c r="O3022" s="44"/>
      <c r="P3022" s="44"/>
      <c r="Q3022" s="44"/>
      <c r="W3022" s="44"/>
      <c r="X3022" s="44"/>
      <c r="Y3022" s="44"/>
    </row>
    <row r="3023" spans="1:25" s="47" customFormat="1" x14ac:dyDescent="0.25">
      <c r="A3023" s="44"/>
      <c r="B3023" s="44"/>
      <c r="C3023" s="44"/>
      <c r="D3023" s="44"/>
      <c r="E3023" s="44"/>
      <c r="G3023" s="44"/>
      <c r="H3023" s="44"/>
      <c r="I3023" s="44"/>
      <c r="J3023" s="44"/>
      <c r="K3023" s="44"/>
      <c r="M3023" s="44"/>
      <c r="N3023" s="44"/>
      <c r="O3023" s="44"/>
      <c r="P3023" s="44"/>
      <c r="Q3023" s="44"/>
      <c r="W3023" s="44"/>
      <c r="X3023" s="44"/>
      <c r="Y3023" s="44"/>
    </row>
    <row r="3024" spans="1:25" s="47" customFormat="1" x14ac:dyDescent="0.25">
      <c r="A3024" s="44"/>
      <c r="B3024" s="44"/>
      <c r="C3024" s="44"/>
      <c r="D3024" s="44"/>
      <c r="E3024" s="44"/>
      <c r="G3024" s="44"/>
      <c r="H3024" s="44"/>
      <c r="I3024" s="44"/>
      <c r="J3024" s="44"/>
      <c r="K3024" s="44"/>
      <c r="M3024" s="44"/>
      <c r="N3024" s="44"/>
      <c r="O3024" s="44"/>
      <c r="P3024" s="44"/>
      <c r="Q3024" s="44"/>
      <c r="W3024" s="44"/>
      <c r="X3024" s="44"/>
      <c r="Y3024" s="44"/>
    </row>
    <row r="3025" spans="1:25" s="47" customFormat="1" x14ac:dyDescent="0.25">
      <c r="A3025" s="44"/>
      <c r="B3025" s="44"/>
      <c r="C3025" s="44"/>
      <c r="D3025" s="44"/>
      <c r="E3025" s="44"/>
      <c r="G3025" s="44"/>
      <c r="H3025" s="44"/>
      <c r="I3025" s="44"/>
      <c r="J3025" s="44"/>
      <c r="K3025" s="44"/>
      <c r="M3025" s="44"/>
      <c r="N3025" s="44"/>
      <c r="O3025" s="44"/>
      <c r="P3025" s="44"/>
      <c r="Q3025" s="44"/>
      <c r="W3025" s="44"/>
      <c r="X3025" s="44"/>
      <c r="Y3025" s="44"/>
    </row>
    <row r="3026" spans="1:25" s="47" customFormat="1" x14ac:dyDescent="0.25">
      <c r="A3026" s="44"/>
      <c r="B3026" s="44"/>
      <c r="C3026" s="44"/>
      <c r="D3026" s="44"/>
      <c r="E3026" s="44"/>
      <c r="G3026" s="44"/>
      <c r="H3026" s="44"/>
      <c r="I3026" s="44"/>
      <c r="J3026" s="44"/>
      <c r="K3026" s="44"/>
      <c r="M3026" s="44"/>
      <c r="N3026" s="44"/>
      <c r="O3026" s="44"/>
      <c r="P3026" s="44"/>
      <c r="Q3026" s="44"/>
      <c r="W3026" s="44"/>
      <c r="X3026" s="44"/>
      <c r="Y3026" s="44"/>
    </row>
    <row r="3027" spans="1:25" s="47" customFormat="1" x14ac:dyDescent="0.25">
      <c r="A3027" s="44"/>
      <c r="B3027" s="44"/>
      <c r="C3027" s="44"/>
      <c r="D3027" s="44"/>
      <c r="E3027" s="44"/>
      <c r="G3027" s="44"/>
      <c r="H3027" s="44"/>
      <c r="I3027" s="44"/>
      <c r="J3027" s="44"/>
      <c r="K3027" s="44"/>
      <c r="M3027" s="44"/>
      <c r="N3027" s="44"/>
      <c r="O3027" s="44"/>
      <c r="P3027" s="44"/>
      <c r="Q3027" s="44"/>
      <c r="W3027" s="44"/>
      <c r="X3027" s="44"/>
      <c r="Y3027" s="44"/>
    </row>
    <row r="3028" spans="1:25" s="47" customFormat="1" x14ac:dyDescent="0.25">
      <c r="A3028" s="44"/>
      <c r="B3028" s="44"/>
      <c r="C3028" s="44"/>
      <c r="D3028" s="44"/>
      <c r="E3028" s="44"/>
      <c r="G3028" s="44"/>
      <c r="H3028" s="44"/>
      <c r="I3028" s="44"/>
      <c r="J3028" s="44"/>
      <c r="K3028" s="44"/>
      <c r="M3028" s="44"/>
      <c r="N3028" s="44"/>
      <c r="O3028" s="44"/>
      <c r="P3028" s="44"/>
      <c r="Q3028" s="44"/>
      <c r="W3028" s="44"/>
      <c r="X3028" s="44"/>
      <c r="Y3028" s="44"/>
    </row>
    <row r="3029" spans="1:25" s="47" customFormat="1" x14ac:dyDescent="0.25">
      <c r="A3029" s="44"/>
      <c r="B3029" s="44"/>
      <c r="C3029" s="44"/>
      <c r="D3029" s="44"/>
      <c r="E3029" s="44"/>
      <c r="G3029" s="44"/>
      <c r="H3029" s="44"/>
      <c r="I3029" s="44"/>
      <c r="J3029" s="44"/>
      <c r="K3029" s="44"/>
      <c r="M3029" s="44"/>
      <c r="N3029" s="44"/>
      <c r="O3029" s="44"/>
      <c r="P3029" s="44"/>
      <c r="Q3029" s="44"/>
      <c r="W3029" s="44"/>
      <c r="X3029" s="44"/>
      <c r="Y3029" s="44"/>
    </row>
    <row r="3030" spans="1:25" s="47" customFormat="1" x14ac:dyDescent="0.25">
      <c r="A3030" s="44"/>
      <c r="B3030" s="44"/>
      <c r="C3030" s="44"/>
      <c r="D3030" s="44"/>
      <c r="E3030" s="44"/>
      <c r="G3030" s="44"/>
      <c r="H3030" s="44"/>
      <c r="I3030" s="44"/>
      <c r="J3030" s="44"/>
      <c r="K3030" s="44"/>
      <c r="M3030" s="44"/>
      <c r="N3030" s="44"/>
      <c r="O3030" s="44"/>
      <c r="P3030" s="44"/>
      <c r="Q3030" s="44"/>
      <c r="W3030" s="44"/>
      <c r="X3030" s="44"/>
      <c r="Y3030" s="44"/>
    </row>
    <row r="3031" spans="1:25" s="47" customFormat="1" x14ac:dyDescent="0.25">
      <c r="A3031" s="44"/>
      <c r="B3031" s="44"/>
      <c r="C3031" s="44"/>
      <c r="D3031" s="44"/>
      <c r="E3031" s="44"/>
      <c r="G3031" s="44"/>
      <c r="H3031" s="44"/>
      <c r="I3031" s="44"/>
      <c r="J3031" s="44"/>
      <c r="K3031" s="44"/>
      <c r="M3031" s="44"/>
      <c r="N3031" s="44"/>
      <c r="O3031" s="44"/>
      <c r="P3031" s="44"/>
      <c r="Q3031" s="44"/>
      <c r="W3031" s="44"/>
      <c r="X3031" s="44"/>
      <c r="Y3031" s="44"/>
    </row>
    <row r="3032" spans="1:25" s="47" customFormat="1" x14ac:dyDescent="0.25">
      <c r="A3032" s="44"/>
      <c r="B3032" s="44"/>
      <c r="C3032" s="44"/>
      <c r="D3032" s="44"/>
      <c r="E3032" s="44"/>
      <c r="G3032" s="44"/>
      <c r="H3032" s="44"/>
      <c r="I3032" s="44"/>
      <c r="J3032" s="44"/>
      <c r="K3032" s="44"/>
      <c r="M3032" s="44"/>
      <c r="N3032" s="44"/>
      <c r="O3032" s="44"/>
      <c r="P3032" s="44"/>
      <c r="Q3032" s="44"/>
      <c r="W3032" s="44"/>
      <c r="X3032" s="44"/>
      <c r="Y3032" s="44"/>
    </row>
    <row r="3033" spans="1:25" s="47" customFormat="1" x14ac:dyDescent="0.25">
      <c r="A3033" s="44"/>
      <c r="B3033" s="44"/>
      <c r="C3033" s="44"/>
      <c r="D3033" s="44"/>
      <c r="E3033" s="44"/>
      <c r="G3033" s="44"/>
      <c r="H3033" s="44"/>
      <c r="I3033" s="44"/>
      <c r="J3033" s="44"/>
      <c r="K3033" s="44"/>
      <c r="M3033" s="44"/>
      <c r="N3033" s="44"/>
      <c r="O3033" s="44"/>
      <c r="P3033" s="44"/>
      <c r="Q3033" s="44"/>
      <c r="W3033" s="44"/>
      <c r="X3033" s="44"/>
      <c r="Y3033" s="44"/>
    </row>
    <row r="3034" spans="1:25" s="47" customFormat="1" x14ac:dyDescent="0.25">
      <c r="A3034" s="44"/>
      <c r="B3034" s="44"/>
      <c r="C3034" s="44"/>
      <c r="D3034" s="44"/>
      <c r="E3034" s="44"/>
      <c r="G3034" s="44"/>
      <c r="H3034" s="44"/>
      <c r="I3034" s="44"/>
      <c r="J3034" s="44"/>
      <c r="K3034" s="44"/>
      <c r="M3034" s="44"/>
      <c r="N3034" s="44"/>
      <c r="O3034" s="44"/>
      <c r="P3034" s="44"/>
      <c r="Q3034" s="44"/>
      <c r="W3034" s="44"/>
      <c r="X3034" s="44"/>
      <c r="Y3034" s="44"/>
    </row>
    <row r="3035" spans="1:25" s="47" customFormat="1" x14ac:dyDescent="0.25">
      <c r="A3035" s="44"/>
      <c r="B3035" s="44"/>
      <c r="C3035" s="44"/>
      <c r="D3035" s="44"/>
      <c r="E3035" s="44"/>
      <c r="G3035" s="44"/>
      <c r="H3035" s="44"/>
      <c r="I3035" s="44"/>
      <c r="J3035" s="44"/>
      <c r="K3035" s="44"/>
      <c r="M3035" s="44"/>
      <c r="N3035" s="44"/>
      <c r="O3035" s="44"/>
      <c r="P3035" s="44"/>
      <c r="Q3035" s="44"/>
      <c r="W3035" s="44"/>
      <c r="X3035" s="44"/>
      <c r="Y3035" s="44"/>
    </row>
    <row r="3036" spans="1:25" s="47" customFormat="1" x14ac:dyDescent="0.25">
      <c r="A3036" s="44"/>
      <c r="B3036" s="44"/>
      <c r="C3036" s="44"/>
      <c r="D3036" s="44"/>
      <c r="E3036" s="44"/>
      <c r="G3036" s="44"/>
      <c r="H3036" s="44"/>
      <c r="I3036" s="44"/>
      <c r="J3036" s="44"/>
      <c r="K3036" s="44"/>
      <c r="M3036" s="44"/>
      <c r="N3036" s="44"/>
      <c r="O3036" s="44"/>
      <c r="P3036" s="44"/>
      <c r="Q3036" s="44"/>
      <c r="W3036" s="44"/>
      <c r="X3036" s="44"/>
      <c r="Y3036" s="44"/>
    </row>
    <row r="3037" spans="1:25" s="47" customFormat="1" x14ac:dyDescent="0.25">
      <c r="A3037" s="44"/>
      <c r="B3037" s="44"/>
      <c r="C3037" s="44"/>
      <c r="D3037" s="44"/>
      <c r="E3037" s="44"/>
      <c r="G3037" s="44"/>
      <c r="H3037" s="44"/>
      <c r="I3037" s="44"/>
      <c r="J3037" s="44"/>
      <c r="K3037" s="44"/>
      <c r="M3037" s="44"/>
      <c r="N3037" s="44"/>
      <c r="O3037" s="44"/>
      <c r="P3037" s="44"/>
      <c r="Q3037" s="44"/>
      <c r="W3037" s="44"/>
      <c r="X3037" s="44"/>
      <c r="Y3037" s="44"/>
    </row>
    <row r="3038" spans="1:25" s="47" customFormat="1" x14ac:dyDescent="0.25">
      <c r="A3038" s="44"/>
      <c r="B3038" s="44"/>
      <c r="C3038" s="44"/>
      <c r="D3038" s="44"/>
      <c r="E3038" s="44"/>
      <c r="G3038" s="44"/>
      <c r="H3038" s="44"/>
      <c r="I3038" s="44"/>
      <c r="J3038" s="44"/>
      <c r="K3038" s="44"/>
      <c r="M3038" s="44"/>
      <c r="N3038" s="44"/>
      <c r="O3038" s="44"/>
      <c r="P3038" s="44"/>
      <c r="Q3038" s="44"/>
      <c r="W3038" s="44"/>
      <c r="X3038" s="44"/>
      <c r="Y3038" s="44"/>
    </row>
    <row r="3039" spans="1:25" s="47" customFormat="1" x14ac:dyDescent="0.25">
      <c r="A3039" s="44"/>
      <c r="B3039" s="44"/>
      <c r="C3039" s="44"/>
      <c r="D3039" s="44"/>
      <c r="E3039" s="44"/>
      <c r="G3039" s="44"/>
      <c r="H3039" s="44"/>
      <c r="I3039" s="44"/>
      <c r="J3039" s="44"/>
      <c r="K3039" s="44"/>
      <c r="M3039" s="44"/>
      <c r="N3039" s="44"/>
      <c r="O3039" s="44"/>
      <c r="P3039" s="44"/>
      <c r="Q3039" s="44"/>
      <c r="W3039" s="44"/>
      <c r="X3039" s="44"/>
      <c r="Y3039" s="44"/>
    </row>
    <row r="3040" spans="1:25" s="47" customFormat="1" x14ac:dyDescent="0.25">
      <c r="A3040" s="44"/>
      <c r="B3040" s="44"/>
      <c r="C3040" s="44"/>
      <c r="D3040" s="44"/>
      <c r="E3040" s="44"/>
      <c r="G3040" s="44"/>
      <c r="H3040" s="44"/>
      <c r="I3040" s="44"/>
      <c r="J3040" s="44"/>
      <c r="K3040" s="44"/>
      <c r="M3040" s="44"/>
      <c r="N3040" s="44"/>
      <c r="O3040" s="44"/>
      <c r="P3040" s="44"/>
      <c r="Q3040" s="44"/>
      <c r="W3040" s="44"/>
      <c r="X3040" s="44"/>
      <c r="Y3040" s="44"/>
    </row>
    <row r="3041" spans="1:25" s="47" customFormat="1" x14ac:dyDescent="0.25">
      <c r="A3041" s="44"/>
      <c r="B3041" s="44"/>
      <c r="C3041" s="44"/>
      <c r="D3041" s="44"/>
      <c r="E3041" s="44"/>
      <c r="G3041" s="44"/>
      <c r="H3041" s="44"/>
      <c r="I3041" s="44"/>
      <c r="J3041" s="44"/>
      <c r="K3041" s="44"/>
      <c r="M3041" s="44"/>
      <c r="N3041" s="44"/>
      <c r="O3041" s="44"/>
      <c r="P3041" s="44"/>
      <c r="Q3041" s="44"/>
      <c r="W3041" s="44"/>
      <c r="X3041" s="44"/>
      <c r="Y3041" s="44"/>
    </row>
    <row r="3042" spans="1:25" s="47" customFormat="1" x14ac:dyDescent="0.25">
      <c r="A3042" s="44"/>
      <c r="B3042" s="44"/>
      <c r="C3042" s="44"/>
      <c r="D3042" s="44"/>
      <c r="E3042" s="44"/>
      <c r="G3042" s="44"/>
      <c r="H3042" s="44"/>
      <c r="I3042" s="44"/>
      <c r="J3042" s="44"/>
      <c r="K3042" s="44"/>
      <c r="M3042" s="44"/>
      <c r="N3042" s="44"/>
      <c r="O3042" s="44"/>
      <c r="P3042" s="44"/>
      <c r="Q3042" s="44"/>
      <c r="W3042" s="44"/>
      <c r="X3042" s="44"/>
      <c r="Y3042" s="44"/>
    </row>
    <row r="3043" spans="1:25" s="47" customFormat="1" x14ac:dyDescent="0.25">
      <c r="A3043" s="44"/>
      <c r="B3043" s="44"/>
      <c r="C3043" s="44"/>
      <c r="D3043" s="44"/>
      <c r="E3043" s="44"/>
      <c r="G3043" s="44"/>
      <c r="H3043" s="44"/>
      <c r="I3043" s="44"/>
      <c r="J3043" s="44"/>
      <c r="K3043" s="44"/>
      <c r="M3043" s="44"/>
      <c r="N3043" s="44"/>
      <c r="O3043" s="44"/>
      <c r="P3043" s="44"/>
      <c r="Q3043" s="44"/>
      <c r="W3043" s="44"/>
      <c r="X3043" s="44"/>
      <c r="Y3043" s="44"/>
    </row>
    <row r="3044" spans="1:25" s="47" customFormat="1" x14ac:dyDescent="0.25">
      <c r="A3044" s="44"/>
      <c r="B3044" s="44"/>
      <c r="C3044" s="44"/>
      <c r="D3044" s="44"/>
      <c r="E3044" s="44"/>
      <c r="G3044" s="44"/>
      <c r="H3044" s="44"/>
      <c r="I3044" s="44"/>
      <c r="J3044" s="44"/>
      <c r="K3044" s="44"/>
      <c r="M3044" s="44"/>
      <c r="N3044" s="44"/>
      <c r="O3044" s="44"/>
      <c r="P3044" s="44"/>
      <c r="Q3044" s="44"/>
      <c r="W3044" s="44"/>
      <c r="X3044" s="44"/>
      <c r="Y3044" s="44"/>
    </row>
    <row r="3045" spans="1:25" s="47" customFormat="1" x14ac:dyDescent="0.25">
      <c r="A3045" s="44"/>
      <c r="B3045" s="44"/>
      <c r="C3045" s="44"/>
      <c r="D3045" s="44"/>
      <c r="E3045" s="44"/>
      <c r="G3045" s="44"/>
      <c r="H3045" s="44"/>
      <c r="I3045" s="44"/>
      <c r="J3045" s="44"/>
      <c r="K3045" s="44"/>
      <c r="M3045" s="44"/>
      <c r="N3045" s="44"/>
      <c r="O3045" s="44"/>
      <c r="P3045" s="44"/>
      <c r="Q3045" s="44"/>
      <c r="W3045" s="44"/>
      <c r="X3045" s="44"/>
      <c r="Y3045" s="44"/>
    </row>
    <row r="3046" spans="1:25" s="47" customFormat="1" x14ac:dyDescent="0.25">
      <c r="A3046" s="44"/>
      <c r="B3046" s="44"/>
      <c r="C3046" s="44"/>
      <c r="D3046" s="44"/>
      <c r="E3046" s="44"/>
      <c r="G3046" s="44"/>
      <c r="H3046" s="44"/>
      <c r="I3046" s="44"/>
      <c r="J3046" s="44"/>
      <c r="K3046" s="44"/>
      <c r="M3046" s="44"/>
      <c r="N3046" s="44"/>
      <c r="O3046" s="44"/>
      <c r="P3046" s="44"/>
      <c r="Q3046" s="44"/>
      <c r="W3046" s="44"/>
      <c r="X3046" s="44"/>
      <c r="Y3046" s="44"/>
    </row>
    <row r="3047" spans="1:25" s="47" customFormat="1" x14ac:dyDescent="0.25">
      <c r="A3047" s="44"/>
      <c r="B3047" s="44"/>
      <c r="C3047" s="44"/>
      <c r="D3047" s="44"/>
      <c r="E3047" s="44"/>
      <c r="G3047" s="44"/>
      <c r="H3047" s="44"/>
      <c r="I3047" s="44"/>
      <c r="J3047" s="44"/>
      <c r="K3047" s="44"/>
      <c r="M3047" s="44"/>
      <c r="N3047" s="44"/>
      <c r="O3047" s="44"/>
      <c r="P3047" s="44"/>
      <c r="Q3047" s="44"/>
      <c r="W3047" s="44"/>
      <c r="X3047" s="44"/>
      <c r="Y3047" s="44"/>
    </row>
    <row r="3048" spans="1:25" s="47" customFormat="1" x14ac:dyDescent="0.25">
      <c r="A3048" s="44"/>
      <c r="B3048" s="44"/>
      <c r="C3048" s="44"/>
      <c r="D3048" s="44"/>
      <c r="E3048" s="44"/>
      <c r="G3048" s="44"/>
      <c r="H3048" s="44"/>
      <c r="I3048" s="44"/>
      <c r="J3048" s="44"/>
      <c r="K3048" s="44"/>
      <c r="M3048" s="44"/>
      <c r="N3048" s="44"/>
      <c r="O3048" s="44"/>
      <c r="P3048" s="44"/>
      <c r="Q3048" s="44"/>
      <c r="W3048" s="44"/>
      <c r="X3048" s="44"/>
      <c r="Y3048" s="44"/>
    </row>
    <row r="3049" spans="1:25" s="47" customFormat="1" x14ac:dyDescent="0.25">
      <c r="A3049" s="44"/>
      <c r="B3049" s="44"/>
      <c r="C3049" s="44"/>
      <c r="D3049" s="44"/>
      <c r="E3049" s="44"/>
      <c r="G3049" s="44"/>
      <c r="H3049" s="44"/>
      <c r="I3049" s="44"/>
      <c r="J3049" s="44"/>
      <c r="K3049" s="44"/>
      <c r="M3049" s="44"/>
      <c r="N3049" s="44"/>
      <c r="O3049" s="44"/>
      <c r="P3049" s="44"/>
      <c r="Q3049" s="44"/>
      <c r="W3049" s="44"/>
      <c r="X3049" s="44"/>
      <c r="Y3049" s="44"/>
    </row>
    <row r="3050" spans="1:25" s="47" customFormat="1" x14ac:dyDescent="0.25">
      <c r="A3050" s="44"/>
      <c r="B3050" s="44"/>
      <c r="C3050" s="44"/>
      <c r="D3050" s="44"/>
      <c r="E3050" s="44"/>
      <c r="G3050" s="44"/>
      <c r="H3050" s="44"/>
      <c r="I3050" s="44"/>
      <c r="J3050" s="44"/>
      <c r="K3050" s="44"/>
      <c r="M3050" s="44"/>
      <c r="N3050" s="44"/>
      <c r="O3050" s="44"/>
      <c r="P3050" s="44"/>
      <c r="Q3050" s="44"/>
      <c r="W3050" s="44"/>
      <c r="X3050" s="44"/>
      <c r="Y3050" s="44"/>
    </row>
    <row r="3051" spans="1:25" s="47" customFormat="1" x14ac:dyDescent="0.25">
      <c r="A3051" s="44"/>
      <c r="B3051" s="44"/>
      <c r="C3051" s="44"/>
      <c r="D3051" s="44"/>
      <c r="E3051" s="44"/>
      <c r="G3051" s="44"/>
      <c r="H3051" s="44"/>
      <c r="I3051" s="44"/>
      <c r="J3051" s="44"/>
      <c r="K3051" s="44"/>
      <c r="M3051" s="44"/>
      <c r="N3051" s="44"/>
      <c r="O3051" s="44"/>
      <c r="P3051" s="44"/>
      <c r="Q3051" s="44"/>
      <c r="W3051" s="44"/>
      <c r="X3051" s="44"/>
      <c r="Y3051" s="44"/>
    </row>
    <row r="3052" spans="1:25" s="47" customFormat="1" x14ac:dyDescent="0.25">
      <c r="A3052" s="44"/>
      <c r="B3052" s="44"/>
      <c r="C3052" s="44"/>
      <c r="D3052" s="44"/>
      <c r="E3052" s="44"/>
      <c r="G3052" s="44"/>
      <c r="H3052" s="44"/>
      <c r="I3052" s="44"/>
      <c r="J3052" s="44"/>
      <c r="K3052" s="44"/>
      <c r="M3052" s="44"/>
      <c r="N3052" s="44"/>
      <c r="O3052" s="44"/>
      <c r="P3052" s="44"/>
      <c r="Q3052" s="44"/>
      <c r="W3052" s="44"/>
      <c r="X3052" s="44"/>
      <c r="Y3052" s="44"/>
    </row>
    <row r="3053" spans="1:25" s="47" customFormat="1" x14ac:dyDescent="0.25">
      <c r="A3053" s="44"/>
      <c r="B3053" s="44"/>
      <c r="C3053" s="44"/>
      <c r="D3053" s="44"/>
      <c r="E3053" s="44"/>
      <c r="G3053" s="44"/>
      <c r="H3053" s="44"/>
      <c r="I3053" s="44"/>
      <c r="J3053" s="44"/>
      <c r="K3053" s="44"/>
      <c r="M3053" s="44"/>
      <c r="N3053" s="44"/>
      <c r="O3053" s="44"/>
      <c r="P3053" s="44"/>
      <c r="Q3053" s="44"/>
      <c r="W3053" s="44"/>
      <c r="X3053" s="44"/>
      <c r="Y3053" s="44"/>
    </row>
    <row r="3054" spans="1:25" s="47" customFormat="1" x14ac:dyDescent="0.25">
      <c r="A3054" s="44"/>
      <c r="B3054" s="44"/>
      <c r="C3054" s="44"/>
      <c r="D3054" s="44"/>
      <c r="E3054" s="44"/>
      <c r="G3054" s="44"/>
      <c r="H3054" s="44"/>
      <c r="I3054" s="44"/>
      <c r="J3054" s="44"/>
      <c r="K3054" s="44"/>
      <c r="M3054" s="44"/>
      <c r="N3054" s="44"/>
      <c r="O3054" s="44"/>
      <c r="P3054" s="44"/>
      <c r="Q3054" s="44"/>
      <c r="W3054" s="44"/>
      <c r="X3054" s="44"/>
      <c r="Y3054" s="44"/>
    </row>
    <row r="3055" spans="1:25" s="47" customFormat="1" x14ac:dyDescent="0.25">
      <c r="A3055" s="44"/>
      <c r="B3055" s="44"/>
      <c r="C3055" s="44"/>
      <c r="D3055" s="44"/>
      <c r="E3055" s="44"/>
      <c r="G3055" s="44"/>
      <c r="H3055" s="44"/>
      <c r="I3055" s="44"/>
      <c r="J3055" s="44"/>
      <c r="K3055" s="44"/>
      <c r="M3055" s="44"/>
      <c r="N3055" s="44"/>
      <c r="O3055" s="44"/>
      <c r="P3055" s="44"/>
      <c r="Q3055" s="44"/>
      <c r="W3055" s="44"/>
      <c r="X3055" s="44"/>
      <c r="Y3055" s="44"/>
    </row>
    <row r="3056" spans="1:25" s="47" customFormat="1" x14ac:dyDescent="0.25">
      <c r="A3056" s="44"/>
      <c r="B3056" s="44"/>
      <c r="C3056" s="44"/>
      <c r="D3056" s="44"/>
      <c r="E3056" s="44"/>
      <c r="G3056" s="44"/>
      <c r="H3056" s="44"/>
      <c r="I3056" s="44"/>
      <c r="J3056" s="44"/>
      <c r="K3056" s="44"/>
      <c r="M3056" s="44"/>
      <c r="N3056" s="44"/>
      <c r="O3056" s="44"/>
      <c r="P3056" s="44"/>
      <c r="Q3056" s="44"/>
      <c r="W3056" s="44"/>
      <c r="X3056" s="44"/>
      <c r="Y3056" s="44"/>
    </row>
    <row r="3057" spans="1:25" s="47" customFormat="1" x14ac:dyDescent="0.25">
      <c r="A3057" s="44"/>
      <c r="B3057" s="44"/>
      <c r="C3057" s="44"/>
      <c r="D3057" s="44"/>
      <c r="E3057" s="44"/>
      <c r="G3057" s="44"/>
      <c r="H3057" s="44"/>
      <c r="I3057" s="44"/>
      <c r="J3057" s="44"/>
      <c r="K3057" s="44"/>
      <c r="M3057" s="44"/>
      <c r="N3057" s="44"/>
      <c r="O3057" s="44"/>
      <c r="P3057" s="44"/>
      <c r="Q3057" s="44"/>
      <c r="W3057" s="44"/>
      <c r="X3057" s="44"/>
      <c r="Y3057" s="44"/>
    </row>
    <row r="3058" spans="1:25" s="47" customFormat="1" x14ac:dyDescent="0.25">
      <c r="A3058" s="44"/>
      <c r="B3058" s="44"/>
      <c r="C3058" s="44"/>
      <c r="D3058" s="44"/>
      <c r="E3058" s="44"/>
      <c r="G3058" s="44"/>
      <c r="H3058" s="44"/>
      <c r="I3058" s="44"/>
      <c r="J3058" s="44"/>
      <c r="K3058" s="44"/>
      <c r="M3058" s="44"/>
      <c r="N3058" s="44"/>
      <c r="O3058" s="44"/>
      <c r="P3058" s="44"/>
      <c r="Q3058" s="44"/>
      <c r="W3058" s="44"/>
      <c r="X3058" s="44"/>
      <c r="Y3058" s="44"/>
    </row>
    <row r="3059" spans="1:25" s="47" customFormat="1" x14ac:dyDescent="0.25">
      <c r="A3059" s="44"/>
      <c r="B3059" s="44"/>
      <c r="C3059" s="44"/>
      <c r="D3059" s="44"/>
      <c r="E3059" s="44"/>
      <c r="G3059" s="44"/>
      <c r="H3059" s="44"/>
      <c r="I3059" s="44"/>
      <c r="J3059" s="44"/>
      <c r="K3059" s="44"/>
      <c r="M3059" s="44"/>
      <c r="N3059" s="44"/>
      <c r="O3059" s="44"/>
      <c r="P3059" s="44"/>
      <c r="Q3059" s="44"/>
      <c r="W3059" s="44"/>
      <c r="X3059" s="44"/>
      <c r="Y3059" s="44"/>
    </row>
    <row r="3060" spans="1:25" s="47" customFormat="1" x14ac:dyDescent="0.25">
      <c r="A3060" s="44"/>
      <c r="B3060" s="44"/>
      <c r="C3060" s="44"/>
      <c r="D3060" s="44"/>
      <c r="E3060" s="44"/>
      <c r="G3060" s="44"/>
      <c r="H3060" s="44"/>
      <c r="I3060" s="44"/>
      <c r="J3060" s="44"/>
      <c r="K3060" s="44"/>
      <c r="M3060" s="44"/>
      <c r="N3060" s="44"/>
      <c r="O3060" s="44"/>
      <c r="P3060" s="44"/>
      <c r="Q3060" s="44"/>
      <c r="W3060" s="44"/>
      <c r="X3060" s="44"/>
      <c r="Y3060" s="44"/>
    </row>
    <row r="3061" spans="1:25" s="47" customFormat="1" x14ac:dyDescent="0.25">
      <c r="A3061" s="44"/>
      <c r="B3061" s="44"/>
      <c r="C3061" s="44"/>
      <c r="D3061" s="44"/>
      <c r="E3061" s="44"/>
      <c r="G3061" s="44"/>
      <c r="H3061" s="44"/>
      <c r="I3061" s="44"/>
      <c r="J3061" s="44"/>
      <c r="K3061" s="44"/>
      <c r="M3061" s="44"/>
      <c r="N3061" s="44"/>
      <c r="O3061" s="44"/>
      <c r="P3061" s="44"/>
      <c r="Q3061" s="44"/>
      <c r="W3061" s="44"/>
      <c r="X3061" s="44"/>
      <c r="Y3061" s="44"/>
    </row>
    <row r="3062" spans="1:25" s="47" customFormat="1" x14ac:dyDescent="0.25">
      <c r="A3062" s="44"/>
      <c r="B3062" s="44"/>
      <c r="C3062" s="44"/>
      <c r="D3062" s="44"/>
      <c r="E3062" s="44"/>
      <c r="G3062" s="44"/>
      <c r="H3062" s="44"/>
      <c r="I3062" s="44"/>
      <c r="J3062" s="44"/>
      <c r="K3062" s="44"/>
      <c r="M3062" s="44"/>
      <c r="N3062" s="44"/>
      <c r="O3062" s="44"/>
      <c r="P3062" s="44"/>
      <c r="Q3062" s="44"/>
      <c r="W3062" s="44"/>
      <c r="X3062" s="44"/>
      <c r="Y3062" s="44"/>
    </row>
    <row r="3063" spans="1:25" s="47" customFormat="1" x14ac:dyDescent="0.25">
      <c r="A3063" s="44"/>
      <c r="B3063" s="44"/>
      <c r="C3063" s="44"/>
      <c r="D3063" s="44"/>
      <c r="E3063" s="44"/>
      <c r="G3063" s="44"/>
      <c r="H3063" s="44"/>
      <c r="I3063" s="44"/>
      <c r="J3063" s="44"/>
      <c r="K3063" s="44"/>
      <c r="M3063" s="44"/>
      <c r="N3063" s="44"/>
      <c r="O3063" s="44"/>
      <c r="P3063" s="44"/>
      <c r="Q3063" s="44"/>
      <c r="W3063" s="44"/>
      <c r="X3063" s="44"/>
      <c r="Y3063" s="44"/>
    </row>
    <row r="3064" spans="1:25" s="47" customFormat="1" x14ac:dyDescent="0.25">
      <c r="A3064" s="44"/>
      <c r="B3064" s="44"/>
      <c r="C3064" s="44"/>
      <c r="D3064" s="44"/>
      <c r="E3064" s="44"/>
      <c r="G3064" s="44"/>
      <c r="H3064" s="44"/>
      <c r="I3064" s="44"/>
      <c r="J3064" s="44"/>
      <c r="K3064" s="44"/>
      <c r="M3064" s="44"/>
      <c r="N3064" s="44"/>
      <c r="O3064" s="44"/>
      <c r="P3064" s="44"/>
      <c r="Q3064" s="44"/>
      <c r="W3064" s="44"/>
      <c r="X3064" s="44"/>
      <c r="Y3064" s="44"/>
    </row>
    <row r="3065" spans="1:25" s="47" customFormat="1" x14ac:dyDescent="0.25">
      <c r="A3065" s="44"/>
      <c r="B3065" s="44"/>
      <c r="C3065" s="44"/>
      <c r="D3065" s="44"/>
      <c r="E3065" s="44"/>
      <c r="G3065" s="44"/>
      <c r="H3065" s="44"/>
      <c r="I3065" s="44"/>
      <c r="J3065" s="44"/>
      <c r="K3065" s="44"/>
      <c r="M3065" s="44"/>
      <c r="N3065" s="44"/>
      <c r="O3065" s="44"/>
      <c r="P3065" s="44"/>
      <c r="Q3065" s="44"/>
      <c r="W3065" s="44"/>
      <c r="X3065" s="44"/>
      <c r="Y3065" s="44"/>
    </row>
    <row r="3066" spans="1:25" s="47" customFormat="1" x14ac:dyDescent="0.25">
      <c r="A3066" s="44"/>
      <c r="B3066" s="44"/>
      <c r="C3066" s="44"/>
      <c r="D3066" s="44"/>
      <c r="E3066" s="44"/>
      <c r="G3066" s="44"/>
      <c r="H3066" s="44"/>
      <c r="I3066" s="44"/>
      <c r="J3066" s="44"/>
      <c r="K3066" s="44"/>
      <c r="M3066" s="44"/>
      <c r="N3066" s="44"/>
      <c r="O3066" s="44"/>
      <c r="P3066" s="44"/>
      <c r="Q3066" s="44"/>
      <c r="W3066" s="44"/>
      <c r="X3066" s="44"/>
      <c r="Y3066" s="44"/>
    </row>
    <row r="3067" spans="1:25" s="47" customFormat="1" x14ac:dyDescent="0.25">
      <c r="A3067" s="44"/>
      <c r="B3067" s="44"/>
      <c r="C3067" s="44"/>
      <c r="D3067" s="44"/>
      <c r="E3067" s="44"/>
      <c r="G3067" s="44"/>
      <c r="H3067" s="44"/>
      <c r="I3067" s="44"/>
      <c r="J3067" s="44"/>
      <c r="K3067" s="44"/>
      <c r="M3067" s="44"/>
      <c r="N3067" s="44"/>
      <c r="O3067" s="44"/>
      <c r="P3067" s="44"/>
      <c r="Q3067" s="44"/>
      <c r="W3067" s="44"/>
      <c r="X3067" s="44"/>
      <c r="Y3067" s="44"/>
    </row>
    <row r="3068" spans="1:25" s="47" customFormat="1" x14ac:dyDescent="0.25">
      <c r="A3068" s="44"/>
      <c r="B3068" s="44"/>
      <c r="C3068" s="44"/>
      <c r="D3068" s="44"/>
      <c r="E3068" s="44"/>
      <c r="G3068" s="44"/>
      <c r="H3068" s="44"/>
      <c r="I3068" s="44"/>
      <c r="J3068" s="44"/>
      <c r="K3068" s="44"/>
      <c r="M3068" s="44"/>
      <c r="N3068" s="44"/>
      <c r="O3068" s="44"/>
      <c r="P3068" s="44"/>
      <c r="Q3068" s="44"/>
      <c r="W3068" s="44"/>
      <c r="X3068" s="44"/>
      <c r="Y3068" s="44"/>
    </row>
    <row r="3069" spans="1:25" s="47" customFormat="1" x14ac:dyDescent="0.25">
      <c r="A3069" s="44"/>
      <c r="B3069" s="44"/>
      <c r="C3069" s="44"/>
      <c r="D3069" s="44"/>
      <c r="E3069" s="44"/>
      <c r="G3069" s="44"/>
      <c r="H3069" s="44"/>
      <c r="I3069" s="44"/>
      <c r="J3069" s="44"/>
      <c r="K3069" s="44"/>
      <c r="M3069" s="44"/>
      <c r="N3069" s="44"/>
      <c r="O3069" s="44"/>
      <c r="P3069" s="44"/>
      <c r="Q3069" s="44"/>
      <c r="W3069" s="44"/>
      <c r="X3069" s="44"/>
      <c r="Y3069" s="44"/>
    </row>
    <row r="3070" spans="1:25" s="47" customFormat="1" x14ac:dyDescent="0.25">
      <c r="A3070" s="44"/>
      <c r="B3070" s="44"/>
      <c r="C3070" s="44"/>
      <c r="D3070" s="44"/>
      <c r="E3070" s="44"/>
      <c r="G3070" s="44"/>
      <c r="H3070" s="44"/>
      <c r="I3070" s="44"/>
      <c r="J3070" s="44"/>
      <c r="K3070" s="44"/>
      <c r="M3070" s="44"/>
      <c r="N3070" s="44"/>
      <c r="O3070" s="44"/>
      <c r="P3070" s="44"/>
      <c r="Q3070" s="44"/>
      <c r="W3070" s="44"/>
      <c r="X3070" s="44"/>
      <c r="Y3070" s="44"/>
    </row>
    <row r="3071" spans="1:25" s="47" customFormat="1" x14ac:dyDescent="0.25">
      <c r="A3071" s="44"/>
      <c r="B3071" s="44"/>
      <c r="C3071" s="44"/>
      <c r="D3071" s="44"/>
      <c r="E3071" s="44"/>
      <c r="G3071" s="44"/>
      <c r="H3071" s="44"/>
      <c r="I3071" s="44"/>
      <c r="J3071" s="44"/>
      <c r="K3071" s="44"/>
      <c r="M3071" s="44"/>
      <c r="N3071" s="44"/>
      <c r="O3071" s="44"/>
      <c r="P3071" s="44"/>
      <c r="Q3071" s="44"/>
      <c r="W3071" s="44"/>
      <c r="X3071" s="44"/>
      <c r="Y3071" s="44"/>
    </row>
    <row r="3072" spans="1:25" s="47" customFormat="1" x14ac:dyDescent="0.25">
      <c r="A3072" s="44"/>
      <c r="B3072" s="44"/>
      <c r="C3072" s="44"/>
      <c r="D3072" s="44"/>
      <c r="E3072" s="44"/>
      <c r="G3072" s="44"/>
      <c r="H3072" s="44"/>
      <c r="I3072" s="44"/>
      <c r="J3072" s="44"/>
      <c r="K3072" s="44"/>
      <c r="M3072" s="44"/>
      <c r="N3072" s="44"/>
      <c r="O3072" s="44"/>
      <c r="P3072" s="44"/>
      <c r="Q3072" s="44"/>
      <c r="W3072" s="44"/>
      <c r="X3072" s="44"/>
      <c r="Y3072" s="44"/>
    </row>
    <row r="3073" spans="1:25" s="47" customFormat="1" x14ac:dyDescent="0.25">
      <c r="A3073" s="44"/>
      <c r="B3073" s="44"/>
      <c r="C3073" s="44"/>
      <c r="D3073" s="44"/>
      <c r="E3073" s="44"/>
      <c r="G3073" s="44"/>
      <c r="H3073" s="44"/>
      <c r="I3073" s="44"/>
      <c r="J3073" s="44"/>
      <c r="K3073" s="44"/>
      <c r="M3073" s="44"/>
      <c r="N3073" s="44"/>
      <c r="O3073" s="44"/>
      <c r="P3073" s="44"/>
      <c r="Q3073" s="44"/>
      <c r="W3073" s="44"/>
      <c r="X3073" s="44"/>
      <c r="Y3073" s="44"/>
    </row>
    <row r="3074" spans="1:25" s="47" customFormat="1" x14ac:dyDescent="0.25">
      <c r="A3074" s="44"/>
      <c r="B3074" s="44"/>
      <c r="C3074" s="44"/>
      <c r="D3074" s="44"/>
      <c r="E3074" s="44"/>
      <c r="G3074" s="44"/>
      <c r="H3074" s="44"/>
      <c r="I3074" s="44"/>
      <c r="J3074" s="44"/>
      <c r="K3074" s="44"/>
      <c r="M3074" s="44"/>
      <c r="N3074" s="44"/>
      <c r="O3074" s="44"/>
      <c r="P3074" s="44"/>
      <c r="Q3074" s="44"/>
      <c r="W3074" s="44"/>
      <c r="X3074" s="44"/>
      <c r="Y3074" s="44"/>
    </row>
    <row r="3075" spans="1:25" s="47" customFormat="1" x14ac:dyDescent="0.25">
      <c r="A3075" s="44"/>
      <c r="B3075" s="44"/>
      <c r="C3075" s="44"/>
      <c r="D3075" s="44"/>
      <c r="E3075" s="44"/>
      <c r="G3075" s="44"/>
      <c r="H3075" s="44"/>
      <c r="I3075" s="44"/>
      <c r="J3075" s="44"/>
      <c r="K3075" s="44"/>
      <c r="M3075" s="44"/>
      <c r="N3075" s="44"/>
      <c r="O3075" s="44"/>
      <c r="P3075" s="44"/>
      <c r="Q3075" s="44"/>
      <c r="W3075" s="44"/>
      <c r="X3075" s="44"/>
      <c r="Y3075" s="44"/>
    </row>
    <row r="3076" spans="1:25" s="47" customFormat="1" x14ac:dyDescent="0.25">
      <c r="A3076" s="44"/>
      <c r="B3076" s="44"/>
      <c r="C3076" s="44"/>
      <c r="D3076" s="44"/>
      <c r="E3076" s="44"/>
      <c r="G3076" s="44"/>
      <c r="H3076" s="44"/>
      <c r="I3076" s="44"/>
      <c r="J3076" s="44"/>
      <c r="K3076" s="44"/>
      <c r="M3076" s="44"/>
      <c r="N3076" s="44"/>
      <c r="O3076" s="44"/>
      <c r="P3076" s="44"/>
      <c r="Q3076" s="44"/>
      <c r="W3076" s="44"/>
      <c r="X3076" s="44"/>
      <c r="Y3076" s="44"/>
    </row>
    <row r="3077" spans="1:25" s="47" customFormat="1" x14ac:dyDescent="0.25">
      <c r="A3077" s="44"/>
      <c r="B3077" s="44"/>
      <c r="C3077" s="44"/>
      <c r="D3077" s="44"/>
      <c r="E3077" s="44"/>
      <c r="G3077" s="44"/>
      <c r="H3077" s="44"/>
      <c r="I3077" s="44"/>
      <c r="J3077" s="44"/>
      <c r="K3077" s="44"/>
      <c r="M3077" s="44"/>
      <c r="N3077" s="44"/>
      <c r="O3077" s="44"/>
      <c r="P3077" s="44"/>
      <c r="Q3077" s="44"/>
      <c r="W3077" s="44"/>
      <c r="X3077" s="44"/>
      <c r="Y3077" s="44"/>
    </row>
    <row r="3078" spans="1:25" s="47" customFormat="1" x14ac:dyDescent="0.25">
      <c r="A3078" s="44"/>
      <c r="B3078" s="44"/>
      <c r="C3078" s="44"/>
      <c r="D3078" s="44"/>
      <c r="E3078" s="44"/>
      <c r="G3078" s="44"/>
      <c r="H3078" s="44"/>
      <c r="I3078" s="44"/>
      <c r="J3078" s="44"/>
      <c r="K3078" s="44"/>
      <c r="M3078" s="44"/>
      <c r="N3078" s="44"/>
      <c r="O3078" s="44"/>
      <c r="P3078" s="44"/>
      <c r="Q3078" s="44"/>
      <c r="W3078" s="44"/>
      <c r="X3078" s="44"/>
      <c r="Y3078" s="44"/>
    </row>
    <row r="3079" spans="1:25" s="47" customFormat="1" x14ac:dyDescent="0.25">
      <c r="A3079" s="44"/>
      <c r="B3079" s="44"/>
      <c r="C3079" s="44"/>
      <c r="D3079" s="44"/>
      <c r="E3079" s="44"/>
      <c r="G3079" s="44"/>
      <c r="H3079" s="44"/>
      <c r="I3079" s="44"/>
      <c r="J3079" s="44"/>
      <c r="K3079" s="44"/>
      <c r="M3079" s="44"/>
      <c r="N3079" s="44"/>
      <c r="O3079" s="44"/>
      <c r="P3079" s="44"/>
      <c r="Q3079" s="44"/>
      <c r="W3079" s="44"/>
      <c r="X3079" s="44"/>
      <c r="Y3079" s="44"/>
    </row>
    <row r="3080" spans="1:25" s="47" customFormat="1" x14ac:dyDescent="0.25">
      <c r="A3080" s="44"/>
      <c r="B3080" s="44"/>
      <c r="C3080" s="44"/>
      <c r="D3080" s="44"/>
      <c r="E3080" s="44"/>
      <c r="G3080" s="44"/>
      <c r="H3080" s="44"/>
      <c r="I3080" s="44"/>
      <c r="J3080" s="44"/>
      <c r="K3080" s="44"/>
      <c r="M3080" s="44"/>
      <c r="N3080" s="44"/>
      <c r="O3080" s="44"/>
      <c r="P3080" s="44"/>
      <c r="Q3080" s="44"/>
      <c r="W3080" s="44"/>
      <c r="X3080" s="44"/>
      <c r="Y3080" s="44"/>
    </row>
    <row r="3081" spans="1:25" s="47" customFormat="1" x14ac:dyDescent="0.25">
      <c r="A3081" s="44"/>
      <c r="B3081" s="44"/>
      <c r="C3081" s="44"/>
      <c r="D3081" s="44"/>
      <c r="E3081" s="44"/>
      <c r="G3081" s="44"/>
      <c r="H3081" s="44"/>
      <c r="I3081" s="44"/>
      <c r="J3081" s="44"/>
      <c r="K3081" s="44"/>
      <c r="M3081" s="44"/>
      <c r="N3081" s="44"/>
      <c r="O3081" s="44"/>
      <c r="P3081" s="44"/>
      <c r="Q3081" s="44"/>
      <c r="W3081" s="44"/>
      <c r="X3081" s="44"/>
      <c r="Y3081" s="44"/>
    </row>
    <row r="3082" spans="1:25" s="47" customFormat="1" x14ac:dyDescent="0.25">
      <c r="A3082" s="44"/>
      <c r="B3082" s="44"/>
      <c r="C3082" s="44"/>
      <c r="D3082" s="44"/>
      <c r="E3082" s="44"/>
      <c r="G3082" s="44"/>
      <c r="H3082" s="44"/>
      <c r="I3082" s="44"/>
      <c r="J3082" s="44"/>
      <c r="K3082" s="44"/>
      <c r="M3082" s="44"/>
      <c r="N3082" s="44"/>
      <c r="O3082" s="44"/>
      <c r="P3082" s="44"/>
      <c r="Q3082" s="44"/>
      <c r="W3082" s="44"/>
      <c r="X3082" s="44"/>
      <c r="Y3082" s="44"/>
    </row>
    <row r="3083" spans="1:25" s="47" customFormat="1" x14ac:dyDescent="0.25">
      <c r="A3083" s="44"/>
      <c r="B3083" s="44"/>
      <c r="C3083" s="44"/>
      <c r="D3083" s="44"/>
      <c r="E3083" s="44"/>
      <c r="G3083" s="44"/>
      <c r="H3083" s="44"/>
      <c r="I3083" s="44"/>
      <c r="J3083" s="44"/>
      <c r="K3083" s="44"/>
      <c r="M3083" s="44"/>
      <c r="N3083" s="44"/>
      <c r="O3083" s="44"/>
      <c r="P3083" s="44"/>
      <c r="Q3083" s="44"/>
      <c r="W3083" s="44"/>
      <c r="X3083" s="44"/>
      <c r="Y3083" s="44"/>
    </row>
    <row r="3084" spans="1:25" s="47" customFormat="1" x14ac:dyDescent="0.25">
      <c r="A3084" s="44"/>
      <c r="B3084" s="44"/>
      <c r="C3084" s="44"/>
      <c r="D3084" s="44"/>
      <c r="E3084" s="44"/>
      <c r="G3084" s="44"/>
      <c r="H3084" s="44"/>
      <c r="I3084" s="44"/>
      <c r="J3084" s="44"/>
      <c r="K3084" s="44"/>
      <c r="M3084" s="44"/>
      <c r="N3084" s="44"/>
      <c r="O3084" s="44"/>
      <c r="P3084" s="44"/>
      <c r="Q3084" s="44"/>
      <c r="W3084" s="44"/>
      <c r="X3084" s="44"/>
      <c r="Y3084" s="44"/>
    </row>
    <row r="3085" spans="1:25" s="47" customFormat="1" x14ac:dyDescent="0.25">
      <c r="A3085" s="44"/>
      <c r="B3085" s="44"/>
      <c r="C3085" s="44"/>
      <c r="D3085" s="44"/>
      <c r="E3085" s="44"/>
      <c r="G3085" s="44"/>
      <c r="H3085" s="44"/>
      <c r="I3085" s="44"/>
      <c r="J3085" s="44"/>
      <c r="K3085" s="44"/>
      <c r="M3085" s="44"/>
      <c r="N3085" s="44"/>
      <c r="O3085" s="44"/>
      <c r="P3085" s="44"/>
      <c r="Q3085" s="44"/>
      <c r="W3085" s="44"/>
      <c r="X3085" s="44"/>
      <c r="Y3085" s="44"/>
    </row>
    <row r="3086" spans="1:25" s="47" customFormat="1" x14ac:dyDescent="0.25">
      <c r="A3086" s="44"/>
      <c r="B3086" s="44"/>
      <c r="C3086" s="44"/>
      <c r="D3086" s="44"/>
      <c r="E3086" s="44"/>
      <c r="G3086" s="44"/>
      <c r="H3086" s="44"/>
      <c r="I3086" s="44"/>
      <c r="J3086" s="44"/>
      <c r="K3086" s="44"/>
      <c r="M3086" s="44"/>
      <c r="N3086" s="44"/>
      <c r="O3086" s="44"/>
      <c r="P3086" s="44"/>
      <c r="Q3086" s="44"/>
      <c r="W3086" s="44"/>
      <c r="X3086" s="44"/>
      <c r="Y3086" s="44"/>
    </row>
    <row r="3087" spans="1:25" s="47" customFormat="1" x14ac:dyDescent="0.25">
      <c r="A3087" s="44"/>
      <c r="B3087" s="44"/>
      <c r="C3087" s="44"/>
      <c r="D3087" s="44"/>
      <c r="E3087" s="44"/>
      <c r="G3087" s="44"/>
      <c r="H3087" s="44"/>
      <c r="I3087" s="44"/>
      <c r="J3087" s="44"/>
      <c r="K3087" s="44"/>
      <c r="M3087" s="44"/>
      <c r="N3087" s="44"/>
      <c r="O3087" s="44"/>
      <c r="P3087" s="44"/>
      <c r="Q3087" s="44"/>
      <c r="W3087" s="44"/>
      <c r="X3087" s="44"/>
      <c r="Y3087" s="44"/>
    </row>
    <row r="3088" spans="1:25" s="47" customFormat="1" x14ac:dyDescent="0.25">
      <c r="A3088" s="44"/>
      <c r="B3088" s="44"/>
      <c r="C3088" s="44"/>
      <c r="D3088" s="44"/>
      <c r="E3088" s="44"/>
      <c r="G3088" s="44"/>
      <c r="H3088" s="44"/>
      <c r="I3088" s="44"/>
      <c r="J3088" s="44"/>
      <c r="K3088" s="44"/>
      <c r="M3088" s="44"/>
      <c r="N3088" s="44"/>
      <c r="O3088" s="44"/>
      <c r="P3088" s="44"/>
      <c r="Q3088" s="44"/>
      <c r="W3088" s="44"/>
      <c r="X3088" s="44"/>
      <c r="Y3088" s="44"/>
    </row>
    <row r="3089" spans="1:25" s="47" customFormat="1" x14ac:dyDescent="0.25">
      <c r="A3089" s="44"/>
      <c r="B3089" s="44"/>
      <c r="C3089" s="44"/>
      <c r="D3089" s="44"/>
      <c r="E3089" s="44"/>
      <c r="G3089" s="44"/>
      <c r="H3089" s="44"/>
      <c r="I3089" s="44"/>
      <c r="J3089" s="44"/>
      <c r="K3089" s="44"/>
      <c r="M3089" s="44"/>
      <c r="N3089" s="44"/>
      <c r="O3089" s="44"/>
      <c r="P3089" s="44"/>
      <c r="Q3089" s="44"/>
      <c r="W3089" s="44"/>
      <c r="X3089" s="44"/>
      <c r="Y3089" s="44"/>
    </row>
    <row r="3090" spans="1:25" s="47" customFormat="1" x14ac:dyDescent="0.25">
      <c r="A3090" s="44"/>
      <c r="B3090" s="44"/>
      <c r="C3090" s="44"/>
      <c r="D3090" s="44"/>
      <c r="E3090" s="44"/>
      <c r="G3090" s="44"/>
      <c r="H3090" s="44"/>
      <c r="I3090" s="44"/>
      <c r="J3090" s="44"/>
      <c r="K3090" s="44"/>
      <c r="M3090" s="44"/>
      <c r="N3090" s="44"/>
      <c r="O3090" s="44"/>
      <c r="P3090" s="44"/>
      <c r="Q3090" s="44"/>
      <c r="W3090" s="44"/>
      <c r="X3090" s="44"/>
      <c r="Y3090" s="44"/>
    </row>
    <row r="3091" spans="1:25" s="47" customFormat="1" x14ac:dyDescent="0.25">
      <c r="A3091" s="44"/>
      <c r="B3091" s="44"/>
      <c r="C3091" s="44"/>
      <c r="D3091" s="44"/>
      <c r="E3091" s="44"/>
      <c r="G3091" s="44"/>
      <c r="H3091" s="44"/>
      <c r="I3091" s="44"/>
      <c r="J3091" s="44"/>
      <c r="K3091" s="44"/>
      <c r="M3091" s="44"/>
      <c r="N3091" s="44"/>
      <c r="O3091" s="44"/>
      <c r="P3091" s="44"/>
      <c r="Q3091" s="44"/>
      <c r="W3091" s="44"/>
      <c r="X3091" s="44"/>
      <c r="Y3091" s="44"/>
    </row>
    <row r="3092" spans="1:25" s="47" customFormat="1" x14ac:dyDescent="0.25">
      <c r="A3092" s="44"/>
      <c r="B3092" s="44"/>
      <c r="C3092" s="44"/>
      <c r="D3092" s="44"/>
      <c r="E3092" s="44"/>
      <c r="G3092" s="44"/>
      <c r="H3092" s="44"/>
      <c r="I3092" s="44"/>
      <c r="J3092" s="44"/>
      <c r="K3092" s="44"/>
      <c r="M3092" s="44"/>
      <c r="N3092" s="44"/>
      <c r="O3092" s="44"/>
      <c r="P3092" s="44"/>
      <c r="Q3092" s="44"/>
      <c r="W3092" s="44"/>
      <c r="X3092" s="44"/>
      <c r="Y3092" s="44"/>
    </row>
    <row r="3093" spans="1:25" s="47" customFormat="1" x14ac:dyDescent="0.25">
      <c r="A3093" s="44"/>
      <c r="B3093" s="44"/>
      <c r="C3093" s="44"/>
      <c r="D3093" s="44"/>
      <c r="E3093" s="44"/>
      <c r="G3093" s="44"/>
      <c r="H3093" s="44"/>
      <c r="I3093" s="44"/>
      <c r="J3093" s="44"/>
      <c r="K3093" s="44"/>
      <c r="M3093" s="44"/>
      <c r="N3093" s="44"/>
      <c r="O3093" s="44"/>
      <c r="P3093" s="44"/>
      <c r="Q3093" s="44"/>
      <c r="W3093" s="44"/>
      <c r="X3093" s="44"/>
      <c r="Y3093" s="44"/>
    </row>
    <row r="3094" spans="1:25" s="47" customFormat="1" x14ac:dyDescent="0.25">
      <c r="A3094" s="44"/>
      <c r="B3094" s="44"/>
      <c r="C3094" s="44"/>
      <c r="D3094" s="44"/>
      <c r="E3094" s="44"/>
      <c r="G3094" s="44"/>
      <c r="H3094" s="44"/>
      <c r="I3094" s="44"/>
      <c r="J3094" s="44"/>
      <c r="K3094" s="44"/>
      <c r="M3094" s="44"/>
      <c r="N3094" s="44"/>
      <c r="O3094" s="44"/>
      <c r="P3094" s="44"/>
      <c r="Q3094" s="44"/>
      <c r="W3094" s="44"/>
      <c r="X3094" s="44"/>
      <c r="Y3094" s="44"/>
    </row>
    <row r="3095" spans="1:25" s="47" customFormat="1" x14ac:dyDescent="0.25">
      <c r="A3095" s="44"/>
      <c r="B3095" s="44"/>
      <c r="C3095" s="44"/>
      <c r="D3095" s="44"/>
      <c r="E3095" s="44"/>
      <c r="G3095" s="44"/>
      <c r="H3095" s="44"/>
      <c r="I3095" s="44"/>
      <c r="J3095" s="44"/>
      <c r="K3095" s="44"/>
      <c r="M3095" s="44"/>
      <c r="N3095" s="44"/>
      <c r="O3095" s="44"/>
      <c r="P3095" s="44"/>
      <c r="Q3095" s="44"/>
      <c r="W3095" s="44"/>
      <c r="X3095" s="44"/>
      <c r="Y3095" s="44"/>
    </row>
    <row r="3096" spans="1:25" s="47" customFormat="1" x14ac:dyDescent="0.25">
      <c r="A3096" s="44"/>
      <c r="B3096" s="44"/>
      <c r="C3096" s="44"/>
      <c r="D3096" s="44"/>
      <c r="E3096" s="44"/>
      <c r="G3096" s="44"/>
      <c r="H3096" s="44"/>
      <c r="I3096" s="44"/>
      <c r="J3096" s="44"/>
      <c r="K3096" s="44"/>
      <c r="M3096" s="44"/>
      <c r="N3096" s="44"/>
      <c r="O3096" s="44"/>
      <c r="P3096" s="44"/>
      <c r="Q3096" s="44"/>
      <c r="W3096" s="44"/>
      <c r="X3096" s="44"/>
      <c r="Y3096" s="44"/>
    </row>
    <row r="3097" spans="1:25" s="47" customFormat="1" x14ac:dyDescent="0.25">
      <c r="A3097" s="44"/>
      <c r="B3097" s="44"/>
      <c r="C3097" s="44"/>
      <c r="D3097" s="44"/>
      <c r="E3097" s="44"/>
      <c r="G3097" s="44"/>
      <c r="H3097" s="44"/>
      <c r="I3097" s="44"/>
      <c r="J3097" s="44"/>
      <c r="K3097" s="44"/>
      <c r="M3097" s="44"/>
      <c r="N3097" s="44"/>
      <c r="O3097" s="44"/>
      <c r="P3097" s="44"/>
      <c r="Q3097" s="44"/>
      <c r="W3097" s="44"/>
      <c r="X3097" s="44"/>
      <c r="Y3097" s="44"/>
    </row>
    <row r="3098" spans="1:25" s="47" customFormat="1" x14ac:dyDescent="0.25">
      <c r="A3098" s="44"/>
      <c r="B3098" s="44"/>
      <c r="C3098" s="44"/>
      <c r="D3098" s="44"/>
      <c r="E3098" s="44"/>
      <c r="G3098" s="44"/>
      <c r="H3098" s="44"/>
      <c r="I3098" s="44"/>
      <c r="J3098" s="44"/>
      <c r="K3098" s="44"/>
      <c r="M3098" s="44"/>
      <c r="N3098" s="44"/>
      <c r="O3098" s="44"/>
      <c r="P3098" s="44"/>
      <c r="Q3098" s="44"/>
      <c r="W3098" s="44"/>
      <c r="X3098" s="44"/>
      <c r="Y3098" s="44"/>
    </row>
    <row r="3099" spans="1:25" s="47" customFormat="1" x14ac:dyDescent="0.25">
      <c r="A3099" s="44"/>
      <c r="B3099" s="44"/>
      <c r="C3099" s="44"/>
      <c r="D3099" s="44"/>
      <c r="E3099" s="44"/>
      <c r="G3099" s="44"/>
      <c r="H3099" s="44"/>
      <c r="I3099" s="44"/>
      <c r="J3099" s="44"/>
      <c r="K3099" s="44"/>
      <c r="M3099" s="44"/>
      <c r="N3099" s="44"/>
      <c r="O3099" s="44"/>
      <c r="P3099" s="44"/>
      <c r="Q3099" s="44"/>
      <c r="W3099" s="44"/>
      <c r="X3099" s="44"/>
      <c r="Y3099" s="44"/>
    </row>
    <row r="3100" spans="1:25" s="47" customFormat="1" x14ac:dyDescent="0.25">
      <c r="A3100" s="44"/>
      <c r="B3100" s="44"/>
      <c r="C3100" s="44"/>
      <c r="D3100" s="44"/>
      <c r="E3100" s="44"/>
      <c r="G3100" s="44"/>
      <c r="H3100" s="44"/>
      <c r="I3100" s="44"/>
      <c r="J3100" s="44"/>
      <c r="K3100" s="44"/>
      <c r="M3100" s="44"/>
      <c r="N3100" s="44"/>
      <c r="O3100" s="44"/>
      <c r="P3100" s="44"/>
      <c r="Q3100" s="44"/>
      <c r="W3100" s="44"/>
      <c r="X3100" s="44"/>
      <c r="Y3100" s="44"/>
    </row>
    <row r="3101" spans="1:25" s="47" customFormat="1" x14ac:dyDescent="0.25">
      <c r="A3101" s="44"/>
      <c r="B3101" s="44"/>
      <c r="C3101" s="44"/>
      <c r="D3101" s="44"/>
      <c r="E3101" s="44"/>
      <c r="G3101" s="44"/>
      <c r="H3101" s="44"/>
      <c r="I3101" s="44"/>
      <c r="J3101" s="44"/>
      <c r="K3101" s="44"/>
      <c r="M3101" s="44"/>
      <c r="N3101" s="44"/>
      <c r="O3101" s="44"/>
      <c r="P3101" s="44"/>
      <c r="Q3101" s="44"/>
      <c r="W3101" s="44"/>
      <c r="X3101" s="44"/>
      <c r="Y3101" s="44"/>
    </row>
    <row r="3102" spans="1:25" s="47" customFormat="1" x14ac:dyDescent="0.25">
      <c r="A3102" s="44"/>
      <c r="B3102" s="44"/>
      <c r="C3102" s="44"/>
      <c r="D3102" s="44"/>
      <c r="E3102" s="44"/>
      <c r="G3102" s="44"/>
      <c r="H3102" s="44"/>
      <c r="I3102" s="44"/>
      <c r="J3102" s="44"/>
      <c r="K3102" s="44"/>
      <c r="M3102" s="44"/>
      <c r="N3102" s="44"/>
      <c r="O3102" s="44"/>
      <c r="P3102" s="44"/>
      <c r="Q3102" s="44"/>
      <c r="W3102" s="44"/>
      <c r="X3102" s="44"/>
      <c r="Y3102" s="44"/>
    </row>
    <row r="3103" spans="1:25" s="47" customFormat="1" x14ac:dyDescent="0.25">
      <c r="A3103" s="44"/>
      <c r="B3103" s="44"/>
      <c r="C3103" s="44"/>
      <c r="D3103" s="44"/>
      <c r="E3103" s="44"/>
      <c r="G3103" s="44"/>
      <c r="H3103" s="44"/>
      <c r="I3103" s="44"/>
      <c r="J3103" s="44"/>
      <c r="K3103" s="44"/>
      <c r="M3103" s="44"/>
      <c r="N3103" s="44"/>
      <c r="O3103" s="44"/>
      <c r="P3103" s="44"/>
      <c r="Q3103" s="44"/>
      <c r="W3103" s="44"/>
      <c r="X3103" s="44"/>
      <c r="Y3103" s="44"/>
    </row>
    <row r="3104" spans="1:25" s="47" customFormat="1" x14ac:dyDescent="0.25">
      <c r="A3104" s="44"/>
      <c r="B3104" s="44"/>
      <c r="C3104" s="44"/>
      <c r="D3104" s="44"/>
      <c r="E3104" s="44"/>
      <c r="G3104" s="44"/>
      <c r="H3104" s="44"/>
      <c r="I3104" s="44"/>
      <c r="J3104" s="44"/>
      <c r="K3104" s="44"/>
      <c r="M3104" s="44"/>
      <c r="N3104" s="44"/>
      <c r="O3104" s="44"/>
      <c r="P3104" s="44"/>
      <c r="Q3104" s="44"/>
      <c r="W3104" s="44"/>
      <c r="X3104" s="44"/>
      <c r="Y3104" s="44"/>
    </row>
    <row r="3105" spans="1:25" s="47" customFormat="1" x14ac:dyDescent="0.25">
      <c r="A3105" s="44"/>
      <c r="B3105" s="44"/>
      <c r="C3105" s="44"/>
      <c r="D3105" s="44"/>
      <c r="E3105" s="44"/>
      <c r="G3105" s="44"/>
      <c r="H3105" s="44"/>
      <c r="I3105" s="44"/>
      <c r="J3105" s="44"/>
      <c r="K3105" s="44"/>
      <c r="M3105" s="44"/>
      <c r="N3105" s="44"/>
      <c r="O3105" s="44"/>
      <c r="P3105" s="44"/>
      <c r="Q3105" s="44"/>
      <c r="W3105" s="44"/>
      <c r="X3105" s="44"/>
      <c r="Y3105" s="44"/>
    </row>
    <row r="3106" spans="1:25" s="47" customFormat="1" x14ac:dyDescent="0.25">
      <c r="A3106" s="44"/>
      <c r="B3106" s="44"/>
      <c r="C3106" s="44"/>
      <c r="D3106" s="44"/>
      <c r="E3106" s="44"/>
      <c r="G3106" s="44"/>
      <c r="H3106" s="44"/>
      <c r="I3106" s="44"/>
      <c r="J3106" s="44"/>
      <c r="K3106" s="44"/>
      <c r="M3106" s="44"/>
      <c r="N3106" s="44"/>
      <c r="O3106" s="44"/>
      <c r="P3106" s="44"/>
      <c r="Q3106" s="44"/>
      <c r="W3106" s="44"/>
      <c r="X3106" s="44"/>
      <c r="Y3106" s="44"/>
    </row>
    <row r="3107" spans="1:25" s="47" customFormat="1" x14ac:dyDescent="0.25">
      <c r="A3107" s="44"/>
      <c r="B3107" s="44"/>
      <c r="C3107" s="44"/>
      <c r="D3107" s="44"/>
      <c r="E3107" s="44"/>
      <c r="G3107" s="44"/>
      <c r="H3107" s="44"/>
      <c r="I3107" s="44"/>
      <c r="J3107" s="44"/>
      <c r="K3107" s="44"/>
      <c r="M3107" s="44"/>
      <c r="N3107" s="44"/>
      <c r="O3107" s="44"/>
      <c r="P3107" s="44"/>
      <c r="Q3107" s="44"/>
      <c r="W3107" s="44"/>
      <c r="X3107" s="44"/>
      <c r="Y3107" s="44"/>
    </row>
    <row r="3108" spans="1:25" s="47" customFormat="1" x14ac:dyDescent="0.25">
      <c r="A3108" s="44"/>
      <c r="B3108" s="44"/>
      <c r="C3108" s="44"/>
      <c r="D3108" s="44"/>
      <c r="E3108" s="44"/>
      <c r="G3108" s="44"/>
      <c r="H3108" s="44"/>
      <c r="I3108" s="44"/>
      <c r="J3108" s="44"/>
      <c r="K3108" s="44"/>
      <c r="M3108" s="44"/>
      <c r="N3108" s="44"/>
      <c r="O3108" s="44"/>
      <c r="P3108" s="44"/>
      <c r="Q3108" s="44"/>
      <c r="W3108" s="44"/>
      <c r="X3108" s="44"/>
      <c r="Y3108" s="44"/>
    </row>
    <row r="3109" spans="1:25" s="47" customFormat="1" x14ac:dyDescent="0.25">
      <c r="A3109" s="44"/>
      <c r="B3109" s="44"/>
      <c r="C3109" s="44"/>
      <c r="D3109" s="44"/>
      <c r="E3109" s="44"/>
      <c r="G3109" s="44"/>
      <c r="H3109" s="44"/>
      <c r="I3109" s="44"/>
      <c r="J3109" s="44"/>
      <c r="K3109" s="44"/>
      <c r="M3109" s="44"/>
      <c r="N3109" s="44"/>
      <c r="O3109" s="44"/>
      <c r="P3109" s="44"/>
      <c r="Q3109" s="44"/>
      <c r="W3109" s="44"/>
      <c r="X3109" s="44"/>
      <c r="Y3109" s="44"/>
    </row>
    <row r="3110" spans="1:25" s="47" customFormat="1" x14ac:dyDescent="0.25">
      <c r="A3110" s="44"/>
      <c r="B3110" s="44"/>
      <c r="C3110" s="44"/>
      <c r="D3110" s="44"/>
      <c r="E3110" s="44"/>
      <c r="G3110" s="44"/>
      <c r="H3110" s="44"/>
      <c r="I3110" s="44"/>
      <c r="J3110" s="44"/>
      <c r="K3110" s="44"/>
      <c r="M3110" s="44"/>
      <c r="N3110" s="44"/>
      <c r="O3110" s="44"/>
      <c r="P3110" s="44"/>
      <c r="Q3110" s="44"/>
      <c r="W3110" s="44"/>
      <c r="X3110" s="44"/>
      <c r="Y3110" s="44"/>
    </row>
    <row r="3111" spans="1:25" s="47" customFormat="1" x14ac:dyDescent="0.25">
      <c r="A3111" s="44"/>
      <c r="B3111" s="44"/>
      <c r="C3111" s="44"/>
      <c r="D3111" s="44"/>
      <c r="E3111" s="44"/>
      <c r="G3111" s="44"/>
      <c r="H3111" s="44"/>
      <c r="I3111" s="44"/>
      <c r="J3111" s="44"/>
      <c r="K3111" s="44"/>
      <c r="M3111" s="44"/>
      <c r="N3111" s="44"/>
      <c r="O3111" s="44"/>
      <c r="P3111" s="44"/>
      <c r="Q3111" s="44"/>
      <c r="W3111" s="44"/>
      <c r="X3111" s="44"/>
      <c r="Y3111" s="44"/>
    </row>
    <row r="3112" spans="1:25" s="47" customFormat="1" x14ac:dyDescent="0.25">
      <c r="A3112" s="44"/>
      <c r="B3112" s="44"/>
      <c r="C3112" s="44"/>
      <c r="D3112" s="44"/>
      <c r="E3112" s="44"/>
      <c r="G3112" s="44"/>
      <c r="H3112" s="44"/>
      <c r="I3112" s="44"/>
      <c r="J3112" s="44"/>
      <c r="K3112" s="44"/>
      <c r="M3112" s="44"/>
      <c r="N3112" s="44"/>
      <c r="O3112" s="44"/>
      <c r="P3112" s="44"/>
      <c r="Q3112" s="44"/>
      <c r="W3112" s="44"/>
      <c r="X3112" s="44"/>
      <c r="Y3112" s="44"/>
    </row>
    <row r="3113" spans="1:25" s="47" customFormat="1" x14ac:dyDescent="0.25">
      <c r="A3113" s="44"/>
      <c r="B3113" s="44"/>
      <c r="C3113" s="44"/>
      <c r="D3113" s="44"/>
      <c r="E3113" s="44"/>
      <c r="G3113" s="44"/>
      <c r="H3113" s="44"/>
      <c r="I3113" s="44"/>
      <c r="J3113" s="44"/>
      <c r="K3113" s="44"/>
      <c r="M3113" s="44"/>
      <c r="N3113" s="44"/>
      <c r="O3113" s="44"/>
      <c r="P3113" s="44"/>
      <c r="Q3113" s="44"/>
      <c r="W3113" s="44"/>
      <c r="X3113" s="44"/>
      <c r="Y3113" s="44"/>
    </row>
    <row r="3114" spans="1:25" s="47" customFormat="1" x14ac:dyDescent="0.25">
      <c r="A3114" s="44"/>
      <c r="B3114" s="44"/>
      <c r="C3114" s="44"/>
      <c r="D3114" s="44"/>
      <c r="E3114" s="44"/>
      <c r="G3114" s="44"/>
      <c r="H3114" s="44"/>
      <c r="I3114" s="44"/>
      <c r="J3114" s="44"/>
      <c r="K3114" s="44"/>
      <c r="M3114" s="44"/>
      <c r="N3114" s="44"/>
      <c r="O3114" s="44"/>
      <c r="P3114" s="44"/>
      <c r="Q3114" s="44"/>
      <c r="W3114" s="44"/>
      <c r="X3114" s="44"/>
      <c r="Y3114" s="44"/>
    </row>
    <row r="3115" spans="1:25" s="47" customFormat="1" x14ac:dyDescent="0.25">
      <c r="A3115" s="44"/>
      <c r="B3115" s="44"/>
      <c r="C3115" s="44"/>
      <c r="D3115" s="44"/>
      <c r="E3115" s="44"/>
      <c r="G3115" s="44"/>
      <c r="H3115" s="44"/>
      <c r="I3115" s="44"/>
      <c r="J3115" s="44"/>
      <c r="K3115" s="44"/>
      <c r="M3115" s="44"/>
      <c r="N3115" s="44"/>
      <c r="O3115" s="44"/>
      <c r="P3115" s="44"/>
      <c r="Q3115" s="44"/>
      <c r="W3115" s="44"/>
      <c r="X3115" s="44"/>
      <c r="Y3115" s="44"/>
    </row>
    <row r="3116" spans="1:25" s="47" customFormat="1" x14ac:dyDescent="0.25">
      <c r="A3116" s="44"/>
      <c r="B3116" s="44"/>
      <c r="C3116" s="44"/>
      <c r="D3116" s="44"/>
      <c r="E3116" s="44"/>
      <c r="G3116" s="44"/>
      <c r="H3116" s="44"/>
      <c r="I3116" s="44"/>
      <c r="J3116" s="44"/>
      <c r="K3116" s="44"/>
      <c r="M3116" s="44"/>
      <c r="N3116" s="44"/>
      <c r="O3116" s="44"/>
      <c r="P3116" s="44"/>
      <c r="Q3116" s="44"/>
      <c r="W3116" s="44"/>
      <c r="X3116" s="44"/>
      <c r="Y3116" s="44"/>
    </row>
    <row r="3117" spans="1:25" s="47" customFormat="1" x14ac:dyDescent="0.25">
      <c r="A3117" s="44"/>
      <c r="B3117" s="44"/>
      <c r="C3117" s="44"/>
      <c r="D3117" s="44"/>
      <c r="E3117" s="44"/>
      <c r="G3117" s="44"/>
      <c r="H3117" s="44"/>
      <c r="I3117" s="44"/>
      <c r="J3117" s="44"/>
      <c r="K3117" s="44"/>
      <c r="M3117" s="44"/>
      <c r="N3117" s="44"/>
      <c r="O3117" s="44"/>
      <c r="P3117" s="44"/>
      <c r="Q3117" s="44"/>
      <c r="W3117" s="44"/>
      <c r="X3117" s="44"/>
      <c r="Y3117" s="44"/>
    </row>
    <row r="3118" spans="1:25" s="47" customFormat="1" x14ac:dyDescent="0.25">
      <c r="A3118" s="44"/>
      <c r="B3118" s="44"/>
      <c r="C3118" s="44"/>
      <c r="D3118" s="44"/>
      <c r="E3118" s="44"/>
      <c r="G3118" s="44"/>
      <c r="H3118" s="44"/>
      <c r="I3118" s="44"/>
      <c r="J3118" s="44"/>
      <c r="K3118" s="44"/>
      <c r="M3118" s="44"/>
      <c r="N3118" s="44"/>
      <c r="O3118" s="44"/>
      <c r="P3118" s="44"/>
      <c r="Q3118" s="44"/>
      <c r="W3118" s="44"/>
      <c r="X3118" s="44"/>
      <c r="Y3118" s="44"/>
    </row>
    <row r="3119" spans="1:25" s="47" customFormat="1" x14ac:dyDescent="0.25">
      <c r="A3119" s="44"/>
      <c r="B3119" s="44"/>
      <c r="C3119" s="44"/>
      <c r="D3119" s="44"/>
      <c r="E3119" s="44"/>
      <c r="G3119" s="44"/>
      <c r="H3119" s="44"/>
      <c r="I3119" s="44"/>
      <c r="J3119" s="44"/>
      <c r="K3119" s="44"/>
      <c r="M3119" s="44"/>
      <c r="N3119" s="44"/>
      <c r="O3119" s="44"/>
      <c r="P3119" s="44"/>
      <c r="Q3119" s="44"/>
      <c r="W3119" s="44"/>
      <c r="X3119" s="44"/>
      <c r="Y3119" s="44"/>
    </row>
    <row r="3120" spans="1:25" s="47" customFormat="1" x14ac:dyDescent="0.25">
      <c r="A3120" s="44"/>
      <c r="B3120" s="44"/>
      <c r="C3120" s="44"/>
      <c r="D3120" s="44"/>
      <c r="E3120" s="44"/>
      <c r="G3120" s="44"/>
      <c r="H3120" s="44"/>
      <c r="I3120" s="44"/>
      <c r="J3120" s="44"/>
      <c r="K3120" s="44"/>
      <c r="M3120" s="44"/>
      <c r="N3120" s="44"/>
      <c r="O3120" s="44"/>
      <c r="P3120" s="44"/>
      <c r="Q3120" s="44"/>
      <c r="W3120" s="44"/>
      <c r="X3120" s="44"/>
      <c r="Y3120" s="44"/>
    </row>
    <row r="3121" spans="1:25" s="47" customFormat="1" x14ac:dyDescent="0.25">
      <c r="A3121" s="44"/>
      <c r="B3121" s="44"/>
      <c r="C3121" s="44"/>
      <c r="D3121" s="44"/>
      <c r="E3121" s="44"/>
      <c r="G3121" s="44"/>
      <c r="H3121" s="44"/>
      <c r="I3121" s="44"/>
      <c r="J3121" s="44"/>
      <c r="K3121" s="44"/>
      <c r="M3121" s="44"/>
      <c r="N3121" s="44"/>
      <c r="O3121" s="44"/>
      <c r="P3121" s="44"/>
      <c r="Q3121" s="44"/>
      <c r="W3121" s="44"/>
      <c r="X3121" s="44"/>
      <c r="Y3121" s="44"/>
    </row>
    <row r="3122" spans="1:25" s="47" customFormat="1" x14ac:dyDescent="0.25">
      <c r="A3122" s="44"/>
      <c r="B3122" s="44"/>
      <c r="C3122" s="44"/>
      <c r="D3122" s="44"/>
      <c r="E3122" s="44"/>
      <c r="G3122" s="44"/>
      <c r="H3122" s="44"/>
      <c r="I3122" s="44"/>
      <c r="J3122" s="44"/>
      <c r="K3122" s="44"/>
      <c r="M3122" s="44"/>
      <c r="N3122" s="44"/>
      <c r="O3122" s="44"/>
      <c r="P3122" s="44"/>
      <c r="Q3122" s="44"/>
      <c r="W3122" s="44"/>
      <c r="X3122" s="44"/>
      <c r="Y3122" s="44"/>
    </row>
    <row r="3123" spans="1:25" s="47" customFormat="1" x14ac:dyDescent="0.25">
      <c r="A3123" s="44"/>
      <c r="B3123" s="44"/>
      <c r="C3123" s="44"/>
      <c r="D3123" s="44"/>
      <c r="E3123" s="44"/>
      <c r="G3123" s="44"/>
      <c r="H3123" s="44"/>
      <c r="I3123" s="44"/>
      <c r="J3123" s="44"/>
      <c r="K3123" s="44"/>
      <c r="M3123" s="44"/>
      <c r="N3123" s="44"/>
      <c r="O3123" s="44"/>
      <c r="P3123" s="44"/>
      <c r="Q3123" s="44"/>
      <c r="W3123" s="44"/>
      <c r="X3123" s="44"/>
      <c r="Y3123" s="44"/>
    </row>
    <row r="3124" spans="1:25" s="47" customFormat="1" x14ac:dyDescent="0.25">
      <c r="A3124" s="44"/>
      <c r="B3124" s="44"/>
      <c r="C3124" s="44"/>
      <c r="D3124" s="44"/>
      <c r="E3124" s="44"/>
      <c r="G3124" s="44"/>
      <c r="H3124" s="44"/>
      <c r="I3124" s="44"/>
      <c r="J3124" s="44"/>
      <c r="K3124" s="44"/>
      <c r="M3124" s="44"/>
      <c r="N3124" s="44"/>
      <c r="O3124" s="44"/>
      <c r="P3124" s="44"/>
      <c r="Q3124" s="44"/>
      <c r="W3124" s="44"/>
      <c r="X3124" s="44"/>
      <c r="Y3124" s="44"/>
    </row>
    <row r="3125" spans="1:25" s="47" customFormat="1" x14ac:dyDescent="0.25">
      <c r="A3125" s="44"/>
      <c r="B3125" s="44"/>
      <c r="C3125" s="44"/>
      <c r="D3125" s="44"/>
      <c r="E3125" s="44"/>
      <c r="G3125" s="44"/>
      <c r="H3125" s="44"/>
      <c r="I3125" s="44"/>
      <c r="J3125" s="44"/>
      <c r="K3125" s="44"/>
      <c r="M3125" s="44"/>
      <c r="N3125" s="44"/>
      <c r="O3125" s="44"/>
      <c r="P3125" s="44"/>
      <c r="Q3125" s="44"/>
      <c r="W3125" s="44"/>
      <c r="X3125" s="44"/>
      <c r="Y3125" s="44"/>
    </row>
    <row r="3126" spans="1:25" s="47" customFormat="1" x14ac:dyDescent="0.25">
      <c r="A3126" s="44"/>
      <c r="B3126" s="44"/>
      <c r="C3126" s="44"/>
      <c r="D3126" s="44"/>
      <c r="E3126" s="44"/>
      <c r="G3126" s="44"/>
      <c r="H3126" s="44"/>
      <c r="I3126" s="44"/>
      <c r="J3126" s="44"/>
      <c r="K3126" s="44"/>
      <c r="M3126" s="44"/>
      <c r="N3126" s="44"/>
      <c r="O3126" s="44"/>
      <c r="P3126" s="44"/>
      <c r="Q3126" s="44"/>
      <c r="W3126" s="44"/>
      <c r="X3126" s="44"/>
      <c r="Y3126" s="44"/>
    </row>
    <row r="3127" spans="1:25" s="47" customFormat="1" x14ac:dyDescent="0.25">
      <c r="A3127" s="44"/>
      <c r="B3127" s="44"/>
      <c r="C3127" s="44"/>
      <c r="D3127" s="44"/>
      <c r="E3127" s="44"/>
      <c r="G3127" s="44"/>
      <c r="H3127" s="44"/>
      <c r="I3127" s="44"/>
      <c r="J3127" s="44"/>
      <c r="K3127" s="44"/>
      <c r="M3127" s="44"/>
      <c r="N3127" s="44"/>
      <c r="O3127" s="44"/>
      <c r="P3127" s="44"/>
      <c r="Q3127" s="44"/>
      <c r="W3127" s="44"/>
      <c r="X3127" s="44"/>
      <c r="Y3127" s="44"/>
    </row>
    <row r="3128" spans="1:25" s="47" customFormat="1" x14ac:dyDescent="0.25">
      <c r="A3128" s="44"/>
      <c r="B3128" s="44"/>
      <c r="C3128" s="44"/>
      <c r="D3128" s="44"/>
      <c r="E3128" s="44"/>
      <c r="G3128" s="44"/>
      <c r="H3128" s="44"/>
      <c r="I3128" s="44"/>
      <c r="J3128" s="44"/>
      <c r="K3128" s="44"/>
      <c r="M3128" s="44"/>
      <c r="N3128" s="44"/>
      <c r="O3128" s="44"/>
      <c r="P3128" s="44"/>
      <c r="Q3128" s="44"/>
      <c r="W3128" s="44"/>
      <c r="X3128" s="44"/>
      <c r="Y3128" s="44"/>
    </row>
    <row r="3129" spans="1:25" s="47" customFormat="1" x14ac:dyDescent="0.25">
      <c r="A3129" s="44"/>
      <c r="B3129" s="44"/>
      <c r="C3129" s="44"/>
      <c r="D3129" s="44"/>
      <c r="E3129" s="44"/>
      <c r="G3129" s="44"/>
      <c r="H3129" s="44"/>
      <c r="I3129" s="44"/>
      <c r="J3129" s="44"/>
      <c r="K3129" s="44"/>
      <c r="M3129" s="44"/>
      <c r="N3129" s="44"/>
      <c r="O3129" s="44"/>
      <c r="P3129" s="44"/>
      <c r="Q3129" s="44"/>
      <c r="W3129" s="44"/>
      <c r="X3129" s="44"/>
      <c r="Y3129" s="44"/>
    </row>
    <row r="3130" spans="1:25" s="47" customFormat="1" x14ac:dyDescent="0.25">
      <c r="A3130" s="44"/>
      <c r="B3130" s="44"/>
      <c r="C3130" s="44"/>
      <c r="D3130" s="44"/>
      <c r="E3130" s="44"/>
      <c r="G3130" s="44"/>
      <c r="H3130" s="44"/>
      <c r="I3130" s="44"/>
      <c r="J3130" s="44"/>
      <c r="K3130" s="44"/>
      <c r="M3130" s="44"/>
      <c r="N3130" s="44"/>
      <c r="O3130" s="44"/>
      <c r="P3130" s="44"/>
      <c r="Q3130" s="44"/>
      <c r="W3130" s="44"/>
      <c r="X3130" s="44"/>
      <c r="Y3130" s="44"/>
    </row>
    <row r="3131" spans="1:25" s="47" customFormat="1" x14ac:dyDescent="0.25">
      <c r="A3131" s="44"/>
      <c r="B3131" s="44"/>
      <c r="C3131" s="44"/>
      <c r="D3131" s="44"/>
      <c r="E3131" s="44"/>
      <c r="G3131" s="44"/>
      <c r="H3131" s="44"/>
      <c r="I3131" s="44"/>
      <c r="J3131" s="44"/>
      <c r="K3131" s="44"/>
      <c r="M3131" s="44"/>
      <c r="N3131" s="44"/>
      <c r="O3131" s="44"/>
      <c r="P3131" s="44"/>
      <c r="Q3131" s="44"/>
      <c r="W3131" s="44"/>
      <c r="X3131" s="44"/>
      <c r="Y3131" s="44"/>
    </row>
    <row r="3132" spans="1:25" s="47" customFormat="1" x14ac:dyDescent="0.25">
      <c r="A3132" s="44"/>
      <c r="B3132" s="44"/>
      <c r="C3132" s="44"/>
      <c r="D3132" s="44"/>
      <c r="E3132" s="44"/>
      <c r="G3132" s="44"/>
      <c r="H3132" s="44"/>
      <c r="I3132" s="44"/>
      <c r="J3132" s="44"/>
      <c r="K3132" s="44"/>
      <c r="M3132" s="44"/>
      <c r="N3132" s="44"/>
      <c r="O3132" s="44"/>
      <c r="P3132" s="44"/>
      <c r="Q3132" s="44"/>
      <c r="W3132" s="44"/>
      <c r="X3132" s="44"/>
      <c r="Y3132" s="44"/>
    </row>
    <row r="3133" spans="1:25" s="47" customFormat="1" x14ac:dyDescent="0.25">
      <c r="A3133" s="44"/>
      <c r="B3133" s="44"/>
      <c r="C3133" s="44"/>
      <c r="D3133" s="44"/>
      <c r="E3133" s="44"/>
      <c r="G3133" s="44"/>
      <c r="H3133" s="44"/>
      <c r="I3133" s="44"/>
      <c r="J3133" s="44"/>
      <c r="K3133" s="44"/>
      <c r="M3133" s="44"/>
      <c r="N3133" s="44"/>
      <c r="O3133" s="44"/>
      <c r="P3133" s="44"/>
      <c r="Q3133" s="44"/>
      <c r="W3133" s="44"/>
      <c r="X3133" s="44"/>
      <c r="Y3133" s="44"/>
    </row>
    <row r="3134" spans="1:25" s="47" customFormat="1" x14ac:dyDescent="0.25">
      <c r="A3134" s="44"/>
      <c r="B3134" s="44"/>
      <c r="C3134" s="44"/>
      <c r="D3134" s="44"/>
      <c r="E3134" s="44"/>
      <c r="G3134" s="44"/>
      <c r="H3134" s="44"/>
      <c r="I3134" s="44"/>
      <c r="J3134" s="44"/>
      <c r="K3134" s="44"/>
      <c r="M3134" s="44"/>
      <c r="N3134" s="44"/>
      <c r="O3134" s="44"/>
      <c r="P3134" s="44"/>
      <c r="Q3134" s="44"/>
      <c r="W3134" s="44"/>
      <c r="X3134" s="44"/>
      <c r="Y3134" s="44"/>
    </row>
    <row r="3135" spans="1:25" s="47" customFormat="1" x14ac:dyDescent="0.25">
      <c r="A3135" s="44"/>
      <c r="B3135" s="44"/>
      <c r="C3135" s="44"/>
      <c r="D3135" s="44"/>
      <c r="E3135" s="44"/>
      <c r="G3135" s="44"/>
      <c r="H3135" s="44"/>
      <c r="I3135" s="44"/>
      <c r="J3135" s="44"/>
      <c r="K3135" s="44"/>
      <c r="M3135" s="44"/>
      <c r="N3135" s="44"/>
      <c r="O3135" s="44"/>
      <c r="P3135" s="44"/>
      <c r="Q3135" s="44"/>
      <c r="W3135" s="44"/>
      <c r="X3135" s="44"/>
      <c r="Y3135" s="44"/>
    </row>
    <row r="3136" spans="1:25" s="47" customFormat="1" x14ac:dyDescent="0.25">
      <c r="A3136" s="44"/>
      <c r="B3136" s="44"/>
      <c r="C3136" s="44"/>
      <c r="D3136" s="44"/>
      <c r="E3136" s="44"/>
      <c r="G3136" s="44"/>
      <c r="H3136" s="44"/>
      <c r="I3136" s="44"/>
      <c r="J3136" s="44"/>
      <c r="K3136" s="44"/>
      <c r="M3136" s="44"/>
      <c r="N3136" s="44"/>
      <c r="O3136" s="44"/>
      <c r="P3136" s="44"/>
      <c r="Q3136" s="44"/>
      <c r="W3136" s="44"/>
      <c r="X3136" s="44"/>
      <c r="Y3136" s="44"/>
    </row>
    <row r="3137" spans="1:25" s="47" customFormat="1" x14ac:dyDescent="0.25">
      <c r="A3137" s="44"/>
      <c r="B3137" s="44"/>
      <c r="C3137" s="44"/>
      <c r="D3137" s="44"/>
      <c r="E3137" s="44"/>
      <c r="G3137" s="44"/>
      <c r="H3137" s="44"/>
      <c r="I3137" s="44"/>
      <c r="J3137" s="44"/>
      <c r="K3137" s="44"/>
      <c r="M3137" s="44"/>
      <c r="N3137" s="44"/>
      <c r="O3137" s="44"/>
      <c r="P3137" s="44"/>
      <c r="Q3137" s="44"/>
      <c r="W3137" s="44"/>
      <c r="X3137" s="44"/>
      <c r="Y3137" s="44"/>
    </row>
    <row r="3138" spans="1:25" s="47" customFormat="1" x14ac:dyDescent="0.25">
      <c r="A3138" s="44"/>
      <c r="B3138" s="44"/>
      <c r="C3138" s="44"/>
      <c r="D3138" s="44"/>
      <c r="E3138" s="44"/>
      <c r="G3138" s="44"/>
      <c r="H3138" s="44"/>
      <c r="I3138" s="44"/>
      <c r="J3138" s="44"/>
      <c r="K3138" s="44"/>
      <c r="M3138" s="44"/>
      <c r="N3138" s="44"/>
      <c r="O3138" s="44"/>
      <c r="P3138" s="44"/>
      <c r="Q3138" s="44"/>
      <c r="W3138" s="44"/>
      <c r="X3138" s="44"/>
      <c r="Y3138" s="44"/>
    </row>
    <row r="3139" spans="1:25" s="47" customFormat="1" x14ac:dyDescent="0.25">
      <c r="A3139" s="44"/>
      <c r="B3139" s="44"/>
      <c r="C3139" s="44"/>
      <c r="D3139" s="44"/>
      <c r="E3139" s="44"/>
      <c r="G3139" s="44"/>
      <c r="H3139" s="44"/>
      <c r="I3139" s="44"/>
      <c r="J3139" s="44"/>
      <c r="K3139" s="44"/>
      <c r="M3139" s="44"/>
      <c r="N3139" s="44"/>
      <c r="O3139" s="44"/>
      <c r="P3139" s="44"/>
      <c r="Q3139" s="44"/>
      <c r="W3139" s="44"/>
      <c r="X3139" s="44"/>
      <c r="Y3139" s="44"/>
    </row>
    <row r="3140" spans="1:25" s="47" customFormat="1" x14ac:dyDescent="0.25">
      <c r="A3140" s="44"/>
      <c r="B3140" s="44"/>
      <c r="C3140" s="44"/>
      <c r="D3140" s="44"/>
      <c r="E3140" s="44"/>
      <c r="G3140" s="44"/>
      <c r="H3140" s="44"/>
      <c r="I3140" s="44"/>
      <c r="J3140" s="44"/>
      <c r="K3140" s="44"/>
      <c r="M3140" s="44"/>
      <c r="N3140" s="44"/>
      <c r="O3140" s="44"/>
      <c r="P3140" s="44"/>
      <c r="Q3140" s="44"/>
      <c r="W3140" s="44"/>
      <c r="X3140" s="44"/>
      <c r="Y3140" s="44"/>
    </row>
    <row r="3141" spans="1:25" s="47" customFormat="1" x14ac:dyDescent="0.25">
      <c r="A3141" s="44"/>
      <c r="B3141" s="44"/>
      <c r="C3141" s="44"/>
      <c r="D3141" s="44"/>
      <c r="E3141" s="44"/>
      <c r="G3141" s="44"/>
      <c r="H3141" s="44"/>
      <c r="I3141" s="44"/>
      <c r="J3141" s="44"/>
      <c r="K3141" s="44"/>
      <c r="M3141" s="44"/>
      <c r="N3141" s="44"/>
      <c r="O3141" s="44"/>
      <c r="P3141" s="44"/>
      <c r="Q3141" s="44"/>
      <c r="W3141" s="44"/>
      <c r="X3141" s="44"/>
      <c r="Y3141" s="44"/>
    </row>
    <row r="3142" spans="1:25" s="47" customFormat="1" x14ac:dyDescent="0.25">
      <c r="A3142" s="44"/>
      <c r="B3142" s="44"/>
      <c r="C3142" s="44"/>
      <c r="D3142" s="44"/>
      <c r="E3142" s="44"/>
      <c r="G3142" s="44"/>
      <c r="H3142" s="44"/>
      <c r="I3142" s="44"/>
      <c r="J3142" s="44"/>
      <c r="K3142" s="44"/>
      <c r="M3142" s="44"/>
      <c r="N3142" s="44"/>
      <c r="O3142" s="44"/>
      <c r="P3142" s="44"/>
      <c r="Q3142" s="44"/>
      <c r="W3142" s="44"/>
      <c r="X3142" s="44"/>
      <c r="Y3142" s="44"/>
    </row>
    <row r="3143" spans="1:25" s="47" customFormat="1" x14ac:dyDescent="0.25">
      <c r="A3143" s="44"/>
      <c r="B3143" s="44"/>
      <c r="C3143" s="44"/>
      <c r="D3143" s="44"/>
      <c r="E3143" s="44"/>
      <c r="G3143" s="44"/>
      <c r="H3143" s="44"/>
      <c r="I3143" s="44"/>
      <c r="J3143" s="44"/>
      <c r="K3143" s="44"/>
      <c r="M3143" s="44"/>
      <c r="N3143" s="44"/>
      <c r="O3143" s="44"/>
      <c r="P3143" s="44"/>
      <c r="Q3143" s="44"/>
      <c r="W3143" s="44"/>
      <c r="X3143" s="44"/>
      <c r="Y3143" s="44"/>
    </row>
    <row r="3144" spans="1:25" s="47" customFormat="1" x14ac:dyDescent="0.25">
      <c r="A3144" s="44"/>
      <c r="B3144" s="44"/>
      <c r="C3144" s="44"/>
      <c r="D3144" s="44"/>
      <c r="E3144" s="44"/>
      <c r="G3144" s="44"/>
      <c r="H3144" s="44"/>
      <c r="I3144" s="44"/>
      <c r="J3144" s="44"/>
      <c r="K3144" s="44"/>
      <c r="M3144" s="44"/>
      <c r="N3144" s="44"/>
      <c r="O3144" s="44"/>
      <c r="P3144" s="44"/>
      <c r="Q3144" s="44"/>
      <c r="W3144" s="44"/>
      <c r="X3144" s="44"/>
      <c r="Y3144" s="44"/>
    </row>
    <row r="3145" spans="1:25" s="47" customFormat="1" x14ac:dyDescent="0.25">
      <c r="A3145" s="44"/>
      <c r="B3145" s="44"/>
      <c r="C3145" s="44"/>
      <c r="D3145" s="44"/>
      <c r="E3145" s="44"/>
      <c r="G3145" s="44"/>
      <c r="H3145" s="44"/>
      <c r="I3145" s="44"/>
      <c r="J3145" s="44"/>
      <c r="K3145" s="44"/>
      <c r="M3145" s="44"/>
      <c r="N3145" s="44"/>
      <c r="O3145" s="44"/>
      <c r="P3145" s="44"/>
      <c r="Q3145" s="44"/>
      <c r="W3145" s="44"/>
      <c r="X3145" s="44"/>
      <c r="Y3145" s="44"/>
    </row>
    <row r="3146" spans="1:25" s="47" customFormat="1" x14ac:dyDescent="0.25">
      <c r="A3146" s="44"/>
      <c r="B3146" s="44"/>
      <c r="C3146" s="44"/>
      <c r="D3146" s="44"/>
      <c r="E3146" s="44"/>
      <c r="G3146" s="44"/>
      <c r="H3146" s="44"/>
      <c r="I3146" s="44"/>
      <c r="J3146" s="44"/>
      <c r="K3146" s="44"/>
      <c r="M3146" s="44"/>
      <c r="N3146" s="44"/>
      <c r="O3146" s="44"/>
      <c r="P3146" s="44"/>
      <c r="Q3146" s="44"/>
      <c r="W3146" s="44"/>
      <c r="X3146" s="44"/>
      <c r="Y3146" s="44"/>
    </row>
    <row r="3147" spans="1:25" s="47" customFormat="1" x14ac:dyDescent="0.25">
      <c r="A3147" s="44"/>
      <c r="B3147" s="44"/>
      <c r="C3147" s="44"/>
      <c r="D3147" s="44"/>
      <c r="E3147" s="44"/>
      <c r="G3147" s="44"/>
      <c r="H3147" s="44"/>
      <c r="I3147" s="44"/>
      <c r="J3147" s="44"/>
      <c r="K3147" s="44"/>
      <c r="M3147" s="44"/>
      <c r="N3147" s="44"/>
      <c r="O3147" s="44"/>
      <c r="P3147" s="44"/>
      <c r="Q3147" s="44"/>
      <c r="W3147" s="44"/>
      <c r="X3147" s="44"/>
      <c r="Y3147" s="44"/>
    </row>
    <row r="3148" spans="1:25" s="47" customFormat="1" x14ac:dyDescent="0.25">
      <c r="A3148" s="44"/>
      <c r="B3148" s="44"/>
      <c r="C3148" s="44"/>
      <c r="D3148" s="44"/>
      <c r="E3148" s="44"/>
      <c r="G3148" s="44"/>
      <c r="H3148" s="44"/>
      <c r="I3148" s="44"/>
      <c r="J3148" s="44"/>
      <c r="K3148" s="44"/>
      <c r="M3148" s="44"/>
      <c r="N3148" s="44"/>
      <c r="O3148" s="44"/>
      <c r="P3148" s="44"/>
      <c r="Q3148" s="44"/>
      <c r="W3148" s="44"/>
      <c r="X3148" s="44"/>
      <c r="Y3148" s="44"/>
    </row>
    <row r="3149" spans="1:25" s="47" customFormat="1" x14ac:dyDescent="0.25">
      <c r="A3149" s="44"/>
      <c r="B3149" s="44"/>
      <c r="C3149" s="44"/>
      <c r="D3149" s="44"/>
      <c r="E3149" s="44"/>
      <c r="G3149" s="44"/>
      <c r="H3149" s="44"/>
      <c r="I3149" s="44"/>
      <c r="J3149" s="44"/>
      <c r="K3149" s="44"/>
      <c r="M3149" s="44"/>
      <c r="N3149" s="44"/>
      <c r="O3149" s="44"/>
      <c r="P3149" s="44"/>
      <c r="Q3149" s="44"/>
      <c r="W3149" s="44"/>
      <c r="X3149" s="44"/>
      <c r="Y3149" s="44"/>
    </row>
    <row r="3150" spans="1:25" s="47" customFormat="1" x14ac:dyDescent="0.25">
      <c r="A3150" s="44"/>
      <c r="B3150" s="44"/>
      <c r="C3150" s="44"/>
      <c r="D3150" s="44"/>
      <c r="E3150" s="44"/>
      <c r="G3150" s="44"/>
      <c r="H3150" s="44"/>
      <c r="I3150" s="44"/>
      <c r="J3150" s="44"/>
      <c r="K3150" s="44"/>
      <c r="M3150" s="44"/>
      <c r="N3150" s="44"/>
      <c r="O3150" s="44"/>
      <c r="P3150" s="44"/>
      <c r="Q3150" s="44"/>
      <c r="W3150" s="44"/>
      <c r="X3150" s="44"/>
      <c r="Y3150" s="44"/>
    </row>
    <row r="3151" spans="1:25" s="47" customFormat="1" x14ac:dyDescent="0.25">
      <c r="A3151" s="44"/>
      <c r="B3151" s="44"/>
      <c r="C3151" s="44"/>
      <c r="D3151" s="44"/>
      <c r="E3151" s="44"/>
      <c r="G3151" s="44"/>
      <c r="H3151" s="44"/>
      <c r="I3151" s="44"/>
      <c r="J3151" s="44"/>
      <c r="K3151" s="44"/>
      <c r="M3151" s="44"/>
      <c r="N3151" s="44"/>
      <c r="O3151" s="44"/>
      <c r="P3151" s="44"/>
      <c r="Q3151" s="44"/>
      <c r="W3151" s="44"/>
      <c r="X3151" s="44"/>
      <c r="Y3151" s="44"/>
    </row>
    <row r="3152" spans="1:25" s="47" customFormat="1" x14ac:dyDescent="0.25">
      <c r="A3152" s="44"/>
      <c r="B3152" s="44"/>
      <c r="C3152" s="44"/>
      <c r="D3152" s="44"/>
      <c r="E3152" s="44"/>
      <c r="G3152" s="44"/>
      <c r="H3152" s="44"/>
      <c r="I3152" s="44"/>
      <c r="J3152" s="44"/>
      <c r="K3152" s="44"/>
      <c r="M3152" s="44"/>
      <c r="N3152" s="44"/>
      <c r="O3152" s="44"/>
      <c r="P3152" s="44"/>
      <c r="Q3152" s="44"/>
      <c r="W3152" s="44"/>
      <c r="X3152" s="44"/>
      <c r="Y3152" s="44"/>
    </row>
    <row r="3153" spans="1:25" s="47" customFormat="1" x14ac:dyDescent="0.25">
      <c r="A3153" s="44"/>
      <c r="B3153" s="44"/>
      <c r="C3153" s="44"/>
      <c r="D3153" s="44"/>
      <c r="E3153" s="44"/>
      <c r="G3153" s="44"/>
      <c r="H3153" s="44"/>
      <c r="I3153" s="44"/>
      <c r="J3153" s="44"/>
      <c r="K3153" s="44"/>
      <c r="M3153" s="44"/>
      <c r="N3153" s="44"/>
      <c r="O3153" s="44"/>
      <c r="P3153" s="44"/>
      <c r="Q3153" s="44"/>
      <c r="W3153" s="44"/>
      <c r="X3153" s="44"/>
      <c r="Y3153" s="44"/>
    </row>
    <row r="3154" spans="1:25" s="47" customFormat="1" x14ac:dyDescent="0.25">
      <c r="A3154" s="44"/>
      <c r="B3154" s="44"/>
      <c r="C3154" s="44"/>
      <c r="D3154" s="44"/>
      <c r="E3154" s="44"/>
      <c r="G3154" s="44"/>
      <c r="H3154" s="44"/>
      <c r="I3154" s="44"/>
      <c r="J3154" s="44"/>
      <c r="K3154" s="44"/>
      <c r="M3154" s="44"/>
      <c r="N3154" s="44"/>
      <c r="O3154" s="44"/>
      <c r="P3154" s="44"/>
      <c r="Q3154" s="44"/>
      <c r="W3154" s="44"/>
      <c r="X3154" s="44"/>
      <c r="Y3154" s="44"/>
    </row>
    <row r="3155" spans="1:25" s="47" customFormat="1" x14ac:dyDescent="0.25">
      <c r="A3155" s="44"/>
      <c r="B3155" s="44"/>
      <c r="C3155" s="44"/>
      <c r="D3155" s="44"/>
      <c r="E3155" s="44"/>
      <c r="G3155" s="44"/>
      <c r="H3155" s="44"/>
      <c r="I3155" s="44"/>
      <c r="J3155" s="44"/>
      <c r="K3155" s="44"/>
      <c r="M3155" s="44"/>
      <c r="N3155" s="44"/>
      <c r="O3155" s="44"/>
      <c r="P3155" s="44"/>
      <c r="Q3155" s="44"/>
      <c r="W3155" s="44"/>
      <c r="X3155" s="44"/>
      <c r="Y3155" s="44"/>
    </row>
    <row r="3156" spans="1:25" s="47" customFormat="1" x14ac:dyDescent="0.25">
      <c r="A3156" s="44"/>
      <c r="B3156" s="44"/>
      <c r="C3156" s="44"/>
      <c r="D3156" s="44"/>
      <c r="E3156" s="44"/>
      <c r="G3156" s="44"/>
      <c r="H3156" s="44"/>
      <c r="I3156" s="44"/>
      <c r="J3156" s="44"/>
      <c r="K3156" s="44"/>
      <c r="M3156" s="44"/>
      <c r="N3156" s="44"/>
      <c r="O3156" s="44"/>
      <c r="P3156" s="44"/>
      <c r="Q3156" s="44"/>
      <c r="W3156" s="44"/>
      <c r="X3156" s="44"/>
      <c r="Y3156" s="44"/>
    </row>
    <row r="3157" spans="1:25" s="47" customFormat="1" x14ac:dyDescent="0.25">
      <c r="A3157" s="44"/>
      <c r="B3157" s="44"/>
      <c r="C3157" s="44"/>
      <c r="D3157" s="44"/>
      <c r="E3157" s="44"/>
      <c r="G3157" s="44"/>
      <c r="H3157" s="44"/>
      <c r="I3157" s="44"/>
      <c r="J3157" s="44"/>
      <c r="K3157" s="44"/>
      <c r="M3157" s="44"/>
      <c r="N3157" s="44"/>
      <c r="O3157" s="44"/>
      <c r="P3157" s="44"/>
      <c r="Q3157" s="44"/>
      <c r="W3157" s="44"/>
      <c r="X3157" s="44"/>
      <c r="Y3157" s="44"/>
    </row>
    <row r="3158" spans="1:25" s="47" customFormat="1" x14ac:dyDescent="0.25">
      <c r="A3158" s="44"/>
      <c r="B3158" s="44"/>
      <c r="C3158" s="44"/>
      <c r="D3158" s="44"/>
      <c r="E3158" s="44"/>
      <c r="G3158" s="44"/>
      <c r="H3158" s="44"/>
      <c r="I3158" s="44"/>
      <c r="J3158" s="44"/>
      <c r="K3158" s="44"/>
      <c r="M3158" s="44"/>
      <c r="N3158" s="44"/>
      <c r="O3158" s="44"/>
      <c r="P3158" s="44"/>
      <c r="Q3158" s="44"/>
      <c r="W3158" s="44"/>
      <c r="X3158" s="44"/>
      <c r="Y3158" s="44"/>
    </row>
    <row r="3159" spans="1:25" s="47" customFormat="1" x14ac:dyDescent="0.25">
      <c r="A3159" s="44"/>
      <c r="B3159" s="44"/>
      <c r="C3159" s="44"/>
      <c r="D3159" s="44"/>
      <c r="E3159" s="44"/>
      <c r="G3159" s="44"/>
      <c r="H3159" s="44"/>
      <c r="I3159" s="44"/>
      <c r="J3159" s="44"/>
      <c r="K3159" s="44"/>
      <c r="M3159" s="44"/>
      <c r="N3159" s="44"/>
      <c r="O3159" s="44"/>
      <c r="P3159" s="44"/>
      <c r="Q3159" s="44"/>
      <c r="W3159" s="44"/>
      <c r="X3159" s="44"/>
      <c r="Y3159" s="44"/>
    </row>
    <row r="3160" spans="1:25" s="47" customFormat="1" x14ac:dyDescent="0.25">
      <c r="A3160" s="44"/>
      <c r="B3160" s="44"/>
      <c r="C3160" s="44"/>
      <c r="D3160" s="44"/>
      <c r="E3160" s="44"/>
      <c r="G3160" s="44"/>
      <c r="H3160" s="44"/>
      <c r="I3160" s="44"/>
      <c r="J3160" s="44"/>
      <c r="K3160" s="44"/>
      <c r="M3160" s="44"/>
      <c r="N3160" s="44"/>
      <c r="O3160" s="44"/>
      <c r="P3160" s="44"/>
      <c r="Q3160" s="44"/>
      <c r="W3160" s="44"/>
      <c r="X3160" s="44"/>
      <c r="Y3160" s="44"/>
    </row>
    <row r="3161" spans="1:25" s="47" customFormat="1" x14ac:dyDescent="0.25">
      <c r="A3161" s="44"/>
      <c r="B3161" s="44"/>
      <c r="C3161" s="44"/>
      <c r="D3161" s="44"/>
      <c r="E3161" s="44"/>
      <c r="G3161" s="44"/>
      <c r="H3161" s="44"/>
      <c r="I3161" s="44"/>
      <c r="J3161" s="44"/>
      <c r="K3161" s="44"/>
      <c r="M3161" s="44"/>
      <c r="N3161" s="44"/>
      <c r="O3161" s="44"/>
      <c r="P3161" s="44"/>
      <c r="Q3161" s="44"/>
      <c r="W3161" s="44"/>
      <c r="X3161" s="44"/>
      <c r="Y3161" s="44"/>
    </row>
    <row r="3162" spans="1:25" s="47" customFormat="1" x14ac:dyDescent="0.25">
      <c r="A3162" s="44"/>
      <c r="B3162" s="44"/>
      <c r="C3162" s="44"/>
      <c r="D3162" s="44"/>
      <c r="E3162" s="44"/>
      <c r="G3162" s="44"/>
      <c r="H3162" s="44"/>
      <c r="I3162" s="44"/>
      <c r="J3162" s="44"/>
      <c r="K3162" s="44"/>
      <c r="M3162" s="44"/>
      <c r="N3162" s="44"/>
      <c r="O3162" s="44"/>
      <c r="P3162" s="44"/>
      <c r="Q3162" s="44"/>
      <c r="W3162" s="44"/>
      <c r="X3162" s="44"/>
      <c r="Y3162" s="44"/>
    </row>
    <row r="3163" spans="1:25" s="47" customFormat="1" x14ac:dyDescent="0.25">
      <c r="A3163" s="44"/>
      <c r="B3163" s="44"/>
      <c r="C3163" s="44"/>
      <c r="D3163" s="44"/>
      <c r="E3163" s="44"/>
      <c r="G3163" s="44"/>
      <c r="H3163" s="44"/>
      <c r="I3163" s="44"/>
      <c r="J3163" s="44"/>
      <c r="K3163" s="44"/>
      <c r="M3163" s="44"/>
      <c r="N3163" s="44"/>
      <c r="O3163" s="44"/>
      <c r="P3163" s="44"/>
      <c r="Q3163" s="44"/>
      <c r="W3163" s="44"/>
      <c r="X3163" s="44"/>
      <c r="Y3163" s="44"/>
    </row>
    <row r="3164" spans="1:25" s="47" customFormat="1" x14ac:dyDescent="0.25">
      <c r="A3164" s="44"/>
      <c r="B3164" s="44"/>
      <c r="C3164" s="44"/>
      <c r="D3164" s="44"/>
      <c r="E3164" s="44"/>
      <c r="G3164" s="44"/>
      <c r="H3164" s="44"/>
      <c r="I3164" s="44"/>
      <c r="J3164" s="44"/>
      <c r="K3164" s="44"/>
      <c r="M3164" s="44"/>
      <c r="N3164" s="44"/>
      <c r="O3164" s="44"/>
      <c r="P3164" s="44"/>
      <c r="Q3164" s="44"/>
      <c r="W3164" s="44"/>
      <c r="X3164" s="44"/>
      <c r="Y3164" s="44"/>
    </row>
    <row r="3165" spans="1:25" s="47" customFormat="1" x14ac:dyDescent="0.25">
      <c r="A3165" s="44"/>
      <c r="B3165" s="44"/>
      <c r="C3165" s="44"/>
      <c r="D3165" s="44"/>
      <c r="E3165" s="44"/>
      <c r="G3165" s="44"/>
      <c r="H3165" s="44"/>
      <c r="I3165" s="44"/>
      <c r="J3165" s="44"/>
      <c r="K3165" s="44"/>
      <c r="M3165" s="44"/>
      <c r="N3165" s="44"/>
      <c r="O3165" s="44"/>
      <c r="P3165" s="44"/>
      <c r="Q3165" s="44"/>
      <c r="W3165" s="44"/>
      <c r="X3165" s="44"/>
      <c r="Y3165" s="44"/>
    </row>
    <row r="3166" spans="1:25" s="47" customFormat="1" x14ac:dyDescent="0.25">
      <c r="A3166" s="44"/>
      <c r="B3166" s="44"/>
      <c r="C3166" s="44"/>
      <c r="D3166" s="44"/>
      <c r="E3166" s="44"/>
      <c r="G3166" s="44"/>
      <c r="H3166" s="44"/>
      <c r="I3166" s="44"/>
      <c r="J3166" s="44"/>
      <c r="K3166" s="44"/>
      <c r="M3166" s="44"/>
      <c r="N3166" s="44"/>
      <c r="O3166" s="44"/>
      <c r="P3166" s="44"/>
      <c r="Q3166" s="44"/>
      <c r="W3166" s="44"/>
      <c r="X3166" s="44"/>
      <c r="Y3166" s="44"/>
    </row>
    <row r="3167" spans="1:25" s="47" customFormat="1" x14ac:dyDescent="0.25">
      <c r="A3167" s="44"/>
      <c r="B3167" s="44"/>
      <c r="C3167" s="44"/>
      <c r="D3167" s="44"/>
      <c r="E3167" s="44"/>
      <c r="G3167" s="44"/>
      <c r="H3167" s="44"/>
      <c r="I3167" s="44"/>
      <c r="J3167" s="44"/>
      <c r="K3167" s="44"/>
      <c r="M3167" s="44"/>
      <c r="N3167" s="44"/>
      <c r="O3167" s="44"/>
      <c r="P3167" s="44"/>
      <c r="Q3167" s="44"/>
      <c r="W3167" s="44"/>
      <c r="X3167" s="44"/>
      <c r="Y3167" s="44"/>
    </row>
    <row r="3168" spans="1:25" s="47" customFormat="1" x14ac:dyDescent="0.25">
      <c r="A3168" s="44"/>
      <c r="B3168" s="44"/>
      <c r="C3168" s="44"/>
      <c r="D3168" s="44"/>
      <c r="E3168" s="44"/>
      <c r="G3168" s="44"/>
      <c r="H3168" s="44"/>
      <c r="I3168" s="44"/>
      <c r="J3168" s="44"/>
      <c r="K3168" s="44"/>
      <c r="M3168" s="44"/>
      <c r="N3168" s="44"/>
      <c r="O3168" s="44"/>
      <c r="P3168" s="44"/>
      <c r="Q3168" s="44"/>
      <c r="W3168" s="44"/>
      <c r="X3168" s="44"/>
      <c r="Y3168" s="44"/>
    </row>
    <row r="3169" spans="1:25" s="47" customFormat="1" x14ac:dyDescent="0.25">
      <c r="A3169" s="44"/>
      <c r="B3169" s="44"/>
      <c r="C3169" s="44"/>
      <c r="D3169" s="44"/>
      <c r="E3169" s="44"/>
      <c r="G3169" s="44"/>
      <c r="H3169" s="44"/>
      <c r="I3169" s="44"/>
      <c r="J3169" s="44"/>
      <c r="K3169" s="44"/>
      <c r="M3169" s="44"/>
      <c r="N3169" s="44"/>
      <c r="O3169" s="44"/>
      <c r="P3169" s="44"/>
      <c r="Q3169" s="44"/>
      <c r="W3169" s="44"/>
      <c r="X3169" s="44"/>
      <c r="Y3169" s="44"/>
    </row>
    <row r="3170" spans="1:25" s="47" customFormat="1" x14ac:dyDescent="0.25">
      <c r="A3170" s="44"/>
      <c r="B3170" s="44"/>
      <c r="C3170" s="44"/>
      <c r="D3170" s="44"/>
      <c r="E3170" s="44"/>
      <c r="G3170" s="44"/>
      <c r="H3170" s="44"/>
      <c r="I3170" s="44"/>
      <c r="J3170" s="44"/>
      <c r="K3170" s="44"/>
      <c r="M3170" s="44"/>
      <c r="N3170" s="44"/>
      <c r="O3170" s="44"/>
      <c r="P3170" s="44"/>
      <c r="Q3170" s="44"/>
      <c r="W3170" s="44"/>
      <c r="X3170" s="44"/>
      <c r="Y3170" s="44"/>
    </row>
    <row r="3171" spans="1:25" s="47" customFormat="1" x14ac:dyDescent="0.25">
      <c r="A3171" s="44"/>
      <c r="B3171" s="44"/>
      <c r="C3171" s="44"/>
      <c r="D3171" s="44"/>
      <c r="E3171" s="44"/>
      <c r="G3171" s="44"/>
      <c r="H3171" s="44"/>
      <c r="I3171" s="44"/>
      <c r="J3171" s="44"/>
      <c r="K3171" s="44"/>
      <c r="M3171" s="44"/>
      <c r="N3171" s="44"/>
      <c r="O3171" s="44"/>
      <c r="P3171" s="44"/>
      <c r="Q3171" s="44"/>
      <c r="W3171" s="44"/>
      <c r="X3171" s="44"/>
      <c r="Y3171" s="44"/>
    </row>
    <row r="3172" spans="1:25" s="47" customFormat="1" x14ac:dyDescent="0.25">
      <c r="A3172" s="44"/>
      <c r="B3172" s="44"/>
      <c r="C3172" s="44"/>
      <c r="D3172" s="44"/>
      <c r="E3172" s="44"/>
      <c r="G3172" s="44"/>
      <c r="H3172" s="44"/>
      <c r="I3172" s="44"/>
      <c r="J3172" s="44"/>
      <c r="K3172" s="44"/>
      <c r="M3172" s="44"/>
      <c r="N3172" s="44"/>
      <c r="O3172" s="44"/>
      <c r="P3172" s="44"/>
      <c r="Q3172" s="44"/>
      <c r="W3172" s="44"/>
      <c r="X3172" s="44"/>
      <c r="Y3172" s="44"/>
    </row>
    <row r="3173" spans="1:25" s="47" customFormat="1" x14ac:dyDescent="0.25">
      <c r="A3173" s="44"/>
      <c r="B3173" s="44"/>
      <c r="C3173" s="44"/>
      <c r="D3173" s="44"/>
      <c r="E3173" s="44"/>
      <c r="G3173" s="44"/>
      <c r="H3173" s="44"/>
      <c r="I3173" s="44"/>
      <c r="J3173" s="44"/>
      <c r="K3173" s="44"/>
      <c r="M3173" s="44"/>
      <c r="N3173" s="44"/>
      <c r="O3173" s="44"/>
      <c r="P3173" s="44"/>
      <c r="Q3173" s="44"/>
      <c r="W3173" s="44"/>
      <c r="X3173" s="44"/>
      <c r="Y3173" s="44"/>
    </row>
    <row r="3174" spans="1:25" s="47" customFormat="1" x14ac:dyDescent="0.25">
      <c r="A3174" s="44"/>
      <c r="B3174" s="44"/>
      <c r="C3174" s="44"/>
      <c r="D3174" s="44"/>
      <c r="E3174" s="44"/>
      <c r="G3174" s="44"/>
      <c r="H3174" s="44"/>
      <c r="I3174" s="44"/>
      <c r="J3174" s="44"/>
      <c r="K3174" s="44"/>
      <c r="M3174" s="44"/>
      <c r="N3174" s="44"/>
      <c r="O3174" s="44"/>
      <c r="P3174" s="44"/>
      <c r="Q3174" s="44"/>
      <c r="W3174" s="44"/>
      <c r="X3174" s="44"/>
      <c r="Y3174" s="44"/>
    </row>
    <row r="3175" spans="1:25" s="47" customFormat="1" x14ac:dyDescent="0.25">
      <c r="A3175" s="44"/>
      <c r="B3175" s="44"/>
      <c r="C3175" s="44"/>
      <c r="D3175" s="44"/>
      <c r="E3175" s="44"/>
      <c r="G3175" s="44"/>
      <c r="H3175" s="44"/>
      <c r="I3175" s="44"/>
      <c r="J3175" s="44"/>
      <c r="K3175" s="44"/>
      <c r="M3175" s="44"/>
      <c r="N3175" s="44"/>
      <c r="O3175" s="44"/>
      <c r="P3175" s="44"/>
      <c r="Q3175" s="44"/>
      <c r="W3175" s="44"/>
      <c r="X3175" s="44"/>
      <c r="Y3175" s="44"/>
    </row>
    <row r="3176" spans="1:25" s="47" customFormat="1" x14ac:dyDescent="0.25">
      <c r="A3176" s="44"/>
      <c r="B3176" s="44"/>
      <c r="C3176" s="44"/>
      <c r="D3176" s="44"/>
      <c r="E3176" s="44"/>
      <c r="G3176" s="44"/>
      <c r="H3176" s="44"/>
      <c r="I3176" s="44"/>
      <c r="J3176" s="44"/>
      <c r="K3176" s="44"/>
      <c r="M3176" s="44"/>
      <c r="N3176" s="44"/>
      <c r="O3176" s="44"/>
      <c r="P3176" s="44"/>
      <c r="Q3176" s="44"/>
      <c r="W3176" s="44"/>
      <c r="X3176" s="44"/>
      <c r="Y3176" s="44"/>
    </row>
    <row r="3177" spans="1:25" s="47" customFormat="1" x14ac:dyDescent="0.25">
      <c r="A3177" s="44"/>
      <c r="B3177" s="44"/>
      <c r="C3177" s="44"/>
      <c r="D3177" s="44"/>
      <c r="E3177" s="44"/>
      <c r="G3177" s="44"/>
      <c r="H3177" s="44"/>
      <c r="I3177" s="44"/>
      <c r="J3177" s="44"/>
      <c r="K3177" s="44"/>
      <c r="M3177" s="44"/>
      <c r="N3177" s="44"/>
      <c r="O3177" s="44"/>
      <c r="P3177" s="44"/>
      <c r="Q3177" s="44"/>
      <c r="W3177" s="44"/>
      <c r="X3177" s="44"/>
      <c r="Y3177" s="44"/>
    </row>
    <row r="3178" spans="1:25" s="47" customFormat="1" x14ac:dyDescent="0.25">
      <c r="A3178" s="44"/>
      <c r="B3178" s="44"/>
      <c r="C3178" s="44"/>
      <c r="D3178" s="44"/>
      <c r="E3178" s="44"/>
      <c r="G3178" s="44"/>
      <c r="H3178" s="44"/>
      <c r="I3178" s="44"/>
      <c r="J3178" s="44"/>
      <c r="K3178" s="44"/>
      <c r="M3178" s="44"/>
      <c r="N3178" s="44"/>
      <c r="O3178" s="44"/>
      <c r="P3178" s="44"/>
      <c r="Q3178" s="44"/>
      <c r="W3178" s="44"/>
      <c r="X3178" s="44"/>
      <c r="Y3178" s="44"/>
    </row>
    <row r="3179" spans="1:25" s="47" customFormat="1" x14ac:dyDescent="0.25">
      <c r="A3179" s="44"/>
      <c r="B3179" s="44"/>
      <c r="C3179" s="44"/>
      <c r="D3179" s="44"/>
      <c r="E3179" s="44"/>
      <c r="G3179" s="44"/>
      <c r="H3179" s="44"/>
      <c r="I3179" s="44"/>
      <c r="J3179" s="44"/>
      <c r="K3179" s="44"/>
      <c r="M3179" s="44"/>
      <c r="N3179" s="44"/>
      <c r="O3179" s="44"/>
      <c r="P3179" s="44"/>
      <c r="Q3179" s="44"/>
      <c r="W3179" s="44"/>
      <c r="X3179" s="44"/>
      <c r="Y3179" s="44"/>
    </row>
    <row r="3180" spans="1:25" s="47" customFormat="1" x14ac:dyDescent="0.25">
      <c r="A3180" s="44"/>
      <c r="B3180" s="44"/>
      <c r="C3180" s="44"/>
      <c r="D3180" s="44"/>
      <c r="E3180" s="44"/>
      <c r="G3180" s="44"/>
      <c r="H3180" s="44"/>
      <c r="I3180" s="44"/>
      <c r="J3180" s="44"/>
      <c r="K3180" s="44"/>
      <c r="M3180" s="44"/>
      <c r="N3180" s="44"/>
      <c r="O3180" s="44"/>
      <c r="P3180" s="44"/>
      <c r="Q3180" s="44"/>
      <c r="W3180" s="44"/>
      <c r="X3180" s="44"/>
      <c r="Y3180" s="44"/>
    </row>
    <row r="3181" spans="1:25" s="47" customFormat="1" x14ac:dyDescent="0.25">
      <c r="A3181" s="44"/>
      <c r="B3181" s="44"/>
      <c r="C3181" s="44"/>
      <c r="D3181" s="44"/>
      <c r="E3181" s="44"/>
      <c r="G3181" s="44"/>
      <c r="H3181" s="44"/>
      <c r="I3181" s="44"/>
      <c r="J3181" s="44"/>
      <c r="K3181" s="44"/>
      <c r="M3181" s="44"/>
      <c r="N3181" s="44"/>
      <c r="O3181" s="44"/>
      <c r="P3181" s="44"/>
      <c r="Q3181" s="44"/>
      <c r="W3181" s="44"/>
      <c r="X3181" s="44"/>
      <c r="Y3181" s="44"/>
    </row>
    <row r="3182" spans="1:25" s="47" customFormat="1" x14ac:dyDescent="0.25">
      <c r="A3182" s="44"/>
      <c r="B3182" s="44"/>
      <c r="C3182" s="44"/>
      <c r="D3182" s="44"/>
      <c r="E3182" s="44"/>
      <c r="G3182" s="44"/>
      <c r="H3182" s="44"/>
      <c r="I3182" s="44"/>
      <c r="J3182" s="44"/>
      <c r="K3182" s="44"/>
      <c r="M3182" s="44"/>
      <c r="N3182" s="44"/>
      <c r="O3182" s="44"/>
      <c r="P3182" s="44"/>
      <c r="Q3182" s="44"/>
      <c r="W3182" s="44"/>
      <c r="X3182" s="44"/>
      <c r="Y3182" s="44"/>
    </row>
    <row r="3183" spans="1:25" s="47" customFormat="1" x14ac:dyDescent="0.25">
      <c r="A3183" s="44"/>
      <c r="B3183" s="44"/>
      <c r="C3183" s="44"/>
      <c r="D3183" s="44"/>
      <c r="E3183" s="44"/>
      <c r="G3183" s="44"/>
      <c r="H3183" s="44"/>
      <c r="I3183" s="44"/>
      <c r="J3183" s="44"/>
      <c r="K3183" s="44"/>
      <c r="M3183" s="44"/>
      <c r="N3183" s="44"/>
      <c r="O3183" s="44"/>
      <c r="P3183" s="44"/>
      <c r="Q3183" s="44"/>
      <c r="W3183" s="44"/>
      <c r="X3183" s="44"/>
      <c r="Y3183" s="44"/>
    </row>
    <row r="3184" spans="1:25" s="47" customFormat="1" x14ac:dyDescent="0.25">
      <c r="A3184" s="44"/>
      <c r="B3184" s="44"/>
      <c r="C3184" s="44"/>
      <c r="D3184" s="44"/>
      <c r="E3184" s="44"/>
      <c r="G3184" s="44"/>
      <c r="H3184" s="44"/>
      <c r="I3184" s="44"/>
      <c r="J3184" s="44"/>
      <c r="K3184" s="44"/>
      <c r="M3184" s="44"/>
      <c r="N3184" s="44"/>
      <c r="O3184" s="44"/>
      <c r="P3184" s="44"/>
      <c r="Q3184" s="44"/>
      <c r="W3184" s="44"/>
      <c r="X3184" s="44"/>
      <c r="Y3184" s="44"/>
    </row>
    <row r="3185" spans="1:25" s="47" customFormat="1" x14ac:dyDescent="0.25">
      <c r="A3185" s="44"/>
      <c r="B3185" s="44"/>
      <c r="C3185" s="44"/>
      <c r="D3185" s="44"/>
      <c r="E3185" s="44"/>
      <c r="G3185" s="44"/>
      <c r="H3185" s="44"/>
      <c r="I3185" s="44"/>
      <c r="J3185" s="44"/>
      <c r="K3185" s="44"/>
      <c r="M3185" s="44"/>
      <c r="N3185" s="44"/>
      <c r="O3185" s="44"/>
      <c r="P3185" s="44"/>
      <c r="Q3185" s="44"/>
      <c r="W3185" s="44"/>
      <c r="X3185" s="44"/>
      <c r="Y3185" s="44"/>
    </row>
    <row r="3186" spans="1:25" s="47" customFormat="1" x14ac:dyDescent="0.25">
      <c r="A3186" s="44"/>
      <c r="B3186" s="44"/>
      <c r="C3186" s="44"/>
      <c r="D3186" s="44"/>
      <c r="E3186" s="44"/>
      <c r="G3186" s="44"/>
      <c r="H3186" s="44"/>
      <c r="I3186" s="44"/>
      <c r="J3186" s="44"/>
      <c r="K3186" s="44"/>
      <c r="M3186" s="44"/>
      <c r="N3186" s="44"/>
      <c r="O3186" s="44"/>
      <c r="P3186" s="44"/>
      <c r="Q3186" s="44"/>
      <c r="W3186" s="44"/>
      <c r="X3186" s="44"/>
      <c r="Y3186" s="44"/>
    </row>
    <row r="3187" spans="1:25" s="47" customFormat="1" x14ac:dyDescent="0.25">
      <c r="A3187" s="44"/>
      <c r="B3187" s="44"/>
      <c r="C3187" s="44"/>
      <c r="D3187" s="44"/>
      <c r="E3187" s="44"/>
      <c r="G3187" s="44"/>
      <c r="H3187" s="44"/>
      <c r="I3187" s="44"/>
      <c r="J3187" s="44"/>
      <c r="K3187" s="44"/>
      <c r="M3187" s="44"/>
      <c r="N3187" s="44"/>
      <c r="O3187" s="44"/>
      <c r="P3187" s="44"/>
      <c r="Q3187" s="44"/>
      <c r="W3187" s="44"/>
      <c r="X3187" s="44"/>
      <c r="Y3187" s="44"/>
    </row>
    <row r="3188" spans="1:25" s="47" customFormat="1" x14ac:dyDescent="0.25">
      <c r="A3188" s="44"/>
      <c r="B3188" s="44"/>
      <c r="C3188" s="44"/>
      <c r="D3188" s="44"/>
      <c r="E3188" s="44"/>
      <c r="G3188" s="44"/>
      <c r="H3188" s="44"/>
      <c r="I3188" s="44"/>
      <c r="J3188" s="44"/>
      <c r="K3188" s="44"/>
      <c r="M3188" s="44"/>
      <c r="N3188" s="44"/>
      <c r="O3188" s="44"/>
      <c r="P3188" s="44"/>
      <c r="Q3188" s="44"/>
      <c r="W3188" s="44"/>
      <c r="X3188" s="44"/>
      <c r="Y3188" s="44"/>
    </row>
    <row r="3189" spans="1:25" s="47" customFormat="1" x14ac:dyDescent="0.25">
      <c r="A3189" s="44"/>
      <c r="B3189" s="44"/>
      <c r="C3189" s="44"/>
      <c r="D3189" s="44"/>
      <c r="E3189" s="44"/>
      <c r="G3189" s="44"/>
      <c r="H3189" s="44"/>
      <c r="I3189" s="44"/>
      <c r="J3189" s="44"/>
      <c r="K3189" s="44"/>
      <c r="M3189" s="44"/>
      <c r="N3189" s="44"/>
      <c r="O3189" s="44"/>
      <c r="P3189" s="44"/>
      <c r="Q3189" s="44"/>
      <c r="W3189" s="44"/>
      <c r="X3189" s="44"/>
      <c r="Y3189" s="44"/>
    </row>
    <row r="3190" spans="1:25" s="47" customFormat="1" x14ac:dyDescent="0.25">
      <c r="A3190" s="44"/>
      <c r="B3190" s="44"/>
      <c r="C3190" s="44"/>
      <c r="D3190" s="44"/>
      <c r="E3190" s="44"/>
      <c r="G3190" s="44"/>
      <c r="H3190" s="44"/>
      <c r="I3190" s="44"/>
      <c r="J3190" s="44"/>
      <c r="K3190" s="44"/>
      <c r="M3190" s="44"/>
      <c r="N3190" s="44"/>
      <c r="O3190" s="44"/>
      <c r="P3190" s="44"/>
      <c r="Q3190" s="44"/>
      <c r="W3190" s="44"/>
      <c r="X3190" s="44"/>
      <c r="Y3190" s="44"/>
    </row>
    <row r="3191" spans="1:25" s="47" customFormat="1" x14ac:dyDescent="0.25">
      <c r="A3191" s="44"/>
      <c r="B3191" s="44"/>
      <c r="C3191" s="44"/>
      <c r="D3191" s="44"/>
      <c r="E3191" s="44"/>
      <c r="G3191" s="44"/>
      <c r="H3191" s="44"/>
      <c r="I3191" s="44"/>
      <c r="J3191" s="44"/>
      <c r="K3191" s="44"/>
      <c r="M3191" s="44"/>
      <c r="N3191" s="44"/>
      <c r="O3191" s="44"/>
      <c r="P3191" s="44"/>
      <c r="Q3191" s="44"/>
      <c r="W3191" s="44"/>
      <c r="X3191" s="44"/>
      <c r="Y3191" s="44"/>
    </row>
    <row r="3192" spans="1:25" s="47" customFormat="1" x14ac:dyDescent="0.25">
      <c r="A3192" s="44"/>
      <c r="B3192" s="44"/>
      <c r="C3192" s="44"/>
      <c r="D3192" s="44"/>
      <c r="E3192" s="44"/>
      <c r="G3192" s="44"/>
      <c r="H3192" s="44"/>
      <c r="I3192" s="44"/>
      <c r="J3192" s="44"/>
      <c r="K3192" s="44"/>
      <c r="M3192" s="44"/>
      <c r="N3192" s="44"/>
      <c r="O3192" s="44"/>
      <c r="P3192" s="44"/>
      <c r="Q3192" s="44"/>
      <c r="W3192" s="44"/>
      <c r="X3192" s="44"/>
      <c r="Y3192" s="44"/>
    </row>
    <row r="3193" spans="1:25" s="47" customFormat="1" x14ac:dyDescent="0.25">
      <c r="A3193" s="44"/>
      <c r="B3193" s="44"/>
      <c r="C3193" s="44"/>
      <c r="D3193" s="44"/>
      <c r="E3193" s="44"/>
      <c r="G3193" s="44"/>
      <c r="H3193" s="44"/>
      <c r="I3193" s="44"/>
      <c r="J3193" s="44"/>
      <c r="K3193" s="44"/>
      <c r="M3193" s="44"/>
      <c r="N3193" s="44"/>
      <c r="O3193" s="44"/>
      <c r="P3193" s="44"/>
      <c r="Q3193" s="44"/>
      <c r="W3193" s="44"/>
      <c r="X3193" s="44"/>
      <c r="Y3193" s="44"/>
    </row>
    <row r="3194" spans="1:25" s="47" customFormat="1" x14ac:dyDescent="0.25">
      <c r="A3194" s="44"/>
      <c r="B3194" s="44"/>
      <c r="C3194" s="44"/>
      <c r="D3194" s="44"/>
      <c r="E3194" s="44"/>
      <c r="G3194" s="44"/>
      <c r="H3194" s="44"/>
      <c r="I3194" s="44"/>
      <c r="J3194" s="44"/>
      <c r="K3194" s="44"/>
      <c r="M3194" s="44"/>
      <c r="N3194" s="44"/>
      <c r="O3194" s="44"/>
      <c r="P3194" s="44"/>
      <c r="Q3194" s="44"/>
      <c r="W3194" s="44"/>
      <c r="X3194" s="44"/>
      <c r="Y3194" s="44"/>
    </row>
    <row r="3195" spans="1:25" s="47" customFormat="1" x14ac:dyDescent="0.25">
      <c r="A3195" s="44"/>
      <c r="B3195" s="44"/>
      <c r="C3195" s="44"/>
      <c r="D3195" s="44"/>
      <c r="E3195" s="44"/>
      <c r="G3195" s="44"/>
      <c r="H3195" s="44"/>
      <c r="I3195" s="44"/>
      <c r="J3195" s="44"/>
      <c r="K3195" s="44"/>
      <c r="M3195" s="44"/>
      <c r="N3195" s="44"/>
      <c r="O3195" s="44"/>
      <c r="P3195" s="44"/>
      <c r="Q3195" s="44"/>
      <c r="W3195" s="44"/>
      <c r="X3195" s="44"/>
      <c r="Y3195" s="44"/>
    </row>
    <row r="3196" spans="1:25" s="47" customFormat="1" x14ac:dyDescent="0.25">
      <c r="A3196" s="44"/>
      <c r="B3196" s="44"/>
      <c r="C3196" s="44"/>
      <c r="D3196" s="44"/>
      <c r="E3196" s="44"/>
      <c r="G3196" s="44"/>
      <c r="H3196" s="44"/>
      <c r="I3196" s="44"/>
      <c r="J3196" s="44"/>
      <c r="K3196" s="44"/>
      <c r="M3196" s="44"/>
      <c r="N3196" s="44"/>
      <c r="O3196" s="44"/>
      <c r="P3196" s="44"/>
      <c r="Q3196" s="44"/>
      <c r="W3196" s="44"/>
      <c r="X3196" s="44"/>
      <c r="Y3196" s="44"/>
    </row>
    <row r="3197" spans="1:25" s="47" customFormat="1" x14ac:dyDescent="0.25">
      <c r="A3197" s="44"/>
      <c r="B3197" s="44"/>
      <c r="C3197" s="44"/>
      <c r="D3197" s="44"/>
      <c r="E3197" s="44"/>
      <c r="G3197" s="44"/>
      <c r="H3197" s="44"/>
      <c r="I3197" s="44"/>
      <c r="J3197" s="44"/>
      <c r="K3197" s="44"/>
      <c r="M3197" s="44"/>
      <c r="N3197" s="44"/>
      <c r="O3197" s="44"/>
      <c r="P3197" s="44"/>
      <c r="Q3197" s="44"/>
      <c r="W3197" s="44"/>
      <c r="X3197" s="44"/>
      <c r="Y3197" s="44"/>
    </row>
    <row r="3198" spans="1:25" s="47" customFormat="1" x14ac:dyDescent="0.25">
      <c r="A3198" s="44"/>
      <c r="B3198" s="44"/>
      <c r="C3198" s="44"/>
      <c r="D3198" s="44"/>
      <c r="E3198" s="44"/>
      <c r="G3198" s="44"/>
      <c r="H3198" s="44"/>
      <c r="I3198" s="44"/>
      <c r="J3198" s="44"/>
      <c r="K3198" s="44"/>
      <c r="M3198" s="44"/>
      <c r="N3198" s="44"/>
      <c r="O3198" s="44"/>
      <c r="P3198" s="44"/>
      <c r="Q3198" s="44"/>
      <c r="W3198" s="44"/>
      <c r="X3198" s="44"/>
      <c r="Y3198" s="44"/>
    </row>
    <row r="3199" spans="1:25" s="47" customFormat="1" x14ac:dyDescent="0.25">
      <c r="A3199" s="44"/>
      <c r="B3199" s="44"/>
      <c r="C3199" s="44"/>
      <c r="D3199" s="44"/>
      <c r="E3199" s="44"/>
      <c r="G3199" s="44"/>
      <c r="H3199" s="44"/>
      <c r="I3199" s="44"/>
      <c r="J3199" s="44"/>
      <c r="K3199" s="44"/>
      <c r="M3199" s="44"/>
      <c r="N3199" s="44"/>
      <c r="O3199" s="44"/>
      <c r="P3199" s="44"/>
      <c r="Q3199" s="44"/>
      <c r="W3199" s="44"/>
      <c r="X3199" s="44"/>
      <c r="Y3199" s="44"/>
    </row>
    <row r="3200" spans="1:25" s="47" customFormat="1" x14ac:dyDescent="0.25">
      <c r="A3200" s="44"/>
      <c r="B3200" s="44"/>
      <c r="C3200" s="44"/>
      <c r="D3200" s="44"/>
      <c r="E3200" s="44"/>
      <c r="G3200" s="44"/>
      <c r="H3200" s="44"/>
      <c r="I3200" s="44"/>
      <c r="J3200" s="44"/>
      <c r="K3200" s="44"/>
      <c r="M3200" s="44"/>
      <c r="N3200" s="44"/>
      <c r="O3200" s="44"/>
      <c r="P3200" s="44"/>
      <c r="Q3200" s="44"/>
      <c r="W3200" s="44"/>
      <c r="X3200" s="44"/>
      <c r="Y3200" s="44"/>
    </row>
    <row r="3201" spans="1:25" s="47" customFormat="1" x14ac:dyDescent="0.25">
      <c r="A3201" s="44"/>
      <c r="B3201" s="44"/>
      <c r="C3201" s="44"/>
      <c r="D3201" s="44"/>
      <c r="E3201" s="44"/>
      <c r="G3201" s="44"/>
      <c r="H3201" s="44"/>
      <c r="I3201" s="44"/>
      <c r="J3201" s="44"/>
      <c r="K3201" s="44"/>
      <c r="M3201" s="44"/>
      <c r="N3201" s="44"/>
      <c r="O3201" s="44"/>
      <c r="P3201" s="44"/>
      <c r="Q3201" s="44"/>
      <c r="W3201" s="44"/>
      <c r="X3201" s="44"/>
      <c r="Y3201" s="44"/>
    </row>
    <row r="3202" spans="1:25" s="47" customFormat="1" x14ac:dyDescent="0.25">
      <c r="A3202" s="44"/>
      <c r="B3202" s="44"/>
      <c r="C3202" s="44"/>
      <c r="D3202" s="44"/>
      <c r="E3202" s="44"/>
      <c r="G3202" s="44"/>
      <c r="H3202" s="44"/>
      <c r="I3202" s="44"/>
      <c r="J3202" s="44"/>
      <c r="K3202" s="44"/>
      <c r="M3202" s="44"/>
      <c r="N3202" s="44"/>
      <c r="O3202" s="44"/>
      <c r="P3202" s="44"/>
      <c r="Q3202" s="44"/>
      <c r="W3202" s="44"/>
      <c r="X3202" s="44"/>
      <c r="Y3202" s="44"/>
    </row>
    <row r="3203" spans="1:25" s="47" customFormat="1" x14ac:dyDescent="0.25">
      <c r="A3203" s="44"/>
      <c r="B3203" s="44"/>
      <c r="C3203" s="44"/>
      <c r="D3203" s="44"/>
      <c r="E3203" s="44"/>
      <c r="G3203" s="44"/>
      <c r="H3203" s="44"/>
      <c r="I3203" s="44"/>
      <c r="J3203" s="44"/>
      <c r="K3203" s="44"/>
      <c r="M3203" s="44"/>
      <c r="N3203" s="44"/>
      <c r="O3203" s="44"/>
      <c r="P3203" s="44"/>
      <c r="Q3203" s="44"/>
      <c r="W3203" s="44"/>
      <c r="X3203" s="44"/>
      <c r="Y3203" s="44"/>
    </row>
    <row r="3204" spans="1:25" s="47" customFormat="1" x14ac:dyDescent="0.25">
      <c r="A3204" s="44"/>
      <c r="B3204" s="44"/>
      <c r="C3204" s="44"/>
      <c r="D3204" s="44"/>
      <c r="E3204" s="44"/>
      <c r="G3204" s="44"/>
      <c r="H3204" s="44"/>
      <c r="I3204" s="44"/>
      <c r="J3204" s="44"/>
      <c r="K3204" s="44"/>
      <c r="M3204" s="44"/>
      <c r="N3204" s="44"/>
      <c r="O3204" s="44"/>
      <c r="P3204" s="44"/>
      <c r="Q3204" s="44"/>
      <c r="W3204" s="44"/>
      <c r="X3204" s="44"/>
      <c r="Y3204" s="44"/>
    </row>
    <row r="3205" spans="1:25" s="47" customFormat="1" x14ac:dyDescent="0.25">
      <c r="A3205" s="44"/>
      <c r="B3205" s="44"/>
      <c r="C3205" s="44"/>
      <c r="D3205" s="44"/>
      <c r="E3205" s="44"/>
      <c r="G3205" s="44"/>
      <c r="H3205" s="44"/>
      <c r="I3205" s="44"/>
      <c r="J3205" s="44"/>
      <c r="K3205" s="44"/>
      <c r="M3205" s="44"/>
      <c r="N3205" s="44"/>
      <c r="O3205" s="44"/>
      <c r="P3205" s="44"/>
      <c r="Q3205" s="44"/>
      <c r="W3205" s="44"/>
      <c r="X3205" s="44"/>
      <c r="Y3205" s="44"/>
    </row>
    <row r="3206" spans="1:25" s="47" customFormat="1" x14ac:dyDescent="0.25">
      <c r="A3206" s="44"/>
      <c r="B3206" s="44"/>
      <c r="C3206" s="44"/>
      <c r="D3206" s="44"/>
      <c r="E3206" s="44"/>
      <c r="G3206" s="44"/>
      <c r="H3206" s="44"/>
      <c r="I3206" s="44"/>
      <c r="J3206" s="44"/>
      <c r="K3206" s="44"/>
      <c r="M3206" s="44"/>
      <c r="N3206" s="44"/>
      <c r="O3206" s="44"/>
      <c r="P3206" s="44"/>
      <c r="Q3206" s="44"/>
      <c r="W3206" s="44"/>
      <c r="X3206" s="44"/>
      <c r="Y3206" s="44"/>
    </row>
    <row r="3207" spans="1:25" s="47" customFormat="1" x14ac:dyDescent="0.25">
      <c r="A3207" s="44"/>
      <c r="B3207" s="44"/>
      <c r="C3207" s="44"/>
      <c r="D3207" s="44"/>
      <c r="E3207" s="44"/>
      <c r="G3207" s="44"/>
      <c r="H3207" s="44"/>
      <c r="I3207" s="44"/>
      <c r="J3207" s="44"/>
      <c r="K3207" s="44"/>
      <c r="M3207" s="44"/>
      <c r="N3207" s="44"/>
      <c r="O3207" s="44"/>
      <c r="P3207" s="44"/>
      <c r="Q3207" s="44"/>
      <c r="W3207" s="44"/>
      <c r="X3207" s="44"/>
      <c r="Y3207" s="44"/>
    </row>
    <row r="3208" spans="1:25" s="47" customFormat="1" x14ac:dyDescent="0.25">
      <c r="A3208" s="44"/>
      <c r="B3208" s="44"/>
      <c r="C3208" s="44"/>
      <c r="D3208" s="44"/>
      <c r="E3208" s="44"/>
      <c r="G3208" s="44"/>
      <c r="H3208" s="44"/>
      <c r="I3208" s="44"/>
      <c r="J3208" s="44"/>
      <c r="K3208" s="44"/>
      <c r="M3208" s="44"/>
      <c r="N3208" s="44"/>
      <c r="O3208" s="44"/>
      <c r="P3208" s="44"/>
      <c r="Q3208" s="44"/>
      <c r="W3208" s="44"/>
      <c r="X3208" s="44"/>
      <c r="Y3208" s="44"/>
    </row>
    <row r="3209" spans="1:25" s="47" customFormat="1" x14ac:dyDescent="0.25">
      <c r="A3209" s="44"/>
      <c r="B3209" s="44"/>
      <c r="C3209" s="44"/>
      <c r="D3209" s="44"/>
      <c r="E3209" s="44"/>
      <c r="G3209" s="44"/>
      <c r="H3209" s="44"/>
      <c r="I3209" s="44"/>
      <c r="J3209" s="44"/>
      <c r="K3209" s="44"/>
      <c r="M3209" s="44"/>
      <c r="N3209" s="44"/>
      <c r="O3209" s="44"/>
      <c r="P3209" s="44"/>
      <c r="Q3209" s="44"/>
      <c r="W3209" s="44"/>
      <c r="X3209" s="44"/>
      <c r="Y3209" s="44"/>
    </row>
    <row r="3210" spans="1:25" s="47" customFormat="1" x14ac:dyDescent="0.25">
      <c r="A3210" s="44"/>
      <c r="B3210" s="44"/>
      <c r="C3210" s="44"/>
      <c r="D3210" s="44"/>
      <c r="E3210" s="44"/>
      <c r="G3210" s="44"/>
      <c r="H3210" s="44"/>
      <c r="I3210" s="44"/>
      <c r="J3210" s="44"/>
      <c r="K3210" s="44"/>
      <c r="M3210" s="44"/>
      <c r="N3210" s="44"/>
      <c r="O3210" s="44"/>
      <c r="P3210" s="44"/>
      <c r="Q3210" s="44"/>
      <c r="W3210" s="44"/>
      <c r="X3210" s="44"/>
      <c r="Y3210" s="44"/>
    </row>
    <row r="3211" spans="1:25" s="47" customFormat="1" x14ac:dyDescent="0.25">
      <c r="A3211" s="44"/>
      <c r="B3211" s="44"/>
      <c r="C3211" s="44"/>
      <c r="D3211" s="44"/>
      <c r="E3211" s="44"/>
      <c r="G3211" s="44"/>
      <c r="H3211" s="44"/>
      <c r="I3211" s="44"/>
      <c r="J3211" s="44"/>
      <c r="K3211" s="44"/>
      <c r="M3211" s="44"/>
      <c r="N3211" s="44"/>
      <c r="O3211" s="44"/>
      <c r="P3211" s="44"/>
      <c r="Q3211" s="44"/>
      <c r="W3211" s="44"/>
      <c r="X3211" s="44"/>
      <c r="Y3211" s="44"/>
    </row>
    <row r="3212" spans="1:25" s="47" customFormat="1" x14ac:dyDescent="0.25">
      <c r="A3212" s="44"/>
      <c r="B3212" s="44"/>
      <c r="C3212" s="44"/>
      <c r="D3212" s="44"/>
      <c r="E3212" s="44"/>
      <c r="G3212" s="44"/>
      <c r="H3212" s="44"/>
      <c r="I3212" s="44"/>
      <c r="J3212" s="44"/>
      <c r="K3212" s="44"/>
      <c r="M3212" s="44"/>
      <c r="N3212" s="44"/>
      <c r="O3212" s="44"/>
      <c r="P3212" s="44"/>
      <c r="Q3212" s="44"/>
      <c r="W3212" s="44"/>
      <c r="X3212" s="44"/>
      <c r="Y3212" s="44"/>
    </row>
    <row r="3213" spans="1:25" s="47" customFormat="1" x14ac:dyDescent="0.25">
      <c r="A3213" s="44"/>
      <c r="B3213" s="44"/>
      <c r="C3213" s="44"/>
      <c r="D3213" s="44"/>
      <c r="E3213" s="44"/>
      <c r="G3213" s="44"/>
      <c r="H3213" s="44"/>
      <c r="I3213" s="44"/>
      <c r="J3213" s="44"/>
      <c r="K3213" s="44"/>
      <c r="M3213" s="44"/>
      <c r="N3213" s="44"/>
      <c r="O3213" s="44"/>
      <c r="P3213" s="44"/>
      <c r="Q3213" s="44"/>
      <c r="W3213" s="44"/>
      <c r="X3213" s="44"/>
      <c r="Y3213" s="44"/>
    </row>
    <row r="3214" spans="1:25" s="47" customFormat="1" x14ac:dyDescent="0.25">
      <c r="A3214" s="44"/>
      <c r="B3214" s="44"/>
      <c r="C3214" s="44"/>
      <c r="D3214" s="44"/>
      <c r="E3214" s="44"/>
      <c r="G3214" s="44"/>
      <c r="H3214" s="44"/>
      <c r="I3214" s="44"/>
      <c r="J3214" s="44"/>
      <c r="K3214" s="44"/>
      <c r="M3214" s="44"/>
      <c r="N3214" s="44"/>
      <c r="O3214" s="44"/>
      <c r="P3214" s="44"/>
      <c r="Q3214" s="44"/>
      <c r="W3214" s="44"/>
      <c r="X3214" s="44"/>
      <c r="Y3214" s="44"/>
    </row>
    <row r="3215" spans="1:25" s="47" customFormat="1" x14ac:dyDescent="0.25">
      <c r="A3215" s="44"/>
      <c r="B3215" s="44"/>
      <c r="C3215" s="44"/>
      <c r="D3215" s="44"/>
      <c r="E3215" s="44"/>
      <c r="G3215" s="44"/>
      <c r="H3215" s="44"/>
      <c r="I3215" s="44"/>
      <c r="J3215" s="44"/>
      <c r="K3215" s="44"/>
      <c r="M3215" s="44"/>
      <c r="N3215" s="44"/>
      <c r="O3215" s="44"/>
      <c r="P3215" s="44"/>
      <c r="Q3215" s="44"/>
      <c r="W3215" s="44"/>
      <c r="X3215" s="44"/>
      <c r="Y3215" s="44"/>
    </row>
    <row r="3216" spans="1:25" s="47" customFormat="1" x14ac:dyDescent="0.25">
      <c r="A3216" s="44"/>
      <c r="B3216" s="44"/>
      <c r="C3216" s="44"/>
      <c r="D3216" s="44"/>
      <c r="E3216" s="44"/>
      <c r="G3216" s="44"/>
      <c r="H3216" s="44"/>
      <c r="I3216" s="44"/>
      <c r="J3216" s="44"/>
      <c r="K3216" s="44"/>
      <c r="M3216" s="44"/>
      <c r="N3216" s="44"/>
      <c r="O3216" s="44"/>
      <c r="P3216" s="44"/>
      <c r="Q3216" s="44"/>
      <c r="W3216" s="44"/>
      <c r="X3216" s="44"/>
      <c r="Y3216" s="44"/>
    </row>
    <row r="3217" spans="1:25" s="47" customFormat="1" x14ac:dyDescent="0.25">
      <c r="A3217" s="44"/>
      <c r="B3217" s="44"/>
      <c r="C3217" s="44"/>
      <c r="D3217" s="44"/>
      <c r="E3217" s="44"/>
      <c r="G3217" s="44"/>
      <c r="H3217" s="44"/>
      <c r="I3217" s="44"/>
      <c r="J3217" s="44"/>
      <c r="K3217" s="44"/>
      <c r="M3217" s="44"/>
      <c r="N3217" s="44"/>
      <c r="O3217" s="44"/>
      <c r="P3217" s="44"/>
      <c r="Q3217" s="44"/>
      <c r="W3217" s="44"/>
      <c r="X3217" s="44"/>
      <c r="Y3217" s="44"/>
    </row>
    <row r="3218" spans="1:25" s="47" customFormat="1" x14ac:dyDescent="0.25">
      <c r="A3218" s="44"/>
      <c r="B3218" s="44"/>
      <c r="C3218" s="44"/>
      <c r="D3218" s="44"/>
      <c r="E3218" s="44"/>
      <c r="G3218" s="44"/>
      <c r="H3218" s="44"/>
      <c r="I3218" s="44"/>
      <c r="J3218" s="44"/>
      <c r="K3218" s="44"/>
      <c r="M3218" s="44"/>
      <c r="N3218" s="44"/>
      <c r="O3218" s="44"/>
      <c r="P3218" s="44"/>
      <c r="Q3218" s="44"/>
      <c r="W3218" s="44"/>
      <c r="X3218" s="44"/>
      <c r="Y3218" s="44"/>
    </row>
    <row r="3219" spans="1:25" s="47" customFormat="1" x14ac:dyDescent="0.25">
      <c r="A3219" s="44"/>
      <c r="B3219" s="44"/>
      <c r="C3219" s="44"/>
      <c r="D3219" s="44"/>
      <c r="E3219" s="44"/>
      <c r="G3219" s="44"/>
      <c r="H3219" s="44"/>
      <c r="I3219" s="44"/>
      <c r="J3219" s="44"/>
      <c r="K3219" s="44"/>
      <c r="M3219" s="44"/>
      <c r="N3219" s="44"/>
      <c r="O3219" s="44"/>
      <c r="P3219" s="44"/>
      <c r="Q3219" s="44"/>
      <c r="W3219" s="44"/>
      <c r="X3219" s="44"/>
      <c r="Y3219" s="44"/>
    </row>
    <row r="3220" spans="1:25" s="47" customFormat="1" x14ac:dyDescent="0.25">
      <c r="A3220" s="44"/>
      <c r="B3220" s="44"/>
      <c r="C3220" s="44"/>
      <c r="D3220" s="44"/>
      <c r="E3220" s="44"/>
      <c r="G3220" s="44"/>
      <c r="H3220" s="44"/>
      <c r="I3220" s="44"/>
      <c r="J3220" s="44"/>
      <c r="K3220" s="44"/>
      <c r="M3220" s="44"/>
      <c r="N3220" s="44"/>
      <c r="O3220" s="44"/>
      <c r="P3220" s="44"/>
      <c r="Q3220" s="44"/>
      <c r="W3220" s="44"/>
      <c r="X3220" s="44"/>
      <c r="Y3220" s="44"/>
    </row>
    <row r="3221" spans="1:25" s="47" customFormat="1" x14ac:dyDescent="0.25">
      <c r="A3221" s="44"/>
      <c r="B3221" s="44"/>
      <c r="C3221" s="44"/>
      <c r="D3221" s="44"/>
      <c r="E3221" s="44"/>
      <c r="G3221" s="44"/>
      <c r="H3221" s="44"/>
      <c r="I3221" s="44"/>
      <c r="J3221" s="44"/>
      <c r="K3221" s="44"/>
      <c r="M3221" s="44"/>
      <c r="N3221" s="44"/>
      <c r="O3221" s="44"/>
      <c r="P3221" s="44"/>
      <c r="Q3221" s="44"/>
      <c r="W3221" s="44"/>
      <c r="X3221" s="44"/>
      <c r="Y3221" s="44"/>
    </row>
    <row r="3222" spans="1:25" s="47" customFormat="1" x14ac:dyDescent="0.25">
      <c r="A3222" s="44"/>
      <c r="B3222" s="44"/>
      <c r="C3222" s="44"/>
      <c r="D3222" s="44"/>
      <c r="E3222" s="44"/>
      <c r="G3222" s="44"/>
      <c r="H3222" s="44"/>
      <c r="I3222" s="44"/>
      <c r="J3222" s="44"/>
      <c r="K3222" s="44"/>
      <c r="M3222" s="44"/>
      <c r="N3222" s="44"/>
      <c r="O3222" s="44"/>
      <c r="P3222" s="44"/>
      <c r="Q3222" s="44"/>
      <c r="W3222" s="44"/>
      <c r="X3222" s="44"/>
      <c r="Y3222" s="44"/>
    </row>
    <row r="3223" spans="1:25" s="47" customFormat="1" x14ac:dyDescent="0.25">
      <c r="A3223" s="44"/>
      <c r="B3223" s="44"/>
      <c r="C3223" s="44"/>
      <c r="D3223" s="44"/>
      <c r="E3223" s="44"/>
      <c r="G3223" s="44"/>
      <c r="H3223" s="44"/>
      <c r="I3223" s="44"/>
      <c r="J3223" s="44"/>
      <c r="K3223" s="44"/>
      <c r="M3223" s="44"/>
      <c r="N3223" s="44"/>
      <c r="O3223" s="44"/>
      <c r="P3223" s="44"/>
      <c r="Q3223" s="44"/>
      <c r="W3223" s="44"/>
      <c r="X3223" s="44"/>
      <c r="Y3223" s="44"/>
    </row>
    <row r="3224" spans="1:25" s="47" customFormat="1" x14ac:dyDescent="0.25">
      <c r="A3224" s="44"/>
      <c r="B3224" s="44"/>
      <c r="C3224" s="44"/>
      <c r="D3224" s="44"/>
      <c r="E3224" s="44"/>
      <c r="G3224" s="44"/>
      <c r="H3224" s="44"/>
      <c r="I3224" s="44"/>
      <c r="J3224" s="44"/>
      <c r="K3224" s="44"/>
      <c r="M3224" s="44"/>
      <c r="N3224" s="44"/>
      <c r="O3224" s="44"/>
      <c r="P3224" s="44"/>
      <c r="Q3224" s="44"/>
      <c r="W3224" s="44"/>
      <c r="X3224" s="44"/>
      <c r="Y3224" s="44"/>
    </row>
    <row r="3225" spans="1:25" s="47" customFormat="1" x14ac:dyDescent="0.25">
      <c r="A3225" s="44"/>
      <c r="B3225" s="44"/>
      <c r="C3225" s="44"/>
      <c r="D3225" s="44"/>
      <c r="E3225" s="44"/>
      <c r="G3225" s="44"/>
      <c r="H3225" s="44"/>
      <c r="I3225" s="44"/>
      <c r="J3225" s="44"/>
      <c r="K3225" s="44"/>
      <c r="M3225" s="44"/>
      <c r="N3225" s="44"/>
      <c r="O3225" s="44"/>
      <c r="P3225" s="44"/>
      <c r="Q3225" s="44"/>
      <c r="W3225" s="44"/>
      <c r="X3225" s="44"/>
      <c r="Y3225" s="44"/>
    </row>
    <row r="3226" spans="1:25" s="47" customFormat="1" x14ac:dyDescent="0.25">
      <c r="A3226" s="44"/>
      <c r="B3226" s="44"/>
      <c r="C3226" s="44"/>
      <c r="D3226" s="44"/>
      <c r="E3226" s="44"/>
      <c r="G3226" s="44"/>
      <c r="H3226" s="44"/>
      <c r="I3226" s="44"/>
      <c r="J3226" s="44"/>
      <c r="K3226" s="44"/>
      <c r="M3226" s="44"/>
      <c r="N3226" s="44"/>
      <c r="O3226" s="44"/>
      <c r="P3226" s="44"/>
      <c r="Q3226" s="44"/>
      <c r="W3226" s="44"/>
      <c r="X3226" s="44"/>
      <c r="Y3226" s="44"/>
    </row>
    <row r="3227" spans="1:25" s="47" customFormat="1" x14ac:dyDescent="0.25">
      <c r="A3227" s="44"/>
      <c r="B3227" s="44"/>
      <c r="C3227" s="44"/>
      <c r="D3227" s="44"/>
      <c r="E3227" s="44"/>
      <c r="G3227" s="44"/>
      <c r="H3227" s="44"/>
      <c r="I3227" s="44"/>
      <c r="J3227" s="44"/>
      <c r="K3227" s="44"/>
      <c r="M3227" s="44"/>
      <c r="N3227" s="44"/>
      <c r="O3227" s="44"/>
      <c r="P3227" s="44"/>
      <c r="Q3227" s="44"/>
      <c r="W3227" s="44"/>
      <c r="X3227" s="44"/>
      <c r="Y3227" s="44"/>
    </row>
    <row r="3228" spans="1:25" s="47" customFormat="1" x14ac:dyDescent="0.25">
      <c r="A3228" s="44"/>
      <c r="B3228" s="44"/>
      <c r="C3228" s="44"/>
      <c r="D3228" s="44"/>
      <c r="E3228" s="44"/>
      <c r="G3228" s="44"/>
      <c r="H3228" s="44"/>
      <c r="I3228" s="44"/>
      <c r="J3228" s="44"/>
      <c r="K3228" s="44"/>
      <c r="M3228" s="44"/>
      <c r="N3228" s="44"/>
      <c r="O3228" s="44"/>
      <c r="P3228" s="44"/>
      <c r="Q3228" s="44"/>
      <c r="W3228" s="44"/>
      <c r="X3228" s="44"/>
      <c r="Y3228" s="44"/>
    </row>
    <row r="3229" spans="1:25" s="47" customFormat="1" x14ac:dyDescent="0.25">
      <c r="A3229" s="44"/>
      <c r="B3229" s="44"/>
      <c r="C3229" s="44"/>
      <c r="D3229" s="44"/>
      <c r="E3229" s="44"/>
      <c r="G3229" s="44"/>
      <c r="H3229" s="44"/>
      <c r="I3229" s="44"/>
      <c r="J3229" s="44"/>
      <c r="K3229" s="44"/>
      <c r="M3229" s="44"/>
      <c r="N3229" s="44"/>
      <c r="O3229" s="44"/>
      <c r="P3229" s="44"/>
      <c r="Q3229" s="44"/>
      <c r="W3229" s="44"/>
      <c r="X3229" s="44"/>
      <c r="Y3229" s="44"/>
    </row>
    <row r="3230" spans="1:25" s="47" customFormat="1" x14ac:dyDescent="0.25">
      <c r="A3230" s="44"/>
      <c r="B3230" s="44"/>
      <c r="C3230" s="44"/>
      <c r="D3230" s="44"/>
      <c r="E3230" s="44"/>
      <c r="G3230" s="44"/>
      <c r="H3230" s="44"/>
      <c r="I3230" s="44"/>
      <c r="J3230" s="44"/>
      <c r="K3230" s="44"/>
      <c r="M3230" s="44"/>
      <c r="N3230" s="44"/>
      <c r="O3230" s="44"/>
      <c r="P3230" s="44"/>
      <c r="Q3230" s="44"/>
      <c r="W3230" s="44"/>
      <c r="X3230" s="44"/>
      <c r="Y3230" s="44"/>
    </row>
    <row r="3231" spans="1:25" s="47" customFormat="1" x14ac:dyDescent="0.25">
      <c r="A3231" s="44"/>
      <c r="B3231" s="44"/>
      <c r="C3231" s="44"/>
      <c r="D3231" s="44"/>
      <c r="E3231" s="44"/>
      <c r="G3231" s="44"/>
      <c r="H3231" s="44"/>
      <c r="I3231" s="44"/>
      <c r="J3231" s="44"/>
      <c r="K3231" s="44"/>
      <c r="M3231" s="44"/>
      <c r="N3231" s="44"/>
      <c r="O3231" s="44"/>
      <c r="P3231" s="44"/>
      <c r="Q3231" s="44"/>
      <c r="W3231" s="44"/>
      <c r="X3231" s="44"/>
      <c r="Y3231" s="44"/>
    </row>
    <row r="3232" spans="1:25" s="47" customFormat="1" x14ac:dyDescent="0.25">
      <c r="A3232" s="44"/>
      <c r="B3232" s="44"/>
      <c r="C3232" s="44"/>
      <c r="D3232" s="44"/>
      <c r="E3232" s="44"/>
      <c r="G3232" s="44"/>
      <c r="H3232" s="44"/>
      <c r="I3232" s="44"/>
      <c r="J3232" s="44"/>
      <c r="K3232" s="44"/>
      <c r="M3232" s="44"/>
      <c r="N3232" s="44"/>
      <c r="O3232" s="44"/>
      <c r="P3232" s="44"/>
      <c r="Q3232" s="44"/>
      <c r="W3232" s="44"/>
      <c r="X3232" s="44"/>
      <c r="Y3232" s="44"/>
    </row>
    <row r="3233" spans="1:25" s="47" customFormat="1" x14ac:dyDescent="0.25">
      <c r="A3233" s="44"/>
      <c r="B3233" s="44"/>
      <c r="C3233" s="44"/>
      <c r="D3233" s="44"/>
      <c r="E3233" s="44"/>
      <c r="G3233" s="44"/>
      <c r="H3233" s="44"/>
      <c r="I3233" s="44"/>
      <c r="J3233" s="44"/>
      <c r="K3233" s="44"/>
      <c r="M3233" s="44"/>
      <c r="N3233" s="44"/>
      <c r="O3233" s="44"/>
      <c r="P3233" s="44"/>
      <c r="Q3233" s="44"/>
      <c r="W3233" s="44"/>
      <c r="X3233" s="44"/>
      <c r="Y3233" s="44"/>
    </row>
    <row r="3234" spans="1:25" s="47" customFormat="1" x14ac:dyDescent="0.25">
      <c r="A3234" s="44"/>
      <c r="B3234" s="44"/>
      <c r="C3234" s="44"/>
      <c r="D3234" s="44"/>
      <c r="E3234" s="44"/>
      <c r="G3234" s="44"/>
      <c r="H3234" s="44"/>
      <c r="I3234" s="44"/>
      <c r="J3234" s="44"/>
      <c r="K3234" s="44"/>
      <c r="M3234" s="44"/>
      <c r="N3234" s="44"/>
      <c r="O3234" s="44"/>
      <c r="P3234" s="44"/>
      <c r="Q3234" s="44"/>
      <c r="W3234" s="44"/>
      <c r="X3234" s="44"/>
      <c r="Y3234" s="44"/>
    </row>
    <row r="3235" spans="1:25" s="47" customFormat="1" x14ac:dyDescent="0.25">
      <c r="A3235" s="44"/>
      <c r="B3235" s="44"/>
      <c r="C3235" s="44"/>
      <c r="D3235" s="44"/>
      <c r="E3235" s="44"/>
      <c r="G3235" s="44"/>
      <c r="H3235" s="44"/>
      <c r="I3235" s="44"/>
      <c r="J3235" s="44"/>
      <c r="K3235" s="44"/>
      <c r="M3235" s="44"/>
      <c r="N3235" s="44"/>
      <c r="O3235" s="44"/>
      <c r="P3235" s="44"/>
      <c r="Q3235" s="44"/>
      <c r="W3235" s="44"/>
      <c r="X3235" s="44"/>
      <c r="Y3235" s="44"/>
    </row>
    <row r="3236" spans="1:25" s="47" customFormat="1" x14ac:dyDescent="0.25">
      <c r="A3236" s="44"/>
      <c r="B3236" s="44"/>
      <c r="C3236" s="44"/>
      <c r="D3236" s="44"/>
      <c r="E3236" s="44"/>
      <c r="G3236" s="44"/>
      <c r="H3236" s="44"/>
      <c r="I3236" s="44"/>
      <c r="J3236" s="44"/>
      <c r="K3236" s="44"/>
      <c r="M3236" s="44"/>
      <c r="N3236" s="44"/>
      <c r="O3236" s="44"/>
      <c r="P3236" s="44"/>
      <c r="Q3236" s="44"/>
      <c r="W3236" s="44"/>
      <c r="X3236" s="44"/>
      <c r="Y3236" s="44"/>
    </row>
    <row r="3237" spans="1:25" s="47" customFormat="1" x14ac:dyDescent="0.25">
      <c r="A3237" s="44"/>
      <c r="B3237" s="44"/>
      <c r="C3237" s="44"/>
      <c r="D3237" s="44"/>
      <c r="E3237" s="44"/>
      <c r="G3237" s="44"/>
      <c r="H3237" s="44"/>
      <c r="I3237" s="44"/>
      <c r="J3237" s="44"/>
      <c r="K3237" s="44"/>
      <c r="M3237" s="44"/>
      <c r="N3237" s="44"/>
      <c r="O3237" s="44"/>
      <c r="P3237" s="44"/>
      <c r="Q3237" s="44"/>
      <c r="W3237" s="44"/>
      <c r="X3237" s="44"/>
      <c r="Y3237" s="44"/>
    </row>
    <row r="3238" spans="1:25" s="47" customFormat="1" x14ac:dyDescent="0.25">
      <c r="A3238" s="44"/>
      <c r="B3238" s="44"/>
      <c r="C3238" s="44"/>
      <c r="D3238" s="44"/>
      <c r="E3238" s="44"/>
      <c r="G3238" s="44"/>
      <c r="H3238" s="44"/>
      <c r="I3238" s="44"/>
      <c r="J3238" s="44"/>
      <c r="K3238" s="44"/>
      <c r="M3238" s="44"/>
      <c r="N3238" s="44"/>
      <c r="O3238" s="44"/>
      <c r="P3238" s="44"/>
      <c r="Q3238" s="44"/>
      <c r="W3238" s="44"/>
      <c r="X3238" s="44"/>
      <c r="Y3238" s="44"/>
    </row>
    <row r="3239" spans="1:25" s="47" customFormat="1" x14ac:dyDescent="0.25">
      <c r="A3239" s="44"/>
      <c r="B3239" s="44"/>
      <c r="C3239" s="44"/>
      <c r="D3239" s="44"/>
      <c r="E3239" s="44"/>
      <c r="G3239" s="44"/>
      <c r="H3239" s="44"/>
      <c r="I3239" s="44"/>
      <c r="J3239" s="44"/>
      <c r="K3239" s="44"/>
      <c r="M3239" s="44"/>
      <c r="N3239" s="44"/>
      <c r="O3239" s="44"/>
      <c r="P3239" s="44"/>
      <c r="Q3239" s="44"/>
      <c r="W3239" s="44"/>
      <c r="X3239" s="44"/>
      <c r="Y3239" s="44"/>
    </row>
    <row r="3240" spans="1:25" s="47" customFormat="1" x14ac:dyDescent="0.25">
      <c r="A3240" s="44"/>
      <c r="B3240" s="44"/>
      <c r="C3240" s="44"/>
      <c r="D3240" s="44"/>
      <c r="E3240" s="44"/>
      <c r="G3240" s="44"/>
      <c r="H3240" s="44"/>
      <c r="I3240" s="44"/>
      <c r="J3240" s="44"/>
      <c r="K3240" s="44"/>
      <c r="M3240" s="44"/>
      <c r="N3240" s="44"/>
      <c r="O3240" s="44"/>
      <c r="P3240" s="44"/>
      <c r="Q3240" s="44"/>
      <c r="W3240" s="44"/>
      <c r="X3240" s="44"/>
      <c r="Y3240" s="44"/>
    </row>
    <row r="3241" spans="1:25" s="47" customFormat="1" x14ac:dyDescent="0.25">
      <c r="A3241" s="44"/>
      <c r="B3241" s="44"/>
      <c r="C3241" s="44"/>
      <c r="D3241" s="44"/>
      <c r="E3241" s="44"/>
      <c r="G3241" s="44"/>
      <c r="H3241" s="44"/>
      <c r="I3241" s="44"/>
      <c r="J3241" s="44"/>
      <c r="K3241" s="44"/>
      <c r="M3241" s="44"/>
      <c r="N3241" s="44"/>
      <c r="O3241" s="44"/>
      <c r="P3241" s="44"/>
      <c r="Q3241" s="44"/>
      <c r="W3241" s="44"/>
      <c r="X3241" s="44"/>
      <c r="Y3241" s="44"/>
    </row>
    <row r="3242" spans="1:25" s="47" customFormat="1" x14ac:dyDescent="0.25">
      <c r="A3242" s="44"/>
      <c r="B3242" s="44"/>
      <c r="C3242" s="44"/>
      <c r="D3242" s="44"/>
      <c r="E3242" s="44"/>
      <c r="G3242" s="44"/>
      <c r="H3242" s="44"/>
      <c r="I3242" s="44"/>
      <c r="J3242" s="44"/>
      <c r="K3242" s="44"/>
      <c r="M3242" s="44"/>
      <c r="N3242" s="44"/>
      <c r="O3242" s="44"/>
      <c r="P3242" s="44"/>
      <c r="Q3242" s="44"/>
      <c r="W3242" s="44"/>
      <c r="X3242" s="44"/>
      <c r="Y3242" s="44"/>
    </row>
    <row r="3243" spans="1:25" s="47" customFormat="1" x14ac:dyDescent="0.25">
      <c r="A3243" s="44"/>
      <c r="B3243" s="44"/>
      <c r="C3243" s="44"/>
      <c r="D3243" s="44"/>
      <c r="E3243" s="44"/>
      <c r="G3243" s="44"/>
      <c r="H3243" s="44"/>
      <c r="I3243" s="44"/>
      <c r="J3243" s="44"/>
      <c r="K3243" s="44"/>
      <c r="M3243" s="44"/>
      <c r="N3243" s="44"/>
      <c r="O3243" s="44"/>
      <c r="P3243" s="44"/>
      <c r="Q3243" s="44"/>
      <c r="W3243" s="44"/>
      <c r="X3243" s="44"/>
      <c r="Y3243" s="44"/>
    </row>
    <row r="3244" spans="1:25" s="47" customFormat="1" x14ac:dyDescent="0.25">
      <c r="A3244" s="44"/>
      <c r="B3244" s="44"/>
      <c r="C3244" s="44"/>
      <c r="D3244" s="44"/>
      <c r="E3244" s="44"/>
      <c r="G3244" s="44"/>
      <c r="H3244" s="44"/>
      <c r="I3244" s="44"/>
      <c r="J3244" s="44"/>
      <c r="K3244" s="44"/>
      <c r="M3244" s="44"/>
      <c r="N3244" s="44"/>
      <c r="O3244" s="44"/>
      <c r="P3244" s="44"/>
      <c r="Q3244" s="44"/>
      <c r="W3244" s="44"/>
      <c r="X3244" s="44"/>
      <c r="Y3244" s="44"/>
    </row>
    <row r="3245" spans="1:25" s="47" customFormat="1" x14ac:dyDescent="0.25">
      <c r="A3245" s="44"/>
      <c r="B3245" s="44"/>
      <c r="C3245" s="44"/>
      <c r="D3245" s="44"/>
      <c r="E3245" s="44"/>
      <c r="G3245" s="44"/>
      <c r="H3245" s="44"/>
      <c r="I3245" s="44"/>
      <c r="J3245" s="44"/>
      <c r="K3245" s="44"/>
      <c r="M3245" s="44"/>
      <c r="N3245" s="44"/>
      <c r="O3245" s="44"/>
      <c r="P3245" s="44"/>
      <c r="Q3245" s="44"/>
      <c r="W3245" s="44"/>
      <c r="X3245" s="44"/>
      <c r="Y3245" s="44"/>
    </row>
    <row r="3246" spans="1:25" s="47" customFormat="1" x14ac:dyDescent="0.25">
      <c r="A3246" s="44"/>
      <c r="B3246" s="44"/>
      <c r="C3246" s="44"/>
      <c r="D3246" s="44"/>
      <c r="E3246" s="44"/>
      <c r="G3246" s="44"/>
      <c r="H3246" s="44"/>
      <c r="I3246" s="44"/>
      <c r="J3246" s="44"/>
      <c r="K3246" s="44"/>
      <c r="M3246" s="44"/>
      <c r="N3246" s="44"/>
      <c r="O3246" s="44"/>
      <c r="P3246" s="44"/>
      <c r="Q3246" s="44"/>
      <c r="W3246" s="44"/>
      <c r="X3246" s="44"/>
      <c r="Y3246" s="44"/>
    </row>
    <row r="3247" spans="1:25" s="47" customFormat="1" x14ac:dyDescent="0.25">
      <c r="A3247" s="44"/>
      <c r="B3247" s="44"/>
      <c r="C3247" s="44"/>
      <c r="D3247" s="44"/>
      <c r="E3247" s="44"/>
      <c r="G3247" s="44"/>
      <c r="H3247" s="44"/>
      <c r="I3247" s="44"/>
      <c r="J3247" s="44"/>
      <c r="K3247" s="44"/>
      <c r="M3247" s="44"/>
      <c r="N3247" s="44"/>
      <c r="O3247" s="44"/>
      <c r="P3247" s="44"/>
      <c r="Q3247" s="44"/>
      <c r="W3247" s="44"/>
      <c r="X3247" s="44"/>
      <c r="Y3247" s="44"/>
    </row>
    <row r="3248" spans="1:25" s="47" customFormat="1" x14ac:dyDescent="0.25">
      <c r="A3248" s="44"/>
      <c r="B3248" s="44"/>
      <c r="C3248" s="44"/>
      <c r="D3248" s="44"/>
      <c r="E3248" s="44"/>
      <c r="G3248" s="44"/>
      <c r="H3248" s="44"/>
      <c r="I3248" s="44"/>
      <c r="J3248" s="44"/>
      <c r="K3248" s="44"/>
      <c r="M3248" s="44"/>
      <c r="N3248" s="44"/>
      <c r="O3248" s="44"/>
      <c r="P3248" s="44"/>
      <c r="Q3248" s="44"/>
      <c r="W3248" s="44"/>
      <c r="X3248" s="44"/>
      <c r="Y3248" s="44"/>
    </row>
    <row r="3249" spans="1:25" s="47" customFormat="1" x14ac:dyDescent="0.25">
      <c r="A3249" s="44"/>
      <c r="B3249" s="44"/>
      <c r="C3249" s="44"/>
      <c r="D3249" s="44"/>
      <c r="E3249" s="44"/>
      <c r="G3249" s="44"/>
      <c r="H3249" s="44"/>
      <c r="I3249" s="44"/>
      <c r="J3249" s="44"/>
      <c r="K3249" s="44"/>
      <c r="M3249" s="44"/>
      <c r="N3249" s="44"/>
      <c r="O3249" s="44"/>
      <c r="P3249" s="44"/>
      <c r="Q3249" s="44"/>
      <c r="W3249" s="44"/>
      <c r="X3249" s="44"/>
      <c r="Y3249" s="44"/>
    </row>
    <row r="3250" spans="1:25" s="47" customFormat="1" x14ac:dyDescent="0.25">
      <c r="A3250" s="44"/>
      <c r="B3250" s="44"/>
      <c r="C3250" s="44"/>
      <c r="D3250" s="44"/>
      <c r="E3250" s="44"/>
      <c r="G3250" s="44"/>
      <c r="H3250" s="44"/>
      <c r="I3250" s="44"/>
      <c r="J3250" s="44"/>
      <c r="K3250" s="44"/>
      <c r="M3250" s="44"/>
      <c r="N3250" s="44"/>
      <c r="O3250" s="44"/>
      <c r="P3250" s="44"/>
      <c r="Q3250" s="44"/>
      <c r="W3250" s="44"/>
      <c r="X3250" s="44"/>
      <c r="Y3250" s="44"/>
    </row>
    <row r="3251" spans="1:25" s="47" customFormat="1" x14ac:dyDescent="0.25">
      <c r="A3251" s="44"/>
      <c r="B3251" s="44"/>
      <c r="C3251" s="44"/>
      <c r="D3251" s="44"/>
      <c r="E3251" s="44"/>
      <c r="G3251" s="44"/>
      <c r="H3251" s="44"/>
      <c r="I3251" s="44"/>
      <c r="J3251" s="44"/>
      <c r="K3251" s="44"/>
      <c r="M3251" s="44"/>
      <c r="N3251" s="44"/>
      <c r="O3251" s="44"/>
      <c r="P3251" s="44"/>
      <c r="Q3251" s="44"/>
      <c r="W3251" s="44"/>
      <c r="X3251" s="44"/>
      <c r="Y3251" s="44"/>
    </row>
    <row r="3252" spans="1:25" s="47" customFormat="1" x14ac:dyDescent="0.25">
      <c r="A3252" s="44"/>
      <c r="B3252" s="44"/>
      <c r="C3252" s="44"/>
      <c r="D3252" s="44"/>
      <c r="E3252" s="44"/>
      <c r="G3252" s="44"/>
      <c r="H3252" s="44"/>
      <c r="I3252" s="44"/>
      <c r="J3252" s="44"/>
      <c r="K3252" s="44"/>
      <c r="M3252" s="44"/>
      <c r="N3252" s="44"/>
      <c r="O3252" s="44"/>
      <c r="P3252" s="44"/>
      <c r="Q3252" s="44"/>
      <c r="W3252" s="44"/>
      <c r="X3252" s="44"/>
      <c r="Y3252" s="44"/>
    </row>
    <row r="3253" spans="1:25" s="47" customFormat="1" x14ac:dyDescent="0.25">
      <c r="A3253" s="44"/>
      <c r="B3253" s="44"/>
      <c r="C3253" s="44"/>
      <c r="D3253" s="44"/>
      <c r="E3253" s="44"/>
      <c r="G3253" s="44"/>
      <c r="H3253" s="44"/>
      <c r="I3253" s="44"/>
      <c r="J3253" s="44"/>
      <c r="K3253" s="44"/>
      <c r="M3253" s="44"/>
      <c r="N3253" s="44"/>
      <c r="O3253" s="44"/>
      <c r="P3253" s="44"/>
      <c r="Q3253" s="44"/>
      <c r="W3253" s="44"/>
      <c r="X3253" s="44"/>
      <c r="Y3253" s="44"/>
    </row>
    <row r="3254" spans="1:25" s="47" customFormat="1" x14ac:dyDescent="0.25">
      <c r="A3254" s="44"/>
      <c r="B3254" s="44"/>
      <c r="C3254" s="44"/>
      <c r="D3254" s="44"/>
      <c r="E3254" s="44"/>
      <c r="G3254" s="44"/>
      <c r="H3254" s="44"/>
      <c r="I3254" s="44"/>
      <c r="J3254" s="44"/>
      <c r="K3254" s="44"/>
      <c r="M3254" s="44"/>
      <c r="N3254" s="44"/>
      <c r="O3254" s="44"/>
      <c r="P3254" s="44"/>
      <c r="Q3254" s="44"/>
      <c r="W3254" s="44"/>
      <c r="X3254" s="44"/>
      <c r="Y3254" s="44"/>
    </row>
    <row r="3255" spans="1:25" s="47" customFormat="1" x14ac:dyDescent="0.25">
      <c r="A3255" s="44"/>
      <c r="B3255" s="44"/>
      <c r="C3255" s="44"/>
      <c r="D3255" s="44"/>
      <c r="E3255" s="44"/>
      <c r="G3255" s="44"/>
      <c r="H3255" s="44"/>
      <c r="I3255" s="44"/>
      <c r="J3255" s="44"/>
      <c r="K3255" s="44"/>
      <c r="M3255" s="44"/>
      <c r="N3255" s="44"/>
      <c r="O3255" s="44"/>
      <c r="P3255" s="44"/>
      <c r="Q3255" s="44"/>
      <c r="W3255" s="44"/>
      <c r="X3255" s="44"/>
      <c r="Y3255" s="44"/>
    </row>
    <row r="3256" spans="1:25" s="47" customFormat="1" x14ac:dyDescent="0.25">
      <c r="A3256" s="44"/>
      <c r="B3256" s="44"/>
      <c r="C3256" s="44"/>
      <c r="D3256" s="44"/>
      <c r="E3256" s="44"/>
      <c r="G3256" s="44"/>
      <c r="H3256" s="44"/>
      <c r="I3256" s="44"/>
      <c r="J3256" s="44"/>
      <c r="K3256" s="44"/>
      <c r="M3256" s="44"/>
      <c r="N3256" s="44"/>
      <c r="O3256" s="44"/>
      <c r="P3256" s="44"/>
      <c r="Q3256" s="44"/>
      <c r="W3256" s="44"/>
      <c r="X3256" s="44"/>
      <c r="Y3256" s="44"/>
    </row>
    <row r="3257" spans="1:25" s="47" customFormat="1" x14ac:dyDescent="0.25">
      <c r="A3257" s="44"/>
      <c r="B3257" s="44"/>
      <c r="C3257" s="44"/>
      <c r="D3257" s="44"/>
      <c r="E3257" s="44"/>
      <c r="G3257" s="44"/>
      <c r="H3257" s="44"/>
      <c r="I3257" s="44"/>
      <c r="J3257" s="44"/>
      <c r="K3257" s="44"/>
      <c r="M3257" s="44"/>
      <c r="N3257" s="44"/>
      <c r="O3257" s="44"/>
      <c r="P3257" s="44"/>
      <c r="Q3257" s="44"/>
      <c r="W3257" s="44"/>
      <c r="X3257" s="44"/>
      <c r="Y3257" s="44"/>
    </row>
    <row r="3258" spans="1:25" s="47" customFormat="1" x14ac:dyDescent="0.25">
      <c r="A3258" s="44"/>
      <c r="B3258" s="44"/>
      <c r="C3258" s="44"/>
      <c r="D3258" s="44"/>
      <c r="E3258" s="44"/>
      <c r="G3258" s="44"/>
      <c r="H3258" s="44"/>
      <c r="I3258" s="44"/>
      <c r="J3258" s="44"/>
      <c r="K3258" s="44"/>
      <c r="M3258" s="44"/>
      <c r="N3258" s="44"/>
      <c r="O3258" s="44"/>
      <c r="P3258" s="44"/>
      <c r="Q3258" s="44"/>
      <c r="W3258" s="44"/>
      <c r="X3258" s="44"/>
      <c r="Y3258" s="44"/>
    </row>
    <row r="3259" spans="1:25" s="47" customFormat="1" x14ac:dyDescent="0.25">
      <c r="A3259" s="44"/>
      <c r="B3259" s="44"/>
      <c r="C3259" s="44"/>
      <c r="D3259" s="44"/>
      <c r="E3259" s="44"/>
      <c r="G3259" s="44"/>
      <c r="H3259" s="44"/>
      <c r="I3259" s="44"/>
      <c r="J3259" s="44"/>
      <c r="K3259" s="44"/>
      <c r="M3259" s="44"/>
      <c r="N3259" s="44"/>
      <c r="O3259" s="44"/>
      <c r="P3259" s="44"/>
      <c r="Q3259" s="44"/>
      <c r="W3259" s="44"/>
      <c r="X3259" s="44"/>
      <c r="Y3259" s="44"/>
    </row>
    <row r="3260" spans="1:25" s="47" customFormat="1" x14ac:dyDescent="0.25">
      <c r="A3260" s="44"/>
      <c r="B3260" s="44"/>
      <c r="C3260" s="44"/>
      <c r="D3260" s="44"/>
      <c r="E3260" s="44"/>
      <c r="G3260" s="44"/>
      <c r="H3260" s="44"/>
      <c r="I3260" s="44"/>
      <c r="J3260" s="44"/>
      <c r="K3260" s="44"/>
      <c r="M3260" s="44"/>
      <c r="N3260" s="44"/>
      <c r="O3260" s="44"/>
      <c r="P3260" s="44"/>
      <c r="Q3260" s="44"/>
      <c r="W3260" s="44"/>
      <c r="X3260" s="44"/>
      <c r="Y3260" s="44"/>
    </row>
    <row r="3261" spans="1:25" s="47" customFormat="1" x14ac:dyDescent="0.25">
      <c r="A3261" s="44"/>
      <c r="B3261" s="44"/>
      <c r="C3261" s="44"/>
      <c r="D3261" s="44"/>
      <c r="E3261" s="44"/>
      <c r="G3261" s="44"/>
      <c r="H3261" s="44"/>
      <c r="I3261" s="44"/>
      <c r="J3261" s="44"/>
      <c r="K3261" s="44"/>
      <c r="M3261" s="44"/>
      <c r="N3261" s="44"/>
      <c r="O3261" s="44"/>
      <c r="P3261" s="44"/>
      <c r="Q3261" s="44"/>
      <c r="W3261" s="44"/>
      <c r="X3261" s="44"/>
      <c r="Y3261" s="44"/>
    </row>
    <row r="3262" spans="1:25" s="47" customFormat="1" x14ac:dyDescent="0.25">
      <c r="A3262" s="44"/>
      <c r="B3262" s="44"/>
      <c r="C3262" s="44"/>
      <c r="D3262" s="44"/>
      <c r="E3262" s="44"/>
      <c r="G3262" s="44"/>
      <c r="H3262" s="44"/>
      <c r="I3262" s="44"/>
      <c r="J3262" s="44"/>
      <c r="K3262" s="44"/>
      <c r="M3262" s="44"/>
      <c r="N3262" s="44"/>
      <c r="O3262" s="44"/>
      <c r="P3262" s="44"/>
      <c r="Q3262" s="44"/>
      <c r="W3262" s="44"/>
      <c r="X3262" s="44"/>
      <c r="Y3262" s="44"/>
    </row>
    <row r="3263" spans="1:25" s="47" customFormat="1" x14ac:dyDescent="0.25">
      <c r="A3263" s="44"/>
      <c r="B3263" s="44"/>
      <c r="C3263" s="44"/>
      <c r="D3263" s="44"/>
      <c r="E3263" s="44"/>
      <c r="G3263" s="44"/>
      <c r="H3263" s="44"/>
      <c r="I3263" s="44"/>
      <c r="J3263" s="44"/>
      <c r="K3263" s="44"/>
      <c r="M3263" s="44"/>
      <c r="N3263" s="44"/>
      <c r="O3263" s="44"/>
      <c r="P3263" s="44"/>
      <c r="Q3263" s="44"/>
      <c r="W3263" s="44"/>
      <c r="X3263" s="44"/>
      <c r="Y3263" s="44"/>
    </row>
    <row r="3264" spans="1:25" s="47" customFormat="1" x14ac:dyDescent="0.25">
      <c r="A3264" s="44"/>
      <c r="B3264" s="44"/>
      <c r="C3264" s="44"/>
      <c r="D3264" s="44"/>
      <c r="E3264" s="44"/>
      <c r="G3264" s="44"/>
      <c r="H3264" s="44"/>
      <c r="I3264" s="44"/>
      <c r="J3264" s="44"/>
      <c r="K3264" s="44"/>
      <c r="M3264" s="44"/>
      <c r="N3264" s="44"/>
      <c r="O3264" s="44"/>
      <c r="P3264" s="44"/>
      <c r="Q3264" s="44"/>
      <c r="W3264" s="44"/>
      <c r="X3264" s="44"/>
      <c r="Y3264" s="44"/>
    </row>
    <row r="3265" spans="1:25" s="47" customFormat="1" x14ac:dyDescent="0.25">
      <c r="A3265" s="44"/>
      <c r="B3265" s="44"/>
      <c r="C3265" s="44"/>
      <c r="D3265" s="44"/>
      <c r="E3265" s="44"/>
      <c r="G3265" s="44"/>
      <c r="H3265" s="44"/>
      <c r="I3265" s="44"/>
      <c r="J3265" s="44"/>
      <c r="K3265" s="44"/>
      <c r="M3265" s="44"/>
      <c r="N3265" s="44"/>
      <c r="O3265" s="44"/>
      <c r="P3265" s="44"/>
      <c r="Q3265" s="44"/>
      <c r="W3265" s="44"/>
      <c r="X3265" s="44"/>
      <c r="Y3265" s="44"/>
    </row>
    <row r="3266" spans="1:25" s="47" customFormat="1" x14ac:dyDescent="0.25">
      <c r="A3266" s="44"/>
      <c r="B3266" s="44"/>
      <c r="C3266" s="44"/>
      <c r="D3266" s="44"/>
      <c r="E3266" s="44"/>
      <c r="G3266" s="44"/>
      <c r="H3266" s="44"/>
      <c r="I3266" s="44"/>
      <c r="J3266" s="44"/>
      <c r="K3266" s="44"/>
      <c r="M3266" s="44"/>
      <c r="N3266" s="44"/>
      <c r="O3266" s="44"/>
      <c r="P3266" s="44"/>
      <c r="Q3266" s="44"/>
      <c r="W3266" s="44"/>
      <c r="X3266" s="44"/>
      <c r="Y3266" s="44"/>
    </row>
    <row r="3267" spans="1:25" s="47" customFormat="1" x14ac:dyDescent="0.25">
      <c r="A3267" s="44"/>
      <c r="B3267" s="44"/>
      <c r="C3267" s="44"/>
      <c r="D3267" s="44"/>
      <c r="E3267" s="44"/>
      <c r="G3267" s="44"/>
      <c r="H3267" s="44"/>
      <c r="I3267" s="44"/>
      <c r="J3267" s="44"/>
      <c r="K3267" s="44"/>
      <c r="M3267" s="44"/>
      <c r="N3267" s="44"/>
      <c r="O3267" s="44"/>
      <c r="P3267" s="44"/>
      <c r="Q3267" s="44"/>
      <c r="W3267" s="44"/>
      <c r="X3267" s="44"/>
      <c r="Y3267" s="44"/>
    </row>
    <row r="3268" spans="1:25" s="47" customFormat="1" x14ac:dyDescent="0.25">
      <c r="A3268" s="44"/>
      <c r="B3268" s="44"/>
      <c r="C3268" s="44"/>
      <c r="D3268" s="44"/>
      <c r="E3268" s="44"/>
      <c r="G3268" s="44"/>
      <c r="H3268" s="44"/>
      <c r="I3268" s="44"/>
      <c r="J3268" s="44"/>
      <c r="K3268" s="44"/>
      <c r="M3268" s="44"/>
      <c r="N3268" s="44"/>
      <c r="O3268" s="44"/>
      <c r="P3268" s="44"/>
      <c r="Q3268" s="44"/>
      <c r="W3268" s="44"/>
      <c r="X3268" s="44"/>
      <c r="Y3268" s="44"/>
    </row>
    <row r="3269" spans="1:25" s="47" customFormat="1" x14ac:dyDescent="0.25">
      <c r="A3269" s="44"/>
      <c r="B3269" s="44"/>
      <c r="C3269" s="44"/>
      <c r="D3269" s="44"/>
      <c r="E3269" s="44"/>
      <c r="G3269" s="44"/>
      <c r="H3269" s="44"/>
      <c r="I3269" s="44"/>
      <c r="J3269" s="44"/>
      <c r="K3269" s="44"/>
      <c r="M3269" s="44"/>
      <c r="N3269" s="44"/>
      <c r="O3269" s="44"/>
      <c r="P3269" s="44"/>
      <c r="Q3269" s="44"/>
      <c r="W3269" s="44"/>
      <c r="X3269" s="44"/>
      <c r="Y3269" s="44"/>
    </row>
    <row r="3270" spans="1:25" s="47" customFormat="1" x14ac:dyDescent="0.25">
      <c r="A3270" s="44"/>
      <c r="B3270" s="44"/>
      <c r="C3270" s="44"/>
      <c r="D3270" s="44"/>
      <c r="E3270" s="44"/>
      <c r="G3270" s="44"/>
      <c r="H3270" s="44"/>
      <c r="I3270" s="44"/>
      <c r="J3270" s="44"/>
      <c r="K3270" s="44"/>
      <c r="M3270" s="44"/>
      <c r="N3270" s="44"/>
      <c r="O3270" s="44"/>
      <c r="P3270" s="44"/>
      <c r="Q3270" s="44"/>
      <c r="W3270" s="44"/>
      <c r="X3270" s="44"/>
      <c r="Y3270" s="44"/>
    </row>
    <row r="3271" spans="1:25" s="47" customFormat="1" x14ac:dyDescent="0.25">
      <c r="A3271" s="44"/>
      <c r="B3271" s="44"/>
      <c r="C3271" s="44"/>
      <c r="D3271" s="44"/>
      <c r="E3271" s="44"/>
      <c r="G3271" s="44"/>
      <c r="H3271" s="44"/>
      <c r="I3271" s="44"/>
      <c r="J3271" s="44"/>
      <c r="K3271" s="44"/>
      <c r="M3271" s="44"/>
      <c r="N3271" s="44"/>
      <c r="O3271" s="44"/>
      <c r="P3271" s="44"/>
      <c r="Q3271" s="44"/>
      <c r="W3271" s="44"/>
      <c r="X3271" s="44"/>
      <c r="Y3271" s="44"/>
    </row>
    <row r="3272" spans="1:25" s="47" customFormat="1" x14ac:dyDescent="0.25">
      <c r="A3272" s="44"/>
      <c r="B3272" s="44"/>
      <c r="C3272" s="44"/>
      <c r="D3272" s="44"/>
      <c r="E3272" s="44"/>
      <c r="G3272" s="44"/>
      <c r="H3272" s="44"/>
      <c r="I3272" s="44"/>
      <c r="J3272" s="44"/>
      <c r="K3272" s="44"/>
      <c r="M3272" s="44"/>
      <c r="N3272" s="44"/>
      <c r="O3272" s="44"/>
      <c r="P3272" s="44"/>
      <c r="Q3272" s="44"/>
      <c r="W3272" s="44"/>
      <c r="X3272" s="44"/>
      <c r="Y3272" s="44"/>
    </row>
    <row r="3273" spans="1:25" s="47" customFormat="1" x14ac:dyDescent="0.25">
      <c r="A3273" s="44"/>
      <c r="B3273" s="44"/>
      <c r="C3273" s="44"/>
      <c r="D3273" s="44"/>
      <c r="E3273" s="44"/>
      <c r="G3273" s="44"/>
      <c r="H3273" s="44"/>
      <c r="I3273" s="44"/>
      <c r="J3273" s="44"/>
      <c r="K3273" s="44"/>
      <c r="M3273" s="44"/>
      <c r="N3273" s="44"/>
      <c r="O3273" s="44"/>
      <c r="P3273" s="44"/>
      <c r="Q3273" s="44"/>
      <c r="W3273" s="44"/>
      <c r="X3273" s="44"/>
      <c r="Y3273" s="44"/>
    </row>
    <row r="3274" spans="1:25" s="47" customFormat="1" x14ac:dyDescent="0.25">
      <c r="A3274" s="44"/>
      <c r="B3274" s="44"/>
      <c r="C3274" s="44"/>
      <c r="D3274" s="44"/>
      <c r="E3274" s="44"/>
      <c r="G3274" s="44"/>
      <c r="H3274" s="44"/>
      <c r="I3274" s="44"/>
      <c r="J3274" s="44"/>
      <c r="K3274" s="44"/>
      <c r="M3274" s="44"/>
      <c r="N3274" s="44"/>
      <c r="O3274" s="44"/>
      <c r="P3274" s="44"/>
      <c r="Q3274" s="44"/>
      <c r="W3274" s="44"/>
      <c r="X3274" s="44"/>
      <c r="Y3274" s="44"/>
    </row>
    <row r="3275" spans="1:25" s="47" customFormat="1" x14ac:dyDescent="0.25">
      <c r="A3275" s="44"/>
      <c r="B3275" s="44"/>
      <c r="C3275" s="44"/>
      <c r="D3275" s="44"/>
      <c r="E3275" s="44"/>
      <c r="G3275" s="44"/>
      <c r="H3275" s="44"/>
      <c r="I3275" s="44"/>
      <c r="J3275" s="44"/>
      <c r="K3275" s="44"/>
      <c r="M3275" s="44"/>
      <c r="N3275" s="44"/>
      <c r="O3275" s="44"/>
      <c r="P3275" s="44"/>
      <c r="Q3275" s="44"/>
      <c r="W3275" s="44"/>
      <c r="X3275" s="44"/>
      <c r="Y3275" s="44"/>
    </row>
    <row r="3276" spans="1:25" s="47" customFormat="1" x14ac:dyDescent="0.25">
      <c r="A3276" s="44"/>
      <c r="B3276" s="44"/>
      <c r="C3276" s="44"/>
      <c r="D3276" s="44"/>
      <c r="E3276" s="44"/>
      <c r="G3276" s="44"/>
      <c r="H3276" s="44"/>
      <c r="I3276" s="44"/>
      <c r="J3276" s="44"/>
      <c r="K3276" s="44"/>
      <c r="M3276" s="44"/>
      <c r="N3276" s="44"/>
      <c r="O3276" s="44"/>
      <c r="P3276" s="44"/>
      <c r="Q3276" s="44"/>
      <c r="W3276" s="44"/>
      <c r="X3276" s="44"/>
      <c r="Y3276" s="44"/>
    </row>
    <row r="3277" spans="1:25" s="47" customFormat="1" x14ac:dyDescent="0.25">
      <c r="A3277" s="44"/>
      <c r="B3277" s="44"/>
      <c r="C3277" s="44"/>
      <c r="D3277" s="44"/>
      <c r="E3277" s="44"/>
      <c r="G3277" s="44"/>
      <c r="H3277" s="44"/>
      <c r="I3277" s="44"/>
      <c r="J3277" s="44"/>
      <c r="K3277" s="44"/>
      <c r="M3277" s="44"/>
      <c r="N3277" s="44"/>
      <c r="O3277" s="44"/>
      <c r="P3277" s="44"/>
      <c r="Q3277" s="44"/>
      <c r="W3277" s="44"/>
      <c r="X3277" s="44"/>
      <c r="Y3277" s="44"/>
    </row>
    <row r="3278" spans="1:25" s="47" customFormat="1" x14ac:dyDescent="0.25">
      <c r="A3278" s="44"/>
      <c r="B3278" s="44"/>
      <c r="C3278" s="44"/>
      <c r="D3278" s="44"/>
      <c r="E3278" s="44"/>
      <c r="G3278" s="44"/>
      <c r="H3278" s="44"/>
      <c r="I3278" s="44"/>
      <c r="J3278" s="44"/>
      <c r="K3278" s="44"/>
      <c r="M3278" s="44"/>
      <c r="N3278" s="44"/>
      <c r="O3278" s="44"/>
      <c r="P3278" s="44"/>
      <c r="Q3278" s="44"/>
      <c r="W3278" s="44"/>
      <c r="X3278" s="44"/>
      <c r="Y3278" s="44"/>
    </row>
    <row r="3279" spans="1:25" s="47" customFormat="1" x14ac:dyDescent="0.25">
      <c r="A3279" s="44"/>
      <c r="B3279" s="44"/>
      <c r="C3279" s="44"/>
      <c r="D3279" s="44"/>
      <c r="E3279" s="44"/>
      <c r="G3279" s="44"/>
      <c r="H3279" s="44"/>
      <c r="I3279" s="44"/>
      <c r="J3279" s="44"/>
      <c r="K3279" s="44"/>
      <c r="M3279" s="44"/>
      <c r="N3279" s="44"/>
      <c r="O3279" s="44"/>
      <c r="P3279" s="44"/>
      <c r="Q3279" s="44"/>
      <c r="W3279" s="44"/>
      <c r="X3279" s="44"/>
      <c r="Y3279" s="44"/>
    </row>
    <row r="3280" spans="1:25" s="47" customFormat="1" x14ac:dyDescent="0.25">
      <c r="A3280" s="44"/>
      <c r="B3280" s="44"/>
      <c r="C3280" s="44"/>
      <c r="D3280" s="44"/>
      <c r="E3280" s="44"/>
      <c r="G3280" s="44"/>
      <c r="H3280" s="44"/>
      <c r="I3280" s="44"/>
      <c r="J3280" s="44"/>
      <c r="K3280" s="44"/>
      <c r="M3280" s="44"/>
      <c r="N3280" s="44"/>
      <c r="O3280" s="44"/>
      <c r="P3280" s="44"/>
      <c r="Q3280" s="44"/>
      <c r="W3280" s="44"/>
      <c r="X3280" s="44"/>
      <c r="Y3280" s="44"/>
    </row>
    <row r="3281" spans="1:25" s="47" customFormat="1" x14ac:dyDescent="0.25">
      <c r="A3281" s="44"/>
      <c r="B3281" s="44"/>
      <c r="C3281" s="44"/>
      <c r="D3281" s="44"/>
      <c r="E3281" s="44"/>
      <c r="G3281" s="44"/>
      <c r="H3281" s="44"/>
      <c r="I3281" s="44"/>
      <c r="J3281" s="44"/>
      <c r="K3281" s="44"/>
      <c r="M3281" s="44"/>
      <c r="N3281" s="44"/>
      <c r="O3281" s="44"/>
      <c r="P3281" s="44"/>
      <c r="Q3281" s="44"/>
      <c r="W3281" s="44"/>
      <c r="X3281" s="44"/>
      <c r="Y3281" s="44"/>
    </row>
    <row r="3282" spans="1:25" s="47" customFormat="1" x14ac:dyDescent="0.25">
      <c r="A3282" s="44"/>
      <c r="B3282" s="44"/>
      <c r="C3282" s="44"/>
      <c r="D3282" s="44"/>
      <c r="E3282" s="44"/>
      <c r="G3282" s="44"/>
      <c r="H3282" s="44"/>
      <c r="I3282" s="44"/>
      <c r="J3282" s="44"/>
      <c r="K3282" s="44"/>
      <c r="M3282" s="44"/>
      <c r="N3282" s="44"/>
      <c r="O3282" s="44"/>
      <c r="P3282" s="44"/>
      <c r="Q3282" s="44"/>
      <c r="W3282" s="44"/>
      <c r="X3282" s="44"/>
      <c r="Y3282" s="44"/>
    </row>
    <row r="3283" spans="1:25" s="47" customFormat="1" x14ac:dyDescent="0.25">
      <c r="A3283" s="44"/>
      <c r="B3283" s="44"/>
      <c r="C3283" s="44"/>
      <c r="D3283" s="44"/>
      <c r="E3283" s="44"/>
      <c r="G3283" s="44"/>
      <c r="H3283" s="44"/>
      <c r="I3283" s="44"/>
      <c r="J3283" s="44"/>
      <c r="K3283" s="44"/>
      <c r="M3283" s="44"/>
      <c r="N3283" s="44"/>
      <c r="O3283" s="44"/>
      <c r="P3283" s="44"/>
      <c r="Q3283" s="44"/>
      <c r="W3283" s="44"/>
      <c r="X3283" s="44"/>
      <c r="Y3283" s="44"/>
    </row>
    <row r="3284" spans="1:25" s="47" customFormat="1" x14ac:dyDescent="0.25">
      <c r="A3284" s="44"/>
      <c r="B3284" s="44"/>
      <c r="C3284" s="44"/>
      <c r="D3284" s="44"/>
      <c r="E3284" s="44"/>
      <c r="G3284" s="44"/>
      <c r="H3284" s="44"/>
      <c r="I3284" s="44"/>
      <c r="J3284" s="44"/>
      <c r="K3284" s="44"/>
      <c r="M3284" s="44"/>
      <c r="N3284" s="44"/>
      <c r="O3284" s="44"/>
      <c r="P3284" s="44"/>
      <c r="Q3284" s="44"/>
      <c r="W3284" s="44"/>
      <c r="X3284" s="44"/>
      <c r="Y3284" s="44"/>
    </row>
    <row r="3285" spans="1:25" s="47" customFormat="1" x14ac:dyDescent="0.25">
      <c r="A3285" s="44"/>
      <c r="B3285" s="44"/>
      <c r="C3285" s="44"/>
      <c r="D3285" s="44"/>
      <c r="E3285" s="44"/>
      <c r="G3285" s="44"/>
      <c r="H3285" s="44"/>
      <c r="I3285" s="44"/>
      <c r="J3285" s="44"/>
      <c r="K3285" s="44"/>
      <c r="M3285" s="44"/>
      <c r="N3285" s="44"/>
      <c r="O3285" s="44"/>
      <c r="P3285" s="44"/>
      <c r="Q3285" s="44"/>
      <c r="W3285" s="44"/>
      <c r="X3285" s="44"/>
      <c r="Y3285" s="44"/>
    </row>
    <row r="3286" spans="1:25" s="47" customFormat="1" x14ac:dyDescent="0.25">
      <c r="A3286" s="44"/>
      <c r="B3286" s="44"/>
      <c r="C3286" s="44"/>
      <c r="D3286" s="44"/>
      <c r="E3286" s="44"/>
      <c r="G3286" s="44"/>
      <c r="H3286" s="44"/>
      <c r="I3286" s="44"/>
      <c r="J3286" s="44"/>
      <c r="K3286" s="44"/>
      <c r="M3286" s="44"/>
      <c r="N3286" s="44"/>
      <c r="O3286" s="44"/>
      <c r="P3286" s="44"/>
      <c r="Q3286" s="44"/>
      <c r="W3286" s="44"/>
      <c r="X3286" s="44"/>
      <c r="Y3286" s="44"/>
    </row>
    <row r="3287" spans="1:25" s="47" customFormat="1" x14ac:dyDescent="0.25">
      <c r="A3287" s="44"/>
      <c r="B3287" s="44"/>
      <c r="C3287" s="44"/>
      <c r="D3287" s="44"/>
      <c r="E3287" s="44"/>
      <c r="G3287" s="44"/>
      <c r="H3287" s="44"/>
      <c r="I3287" s="44"/>
      <c r="J3287" s="44"/>
      <c r="K3287" s="44"/>
      <c r="M3287" s="44"/>
      <c r="N3287" s="44"/>
      <c r="O3287" s="44"/>
      <c r="P3287" s="44"/>
      <c r="Q3287" s="44"/>
      <c r="W3287" s="44"/>
      <c r="X3287" s="44"/>
      <c r="Y3287" s="44"/>
    </row>
    <row r="3288" spans="1:25" s="47" customFormat="1" x14ac:dyDescent="0.25">
      <c r="A3288" s="44"/>
      <c r="B3288" s="44"/>
      <c r="C3288" s="44"/>
      <c r="D3288" s="44"/>
      <c r="E3288" s="44"/>
      <c r="G3288" s="44"/>
      <c r="H3288" s="44"/>
      <c r="I3288" s="44"/>
      <c r="J3288" s="44"/>
      <c r="K3288" s="44"/>
      <c r="M3288" s="44"/>
      <c r="N3288" s="44"/>
      <c r="O3288" s="44"/>
      <c r="P3288" s="44"/>
      <c r="Q3288" s="44"/>
      <c r="W3288" s="44"/>
      <c r="X3288" s="44"/>
      <c r="Y3288" s="44"/>
    </row>
    <row r="3289" spans="1:25" s="47" customFormat="1" x14ac:dyDescent="0.25">
      <c r="A3289" s="44"/>
      <c r="B3289" s="44"/>
      <c r="C3289" s="44"/>
      <c r="D3289" s="44"/>
      <c r="E3289" s="44"/>
      <c r="G3289" s="44"/>
      <c r="H3289" s="44"/>
      <c r="I3289" s="44"/>
      <c r="J3289" s="44"/>
      <c r="K3289" s="44"/>
      <c r="M3289" s="44"/>
      <c r="N3289" s="44"/>
      <c r="O3289" s="44"/>
      <c r="P3289" s="44"/>
      <c r="Q3289" s="44"/>
      <c r="W3289" s="44"/>
      <c r="X3289" s="44"/>
      <c r="Y3289" s="44"/>
    </row>
    <row r="3290" spans="1:25" s="47" customFormat="1" x14ac:dyDescent="0.25">
      <c r="A3290" s="44"/>
      <c r="B3290" s="44"/>
      <c r="C3290" s="44"/>
      <c r="D3290" s="44"/>
      <c r="E3290" s="44"/>
      <c r="G3290" s="44"/>
      <c r="H3290" s="44"/>
      <c r="I3290" s="44"/>
      <c r="J3290" s="44"/>
      <c r="K3290" s="44"/>
      <c r="M3290" s="44"/>
      <c r="N3290" s="44"/>
      <c r="O3290" s="44"/>
      <c r="P3290" s="44"/>
      <c r="Q3290" s="44"/>
      <c r="W3290" s="44"/>
      <c r="X3290" s="44"/>
      <c r="Y3290" s="44"/>
    </row>
    <row r="3291" spans="1:25" s="47" customFormat="1" x14ac:dyDescent="0.25">
      <c r="A3291" s="44"/>
      <c r="B3291" s="44"/>
      <c r="C3291" s="44"/>
      <c r="D3291" s="44"/>
      <c r="E3291" s="44"/>
      <c r="G3291" s="44"/>
      <c r="H3291" s="44"/>
      <c r="I3291" s="44"/>
      <c r="J3291" s="44"/>
      <c r="K3291" s="44"/>
      <c r="M3291" s="44"/>
      <c r="N3291" s="44"/>
      <c r="O3291" s="44"/>
      <c r="P3291" s="44"/>
      <c r="Q3291" s="44"/>
      <c r="W3291" s="44"/>
      <c r="X3291" s="44"/>
      <c r="Y3291" s="44"/>
    </row>
    <row r="3292" spans="1:25" s="47" customFormat="1" x14ac:dyDescent="0.25">
      <c r="A3292" s="44"/>
      <c r="B3292" s="44"/>
      <c r="C3292" s="44"/>
      <c r="D3292" s="44"/>
      <c r="E3292" s="44"/>
      <c r="G3292" s="44"/>
      <c r="H3292" s="44"/>
      <c r="I3292" s="44"/>
      <c r="J3292" s="44"/>
      <c r="K3292" s="44"/>
      <c r="M3292" s="44"/>
      <c r="N3292" s="44"/>
      <c r="O3292" s="44"/>
      <c r="P3292" s="44"/>
      <c r="Q3292" s="44"/>
      <c r="W3292" s="44"/>
      <c r="X3292" s="44"/>
      <c r="Y3292" s="44"/>
    </row>
    <row r="3293" spans="1:25" s="47" customFormat="1" x14ac:dyDescent="0.25">
      <c r="A3293" s="44"/>
      <c r="B3293" s="44"/>
      <c r="C3293" s="44"/>
      <c r="D3293" s="44"/>
      <c r="E3293" s="44"/>
      <c r="G3293" s="44"/>
      <c r="H3293" s="44"/>
      <c r="I3293" s="44"/>
      <c r="J3293" s="44"/>
      <c r="K3293" s="44"/>
      <c r="M3293" s="44"/>
      <c r="N3293" s="44"/>
      <c r="O3293" s="44"/>
      <c r="P3293" s="44"/>
      <c r="Q3293" s="44"/>
      <c r="W3293" s="44"/>
      <c r="X3293" s="44"/>
      <c r="Y3293" s="44"/>
    </row>
    <row r="3294" spans="1:25" s="47" customFormat="1" x14ac:dyDescent="0.25">
      <c r="A3294" s="44"/>
      <c r="B3294" s="44"/>
      <c r="C3294" s="44"/>
      <c r="D3294" s="44"/>
      <c r="E3294" s="44"/>
      <c r="G3294" s="44"/>
      <c r="H3294" s="44"/>
      <c r="I3294" s="44"/>
      <c r="J3294" s="44"/>
      <c r="K3294" s="44"/>
      <c r="M3294" s="44"/>
      <c r="N3294" s="44"/>
      <c r="O3294" s="44"/>
      <c r="P3294" s="44"/>
      <c r="Q3294" s="44"/>
      <c r="W3294" s="44"/>
      <c r="X3294" s="44"/>
      <c r="Y3294" s="44"/>
    </row>
    <row r="3295" spans="1:25" s="47" customFormat="1" x14ac:dyDescent="0.25">
      <c r="A3295" s="44"/>
      <c r="B3295" s="44"/>
      <c r="C3295" s="44"/>
      <c r="D3295" s="44"/>
      <c r="E3295" s="44"/>
      <c r="G3295" s="44"/>
      <c r="H3295" s="44"/>
      <c r="I3295" s="44"/>
      <c r="J3295" s="44"/>
      <c r="K3295" s="44"/>
      <c r="M3295" s="44"/>
      <c r="N3295" s="44"/>
      <c r="O3295" s="44"/>
      <c r="P3295" s="44"/>
      <c r="Q3295" s="44"/>
      <c r="W3295" s="44"/>
      <c r="X3295" s="44"/>
      <c r="Y3295" s="44"/>
    </row>
    <row r="3296" spans="1:25" s="47" customFormat="1" x14ac:dyDescent="0.25">
      <c r="A3296" s="44"/>
      <c r="B3296" s="44"/>
      <c r="C3296" s="44"/>
      <c r="D3296" s="44"/>
      <c r="E3296" s="44"/>
      <c r="G3296" s="44"/>
      <c r="H3296" s="44"/>
      <c r="I3296" s="44"/>
      <c r="J3296" s="44"/>
      <c r="K3296" s="44"/>
      <c r="M3296" s="44"/>
      <c r="N3296" s="44"/>
      <c r="O3296" s="44"/>
      <c r="P3296" s="44"/>
      <c r="Q3296" s="44"/>
      <c r="W3296" s="44"/>
      <c r="X3296" s="44"/>
      <c r="Y3296" s="44"/>
    </row>
    <row r="3297" spans="1:25" s="47" customFormat="1" x14ac:dyDescent="0.25">
      <c r="A3297" s="44"/>
      <c r="B3297" s="44"/>
      <c r="C3297" s="44"/>
      <c r="D3297" s="44"/>
      <c r="E3297" s="44"/>
      <c r="G3297" s="44"/>
      <c r="H3297" s="44"/>
      <c r="I3297" s="44"/>
      <c r="J3297" s="44"/>
      <c r="K3297" s="44"/>
      <c r="M3297" s="44"/>
      <c r="N3297" s="44"/>
      <c r="O3297" s="44"/>
      <c r="P3297" s="44"/>
      <c r="Q3297" s="44"/>
      <c r="W3297" s="44"/>
      <c r="X3297" s="44"/>
      <c r="Y3297" s="44"/>
    </row>
    <row r="3298" spans="1:25" s="47" customFormat="1" x14ac:dyDescent="0.25">
      <c r="A3298" s="44"/>
      <c r="B3298" s="44"/>
      <c r="C3298" s="44"/>
      <c r="D3298" s="44"/>
      <c r="E3298" s="44"/>
      <c r="G3298" s="44"/>
      <c r="H3298" s="44"/>
      <c r="I3298" s="44"/>
      <c r="J3298" s="44"/>
      <c r="K3298" s="44"/>
      <c r="M3298" s="44"/>
      <c r="N3298" s="44"/>
      <c r="O3298" s="44"/>
      <c r="P3298" s="44"/>
      <c r="Q3298" s="44"/>
      <c r="W3298" s="44"/>
      <c r="X3298" s="44"/>
      <c r="Y3298" s="44"/>
    </row>
    <row r="3299" spans="1:25" s="47" customFormat="1" x14ac:dyDescent="0.25">
      <c r="A3299" s="44"/>
      <c r="B3299" s="44"/>
      <c r="C3299" s="44"/>
      <c r="D3299" s="44"/>
      <c r="E3299" s="44"/>
      <c r="G3299" s="44"/>
      <c r="H3299" s="44"/>
      <c r="I3299" s="44"/>
      <c r="J3299" s="44"/>
      <c r="K3299" s="44"/>
      <c r="M3299" s="44"/>
      <c r="N3299" s="44"/>
      <c r="O3299" s="44"/>
      <c r="P3299" s="44"/>
      <c r="Q3299" s="44"/>
      <c r="W3299" s="44"/>
      <c r="X3299" s="44"/>
      <c r="Y3299" s="44"/>
    </row>
    <row r="3300" spans="1:25" s="47" customFormat="1" x14ac:dyDescent="0.25">
      <c r="A3300" s="44"/>
      <c r="B3300" s="44"/>
      <c r="C3300" s="44"/>
      <c r="D3300" s="44"/>
      <c r="E3300" s="44"/>
      <c r="G3300" s="44"/>
      <c r="H3300" s="44"/>
      <c r="I3300" s="44"/>
      <c r="J3300" s="44"/>
      <c r="K3300" s="44"/>
      <c r="M3300" s="44"/>
      <c r="N3300" s="44"/>
      <c r="O3300" s="44"/>
      <c r="P3300" s="44"/>
      <c r="Q3300" s="44"/>
      <c r="W3300" s="44"/>
      <c r="X3300" s="44"/>
      <c r="Y3300" s="44"/>
    </row>
    <row r="3301" spans="1:25" s="47" customFormat="1" x14ac:dyDescent="0.25">
      <c r="A3301" s="44"/>
      <c r="B3301" s="44"/>
      <c r="C3301" s="44"/>
      <c r="D3301" s="44"/>
      <c r="E3301" s="44"/>
      <c r="G3301" s="44"/>
      <c r="H3301" s="44"/>
      <c r="I3301" s="44"/>
      <c r="J3301" s="44"/>
      <c r="K3301" s="44"/>
      <c r="M3301" s="44"/>
      <c r="N3301" s="44"/>
      <c r="O3301" s="44"/>
      <c r="P3301" s="44"/>
      <c r="Q3301" s="44"/>
      <c r="W3301" s="44"/>
      <c r="X3301" s="44"/>
      <c r="Y3301" s="44"/>
    </row>
    <row r="3302" spans="1:25" s="47" customFormat="1" x14ac:dyDescent="0.25">
      <c r="A3302" s="44"/>
      <c r="B3302" s="44"/>
      <c r="C3302" s="44"/>
      <c r="D3302" s="44"/>
      <c r="E3302" s="44"/>
      <c r="G3302" s="44"/>
      <c r="H3302" s="44"/>
      <c r="I3302" s="44"/>
      <c r="J3302" s="44"/>
      <c r="K3302" s="44"/>
      <c r="M3302" s="44"/>
      <c r="N3302" s="44"/>
      <c r="O3302" s="44"/>
      <c r="P3302" s="44"/>
      <c r="Q3302" s="44"/>
      <c r="W3302" s="44"/>
      <c r="X3302" s="44"/>
      <c r="Y3302" s="44"/>
    </row>
    <row r="3303" spans="1:25" s="47" customFormat="1" x14ac:dyDescent="0.25">
      <c r="A3303" s="44"/>
      <c r="B3303" s="44"/>
      <c r="C3303" s="44"/>
      <c r="D3303" s="44"/>
      <c r="E3303" s="44"/>
      <c r="G3303" s="44"/>
      <c r="H3303" s="44"/>
      <c r="I3303" s="44"/>
      <c r="J3303" s="44"/>
      <c r="K3303" s="44"/>
      <c r="M3303" s="44"/>
      <c r="N3303" s="44"/>
      <c r="O3303" s="44"/>
      <c r="P3303" s="44"/>
      <c r="Q3303" s="44"/>
      <c r="W3303" s="44"/>
      <c r="X3303" s="44"/>
      <c r="Y3303" s="44"/>
    </row>
    <row r="3304" spans="1:25" s="47" customFormat="1" x14ac:dyDescent="0.25">
      <c r="A3304" s="44"/>
      <c r="B3304" s="44"/>
      <c r="C3304" s="44"/>
      <c r="D3304" s="44"/>
      <c r="E3304" s="44"/>
      <c r="G3304" s="44"/>
      <c r="H3304" s="44"/>
      <c r="I3304" s="44"/>
      <c r="J3304" s="44"/>
      <c r="K3304" s="44"/>
      <c r="M3304" s="44"/>
      <c r="N3304" s="44"/>
      <c r="O3304" s="44"/>
      <c r="P3304" s="44"/>
      <c r="Q3304" s="44"/>
      <c r="W3304" s="44"/>
      <c r="X3304" s="44"/>
      <c r="Y3304" s="44"/>
    </row>
    <row r="3305" spans="1:25" s="47" customFormat="1" x14ac:dyDescent="0.25">
      <c r="A3305" s="44"/>
      <c r="B3305" s="44"/>
      <c r="C3305" s="44"/>
      <c r="D3305" s="44"/>
      <c r="E3305" s="44"/>
      <c r="G3305" s="44"/>
      <c r="H3305" s="44"/>
      <c r="I3305" s="44"/>
      <c r="J3305" s="44"/>
      <c r="K3305" s="44"/>
      <c r="M3305" s="44"/>
      <c r="N3305" s="44"/>
      <c r="O3305" s="44"/>
      <c r="P3305" s="44"/>
      <c r="Q3305" s="44"/>
      <c r="W3305" s="44"/>
      <c r="X3305" s="44"/>
      <c r="Y3305" s="44"/>
    </row>
    <row r="3306" spans="1:25" s="47" customFormat="1" x14ac:dyDescent="0.25">
      <c r="A3306" s="44"/>
      <c r="B3306" s="44"/>
      <c r="C3306" s="44"/>
      <c r="D3306" s="44"/>
      <c r="E3306" s="44"/>
      <c r="G3306" s="44"/>
      <c r="H3306" s="44"/>
      <c r="I3306" s="44"/>
      <c r="J3306" s="44"/>
      <c r="K3306" s="44"/>
      <c r="M3306" s="44"/>
      <c r="N3306" s="44"/>
      <c r="O3306" s="44"/>
      <c r="P3306" s="44"/>
      <c r="Q3306" s="44"/>
      <c r="W3306" s="44"/>
      <c r="X3306" s="44"/>
      <c r="Y3306" s="44"/>
    </row>
    <row r="3307" spans="1:25" s="47" customFormat="1" x14ac:dyDescent="0.25">
      <c r="A3307" s="44"/>
      <c r="B3307" s="44"/>
      <c r="C3307" s="44"/>
      <c r="D3307" s="44"/>
      <c r="E3307" s="44"/>
      <c r="G3307" s="44"/>
      <c r="H3307" s="44"/>
      <c r="I3307" s="44"/>
      <c r="J3307" s="44"/>
      <c r="K3307" s="44"/>
      <c r="M3307" s="44"/>
      <c r="N3307" s="44"/>
      <c r="O3307" s="44"/>
      <c r="P3307" s="44"/>
      <c r="Q3307" s="44"/>
      <c r="W3307" s="44"/>
      <c r="X3307" s="44"/>
      <c r="Y3307" s="44"/>
    </row>
    <row r="3308" spans="1:25" s="47" customFormat="1" x14ac:dyDescent="0.25">
      <c r="A3308" s="44"/>
      <c r="B3308" s="44"/>
      <c r="C3308" s="44"/>
      <c r="D3308" s="44"/>
      <c r="E3308" s="44"/>
      <c r="G3308" s="44"/>
      <c r="H3308" s="44"/>
      <c r="I3308" s="44"/>
      <c r="J3308" s="44"/>
      <c r="K3308" s="44"/>
      <c r="M3308" s="44"/>
      <c r="N3308" s="44"/>
      <c r="O3308" s="44"/>
      <c r="P3308" s="44"/>
      <c r="Q3308" s="44"/>
      <c r="W3308" s="44"/>
      <c r="X3308" s="44"/>
      <c r="Y3308" s="44"/>
    </row>
    <row r="3309" spans="1:25" s="47" customFormat="1" x14ac:dyDescent="0.25">
      <c r="A3309" s="44"/>
      <c r="B3309" s="44"/>
      <c r="C3309" s="44"/>
      <c r="D3309" s="44"/>
      <c r="E3309" s="44"/>
      <c r="G3309" s="44"/>
      <c r="H3309" s="44"/>
      <c r="I3309" s="44"/>
      <c r="J3309" s="44"/>
      <c r="K3309" s="44"/>
      <c r="M3309" s="44"/>
      <c r="N3309" s="44"/>
      <c r="O3309" s="44"/>
      <c r="P3309" s="44"/>
      <c r="Q3309" s="44"/>
      <c r="W3309" s="44"/>
      <c r="X3309" s="44"/>
      <c r="Y3309" s="44"/>
    </row>
    <row r="3310" spans="1:25" s="47" customFormat="1" x14ac:dyDescent="0.25">
      <c r="A3310" s="44"/>
      <c r="B3310" s="44"/>
      <c r="C3310" s="44"/>
      <c r="D3310" s="44"/>
      <c r="E3310" s="44"/>
      <c r="G3310" s="44"/>
      <c r="H3310" s="44"/>
      <c r="I3310" s="44"/>
      <c r="J3310" s="44"/>
      <c r="K3310" s="44"/>
      <c r="M3310" s="44"/>
      <c r="N3310" s="44"/>
      <c r="O3310" s="44"/>
      <c r="P3310" s="44"/>
      <c r="Q3310" s="44"/>
      <c r="W3310" s="44"/>
      <c r="X3310" s="44"/>
      <c r="Y3310" s="44"/>
    </row>
    <row r="3311" spans="1:25" s="47" customFormat="1" x14ac:dyDescent="0.25">
      <c r="A3311" s="44"/>
      <c r="B3311" s="44"/>
      <c r="C3311" s="44"/>
      <c r="D3311" s="44"/>
      <c r="E3311" s="44"/>
      <c r="G3311" s="44"/>
      <c r="H3311" s="44"/>
      <c r="I3311" s="44"/>
      <c r="J3311" s="44"/>
      <c r="K3311" s="44"/>
      <c r="M3311" s="44"/>
      <c r="N3311" s="44"/>
      <c r="O3311" s="44"/>
      <c r="P3311" s="44"/>
      <c r="Q3311" s="44"/>
      <c r="W3311" s="44"/>
      <c r="X3311" s="44"/>
      <c r="Y3311" s="44"/>
    </row>
    <row r="3312" spans="1:25" s="47" customFormat="1" x14ac:dyDescent="0.25">
      <c r="A3312" s="44"/>
      <c r="B3312" s="44"/>
      <c r="C3312" s="44"/>
      <c r="D3312" s="44"/>
      <c r="E3312" s="44"/>
      <c r="G3312" s="44"/>
      <c r="H3312" s="44"/>
      <c r="I3312" s="44"/>
      <c r="J3312" s="44"/>
      <c r="K3312" s="44"/>
      <c r="M3312" s="44"/>
      <c r="N3312" s="44"/>
      <c r="O3312" s="44"/>
      <c r="P3312" s="44"/>
      <c r="Q3312" s="44"/>
      <c r="W3312" s="44"/>
      <c r="X3312" s="44"/>
      <c r="Y3312" s="44"/>
    </row>
    <row r="3313" spans="1:25" s="47" customFormat="1" x14ac:dyDescent="0.25">
      <c r="A3313" s="44"/>
      <c r="B3313" s="44"/>
      <c r="C3313" s="44"/>
      <c r="D3313" s="44"/>
      <c r="E3313" s="44"/>
      <c r="G3313" s="44"/>
      <c r="H3313" s="44"/>
      <c r="I3313" s="44"/>
      <c r="J3313" s="44"/>
      <c r="K3313" s="44"/>
      <c r="M3313" s="44"/>
      <c r="N3313" s="44"/>
      <c r="O3313" s="44"/>
      <c r="P3313" s="44"/>
      <c r="Q3313" s="44"/>
      <c r="W3313" s="44"/>
      <c r="X3313" s="44"/>
      <c r="Y3313" s="44"/>
    </row>
    <row r="3314" spans="1:25" s="47" customFormat="1" x14ac:dyDescent="0.25">
      <c r="A3314" s="44"/>
      <c r="B3314" s="44"/>
      <c r="C3314" s="44"/>
      <c r="D3314" s="44"/>
      <c r="E3314" s="44"/>
      <c r="G3314" s="44"/>
      <c r="H3314" s="44"/>
      <c r="I3314" s="44"/>
      <c r="J3314" s="44"/>
      <c r="K3314" s="44"/>
      <c r="M3314" s="44"/>
      <c r="N3314" s="44"/>
      <c r="O3314" s="44"/>
      <c r="P3314" s="44"/>
      <c r="Q3314" s="44"/>
      <c r="W3314" s="44"/>
      <c r="X3314" s="44"/>
      <c r="Y3314" s="44"/>
    </row>
    <row r="3315" spans="1:25" s="47" customFormat="1" x14ac:dyDescent="0.25">
      <c r="A3315" s="44"/>
      <c r="B3315" s="44"/>
      <c r="C3315" s="44"/>
      <c r="D3315" s="44"/>
      <c r="E3315" s="44"/>
      <c r="G3315" s="44"/>
      <c r="H3315" s="44"/>
      <c r="I3315" s="44"/>
      <c r="J3315" s="44"/>
      <c r="K3315" s="44"/>
      <c r="M3315" s="44"/>
      <c r="N3315" s="44"/>
      <c r="O3315" s="44"/>
      <c r="P3315" s="44"/>
      <c r="Q3315" s="44"/>
      <c r="W3315" s="44"/>
      <c r="X3315" s="44"/>
      <c r="Y3315" s="44"/>
    </row>
    <row r="3316" spans="1:25" s="47" customFormat="1" x14ac:dyDescent="0.25">
      <c r="A3316" s="44"/>
      <c r="B3316" s="44"/>
      <c r="C3316" s="44"/>
      <c r="D3316" s="44"/>
      <c r="E3316" s="44"/>
      <c r="G3316" s="44"/>
      <c r="H3316" s="44"/>
      <c r="I3316" s="44"/>
      <c r="J3316" s="44"/>
      <c r="K3316" s="44"/>
      <c r="M3316" s="44"/>
      <c r="N3316" s="44"/>
      <c r="O3316" s="44"/>
      <c r="P3316" s="44"/>
      <c r="Q3316" s="44"/>
      <c r="W3316" s="44"/>
      <c r="X3316" s="44"/>
      <c r="Y3316" s="44"/>
    </row>
    <row r="3317" spans="1:25" s="47" customFormat="1" x14ac:dyDescent="0.25">
      <c r="A3317" s="44"/>
      <c r="B3317" s="44"/>
      <c r="C3317" s="44"/>
      <c r="D3317" s="44"/>
      <c r="E3317" s="44"/>
      <c r="G3317" s="44"/>
      <c r="H3317" s="44"/>
      <c r="I3317" s="44"/>
      <c r="J3317" s="44"/>
      <c r="K3317" s="44"/>
      <c r="M3317" s="44"/>
      <c r="N3317" s="44"/>
      <c r="O3317" s="44"/>
      <c r="P3317" s="44"/>
      <c r="Q3317" s="44"/>
      <c r="W3317" s="44"/>
      <c r="X3317" s="44"/>
      <c r="Y3317" s="44"/>
    </row>
    <row r="3318" spans="1:25" s="47" customFormat="1" x14ac:dyDescent="0.25">
      <c r="A3318" s="44"/>
      <c r="B3318" s="44"/>
      <c r="C3318" s="44"/>
      <c r="D3318" s="44"/>
      <c r="E3318" s="44"/>
      <c r="G3318" s="44"/>
      <c r="H3318" s="44"/>
      <c r="I3318" s="44"/>
      <c r="J3318" s="44"/>
      <c r="K3318" s="44"/>
      <c r="M3318" s="44"/>
      <c r="N3318" s="44"/>
      <c r="O3318" s="44"/>
      <c r="P3318" s="44"/>
      <c r="Q3318" s="44"/>
      <c r="W3318" s="44"/>
      <c r="X3318" s="44"/>
      <c r="Y3318" s="44"/>
    </row>
    <row r="3319" spans="1:25" s="47" customFormat="1" x14ac:dyDescent="0.25">
      <c r="A3319" s="44"/>
      <c r="B3319" s="44"/>
      <c r="C3319" s="44"/>
      <c r="D3319" s="44"/>
      <c r="E3319" s="44"/>
      <c r="G3319" s="44"/>
      <c r="H3319" s="44"/>
      <c r="I3319" s="44"/>
      <c r="J3319" s="44"/>
      <c r="K3319" s="44"/>
      <c r="M3319" s="44"/>
      <c r="N3319" s="44"/>
      <c r="O3319" s="44"/>
      <c r="P3319" s="44"/>
      <c r="Q3319" s="44"/>
      <c r="W3319" s="44"/>
      <c r="X3319" s="44"/>
      <c r="Y3319" s="44"/>
    </row>
    <row r="3320" spans="1:25" s="47" customFormat="1" x14ac:dyDescent="0.25">
      <c r="A3320" s="44"/>
      <c r="B3320" s="44"/>
      <c r="C3320" s="44"/>
      <c r="D3320" s="44"/>
      <c r="E3320" s="44"/>
      <c r="G3320" s="44"/>
      <c r="H3320" s="44"/>
      <c r="I3320" s="44"/>
      <c r="J3320" s="44"/>
      <c r="K3320" s="44"/>
      <c r="M3320" s="44"/>
      <c r="N3320" s="44"/>
      <c r="O3320" s="44"/>
      <c r="P3320" s="44"/>
      <c r="Q3320" s="44"/>
      <c r="W3320" s="44"/>
      <c r="X3320" s="44"/>
      <c r="Y3320" s="44"/>
    </row>
    <row r="3321" spans="1:25" s="47" customFormat="1" x14ac:dyDescent="0.25">
      <c r="A3321" s="44"/>
      <c r="B3321" s="44"/>
      <c r="C3321" s="44"/>
      <c r="D3321" s="44"/>
      <c r="E3321" s="44"/>
      <c r="G3321" s="44"/>
      <c r="H3321" s="44"/>
      <c r="I3321" s="44"/>
      <c r="J3321" s="44"/>
      <c r="K3321" s="44"/>
      <c r="M3321" s="44"/>
      <c r="N3321" s="44"/>
      <c r="O3321" s="44"/>
      <c r="P3321" s="44"/>
      <c r="Q3321" s="44"/>
      <c r="W3321" s="44"/>
      <c r="X3321" s="44"/>
      <c r="Y3321" s="44"/>
    </row>
    <row r="3322" spans="1:25" s="47" customFormat="1" x14ac:dyDescent="0.25">
      <c r="A3322" s="44"/>
      <c r="B3322" s="44"/>
      <c r="C3322" s="44"/>
      <c r="D3322" s="44"/>
      <c r="E3322" s="44"/>
      <c r="G3322" s="44"/>
      <c r="H3322" s="44"/>
      <c r="I3322" s="44"/>
      <c r="J3322" s="44"/>
      <c r="K3322" s="44"/>
      <c r="M3322" s="44"/>
      <c r="N3322" s="44"/>
      <c r="O3322" s="44"/>
      <c r="P3322" s="44"/>
      <c r="Q3322" s="44"/>
      <c r="W3322" s="44"/>
      <c r="X3322" s="44"/>
      <c r="Y3322" s="44"/>
    </row>
    <row r="3323" spans="1:25" s="47" customFormat="1" x14ac:dyDescent="0.25">
      <c r="A3323" s="44"/>
      <c r="B3323" s="44"/>
      <c r="C3323" s="44"/>
      <c r="D3323" s="44"/>
      <c r="E3323" s="44"/>
      <c r="G3323" s="44"/>
      <c r="H3323" s="44"/>
      <c r="I3323" s="44"/>
      <c r="J3323" s="44"/>
      <c r="K3323" s="44"/>
      <c r="M3323" s="44"/>
      <c r="N3323" s="44"/>
      <c r="O3323" s="44"/>
      <c r="P3323" s="44"/>
      <c r="Q3323" s="44"/>
      <c r="W3323" s="44"/>
      <c r="X3323" s="44"/>
      <c r="Y3323" s="44"/>
    </row>
    <row r="3324" spans="1:25" s="47" customFormat="1" x14ac:dyDescent="0.25">
      <c r="A3324" s="44"/>
      <c r="B3324" s="44"/>
      <c r="C3324" s="44"/>
      <c r="D3324" s="44"/>
      <c r="E3324" s="44"/>
      <c r="G3324" s="44"/>
      <c r="H3324" s="44"/>
      <c r="I3324" s="44"/>
      <c r="J3324" s="44"/>
      <c r="K3324" s="44"/>
      <c r="M3324" s="44"/>
      <c r="N3324" s="44"/>
      <c r="O3324" s="44"/>
      <c r="P3324" s="44"/>
      <c r="Q3324" s="44"/>
      <c r="W3324" s="44"/>
      <c r="X3324" s="44"/>
      <c r="Y3324" s="44"/>
    </row>
    <row r="3325" spans="1:25" s="47" customFormat="1" x14ac:dyDescent="0.25">
      <c r="A3325" s="44"/>
      <c r="B3325" s="44"/>
      <c r="C3325" s="44"/>
      <c r="D3325" s="44"/>
      <c r="E3325" s="44"/>
      <c r="G3325" s="44"/>
      <c r="H3325" s="44"/>
      <c r="I3325" s="44"/>
      <c r="J3325" s="44"/>
      <c r="K3325" s="44"/>
      <c r="M3325" s="44"/>
      <c r="N3325" s="44"/>
      <c r="O3325" s="44"/>
      <c r="P3325" s="44"/>
      <c r="Q3325" s="44"/>
      <c r="W3325" s="44"/>
      <c r="X3325" s="44"/>
      <c r="Y3325" s="44"/>
    </row>
    <row r="3326" spans="1:25" s="47" customFormat="1" x14ac:dyDescent="0.25">
      <c r="A3326" s="44"/>
      <c r="B3326" s="44"/>
      <c r="C3326" s="44"/>
      <c r="D3326" s="44"/>
      <c r="E3326" s="44"/>
      <c r="G3326" s="44"/>
      <c r="H3326" s="44"/>
      <c r="I3326" s="44"/>
      <c r="J3326" s="44"/>
      <c r="K3326" s="44"/>
      <c r="M3326" s="44"/>
      <c r="N3326" s="44"/>
      <c r="O3326" s="44"/>
      <c r="P3326" s="44"/>
      <c r="Q3326" s="44"/>
      <c r="W3326" s="44"/>
      <c r="X3326" s="44"/>
      <c r="Y3326" s="44"/>
    </row>
    <row r="3327" spans="1:25" s="47" customFormat="1" x14ac:dyDescent="0.25">
      <c r="A3327" s="44"/>
      <c r="B3327" s="44"/>
      <c r="C3327" s="44"/>
      <c r="D3327" s="44"/>
      <c r="E3327" s="44"/>
      <c r="G3327" s="44"/>
      <c r="H3327" s="44"/>
      <c r="I3327" s="44"/>
      <c r="J3327" s="44"/>
      <c r="K3327" s="44"/>
      <c r="M3327" s="44"/>
      <c r="N3327" s="44"/>
      <c r="O3327" s="44"/>
      <c r="P3327" s="44"/>
      <c r="Q3327" s="44"/>
      <c r="W3327" s="44"/>
      <c r="X3327" s="44"/>
      <c r="Y3327" s="44"/>
    </row>
    <row r="3328" spans="1:25" s="47" customFormat="1" x14ac:dyDescent="0.25">
      <c r="A3328" s="44"/>
      <c r="B3328" s="44"/>
      <c r="C3328" s="44"/>
      <c r="D3328" s="44"/>
      <c r="E3328" s="44"/>
      <c r="G3328" s="44"/>
      <c r="H3328" s="44"/>
      <c r="I3328" s="44"/>
      <c r="J3328" s="44"/>
      <c r="K3328" s="44"/>
      <c r="M3328" s="44"/>
      <c r="N3328" s="44"/>
      <c r="O3328" s="44"/>
      <c r="P3328" s="44"/>
      <c r="Q3328" s="44"/>
      <c r="W3328" s="44"/>
      <c r="X3328" s="44"/>
      <c r="Y3328" s="44"/>
    </row>
    <row r="3329" spans="1:25" s="47" customFormat="1" x14ac:dyDescent="0.25">
      <c r="A3329" s="44"/>
      <c r="B3329" s="44"/>
      <c r="C3329" s="44"/>
      <c r="D3329" s="44"/>
      <c r="E3329" s="44"/>
      <c r="G3329" s="44"/>
      <c r="H3329" s="44"/>
      <c r="I3329" s="44"/>
      <c r="J3329" s="44"/>
      <c r="K3329" s="44"/>
      <c r="M3329" s="44"/>
      <c r="N3329" s="44"/>
      <c r="O3329" s="44"/>
      <c r="P3329" s="44"/>
      <c r="Q3329" s="44"/>
      <c r="W3329" s="44"/>
      <c r="X3329" s="44"/>
      <c r="Y3329" s="44"/>
    </row>
    <row r="3330" spans="1:25" s="47" customFormat="1" x14ac:dyDescent="0.25">
      <c r="A3330" s="44"/>
      <c r="B3330" s="44"/>
      <c r="C3330" s="44"/>
      <c r="D3330" s="44"/>
      <c r="E3330" s="44"/>
      <c r="G3330" s="44"/>
      <c r="H3330" s="44"/>
      <c r="I3330" s="44"/>
      <c r="J3330" s="44"/>
      <c r="K3330" s="44"/>
      <c r="M3330" s="44"/>
      <c r="N3330" s="44"/>
      <c r="O3330" s="44"/>
      <c r="P3330" s="44"/>
      <c r="Q3330" s="44"/>
      <c r="W3330" s="44"/>
      <c r="X3330" s="44"/>
      <c r="Y3330" s="44"/>
    </row>
    <row r="3331" spans="1:25" s="47" customFormat="1" x14ac:dyDescent="0.25">
      <c r="A3331" s="44"/>
      <c r="B3331" s="44"/>
      <c r="C3331" s="44"/>
      <c r="D3331" s="44"/>
      <c r="E3331" s="44"/>
      <c r="G3331" s="44"/>
      <c r="H3331" s="44"/>
      <c r="I3331" s="44"/>
      <c r="J3331" s="44"/>
      <c r="K3331" s="44"/>
      <c r="M3331" s="44"/>
      <c r="N3331" s="44"/>
      <c r="O3331" s="44"/>
      <c r="P3331" s="44"/>
      <c r="Q3331" s="44"/>
      <c r="W3331" s="44"/>
      <c r="X3331" s="44"/>
      <c r="Y3331" s="44"/>
    </row>
    <row r="3332" spans="1:25" s="47" customFormat="1" x14ac:dyDescent="0.25">
      <c r="A3332" s="44"/>
      <c r="B3332" s="44"/>
      <c r="C3332" s="44"/>
      <c r="D3332" s="44"/>
      <c r="E3332" s="44"/>
      <c r="G3332" s="44"/>
      <c r="H3332" s="44"/>
      <c r="I3332" s="44"/>
      <c r="J3332" s="44"/>
      <c r="K3332" s="44"/>
      <c r="M3332" s="44"/>
      <c r="N3332" s="44"/>
      <c r="O3332" s="44"/>
      <c r="P3332" s="44"/>
      <c r="Q3332" s="44"/>
      <c r="W3332" s="44"/>
      <c r="X3332" s="44"/>
      <c r="Y3332" s="44"/>
    </row>
    <row r="3333" spans="1:25" s="47" customFormat="1" x14ac:dyDescent="0.25">
      <c r="A3333" s="44"/>
      <c r="B3333" s="44"/>
      <c r="C3333" s="44"/>
      <c r="D3333" s="44"/>
      <c r="E3333" s="44"/>
      <c r="G3333" s="44"/>
      <c r="H3333" s="44"/>
      <c r="I3333" s="44"/>
      <c r="J3333" s="44"/>
      <c r="K3333" s="44"/>
      <c r="M3333" s="44"/>
      <c r="N3333" s="44"/>
      <c r="O3333" s="44"/>
      <c r="P3333" s="44"/>
      <c r="Q3333" s="44"/>
      <c r="W3333" s="44"/>
      <c r="X3333" s="44"/>
      <c r="Y3333" s="44"/>
    </row>
    <row r="3334" spans="1:25" s="47" customFormat="1" x14ac:dyDescent="0.25">
      <c r="A3334" s="44"/>
      <c r="B3334" s="44"/>
      <c r="C3334" s="44"/>
      <c r="D3334" s="44"/>
      <c r="E3334" s="44"/>
      <c r="G3334" s="44"/>
      <c r="H3334" s="44"/>
      <c r="I3334" s="44"/>
      <c r="J3334" s="44"/>
      <c r="K3334" s="44"/>
      <c r="M3334" s="44"/>
      <c r="N3334" s="44"/>
      <c r="O3334" s="44"/>
      <c r="P3334" s="44"/>
      <c r="Q3334" s="44"/>
      <c r="W3334" s="44"/>
      <c r="X3334" s="44"/>
      <c r="Y3334" s="44"/>
    </row>
    <row r="3335" spans="1:25" s="47" customFormat="1" x14ac:dyDescent="0.25">
      <c r="A3335" s="44"/>
      <c r="B3335" s="44"/>
      <c r="C3335" s="44"/>
      <c r="D3335" s="44"/>
      <c r="E3335" s="44"/>
      <c r="G3335" s="44"/>
      <c r="H3335" s="44"/>
      <c r="I3335" s="44"/>
      <c r="J3335" s="44"/>
      <c r="K3335" s="44"/>
      <c r="M3335" s="44"/>
      <c r="N3335" s="44"/>
      <c r="O3335" s="44"/>
      <c r="P3335" s="44"/>
      <c r="Q3335" s="44"/>
      <c r="W3335" s="44"/>
      <c r="X3335" s="44"/>
      <c r="Y3335" s="44"/>
    </row>
    <row r="3336" spans="1:25" s="47" customFormat="1" x14ac:dyDescent="0.25">
      <c r="A3336" s="44"/>
      <c r="B3336" s="44"/>
      <c r="C3336" s="44"/>
      <c r="D3336" s="44"/>
      <c r="E3336" s="44"/>
      <c r="G3336" s="44"/>
      <c r="H3336" s="44"/>
      <c r="I3336" s="44"/>
      <c r="J3336" s="44"/>
      <c r="K3336" s="44"/>
      <c r="M3336" s="44"/>
      <c r="N3336" s="44"/>
      <c r="O3336" s="44"/>
      <c r="P3336" s="44"/>
      <c r="Q3336" s="44"/>
      <c r="W3336" s="44"/>
      <c r="X3336" s="44"/>
      <c r="Y3336" s="44"/>
    </row>
    <row r="3337" spans="1:25" s="47" customFormat="1" x14ac:dyDescent="0.25">
      <c r="A3337" s="44"/>
      <c r="B3337" s="44"/>
      <c r="C3337" s="44"/>
      <c r="D3337" s="44"/>
      <c r="E3337" s="44"/>
      <c r="G3337" s="44"/>
      <c r="H3337" s="44"/>
      <c r="I3337" s="44"/>
      <c r="J3337" s="44"/>
      <c r="K3337" s="44"/>
      <c r="M3337" s="44"/>
      <c r="N3337" s="44"/>
      <c r="O3337" s="44"/>
      <c r="P3337" s="44"/>
      <c r="Q3337" s="44"/>
      <c r="W3337" s="44"/>
      <c r="X3337" s="44"/>
      <c r="Y3337" s="44"/>
    </row>
    <row r="3338" spans="1:25" s="47" customFormat="1" x14ac:dyDescent="0.25">
      <c r="A3338" s="44"/>
      <c r="B3338" s="44"/>
      <c r="C3338" s="44"/>
      <c r="D3338" s="44"/>
      <c r="E3338" s="44"/>
      <c r="G3338" s="44"/>
      <c r="H3338" s="44"/>
      <c r="I3338" s="44"/>
      <c r="J3338" s="44"/>
      <c r="K3338" s="44"/>
      <c r="M3338" s="44"/>
      <c r="N3338" s="44"/>
      <c r="O3338" s="44"/>
      <c r="P3338" s="44"/>
      <c r="Q3338" s="44"/>
      <c r="W3338" s="44"/>
      <c r="X3338" s="44"/>
      <c r="Y3338" s="44"/>
    </row>
    <row r="3339" spans="1:25" s="47" customFormat="1" x14ac:dyDescent="0.25">
      <c r="A3339" s="44"/>
      <c r="B3339" s="44"/>
      <c r="C3339" s="44"/>
      <c r="D3339" s="44"/>
      <c r="E3339" s="44"/>
      <c r="G3339" s="44"/>
      <c r="H3339" s="44"/>
      <c r="I3339" s="44"/>
      <c r="J3339" s="44"/>
      <c r="K3339" s="44"/>
      <c r="M3339" s="44"/>
      <c r="N3339" s="44"/>
      <c r="O3339" s="44"/>
      <c r="P3339" s="44"/>
      <c r="Q3339" s="44"/>
      <c r="W3339" s="44"/>
      <c r="X3339" s="44"/>
      <c r="Y3339" s="44"/>
    </row>
    <row r="3340" spans="1:25" s="47" customFormat="1" x14ac:dyDescent="0.25">
      <c r="A3340" s="44"/>
      <c r="B3340" s="44"/>
      <c r="C3340" s="44"/>
      <c r="D3340" s="44"/>
      <c r="E3340" s="44"/>
      <c r="G3340" s="44"/>
      <c r="H3340" s="44"/>
      <c r="I3340" s="44"/>
      <c r="J3340" s="44"/>
      <c r="K3340" s="44"/>
      <c r="M3340" s="44"/>
      <c r="N3340" s="44"/>
      <c r="O3340" s="44"/>
      <c r="P3340" s="44"/>
      <c r="Q3340" s="44"/>
      <c r="W3340" s="44"/>
      <c r="X3340" s="44"/>
      <c r="Y3340" s="44"/>
    </row>
    <row r="3341" spans="1:25" s="47" customFormat="1" x14ac:dyDescent="0.25">
      <c r="A3341" s="44"/>
      <c r="B3341" s="44"/>
      <c r="C3341" s="44"/>
      <c r="D3341" s="44"/>
      <c r="E3341" s="44"/>
      <c r="G3341" s="44"/>
      <c r="H3341" s="44"/>
      <c r="I3341" s="44"/>
      <c r="J3341" s="44"/>
      <c r="K3341" s="44"/>
      <c r="M3341" s="44"/>
      <c r="N3341" s="44"/>
      <c r="O3341" s="44"/>
      <c r="P3341" s="44"/>
      <c r="Q3341" s="44"/>
      <c r="W3341" s="44"/>
      <c r="X3341" s="44"/>
      <c r="Y3341" s="44"/>
    </row>
    <row r="3342" spans="1:25" s="47" customFormat="1" x14ac:dyDescent="0.25">
      <c r="A3342" s="44"/>
      <c r="B3342" s="44"/>
      <c r="C3342" s="44"/>
      <c r="D3342" s="44"/>
      <c r="E3342" s="44"/>
      <c r="G3342" s="44"/>
      <c r="H3342" s="44"/>
      <c r="I3342" s="44"/>
      <c r="J3342" s="44"/>
      <c r="K3342" s="44"/>
      <c r="M3342" s="44"/>
      <c r="N3342" s="44"/>
      <c r="O3342" s="44"/>
      <c r="P3342" s="44"/>
      <c r="Q3342" s="44"/>
      <c r="W3342" s="44"/>
      <c r="X3342" s="44"/>
      <c r="Y3342" s="44"/>
    </row>
    <row r="3343" spans="1:25" s="47" customFormat="1" x14ac:dyDescent="0.25">
      <c r="A3343" s="44"/>
      <c r="B3343" s="44"/>
      <c r="C3343" s="44"/>
      <c r="D3343" s="44"/>
      <c r="E3343" s="44"/>
      <c r="G3343" s="44"/>
      <c r="H3343" s="44"/>
      <c r="I3343" s="44"/>
      <c r="J3343" s="44"/>
      <c r="K3343" s="44"/>
      <c r="M3343" s="44"/>
      <c r="N3343" s="44"/>
      <c r="O3343" s="44"/>
      <c r="P3343" s="44"/>
      <c r="Q3343" s="44"/>
      <c r="W3343" s="44"/>
      <c r="X3343" s="44"/>
      <c r="Y3343" s="44"/>
    </row>
    <row r="3344" spans="1:25" s="47" customFormat="1" x14ac:dyDescent="0.25">
      <c r="A3344" s="44"/>
      <c r="B3344" s="44"/>
      <c r="C3344" s="44"/>
      <c r="D3344" s="44"/>
      <c r="E3344" s="44"/>
      <c r="G3344" s="44"/>
      <c r="H3344" s="44"/>
      <c r="I3344" s="44"/>
      <c r="J3344" s="44"/>
      <c r="K3344" s="44"/>
      <c r="M3344" s="44"/>
      <c r="N3344" s="44"/>
      <c r="O3344" s="44"/>
      <c r="P3344" s="44"/>
      <c r="Q3344" s="44"/>
      <c r="W3344" s="44"/>
      <c r="X3344" s="44"/>
      <c r="Y3344" s="44"/>
    </row>
    <row r="3345" spans="1:25" s="47" customFormat="1" x14ac:dyDescent="0.25">
      <c r="A3345" s="44"/>
      <c r="B3345" s="44"/>
      <c r="C3345" s="44"/>
      <c r="D3345" s="44"/>
      <c r="E3345" s="44"/>
      <c r="G3345" s="44"/>
      <c r="H3345" s="44"/>
      <c r="I3345" s="44"/>
      <c r="J3345" s="44"/>
      <c r="K3345" s="44"/>
      <c r="M3345" s="44"/>
      <c r="N3345" s="44"/>
      <c r="O3345" s="44"/>
      <c r="P3345" s="44"/>
      <c r="Q3345" s="44"/>
      <c r="W3345" s="44"/>
      <c r="X3345" s="44"/>
      <c r="Y3345" s="44"/>
    </row>
    <row r="3346" spans="1:25" s="47" customFormat="1" x14ac:dyDescent="0.25">
      <c r="A3346" s="44"/>
      <c r="B3346" s="44"/>
      <c r="C3346" s="44"/>
      <c r="D3346" s="44"/>
      <c r="E3346" s="44"/>
      <c r="G3346" s="44"/>
      <c r="H3346" s="44"/>
      <c r="I3346" s="44"/>
      <c r="J3346" s="44"/>
      <c r="K3346" s="44"/>
      <c r="M3346" s="44"/>
      <c r="N3346" s="44"/>
      <c r="O3346" s="44"/>
      <c r="P3346" s="44"/>
      <c r="Q3346" s="44"/>
      <c r="W3346" s="44"/>
      <c r="X3346" s="44"/>
      <c r="Y3346" s="44"/>
    </row>
    <row r="3347" spans="1:25" s="47" customFormat="1" x14ac:dyDescent="0.25">
      <c r="A3347" s="44"/>
      <c r="B3347" s="44"/>
      <c r="C3347" s="44"/>
      <c r="D3347" s="44"/>
      <c r="E3347" s="44"/>
      <c r="G3347" s="44"/>
      <c r="H3347" s="44"/>
      <c r="I3347" s="44"/>
      <c r="J3347" s="44"/>
      <c r="K3347" s="44"/>
      <c r="M3347" s="44"/>
      <c r="N3347" s="44"/>
      <c r="O3347" s="44"/>
      <c r="P3347" s="44"/>
      <c r="Q3347" s="44"/>
      <c r="W3347" s="44"/>
      <c r="X3347" s="44"/>
      <c r="Y3347" s="44"/>
    </row>
    <row r="3348" spans="1:25" s="47" customFormat="1" x14ac:dyDescent="0.25">
      <c r="A3348" s="44"/>
      <c r="B3348" s="44"/>
      <c r="C3348" s="44"/>
      <c r="D3348" s="44"/>
      <c r="E3348" s="44"/>
      <c r="G3348" s="44"/>
      <c r="H3348" s="44"/>
      <c r="I3348" s="44"/>
      <c r="J3348" s="44"/>
      <c r="K3348" s="44"/>
      <c r="M3348" s="44"/>
      <c r="N3348" s="44"/>
      <c r="O3348" s="44"/>
      <c r="P3348" s="44"/>
      <c r="Q3348" s="44"/>
      <c r="W3348" s="44"/>
      <c r="X3348" s="44"/>
      <c r="Y3348" s="44"/>
    </row>
    <row r="3349" spans="1:25" s="47" customFormat="1" x14ac:dyDescent="0.25">
      <c r="A3349" s="44"/>
      <c r="B3349" s="44"/>
      <c r="C3349" s="44"/>
      <c r="D3349" s="44"/>
      <c r="E3349" s="44"/>
      <c r="G3349" s="44"/>
      <c r="H3349" s="44"/>
      <c r="I3349" s="44"/>
      <c r="J3349" s="44"/>
      <c r="K3349" s="44"/>
      <c r="M3349" s="44"/>
      <c r="N3349" s="44"/>
      <c r="O3349" s="44"/>
      <c r="P3349" s="44"/>
      <c r="Q3349" s="44"/>
      <c r="W3349" s="44"/>
      <c r="X3349" s="44"/>
      <c r="Y3349" s="44"/>
    </row>
    <row r="3350" spans="1:25" s="47" customFormat="1" x14ac:dyDescent="0.25">
      <c r="A3350" s="44"/>
      <c r="B3350" s="44"/>
      <c r="C3350" s="44"/>
      <c r="D3350" s="44"/>
      <c r="E3350" s="44"/>
      <c r="G3350" s="44"/>
      <c r="H3350" s="44"/>
      <c r="I3350" s="44"/>
      <c r="J3350" s="44"/>
      <c r="K3350" s="44"/>
      <c r="M3350" s="44"/>
      <c r="N3350" s="44"/>
      <c r="O3350" s="44"/>
      <c r="P3350" s="44"/>
      <c r="Q3350" s="44"/>
      <c r="W3350" s="44"/>
      <c r="X3350" s="44"/>
      <c r="Y3350" s="44"/>
    </row>
    <row r="3351" spans="1:25" s="47" customFormat="1" x14ac:dyDescent="0.25">
      <c r="A3351" s="44"/>
      <c r="B3351" s="44"/>
      <c r="C3351" s="44"/>
      <c r="D3351" s="44"/>
      <c r="E3351" s="44"/>
      <c r="G3351" s="44"/>
      <c r="H3351" s="44"/>
      <c r="I3351" s="44"/>
      <c r="J3351" s="44"/>
      <c r="K3351" s="44"/>
      <c r="M3351" s="44"/>
      <c r="N3351" s="44"/>
      <c r="O3351" s="44"/>
      <c r="P3351" s="44"/>
      <c r="Q3351" s="44"/>
      <c r="W3351" s="44"/>
      <c r="X3351" s="44"/>
      <c r="Y3351" s="44"/>
    </row>
    <row r="3352" spans="1:25" s="47" customFormat="1" x14ac:dyDescent="0.25">
      <c r="A3352" s="44"/>
      <c r="B3352" s="44"/>
      <c r="C3352" s="44"/>
      <c r="D3352" s="44"/>
      <c r="E3352" s="44"/>
      <c r="G3352" s="44"/>
      <c r="H3352" s="44"/>
      <c r="I3352" s="44"/>
      <c r="J3352" s="44"/>
      <c r="K3352" s="44"/>
      <c r="M3352" s="44"/>
      <c r="N3352" s="44"/>
      <c r="O3352" s="44"/>
      <c r="P3352" s="44"/>
      <c r="Q3352" s="44"/>
      <c r="W3352" s="44"/>
      <c r="X3352" s="44"/>
      <c r="Y3352" s="44"/>
    </row>
    <row r="3353" spans="1:25" s="47" customFormat="1" x14ac:dyDescent="0.25">
      <c r="A3353" s="44"/>
      <c r="B3353" s="44"/>
      <c r="C3353" s="44"/>
      <c r="D3353" s="44"/>
      <c r="E3353" s="44"/>
      <c r="G3353" s="44"/>
      <c r="H3353" s="44"/>
      <c r="I3353" s="44"/>
      <c r="J3353" s="44"/>
      <c r="K3353" s="44"/>
      <c r="M3353" s="44"/>
      <c r="N3353" s="44"/>
      <c r="O3353" s="44"/>
      <c r="P3353" s="44"/>
      <c r="Q3353" s="44"/>
      <c r="W3353" s="44"/>
      <c r="X3353" s="44"/>
      <c r="Y3353" s="44"/>
    </row>
    <row r="3354" spans="1:25" s="47" customFormat="1" x14ac:dyDescent="0.25">
      <c r="A3354" s="44"/>
      <c r="B3354" s="44"/>
      <c r="C3354" s="44"/>
      <c r="D3354" s="44"/>
      <c r="E3354" s="44"/>
      <c r="G3354" s="44"/>
      <c r="H3354" s="44"/>
      <c r="I3354" s="44"/>
      <c r="J3354" s="44"/>
      <c r="K3354" s="44"/>
      <c r="M3354" s="44"/>
      <c r="N3354" s="44"/>
      <c r="O3354" s="44"/>
      <c r="P3354" s="44"/>
      <c r="Q3354" s="44"/>
      <c r="W3354" s="44"/>
      <c r="X3354" s="44"/>
      <c r="Y3354" s="44"/>
    </row>
    <row r="3355" spans="1:25" s="47" customFormat="1" x14ac:dyDescent="0.25">
      <c r="A3355" s="44"/>
      <c r="B3355" s="44"/>
      <c r="C3355" s="44"/>
      <c r="D3355" s="44"/>
      <c r="E3355" s="44"/>
      <c r="G3355" s="44"/>
      <c r="H3355" s="44"/>
      <c r="I3355" s="44"/>
      <c r="J3355" s="44"/>
      <c r="K3355" s="44"/>
      <c r="M3355" s="44"/>
      <c r="N3355" s="44"/>
      <c r="O3355" s="44"/>
      <c r="P3355" s="44"/>
      <c r="Q3355" s="44"/>
      <c r="W3355" s="44"/>
      <c r="X3355" s="44"/>
      <c r="Y3355" s="44"/>
    </row>
    <row r="3356" spans="1:25" s="47" customFormat="1" x14ac:dyDescent="0.25">
      <c r="A3356" s="44"/>
      <c r="B3356" s="44"/>
      <c r="C3356" s="44"/>
      <c r="D3356" s="44"/>
      <c r="E3356" s="44"/>
      <c r="G3356" s="44"/>
      <c r="H3356" s="44"/>
      <c r="I3356" s="44"/>
      <c r="J3356" s="44"/>
      <c r="K3356" s="44"/>
      <c r="M3356" s="44"/>
      <c r="N3356" s="44"/>
      <c r="O3356" s="44"/>
      <c r="P3356" s="44"/>
      <c r="Q3356" s="44"/>
      <c r="W3356" s="44"/>
      <c r="X3356" s="44"/>
      <c r="Y3356" s="44"/>
    </row>
    <row r="3357" spans="1:25" s="47" customFormat="1" x14ac:dyDescent="0.25">
      <c r="A3357" s="44"/>
      <c r="B3357" s="44"/>
      <c r="C3357" s="44"/>
      <c r="D3357" s="44"/>
      <c r="E3357" s="44"/>
      <c r="G3357" s="44"/>
      <c r="H3357" s="44"/>
      <c r="I3357" s="44"/>
      <c r="J3357" s="44"/>
      <c r="K3357" s="44"/>
      <c r="M3357" s="44"/>
      <c r="N3357" s="44"/>
      <c r="O3357" s="44"/>
      <c r="P3357" s="44"/>
      <c r="Q3357" s="44"/>
      <c r="W3357" s="44"/>
      <c r="X3357" s="44"/>
      <c r="Y3357" s="44"/>
    </row>
    <row r="3358" spans="1:25" s="47" customFormat="1" x14ac:dyDescent="0.25">
      <c r="A3358" s="44"/>
      <c r="B3358" s="44"/>
      <c r="C3358" s="44"/>
      <c r="D3358" s="44"/>
      <c r="E3358" s="44"/>
      <c r="G3358" s="44"/>
      <c r="H3358" s="44"/>
      <c r="I3358" s="44"/>
      <c r="J3358" s="44"/>
      <c r="K3358" s="44"/>
      <c r="M3358" s="44"/>
      <c r="N3358" s="44"/>
      <c r="O3358" s="44"/>
      <c r="P3358" s="44"/>
      <c r="Q3358" s="44"/>
      <c r="W3358" s="44"/>
      <c r="X3358" s="44"/>
      <c r="Y3358" s="44"/>
    </row>
    <row r="3359" spans="1:25" s="47" customFormat="1" x14ac:dyDescent="0.25">
      <c r="A3359" s="44"/>
      <c r="B3359" s="44"/>
      <c r="C3359" s="44"/>
      <c r="D3359" s="44"/>
      <c r="E3359" s="44"/>
      <c r="G3359" s="44"/>
      <c r="H3359" s="44"/>
      <c r="I3359" s="44"/>
      <c r="J3359" s="44"/>
      <c r="K3359" s="44"/>
      <c r="M3359" s="44"/>
      <c r="N3359" s="44"/>
      <c r="O3359" s="44"/>
      <c r="P3359" s="44"/>
      <c r="Q3359" s="44"/>
      <c r="W3359" s="44"/>
      <c r="X3359" s="44"/>
      <c r="Y3359" s="44"/>
    </row>
    <row r="3360" spans="1:25" s="47" customFormat="1" x14ac:dyDescent="0.25">
      <c r="A3360" s="44"/>
      <c r="B3360" s="44"/>
      <c r="C3360" s="44"/>
      <c r="D3360" s="44"/>
      <c r="E3360" s="44"/>
      <c r="G3360" s="44"/>
      <c r="H3360" s="44"/>
      <c r="I3360" s="44"/>
      <c r="J3360" s="44"/>
      <c r="K3360" s="44"/>
      <c r="M3360" s="44"/>
      <c r="N3360" s="44"/>
      <c r="O3360" s="44"/>
      <c r="P3360" s="44"/>
      <c r="Q3360" s="44"/>
      <c r="W3360" s="44"/>
      <c r="X3360" s="44"/>
      <c r="Y3360" s="44"/>
    </row>
    <row r="3361" spans="1:25" s="47" customFormat="1" x14ac:dyDescent="0.25">
      <c r="A3361" s="44"/>
      <c r="B3361" s="44"/>
      <c r="C3361" s="44"/>
      <c r="D3361" s="44"/>
      <c r="E3361" s="44"/>
      <c r="G3361" s="44"/>
      <c r="H3361" s="44"/>
      <c r="I3361" s="44"/>
      <c r="J3361" s="44"/>
      <c r="K3361" s="44"/>
      <c r="M3361" s="44"/>
      <c r="N3361" s="44"/>
      <c r="O3361" s="44"/>
      <c r="P3361" s="44"/>
      <c r="Q3361" s="44"/>
      <c r="W3361" s="44"/>
      <c r="X3361" s="44"/>
      <c r="Y3361" s="44"/>
    </row>
    <row r="3362" spans="1:25" s="47" customFormat="1" x14ac:dyDescent="0.25">
      <c r="A3362" s="44"/>
      <c r="B3362" s="44"/>
      <c r="C3362" s="44"/>
      <c r="D3362" s="44"/>
      <c r="E3362" s="44"/>
      <c r="G3362" s="44"/>
      <c r="H3362" s="44"/>
      <c r="I3362" s="44"/>
      <c r="J3362" s="44"/>
      <c r="K3362" s="44"/>
      <c r="M3362" s="44"/>
      <c r="N3362" s="44"/>
      <c r="O3362" s="44"/>
      <c r="P3362" s="44"/>
      <c r="Q3362" s="44"/>
      <c r="W3362" s="44"/>
      <c r="X3362" s="44"/>
      <c r="Y3362" s="44"/>
    </row>
    <row r="3363" spans="1:25" s="47" customFormat="1" x14ac:dyDescent="0.25">
      <c r="A3363" s="44"/>
      <c r="B3363" s="44"/>
      <c r="C3363" s="44"/>
      <c r="D3363" s="44"/>
      <c r="E3363" s="44"/>
      <c r="G3363" s="44"/>
      <c r="H3363" s="44"/>
      <c r="I3363" s="44"/>
      <c r="J3363" s="44"/>
      <c r="K3363" s="44"/>
      <c r="M3363" s="44"/>
      <c r="N3363" s="44"/>
      <c r="O3363" s="44"/>
      <c r="P3363" s="44"/>
      <c r="Q3363" s="44"/>
      <c r="W3363" s="44"/>
      <c r="X3363" s="44"/>
      <c r="Y3363" s="44"/>
    </row>
    <row r="3364" spans="1:25" s="47" customFormat="1" x14ac:dyDescent="0.25">
      <c r="A3364" s="44"/>
      <c r="B3364" s="44"/>
      <c r="C3364" s="44"/>
      <c r="D3364" s="44"/>
      <c r="E3364" s="44"/>
      <c r="G3364" s="44"/>
      <c r="H3364" s="44"/>
      <c r="I3364" s="44"/>
      <c r="J3364" s="44"/>
      <c r="K3364" s="44"/>
      <c r="M3364" s="44"/>
      <c r="N3364" s="44"/>
      <c r="O3364" s="44"/>
      <c r="P3364" s="44"/>
      <c r="Q3364" s="44"/>
      <c r="W3364" s="44"/>
      <c r="X3364" s="44"/>
      <c r="Y3364" s="44"/>
    </row>
    <row r="3365" spans="1:25" s="47" customFormat="1" x14ac:dyDescent="0.25">
      <c r="A3365" s="44"/>
      <c r="B3365" s="44"/>
      <c r="C3365" s="44"/>
      <c r="D3365" s="44"/>
      <c r="E3365" s="44"/>
      <c r="G3365" s="44"/>
      <c r="H3365" s="44"/>
      <c r="I3365" s="44"/>
      <c r="J3365" s="44"/>
      <c r="K3365" s="44"/>
      <c r="M3365" s="44"/>
      <c r="N3365" s="44"/>
      <c r="O3365" s="44"/>
      <c r="P3365" s="44"/>
      <c r="Q3365" s="44"/>
      <c r="W3365" s="44"/>
      <c r="X3365" s="44"/>
      <c r="Y3365" s="44"/>
    </row>
    <row r="3366" spans="1:25" s="47" customFormat="1" x14ac:dyDescent="0.25">
      <c r="A3366" s="44"/>
      <c r="B3366" s="44"/>
      <c r="C3366" s="44"/>
      <c r="D3366" s="44"/>
      <c r="E3366" s="44"/>
      <c r="G3366" s="44"/>
      <c r="H3366" s="44"/>
      <c r="I3366" s="44"/>
      <c r="J3366" s="44"/>
      <c r="K3366" s="44"/>
      <c r="M3366" s="44"/>
      <c r="N3366" s="44"/>
      <c r="O3366" s="44"/>
      <c r="P3366" s="44"/>
      <c r="Q3366" s="44"/>
      <c r="W3366" s="44"/>
      <c r="X3366" s="44"/>
      <c r="Y3366" s="44"/>
    </row>
    <row r="3367" spans="1:25" s="47" customFormat="1" x14ac:dyDescent="0.25">
      <c r="A3367" s="44"/>
      <c r="B3367" s="44"/>
      <c r="C3367" s="44"/>
      <c r="D3367" s="44"/>
      <c r="E3367" s="44"/>
      <c r="G3367" s="44"/>
      <c r="H3367" s="44"/>
      <c r="I3367" s="44"/>
      <c r="J3367" s="44"/>
      <c r="K3367" s="44"/>
      <c r="M3367" s="44"/>
      <c r="N3367" s="44"/>
      <c r="O3367" s="44"/>
      <c r="P3367" s="44"/>
      <c r="Q3367" s="44"/>
      <c r="W3367" s="44"/>
      <c r="X3367" s="44"/>
      <c r="Y3367" s="44"/>
    </row>
    <row r="3368" spans="1:25" s="47" customFormat="1" x14ac:dyDescent="0.25">
      <c r="A3368" s="44"/>
      <c r="B3368" s="44"/>
      <c r="C3368" s="44"/>
      <c r="D3368" s="44"/>
      <c r="E3368" s="44"/>
      <c r="G3368" s="44"/>
      <c r="H3368" s="44"/>
      <c r="I3368" s="44"/>
      <c r="J3368" s="44"/>
      <c r="K3368" s="44"/>
      <c r="M3368" s="44"/>
      <c r="N3368" s="44"/>
      <c r="O3368" s="44"/>
      <c r="P3368" s="44"/>
      <c r="Q3368" s="44"/>
      <c r="W3368" s="44"/>
      <c r="X3368" s="44"/>
      <c r="Y3368" s="44"/>
    </row>
    <row r="3369" spans="1:25" s="47" customFormat="1" x14ac:dyDescent="0.25">
      <c r="A3369" s="44"/>
      <c r="B3369" s="44"/>
      <c r="C3369" s="44"/>
      <c r="D3369" s="44"/>
      <c r="E3369" s="44"/>
      <c r="G3369" s="44"/>
      <c r="H3369" s="44"/>
      <c r="I3369" s="44"/>
      <c r="J3369" s="44"/>
      <c r="K3369" s="44"/>
      <c r="M3369" s="44"/>
      <c r="N3369" s="44"/>
      <c r="O3369" s="44"/>
      <c r="P3369" s="44"/>
      <c r="Q3369" s="44"/>
      <c r="W3369" s="44"/>
      <c r="X3369" s="44"/>
      <c r="Y3369" s="44"/>
    </row>
    <row r="3370" spans="1:25" s="47" customFormat="1" x14ac:dyDescent="0.25">
      <c r="A3370" s="44"/>
      <c r="B3370" s="44"/>
      <c r="C3370" s="44"/>
      <c r="D3370" s="44"/>
      <c r="E3370" s="44"/>
      <c r="G3370" s="44"/>
      <c r="H3370" s="44"/>
      <c r="I3370" s="44"/>
      <c r="J3370" s="44"/>
      <c r="K3370" s="44"/>
      <c r="M3370" s="44"/>
      <c r="N3370" s="44"/>
      <c r="O3370" s="44"/>
      <c r="P3370" s="44"/>
      <c r="Q3370" s="44"/>
      <c r="W3370" s="44"/>
      <c r="X3370" s="44"/>
      <c r="Y3370" s="44"/>
    </row>
    <row r="3371" spans="1:25" s="47" customFormat="1" x14ac:dyDescent="0.25">
      <c r="A3371" s="44"/>
      <c r="B3371" s="44"/>
      <c r="C3371" s="44"/>
      <c r="D3371" s="44"/>
      <c r="E3371" s="44"/>
      <c r="G3371" s="44"/>
      <c r="H3371" s="44"/>
      <c r="I3371" s="44"/>
      <c r="J3371" s="44"/>
      <c r="K3371" s="44"/>
      <c r="M3371" s="44"/>
      <c r="N3371" s="44"/>
      <c r="O3371" s="44"/>
      <c r="P3371" s="44"/>
      <c r="Q3371" s="44"/>
      <c r="W3371" s="44"/>
      <c r="X3371" s="44"/>
      <c r="Y3371" s="44"/>
    </row>
    <row r="3372" spans="1:25" s="47" customFormat="1" x14ac:dyDescent="0.25">
      <c r="A3372" s="44"/>
      <c r="B3372" s="44"/>
      <c r="C3372" s="44"/>
      <c r="D3372" s="44"/>
      <c r="E3372" s="44"/>
      <c r="G3372" s="44"/>
      <c r="H3372" s="44"/>
      <c r="I3372" s="44"/>
      <c r="J3372" s="44"/>
      <c r="K3372" s="44"/>
      <c r="M3372" s="44"/>
      <c r="N3372" s="44"/>
      <c r="O3372" s="44"/>
      <c r="P3372" s="44"/>
      <c r="Q3372" s="44"/>
      <c r="W3372" s="44"/>
      <c r="X3372" s="44"/>
      <c r="Y3372" s="44"/>
    </row>
    <row r="3373" spans="1:25" s="47" customFormat="1" x14ac:dyDescent="0.25">
      <c r="A3373" s="44"/>
      <c r="B3373" s="44"/>
      <c r="C3373" s="44"/>
      <c r="D3373" s="44"/>
      <c r="E3373" s="44"/>
      <c r="G3373" s="44"/>
      <c r="H3373" s="44"/>
      <c r="I3373" s="44"/>
      <c r="J3373" s="44"/>
      <c r="K3373" s="44"/>
      <c r="M3373" s="44"/>
      <c r="N3373" s="44"/>
      <c r="O3373" s="44"/>
      <c r="P3373" s="44"/>
      <c r="Q3373" s="44"/>
      <c r="W3373" s="44"/>
      <c r="X3373" s="44"/>
      <c r="Y3373" s="44"/>
    </row>
    <row r="3374" spans="1:25" s="47" customFormat="1" x14ac:dyDescent="0.25">
      <c r="A3374" s="44"/>
      <c r="B3374" s="44"/>
      <c r="C3374" s="44"/>
      <c r="D3374" s="44"/>
      <c r="E3374" s="44"/>
      <c r="G3374" s="44"/>
      <c r="H3374" s="44"/>
      <c r="I3374" s="44"/>
      <c r="J3374" s="44"/>
      <c r="K3374" s="44"/>
      <c r="M3374" s="44"/>
      <c r="N3374" s="44"/>
      <c r="O3374" s="44"/>
      <c r="P3374" s="44"/>
      <c r="Q3374" s="44"/>
      <c r="W3374" s="44"/>
      <c r="X3374" s="44"/>
      <c r="Y3374" s="44"/>
    </row>
    <row r="3375" spans="1:25" s="47" customFormat="1" x14ac:dyDescent="0.25">
      <c r="A3375" s="44"/>
      <c r="B3375" s="44"/>
      <c r="C3375" s="44"/>
      <c r="D3375" s="44"/>
      <c r="E3375" s="44"/>
      <c r="G3375" s="44"/>
      <c r="H3375" s="44"/>
      <c r="I3375" s="44"/>
      <c r="J3375" s="44"/>
      <c r="K3375" s="44"/>
      <c r="M3375" s="44"/>
      <c r="N3375" s="44"/>
      <c r="O3375" s="44"/>
      <c r="P3375" s="44"/>
      <c r="Q3375" s="44"/>
      <c r="W3375" s="44"/>
      <c r="X3375" s="44"/>
      <c r="Y3375" s="44"/>
    </row>
    <row r="3376" spans="1:25" s="47" customFormat="1" x14ac:dyDescent="0.25">
      <c r="A3376" s="44"/>
      <c r="B3376" s="44"/>
      <c r="C3376" s="44"/>
      <c r="D3376" s="44"/>
      <c r="E3376" s="44"/>
      <c r="G3376" s="44"/>
      <c r="H3376" s="44"/>
      <c r="I3376" s="44"/>
      <c r="J3376" s="44"/>
      <c r="K3376" s="44"/>
      <c r="M3376" s="44"/>
      <c r="N3376" s="44"/>
      <c r="O3376" s="44"/>
      <c r="P3376" s="44"/>
      <c r="Q3376" s="44"/>
      <c r="W3376" s="44"/>
      <c r="X3376" s="44"/>
      <c r="Y3376" s="44"/>
    </row>
    <row r="3377" spans="1:25" s="47" customFormat="1" x14ac:dyDescent="0.25">
      <c r="A3377" s="44"/>
      <c r="B3377" s="44"/>
      <c r="C3377" s="44"/>
      <c r="D3377" s="44"/>
      <c r="E3377" s="44"/>
      <c r="G3377" s="44"/>
      <c r="H3377" s="44"/>
      <c r="I3377" s="44"/>
      <c r="J3377" s="44"/>
      <c r="K3377" s="44"/>
      <c r="M3377" s="44"/>
      <c r="N3377" s="44"/>
      <c r="O3377" s="44"/>
      <c r="P3377" s="44"/>
      <c r="Q3377" s="44"/>
      <c r="W3377" s="44"/>
      <c r="X3377" s="44"/>
      <c r="Y3377" s="44"/>
    </row>
    <row r="3378" spans="1:25" s="47" customFormat="1" x14ac:dyDescent="0.25">
      <c r="A3378" s="44"/>
      <c r="B3378" s="44"/>
      <c r="C3378" s="44"/>
      <c r="D3378" s="44"/>
      <c r="E3378" s="44"/>
      <c r="G3378" s="44"/>
      <c r="H3378" s="44"/>
      <c r="I3378" s="44"/>
      <c r="J3378" s="44"/>
      <c r="K3378" s="44"/>
      <c r="M3378" s="44"/>
      <c r="N3378" s="44"/>
      <c r="O3378" s="44"/>
      <c r="P3378" s="44"/>
      <c r="Q3378" s="44"/>
      <c r="W3378" s="44"/>
      <c r="X3378" s="44"/>
      <c r="Y3378" s="44"/>
    </row>
    <row r="3379" spans="1:25" s="47" customFormat="1" x14ac:dyDescent="0.25">
      <c r="A3379" s="44"/>
      <c r="B3379" s="44"/>
      <c r="C3379" s="44"/>
      <c r="D3379" s="44"/>
      <c r="E3379" s="44"/>
      <c r="G3379" s="44"/>
      <c r="H3379" s="44"/>
      <c r="I3379" s="44"/>
      <c r="J3379" s="44"/>
      <c r="K3379" s="44"/>
      <c r="M3379" s="44"/>
      <c r="N3379" s="44"/>
      <c r="O3379" s="44"/>
      <c r="P3379" s="44"/>
      <c r="Q3379" s="44"/>
      <c r="W3379" s="44"/>
      <c r="X3379" s="44"/>
      <c r="Y3379" s="44"/>
    </row>
    <row r="3380" spans="1:25" s="47" customFormat="1" x14ac:dyDescent="0.25">
      <c r="A3380" s="44"/>
      <c r="B3380" s="44"/>
      <c r="C3380" s="44"/>
      <c r="D3380" s="44"/>
      <c r="E3380" s="44"/>
      <c r="G3380" s="44"/>
      <c r="H3380" s="44"/>
      <c r="I3380" s="44"/>
      <c r="J3380" s="44"/>
      <c r="K3380" s="44"/>
      <c r="M3380" s="44"/>
      <c r="N3380" s="44"/>
      <c r="O3380" s="44"/>
      <c r="P3380" s="44"/>
      <c r="Q3380" s="44"/>
      <c r="W3380" s="44"/>
      <c r="X3380" s="44"/>
      <c r="Y3380" s="44"/>
    </row>
    <row r="3381" spans="1:25" s="47" customFormat="1" x14ac:dyDescent="0.25">
      <c r="A3381" s="44"/>
      <c r="B3381" s="44"/>
      <c r="C3381" s="44"/>
      <c r="D3381" s="44"/>
      <c r="E3381" s="44"/>
      <c r="G3381" s="44"/>
      <c r="H3381" s="44"/>
      <c r="I3381" s="44"/>
      <c r="J3381" s="44"/>
      <c r="K3381" s="44"/>
      <c r="M3381" s="44"/>
      <c r="N3381" s="44"/>
      <c r="O3381" s="44"/>
      <c r="P3381" s="44"/>
      <c r="Q3381" s="44"/>
      <c r="W3381" s="44"/>
      <c r="X3381" s="44"/>
      <c r="Y3381" s="44"/>
    </row>
    <row r="3382" spans="1:25" s="47" customFormat="1" x14ac:dyDescent="0.25">
      <c r="A3382" s="44"/>
      <c r="B3382" s="44"/>
      <c r="C3382" s="44"/>
      <c r="D3382" s="44"/>
      <c r="E3382" s="44"/>
      <c r="G3382" s="44"/>
      <c r="H3382" s="44"/>
      <c r="I3382" s="44"/>
      <c r="J3382" s="44"/>
      <c r="K3382" s="44"/>
      <c r="M3382" s="44"/>
      <c r="N3382" s="44"/>
      <c r="O3382" s="44"/>
      <c r="P3382" s="44"/>
      <c r="Q3382" s="44"/>
      <c r="W3382" s="44"/>
      <c r="X3382" s="44"/>
      <c r="Y3382" s="44"/>
    </row>
    <row r="3383" spans="1:25" s="47" customFormat="1" x14ac:dyDescent="0.25">
      <c r="A3383" s="44"/>
      <c r="B3383" s="44"/>
      <c r="C3383" s="44"/>
      <c r="D3383" s="44"/>
      <c r="E3383" s="44"/>
      <c r="G3383" s="44"/>
      <c r="H3383" s="44"/>
      <c r="I3383" s="44"/>
      <c r="J3383" s="44"/>
      <c r="K3383" s="44"/>
      <c r="M3383" s="44"/>
      <c r="N3383" s="44"/>
      <c r="O3383" s="44"/>
      <c r="P3383" s="44"/>
      <c r="Q3383" s="44"/>
      <c r="W3383" s="44"/>
      <c r="X3383" s="44"/>
      <c r="Y3383" s="44"/>
    </row>
    <row r="3384" spans="1:25" s="47" customFormat="1" x14ac:dyDescent="0.25">
      <c r="A3384" s="44"/>
      <c r="B3384" s="44"/>
      <c r="C3384" s="44"/>
      <c r="D3384" s="44"/>
      <c r="E3384" s="44"/>
      <c r="G3384" s="44"/>
      <c r="H3384" s="44"/>
      <c r="I3384" s="44"/>
      <c r="J3384" s="44"/>
      <c r="K3384" s="44"/>
      <c r="M3384" s="44"/>
      <c r="N3384" s="44"/>
      <c r="O3384" s="44"/>
      <c r="P3384" s="44"/>
      <c r="Q3384" s="44"/>
      <c r="W3384" s="44"/>
      <c r="X3384" s="44"/>
      <c r="Y3384" s="44"/>
    </row>
    <row r="3385" spans="1:25" s="47" customFormat="1" x14ac:dyDescent="0.25">
      <c r="A3385" s="44"/>
      <c r="B3385" s="44"/>
      <c r="C3385" s="44"/>
      <c r="D3385" s="44"/>
      <c r="E3385" s="44"/>
      <c r="G3385" s="44"/>
      <c r="H3385" s="44"/>
      <c r="I3385" s="44"/>
      <c r="J3385" s="44"/>
      <c r="K3385" s="44"/>
      <c r="M3385" s="44"/>
      <c r="N3385" s="44"/>
      <c r="O3385" s="44"/>
      <c r="P3385" s="44"/>
      <c r="Q3385" s="44"/>
      <c r="W3385" s="44"/>
      <c r="X3385" s="44"/>
      <c r="Y3385" s="44"/>
    </row>
    <row r="3386" spans="1:25" s="47" customFormat="1" x14ac:dyDescent="0.25">
      <c r="A3386" s="44"/>
      <c r="B3386" s="44"/>
      <c r="C3386" s="44"/>
      <c r="D3386" s="44"/>
      <c r="E3386" s="44"/>
      <c r="G3386" s="44"/>
      <c r="H3386" s="44"/>
      <c r="I3386" s="44"/>
      <c r="J3386" s="44"/>
      <c r="K3386" s="44"/>
      <c r="M3386" s="44"/>
      <c r="N3386" s="44"/>
      <c r="O3386" s="44"/>
      <c r="P3386" s="44"/>
      <c r="Q3386" s="44"/>
      <c r="W3386" s="44"/>
      <c r="X3386" s="44"/>
      <c r="Y3386" s="44"/>
    </row>
    <row r="3387" spans="1:25" s="47" customFormat="1" x14ac:dyDescent="0.25">
      <c r="A3387" s="44"/>
      <c r="B3387" s="44"/>
      <c r="C3387" s="44"/>
      <c r="D3387" s="44"/>
      <c r="E3387" s="44"/>
      <c r="G3387" s="44"/>
      <c r="H3387" s="44"/>
      <c r="I3387" s="44"/>
      <c r="J3387" s="44"/>
      <c r="K3387" s="44"/>
      <c r="M3387" s="44"/>
      <c r="N3387" s="44"/>
      <c r="O3387" s="44"/>
      <c r="P3387" s="44"/>
      <c r="Q3387" s="44"/>
      <c r="W3387" s="44"/>
      <c r="X3387" s="44"/>
      <c r="Y3387" s="44"/>
    </row>
    <row r="3388" spans="1:25" s="47" customFormat="1" x14ac:dyDescent="0.25">
      <c r="A3388" s="44"/>
      <c r="B3388" s="44"/>
      <c r="C3388" s="44"/>
      <c r="D3388" s="44"/>
      <c r="E3388" s="44"/>
      <c r="G3388" s="44"/>
      <c r="H3388" s="44"/>
      <c r="I3388" s="44"/>
      <c r="J3388" s="44"/>
      <c r="K3388" s="44"/>
      <c r="M3388" s="44"/>
      <c r="N3388" s="44"/>
      <c r="O3388" s="44"/>
      <c r="P3388" s="44"/>
      <c r="Q3388" s="44"/>
      <c r="W3388" s="44"/>
      <c r="X3388" s="44"/>
      <c r="Y3388" s="44"/>
    </row>
    <row r="3389" spans="1:25" s="47" customFormat="1" x14ac:dyDescent="0.25">
      <c r="A3389" s="44"/>
      <c r="B3389" s="44"/>
      <c r="C3389" s="44"/>
      <c r="D3389" s="44"/>
      <c r="E3389" s="44"/>
      <c r="G3389" s="44"/>
      <c r="H3389" s="44"/>
      <c r="I3389" s="44"/>
      <c r="J3389" s="44"/>
      <c r="K3389" s="44"/>
      <c r="M3389" s="44"/>
      <c r="N3389" s="44"/>
      <c r="O3389" s="44"/>
      <c r="P3389" s="44"/>
      <c r="Q3389" s="44"/>
      <c r="W3389" s="44"/>
      <c r="X3389" s="44"/>
      <c r="Y3389" s="44"/>
    </row>
    <row r="3390" spans="1:25" s="47" customFormat="1" x14ac:dyDescent="0.25">
      <c r="A3390" s="44"/>
      <c r="B3390" s="44"/>
      <c r="C3390" s="44"/>
      <c r="D3390" s="44"/>
      <c r="E3390" s="44"/>
      <c r="G3390" s="44"/>
      <c r="H3390" s="44"/>
      <c r="I3390" s="44"/>
      <c r="J3390" s="44"/>
      <c r="K3390" s="44"/>
      <c r="M3390" s="44"/>
      <c r="N3390" s="44"/>
      <c r="O3390" s="44"/>
      <c r="P3390" s="44"/>
      <c r="Q3390" s="44"/>
      <c r="W3390" s="44"/>
      <c r="X3390" s="44"/>
      <c r="Y3390" s="44"/>
    </row>
    <row r="3391" spans="1:25" s="47" customFormat="1" x14ac:dyDescent="0.25">
      <c r="A3391" s="44"/>
      <c r="B3391" s="44"/>
      <c r="C3391" s="44"/>
      <c r="D3391" s="44"/>
      <c r="E3391" s="44"/>
      <c r="G3391" s="44"/>
      <c r="H3391" s="44"/>
      <c r="I3391" s="44"/>
      <c r="J3391" s="44"/>
      <c r="K3391" s="44"/>
      <c r="M3391" s="44"/>
      <c r="N3391" s="44"/>
      <c r="O3391" s="44"/>
      <c r="P3391" s="44"/>
      <c r="Q3391" s="44"/>
      <c r="W3391" s="44"/>
      <c r="X3391" s="44"/>
      <c r="Y3391" s="44"/>
    </row>
    <row r="3392" spans="1:25" s="47" customFormat="1" x14ac:dyDescent="0.25">
      <c r="A3392" s="44"/>
      <c r="B3392" s="44"/>
      <c r="C3392" s="44"/>
      <c r="D3392" s="44"/>
      <c r="E3392" s="44"/>
      <c r="G3392" s="44"/>
      <c r="H3392" s="44"/>
      <c r="I3392" s="44"/>
      <c r="J3392" s="44"/>
      <c r="K3392" s="44"/>
      <c r="M3392" s="44"/>
      <c r="N3392" s="44"/>
      <c r="O3392" s="44"/>
      <c r="P3392" s="44"/>
      <c r="Q3392" s="44"/>
      <c r="W3392" s="44"/>
      <c r="X3392" s="44"/>
      <c r="Y3392" s="44"/>
    </row>
    <row r="3393" spans="1:25" s="47" customFormat="1" x14ac:dyDescent="0.25">
      <c r="A3393" s="44"/>
      <c r="B3393" s="44"/>
      <c r="C3393" s="44"/>
      <c r="D3393" s="44"/>
      <c r="E3393" s="44"/>
      <c r="G3393" s="44"/>
      <c r="H3393" s="44"/>
      <c r="I3393" s="44"/>
      <c r="J3393" s="44"/>
      <c r="K3393" s="44"/>
      <c r="M3393" s="44"/>
      <c r="N3393" s="44"/>
      <c r="O3393" s="44"/>
      <c r="P3393" s="44"/>
      <c r="Q3393" s="44"/>
      <c r="W3393" s="44"/>
      <c r="X3393" s="44"/>
      <c r="Y3393" s="44"/>
    </row>
    <row r="3394" spans="1:25" s="47" customFormat="1" x14ac:dyDescent="0.25">
      <c r="A3394" s="44"/>
      <c r="B3394" s="44"/>
      <c r="C3394" s="44"/>
      <c r="D3394" s="44"/>
      <c r="E3394" s="44"/>
      <c r="G3394" s="44"/>
      <c r="H3394" s="44"/>
      <c r="I3394" s="44"/>
      <c r="J3394" s="44"/>
      <c r="K3394" s="44"/>
      <c r="M3394" s="44"/>
      <c r="N3394" s="44"/>
      <c r="O3394" s="44"/>
      <c r="P3394" s="44"/>
      <c r="Q3394" s="44"/>
      <c r="W3394" s="44"/>
      <c r="X3394" s="44"/>
      <c r="Y3394" s="44"/>
    </row>
    <row r="3395" spans="1:25" s="47" customFormat="1" x14ac:dyDescent="0.25">
      <c r="A3395" s="44"/>
      <c r="B3395" s="44"/>
      <c r="C3395" s="44"/>
      <c r="D3395" s="44"/>
      <c r="E3395" s="44"/>
      <c r="G3395" s="44"/>
      <c r="H3395" s="44"/>
      <c r="I3395" s="44"/>
      <c r="J3395" s="44"/>
      <c r="K3395" s="44"/>
      <c r="M3395" s="44"/>
      <c r="N3395" s="44"/>
      <c r="O3395" s="44"/>
      <c r="P3395" s="44"/>
      <c r="Q3395" s="44"/>
      <c r="W3395" s="44"/>
      <c r="X3395" s="44"/>
      <c r="Y3395" s="44"/>
    </row>
    <row r="3396" spans="1:25" s="47" customFormat="1" x14ac:dyDescent="0.25">
      <c r="A3396" s="44"/>
      <c r="B3396" s="44"/>
      <c r="C3396" s="44"/>
      <c r="D3396" s="44"/>
      <c r="E3396" s="44"/>
      <c r="G3396" s="44"/>
      <c r="H3396" s="44"/>
      <c r="I3396" s="44"/>
      <c r="J3396" s="44"/>
      <c r="K3396" s="44"/>
      <c r="M3396" s="44"/>
      <c r="N3396" s="44"/>
      <c r="O3396" s="44"/>
      <c r="P3396" s="44"/>
      <c r="Q3396" s="44"/>
      <c r="W3396" s="44"/>
      <c r="X3396" s="44"/>
      <c r="Y3396" s="44"/>
    </row>
    <row r="3397" spans="1:25" s="47" customFormat="1" x14ac:dyDescent="0.25">
      <c r="A3397" s="44"/>
      <c r="B3397" s="44"/>
      <c r="C3397" s="44"/>
      <c r="D3397" s="44"/>
      <c r="E3397" s="44"/>
      <c r="G3397" s="44"/>
      <c r="H3397" s="44"/>
      <c r="I3397" s="44"/>
      <c r="J3397" s="44"/>
      <c r="K3397" s="44"/>
      <c r="M3397" s="44"/>
      <c r="N3397" s="44"/>
      <c r="O3397" s="44"/>
      <c r="P3397" s="44"/>
      <c r="Q3397" s="44"/>
      <c r="W3397" s="44"/>
      <c r="X3397" s="44"/>
      <c r="Y3397" s="44"/>
    </row>
    <row r="3398" spans="1:25" s="47" customFormat="1" x14ac:dyDescent="0.25">
      <c r="A3398" s="44"/>
      <c r="B3398" s="44"/>
      <c r="C3398" s="44"/>
      <c r="D3398" s="44"/>
      <c r="E3398" s="44"/>
      <c r="G3398" s="44"/>
      <c r="H3398" s="44"/>
      <c r="I3398" s="44"/>
      <c r="J3398" s="44"/>
      <c r="K3398" s="44"/>
      <c r="M3398" s="44"/>
      <c r="N3398" s="44"/>
      <c r="O3398" s="44"/>
      <c r="P3398" s="44"/>
      <c r="Q3398" s="44"/>
      <c r="W3398" s="44"/>
      <c r="X3398" s="44"/>
      <c r="Y3398" s="44"/>
    </row>
    <row r="3399" spans="1:25" s="47" customFormat="1" x14ac:dyDescent="0.25">
      <c r="A3399" s="44"/>
      <c r="B3399" s="44"/>
      <c r="C3399" s="44"/>
      <c r="D3399" s="44"/>
      <c r="E3399" s="44"/>
      <c r="G3399" s="44"/>
      <c r="H3399" s="44"/>
      <c r="I3399" s="44"/>
      <c r="J3399" s="44"/>
      <c r="K3399" s="44"/>
      <c r="M3399" s="44"/>
      <c r="N3399" s="44"/>
      <c r="O3399" s="44"/>
      <c r="P3399" s="44"/>
      <c r="Q3399" s="44"/>
      <c r="W3399" s="44"/>
      <c r="X3399" s="44"/>
      <c r="Y3399" s="44"/>
    </row>
    <row r="3400" spans="1:25" s="47" customFormat="1" x14ac:dyDescent="0.25">
      <c r="A3400" s="44"/>
      <c r="B3400" s="44"/>
      <c r="C3400" s="44"/>
      <c r="D3400" s="44"/>
      <c r="E3400" s="44"/>
      <c r="G3400" s="44"/>
      <c r="H3400" s="44"/>
      <c r="I3400" s="44"/>
      <c r="J3400" s="44"/>
      <c r="K3400" s="44"/>
      <c r="M3400" s="44"/>
      <c r="N3400" s="44"/>
      <c r="O3400" s="44"/>
      <c r="P3400" s="44"/>
      <c r="Q3400" s="44"/>
      <c r="W3400" s="44"/>
      <c r="X3400" s="44"/>
      <c r="Y3400" s="44"/>
    </row>
    <row r="3401" spans="1:25" s="47" customFormat="1" x14ac:dyDescent="0.25">
      <c r="A3401" s="44"/>
      <c r="B3401" s="44"/>
      <c r="C3401" s="44"/>
      <c r="D3401" s="44"/>
      <c r="E3401" s="44"/>
      <c r="G3401" s="44"/>
      <c r="H3401" s="44"/>
      <c r="I3401" s="44"/>
      <c r="J3401" s="44"/>
      <c r="K3401" s="44"/>
      <c r="M3401" s="44"/>
      <c r="N3401" s="44"/>
      <c r="O3401" s="44"/>
      <c r="P3401" s="44"/>
      <c r="Q3401" s="44"/>
      <c r="W3401" s="44"/>
      <c r="X3401" s="44"/>
      <c r="Y3401" s="44"/>
    </row>
    <row r="3402" spans="1:25" s="47" customFormat="1" x14ac:dyDescent="0.25">
      <c r="A3402" s="44"/>
      <c r="B3402" s="44"/>
      <c r="C3402" s="44"/>
      <c r="D3402" s="44"/>
      <c r="E3402" s="44"/>
      <c r="G3402" s="44"/>
      <c r="H3402" s="44"/>
      <c r="I3402" s="44"/>
      <c r="J3402" s="44"/>
      <c r="K3402" s="44"/>
      <c r="M3402" s="44"/>
      <c r="N3402" s="44"/>
      <c r="O3402" s="44"/>
      <c r="P3402" s="44"/>
      <c r="Q3402" s="44"/>
      <c r="W3402" s="44"/>
      <c r="X3402" s="44"/>
      <c r="Y3402" s="44"/>
    </row>
    <row r="3403" spans="1:25" s="47" customFormat="1" x14ac:dyDescent="0.25">
      <c r="A3403" s="44"/>
      <c r="B3403" s="44"/>
      <c r="C3403" s="44"/>
      <c r="D3403" s="44"/>
      <c r="E3403" s="44"/>
      <c r="G3403" s="44"/>
      <c r="H3403" s="44"/>
      <c r="I3403" s="44"/>
      <c r="J3403" s="44"/>
      <c r="K3403" s="44"/>
      <c r="M3403" s="44"/>
      <c r="N3403" s="44"/>
      <c r="O3403" s="44"/>
      <c r="P3403" s="44"/>
      <c r="Q3403" s="44"/>
      <c r="W3403" s="44"/>
      <c r="X3403" s="44"/>
      <c r="Y3403" s="44"/>
    </row>
    <row r="3404" spans="1:25" s="47" customFormat="1" x14ac:dyDescent="0.25">
      <c r="A3404" s="44"/>
      <c r="B3404" s="44"/>
      <c r="C3404" s="44"/>
      <c r="D3404" s="44"/>
      <c r="E3404" s="44"/>
      <c r="G3404" s="44"/>
      <c r="H3404" s="44"/>
      <c r="I3404" s="44"/>
      <c r="J3404" s="44"/>
      <c r="K3404" s="44"/>
      <c r="M3404" s="44"/>
      <c r="N3404" s="44"/>
      <c r="O3404" s="44"/>
      <c r="P3404" s="44"/>
      <c r="Q3404" s="44"/>
      <c r="W3404" s="44"/>
      <c r="X3404" s="44"/>
      <c r="Y3404" s="44"/>
    </row>
    <row r="3405" spans="1:25" s="47" customFormat="1" x14ac:dyDescent="0.25">
      <c r="A3405" s="44"/>
      <c r="B3405" s="44"/>
      <c r="C3405" s="44"/>
      <c r="D3405" s="44"/>
      <c r="E3405" s="44"/>
      <c r="G3405" s="44"/>
      <c r="H3405" s="44"/>
      <c r="I3405" s="44"/>
      <c r="J3405" s="44"/>
      <c r="K3405" s="44"/>
      <c r="M3405" s="44"/>
      <c r="N3405" s="44"/>
      <c r="O3405" s="44"/>
      <c r="P3405" s="44"/>
      <c r="Q3405" s="44"/>
      <c r="W3405" s="44"/>
      <c r="X3405" s="44"/>
      <c r="Y3405" s="44"/>
    </row>
    <row r="3406" spans="1:25" s="47" customFormat="1" x14ac:dyDescent="0.25">
      <c r="A3406" s="44"/>
      <c r="B3406" s="44"/>
      <c r="C3406" s="44"/>
      <c r="D3406" s="44"/>
      <c r="E3406" s="44"/>
      <c r="G3406" s="44"/>
      <c r="H3406" s="44"/>
      <c r="I3406" s="44"/>
      <c r="J3406" s="44"/>
      <c r="K3406" s="44"/>
      <c r="M3406" s="44"/>
      <c r="N3406" s="44"/>
      <c r="O3406" s="44"/>
      <c r="P3406" s="44"/>
      <c r="Q3406" s="44"/>
      <c r="W3406" s="44"/>
      <c r="X3406" s="44"/>
      <c r="Y3406" s="44"/>
    </row>
    <row r="3407" spans="1:25" s="47" customFormat="1" x14ac:dyDescent="0.25">
      <c r="A3407" s="44"/>
      <c r="B3407" s="44"/>
      <c r="C3407" s="44"/>
      <c r="D3407" s="44"/>
      <c r="E3407" s="44"/>
      <c r="G3407" s="44"/>
      <c r="H3407" s="44"/>
      <c r="I3407" s="44"/>
      <c r="J3407" s="44"/>
      <c r="K3407" s="44"/>
      <c r="M3407" s="44"/>
      <c r="N3407" s="44"/>
      <c r="O3407" s="44"/>
      <c r="P3407" s="44"/>
      <c r="Q3407" s="44"/>
      <c r="W3407" s="44"/>
      <c r="X3407" s="44"/>
      <c r="Y3407" s="44"/>
    </row>
    <row r="3408" spans="1:25" s="47" customFormat="1" x14ac:dyDescent="0.25">
      <c r="A3408" s="44"/>
      <c r="B3408" s="44"/>
      <c r="C3408" s="44"/>
      <c r="D3408" s="44"/>
      <c r="E3408" s="44"/>
      <c r="G3408" s="44"/>
      <c r="H3408" s="44"/>
      <c r="I3408" s="44"/>
      <c r="J3408" s="44"/>
      <c r="K3408" s="44"/>
      <c r="M3408" s="44"/>
      <c r="N3408" s="44"/>
      <c r="O3408" s="44"/>
      <c r="P3408" s="44"/>
      <c r="Q3408" s="44"/>
      <c r="W3408" s="44"/>
      <c r="X3408" s="44"/>
      <c r="Y3408" s="44"/>
    </row>
    <row r="3409" spans="1:25" s="47" customFormat="1" x14ac:dyDescent="0.25">
      <c r="A3409" s="44"/>
      <c r="B3409" s="44"/>
      <c r="C3409" s="44"/>
      <c r="D3409" s="44"/>
      <c r="E3409" s="44"/>
      <c r="G3409" s="44"/>
      <c r="H3409" s="44"/>
      <c r="I3409" s="44"/>
      <c r="J3409" s="44"/>
      <c r="K3409" s="44"/>
      <c r="M3409" s="44"/>
      <c r="N3409" s="44"/>
      <c r="O3409" s="44"/>
      <c r="P3409" s="44"/>
      <c r="Q3409" s="44"/>
      <c r="W3409" s="44"/>
      <c r="X3409" s="44"/>
      <c r="Y3409" s="44"/>
    </row>
    <row r="3410" spans="1:25" s="47" customFormat="1" x14ac:dyDescent="0.25">
      <c r="A3410" s="44"/>
      <c r="B3410" s="44"/>
      <c r="C3410" s="44"/>
      <c r="D3410" s="44"/>
      <c r="E3410" s="44"/>
      <c r="G3410" s="44"/>
      <c r="H3410" s="44"/>
      <c r="I3410" s="44"/>
      <c r="J3410" s="44"/>
      <c r="K3410" s="44"/>
      <c r="M3410" s="44"/>
      <c r="N3410" s="44"/>
      <c r="O3410" s="44"/>
      <c r="P3410" s="44"/>
      <c r="Q3410" s="44"/>
      <c r="W3410" s="44"/>
      <c r="X3410" s="44"/>
      <c r="Y3410" s="44"/>
    </row>
    <row r="3411" spans="1:25" s="47" customFormat="1" x14ac:dyDescent="0.25">
      <c r="A3411" s="44"/>
      <c r="B3411" s="44"/>
      <c r="C3411" s="44"/>
      <c r="D3411" s="44"/>
      <c r="E3411" s="44"/>
      <c r="G3411" s="44"/>
      <c r="H3411" s="44"/>
      <c r="I3411" s="44"/>
      <c r="J3411" s="44"/>
      <c r="K3411" s="44"/>
      <c r="M3411" s="44"/>
      <c r="N3411" s="44"/>
      <c r="O3411" s="44"/>
      <c r="P3411" s="44"/>
      <c r="Q3411" s="44"/>
      <c r="W3411" s="44"/>
      <c r="X3411" s="44"/>
      <c r="Y3411" s="44"/>
    </row>
    <row r="3412" spans="1:25" s="47" customFormat="1" x14ac:dyDescent="0.25">
      <c r="A3412" s="44"/>
      <c r="B3412" s="44"/>
      <c r="C3412" s="44"/>
      <c r="D3412" s="44"/>
      <c r="E3412" s="44"/>
      <c r="G3412" s="44"/>
      <c r="H3412" s="44"/>
      <c r="I3412" s="44"/>
      <c r="J3412" s="44"/>
      <c r="K3412" s="44"/>
      <c r="M3412" s="44"/>
      <c r="N3412" s="44"/>
      <c r="O3412" s="44"/>
      <c r="P3412" s="44"/>
      <c r="Q3412" s="44"/>
      <c r="W3412" s="44"/>
      <c r="X3412" s="44"/>
      <c r="Y3412" s="44"/>
    </row>
    <row r="3413" spans="1:25" s="47" customFormat="1" x14ac:dyDescent="0.25">
      <c r="A3413" s="44"/>
      <c r="B3413" s="44"/>
      <c r="C3413" s="44"/>
      <c r="D3413" s="44"/>
      <c r="E3413" s="44"/>
      <c r="G3413" s="44"/>
      <c r="H3413" s="44"/>
      <c r="I3413" s="44"/>
      <c r="J3413" s="44"/>
      <c r="K3413" s="44"/>
      <c r="M3413" s="44"/>
      <c r="N3413" s="44"/>
      <c r="O3413" s="44"/>
      <c r="P3413" s="44"/>
      <c r="Q3413" s="44"/>
      <c r="W3413" s="44"/>
      <c r="X3413" s="44"/>
      <c r="Y3413" s="44"/>
    </row>
    <row r="3414" spans="1:25" s="47" customFormat="1" x14ac:dyDescent="0.25">
      <c r="A3414" s="44"/>
      <c r="B3414" s="44"/>
      <c r="C3414" s="44"/>
      <c r="D3414" s="44"/>
      <c r="E3414" s="44"/>
      <c r="G3414" s="44"/>
      <c r="H3414" s="44"/>
      <c r="I3414" s="44"/>
      <c r="J3414" s="44"/>
      <c r="K3414" s="44"/>
      <c r="M3414" s="44"/>
      <c r="N3414" s="44"/>
      <c r="O3414" s="44"/>
      <c r="P3414" s="44"/>
      <c r="Q3414" s="44"/>
      <c r="W3414" s="44"/>
      <c r="X3414" s="44"/>
      <c r="Y3414" s="44"/>
    </row>
    <row r="3415" spans="1:25" s="47" customFormat="1" x14ac:dyDescent="0.25">
      <c r="A3415" s="44"/>
      <c r="B3415" s="44"/>
      <c r="C3415" s="44"/>
      <c r="D3415" s="44"/>
      <c r="E3415" s="44"/>
      <c r="G3415" s="44"/>
      <c r="H3415" s="44"/>
      <c r="I3415" s="44"/>
      <c r="J3415" s="44"/>
      <c r="K3415" s="44"/>
      <c r="M3415" s="44"/>
      <c r="N3415" s="44"/>
      <c r="O3415" s="44"/>
      <c r="P3415" s="44"/>
      <c r="Q3415" s="44"/>
      <c r="W3415" s="44"/>
      <c r="X3415" s="44"/>
      <c r="Y3415" s="44"/>
    </row>
    <row r="3416" spans="1:25" s="47" customFormat="1" x14ac:dyDescent="0.25">
      <c r="A3416" s="44"/>
      <c r="B3416" s="44"/>
      <c r="C3416" s="44"/>
      <c r="D3416" s="44"/>
      <c r="E3416" s="44"/>
      <c r="G3416" s="44"/>
      <c r="H3416" s="44"/>
      <c r="I3416" s="44"/>
      <c r="J3416" s="44"/>
      <c r="K3416" s="44"/>
      <c r="M3416" s="44"/>
      <c r="N3416" s="44"/>
      <c r="O3416" s="44"/>
      <c r="P3416" s="44"/>
      <c r="Q3416" s="44"/>
      <c r="W3416" s="44"/>
      <c r="X3416" s="44"/>
      <c r="Y3416" s="44"/>
    </row>
    <row r="3417" spans="1:25" s="47" customFormat="1" x14ac:dyDescent="0.25">
      <c r="A3417" s="44"/>
      <c r="B3417" s="44"/>
      <c r="C3417" s="44"/>
      <c r="D3417" s="44"/>
      <c r="E3417" s="44"/>
      <c r="G3417" s="44"/>
      <c r="H3417" s="44"/>
      <c r="I3417" s="44"/>
      <c r="J3417" s="44"/>
      <c r="K3417" s="44"/>
      <c r="M3417" s="44"/>
      <c r="N3417" s="44"/>
      <c r="O3417" s="44"/>
      <c r="P3417" s="44"/>
      <c r="Q3417" s="44"/>
      <c r="W3417" s="44"/>
      <c r="X3417" s="44"/>
      <c r="Y3417" s="44"/>
    </row>
    <row r="3418" spans="1:25" s="47" customFormat="1" x14ac:dyDescent="0.25">
      <c r="A3418" s="44"/>
      <c r="B3418" s="44"/>
      <c r="C3418" s="44"/>
      <c r="D3418" s="44"/>
      <c r="E3418" s="44"/>
      <c r="G3418" s="44"/>
      <c r="H3418" s="44"/>
      <c r="I3418" s="44"/>
      <c r="J3418" s="44"/>
      <c r="K3418" s="44"/>
      <c r="M3418" s="44"/>
      <c r="N3418" s="44"/>
      <c r="O3418" s="44"/>
      <c r="P3418" s="44"/>
      <c r="Q3418" s="44"/>
      <c r="W3418" s="44"/>
      <c r="X3418" s="44"/>
      <c r="Y3418" s="44"/>
    </row>
    <row r="3419" spans="1:25" s="47" customFormat="1" x14ac:dyDescent="0.25">
      <c r="A3419" s="44"/>
      <c r="B3419" s="44"/>
      <c r="C3419" s="44"/>
      <c r="D3419" s="44"/>
      <c r="E3419" s="44"/>
      <c r="G3419" s="44"/>
      <c r="H3419" s="44"/>
      <c r="I3419" s="44"/>
      <c r="J3419" s="44"/>
      <c r="K3419" s="44"/>
      <c r="M3419" s="44"/>
      <c r="N3419" s="44"/>
      <c r="O3419" s="44"/>
      <c r="P3419" s="44"/>
      <c r="Q3419" s="44"/>
      <c r="W3419" s="44"/>
      <c r="X3419" s="44"/>
      <c r="Y3419" s="44"/>
    </row>
    <row r="3420" spans="1:25" s="47" customFormat="1" x14ac:dyDescent="0.25">
      <c r="A3420" s="44"/>
      <c r="B3420" s="44"/>
      <c r="C3420" s="44"/>
      <c r="D3420" s="44"/>
      <c r="E3420" s="44"/>
      <c r="G3420" s="44"/>
      <c r="H3420" s="44"/>
      <c r="I3420" s="44"/>
      <c r="J3420" s="44"/>
      <c r="K3420" s="44"/>
      <c r="M3420" s="44"/>
      <c r="N3420" s="44"/>
      <c r="O3420" s="44"/>
      <c r="P3420" s="44"/>
      <c r="Q3420" s="44"/>
      <c r="W3420" s="44"/>
      <c r="X3420" s="44"/>
      <c r="Y3420" s="44"/>
    </row>
    <row r="3421" spans="1:25" s="47" customFormat="1" x14ac:dyDescent="0.25">
      <c r="A3421" s="44"/>
      <c r="B3421" s="44"/>
      <c r="C3421" s="44"/>
      <c r="D3421" s="44"/>
      <c r="E3421" s="44"/>
      <c r="G3421" s="44"/>
      <c r="H3421" s="44"/>
      <c r="I3421" s="44"/>
      <c r="J3421" s="44"/>
      <c r="K3421" s="44"/>
      <c r="M3421" s="44"/>
      <c r="N3421" s="44"/>
      <c r="O3421" s="44"/>
      <c r="P3421" s="44"/>
      <c r="Q3421" s="44"/>
      <c r="W3421" s="44"/>
      <c r="X3421" s="44"/>
      <c r="Y3421" s="44"/>
    </row>
    <row r="3422" spans="1:25" s="47" customFormat="1" x14ac:dyDescent="0.25">
      <c r="A3422" s="44"/>
      <c r="B3422" s="44"/>
      <c r="C3422" s="44"/>
      <c r="D3422" s="44"/>
      <c r="E3422" s="44"/>
      <c r="G3422" s="44"/>
      <c r="H3422" s="44"/>
      <c r="I3422" s="44"/>
      <c r="J3422" s="44"/>
      <c r="K3422" s="44"/>
      <c r="M3422" s="44"/>
      <c r="N3422" s="44"/>
      <c r="O3422" s="44"/>
      <c r="P3422" s="44"/>
      <c r="Q3422" s="44"/>
      <c r="W3422" s="44"/>
      <c r="X3422" s="44"/>
      <c r="Y3422" s="44"/>
    </row>
    <row r="3423" spans="1:25" s="47" customFormat="1" x14ac:dyDescent="0.25">
      <c r="A3423" s="44"/>
      <c r="B3423" s="44"/>
      <c r="C3423" s="44"/>
      <c r="D3423" s="44"/>
      <c r="E3423" s="44"/>
      <c r="G3423" s="44"/>
      <c r="H3423" s="44"/>
      <c r="I3423" s="44"/>
      <c r="J3423" s="44"/>
      <c r="K3423" s="44"/>
      <c r="M3423" s="44"/>
      <c r="N3423" s="44"/>
      <c r="O3423" s="44"/>
      <c r="P3423" s="44"/>
      <c r="Q3423" s="44"/>
      <c r="W3423" s="44"/>
      <c r="X3423" s="44"/>
      <c r="Y3423" s="44"/>
    </row>
    <row r="3424" spans="1:25" s="47" customFormat="1" x14ac:dyDescent="0.25">
      <c r="A3424" s="44"/>
      <c r="B3424" s="44"/>
      <c r="C3424" s="44"/>
      <c r="D3424" s="44"/>
      <c r="E3424" s="44"/>
      <c r="G3424" s="44"/>
      <c r="H3424" s="44"/>
      <c r="I3424" s="44"/>
      <c r="J3424" s="44"/>
      <c r="K3424" s="44"/>
      <c r="M3424" s="44"/>
      <c r="N3424" s="44"/>
      <c r="O3424" s="44"/>
      <c r="P3424" s="44"/>
      <c r="Q3424" s="44"/>
      <c r="W3424" s="44"/>
      <c r="X3424" s="44"/>
      <c r="Y3424" s="44"/>
    </row>
    <row r="3425" spans="1:25" s="47" customFormat="1" x14ac:dyDescent="0.25">
      <c r="A3425" s="44"/>
      <c r="B3425" s="44"/>
      <c r="C3425" s="44"/>
      <c r="D3425" s="44"/>
      <c r="E3425" s="44"/>
      <c r="G3425" s="44"/>
      <c r="H3425" s="44"/>
      <c r="I3425" s="44"/>
      <c r="J3425" s="44"/>
      <c r="K3425" s="44"/>
      <c r="M3425" s="44"/>
      <c r="N3425" s="44"/>
      <c r="O3425" s="44"/>
      <c r="P3425" s="44"/>
      <c r="Q3425" s="44"/>
      <c r="W3425" s="44"/>
      <c r="X3425" s="44"/>
      <c r="Y3425" s="44"/>
    </row>
    <row r="3426" spans="1:25" s="47" customFormat="1" x14ac:dyDescent="0.25">
      <c r="A3426" s="44"/>
      <c r="B3426" s="44"/>
      <c r="C3426" s="44"/>
      <c r="D3426" s="44"/>
      <c r="E3426" s="44"/>
      <c r="G3426" s="44"/>
      <c r="H3426" s="44"/>
      <c r="I3426" s="44"/>
      <c r="J3426" s="44"/>
      <c r="K3426" s="44"/>
      <c r="M3426" s="44"/>
      <c r="N3426" s="44"/>
      <c r="O3426" s="44"/>
      <c r="P3426" s="44"/>
      <c r="Q3426" s="44"/>
      <c r="W3426" s="44"/>
      <c r="X3426" s="44"/>
      <c r="Y3426" s="44"/>
    </row>
    <row r="3427" spans="1:25" s="47" customFormat="1" x14ac:dyDescent="0.25">
      <c r="A3427" s="44"/>
      <c r="B3427" s="44"/>
      <c r="C3427" s="44"/>
      <c r="D3427" s="44"/>
      <c r="E3427" s="44"/>
      <c r="G3427" s="44"/>
      <c r="H3427" s="44"/>
      <c r="I3427" s="44"/>
      <c r="J3427" s="44"/>
      <c r="K3427" s="44"/>
      <c r="M3427" s="44"/>
      <c r="N3427" s="44"/>
      <c r="O3427" s="44"/>
      <c r="P3427" s="44"/>
      <c r="Q3427" s="44"/>
      <c r="W3427" s="44"/>
      <c r="X3427" s="44"/>
      <c r="Y3427" s="44"/>
    </row>
    <row r="3428" spans="1:25" s="47" customFormat="1" x14ac:dyDescent="0.25">
      <c r="A3428" s="44"/>
      <c r="B3428" s="44"/>
      <c r="C3428" s="44"/>
      <c r="D3428" s="44"/>
      <c r="E3428" s="44"/>
      <c r="G3428" s="44"/>
      <c r="H3428" s="44"/>
      <c r="I3428" s="44"/>
      <c r="J3428" s="44"/>
      <c r="K3428" s="44"/>
      <c r="M3428" s="44"/>
      <c r="N3428" s="44"/>
      <c r="O3428" s="44"/>
      <c r="P3428" s="44"/>
      <c r="Q3428" s="44"/>
      <c r="W3428" s="44"/>
      <c r="X3428" s="44"/>
      <c r="Y3428" s="44"/>
    </row>
    <row r="3429" spans="1:25" s="47" customFormat="1" x14ac:dyDescent="0.25">
      <c r="A3429" s="44"/>
      <c r="B3429" s="44"/>
      <c r="C3429" s="44"/>
      <c r="D3429" s="44"/>
      <c r="E3429" s="44"/>
      <c r="G3429" s="44"/>
      <c r="H3429" s="44"/>
      <c r="I3429" s="44"/>
      <c r="J3429" s="44"/>
      <c r="K3429" s="44"/>
      <c r="M3429" s="44"/>
      <c r="N3429" s="44"/>
      <c r="O3429" s="44"/>
      <c r="P3429" s="44"/>
      <c r="Q3429" s="44"/>
      <c r="W3429" s="44"/>
      <c r="X3429" s="44"/>
      <c r="Y3429" s="44"/>
    </row>
    <row r="3430" spans="1:25" s="47" customFormat="1" x14ac:dyDescent="0.25">
      <c r="A3430" s="44"/>
      <c r="B3430" s="44"/>
      <c r="C3430" s="44"/>
      <c r="D3430" s="44"/>
      <c r="E3430" s="44"/>
      <c r="G3430" s="44"/>
      <c r="H3430" s="44"/>
      <c r="I3430" s="44"/>
      <c r="J3430" s="44"/>
      <c r="K3430" s="44"/>
      <c r="M3430" s="44"/>
      <c r="N3430" s="44"/>
      <c r="O3430" s="44"/>
      <c r="P3430" s="44"/>
      <c r="Q3430" s="44"/>
      <c r="W3430" s="44"/>
      <c r="X3430" s="44"/>
      <c r="Y3430" s="44"/>
    </row>
    <row r="3431" spans="1:25" s="47" customFormat="1" x14ac:dyDescent="0.25">
      <c r="A3431" s="44"/>
      <c r="B3431" s="44"/>
      <c r="C3431" s="44"/>
      <c r="D3431" s="44"/>
      <c r="E3431" s="44"/>
      <c r="G3431" s="44"/>
      <c r="H3431" s="44"/>
      <c r="I3431" s="44"/>
      <c r="J3431" s="44"/>
      <c r="K3431" s="44"/>
      <c r="M3431" s="44"/>
      <c r="N3431" s="44"/>
      <c r="O3431" s="44"/>
      <c r="P3431" s="44"/>
      <c r="Q3431" s="44"/>
      <c r="W3431" s="44"/>
      <c r="X3431" s="44"/>
      <c r="Y3431" s="44"/>
    </row>
    <row r="3432" spans="1:25" s="47" customFormat="1" x14ac:dyDescent="0.25">
      <c r="A3432" s="44"/>
      <c r="B3432" s="44"/>
      <c r="C3432" s="44"/>
      <c r="D3432" s="44"/>
      <c r="E3432" s="44"/>
      <c r="G3432" s="44"/>
      <c r="H3432" s="44"/>
      <c r="I3432" s="44"/>
      <c r="J3432" s="44"/>
      <c r="K3432" s="44"/>
      <c r="M3432" s="44"/>
      <c r="N3432" s="44"/>
      <c r="O3432" s="44"/>
      <c r="P3432" s="44"/>
      <c r="Q3432" s="44"/>
      <c r="W3432" s="44"/>
      <c r="X3432" s="44"/>
      <c r="Y3432" s="44"/>
    </row>
    <row r="3433" spans="1:25" s="47" customFormat="1" x14ac:dyDescent="0.25">
      <c r="A3433" s="44"/>
      <c r="B3433" s="44"/>
      <c r="C3433" s="44"/>
      <c r="D3433" s="44"/>
      <c r="E3433" s="44"/>
      <c r="G3433" s="44"/>
      <c r="H3433" s="44"/>
      <c r="I3433" s="44"/>
      <c r="J3433" s="44"/>
      <c r="K3433" s="44"/>
      <c r="M3433" s="44"/>
      <c r="N3433" s="44"/>
      <c r="O3433" s="44"/>
      <c r="P3433" s="44"/>
      <c r="Q3433" s="44"/>
      <c r="W3433" s="44"/>
      <c r="X3433" s="44"/>
      <c r="Y3433" s="44"/>
    </row>
    <row r="3434" spans="1:25" s="47" customFormat="1" x14ac:dyDescent="0.25">
      <c r="A3434" s="44"/>
      <c r="B3434" s="44"/>
      <c r="C3434" s="44"/>
      <c r="D3434" s="44"/>
      <c r="E3434" s="44"/>
      <c r="G3434" s="44"/>
      <c r="H3434" s="44"/>
      <c r="I3434" s="44"/>
      <c r="J3434" s="44"/>
      <c r="K3434" s="44"/>
      <c r="M3434" s="44"/>
      <c r="N3434" s="44"/>
      <c r="O3434" s="44"/>
      <c r="P3434" s="44"/>
      <c r="Q3434" s="44"/>
      <c r="W3434" s="44"/>
      <c r="X3434" s="44"/>
      <c r="Y3434" s="44"/>
    </row>
    <row r="3435" spans="1:25" s="47" customFormat="1" x14ac:dyDescent="0.25">
      <c r="A3435" s="44"/>
      <c r="B3435" s="44"/>
      <c r="C3435" s="44"/>
      <c r="D3435" s="44"/>
      <c r="E3435" s="44"/>
      <c r="G3435" s="44"/>
      <c r="H3435" s="44"/>
      <c r="I3435" s="44"/>
      <c r="J3435" s="44"/>
      <c r="K3435" s="44"/>
      <c r="M3435" s="44"/>
      <c r="N3435" s="44"/>
      <c r="O3435" s="44"/>
      <c r="P3435" s="44"/>
      <c r="Q3435" s="44"/>
      <c r="W3435" s="44"/>
      <c r="X3435" s="44"/>
      <c r="Y3435" s="44"/>
    </row>
    <row r="3436" spans="1:25" s="47" customFormat="1" x14ac:dyDescent="0.25">
      <c r="A3436" s="44"/>
      <c r="B3436" s="44"/>
      <c r="C3436" s="44"/>
      <c r="D3436" s="44"/>
      <c r="E3436" s="44"/>
      <c r="G3436" s="44"/>
      <c r="H3436" s="44"/>
      <c r="I3436" s="44"/>
      <c r="J3436" s="44"/>
      <c r="K3436" s="44"/>
      <c r="M3436" s="44"/>
      <c r="N3436" s="44"/>
      <c r="O3436" s="44"/>
      <c r="P3436" s="44"/>
      <c r="Q3436" s="44"/>
      <c r="W3436" s="44"/>
      <c r="X3436" s="44"/>
      <c r="Y3436" s="44"/>
    </row>
    <row r="3437" spans="1:25" s="47" customFormat="1" x14ac:dyDescent="0.25">
      <c r="A3437" s="44"/>
      <c r="B3437" s="44"/>
      <c r="C3437" s="44"/>
      <c r="D3437" s="44"/>
      <c r="E3437" s="44"/>
      <c r="G3437" s="44"/>
      <c r="H3437" s="44"/>
      <c r="I3437" s="44"/>
      <c r="J3437" s="44"/>
      <c r="K3437" s="44"/>
      <c r="M3437" s="44"/>
      <c r="N3437" s="44"/>
      <c r="O3437" s="44"/>
      <c r="P3437" s="44"/>
      <c r="Q3437" s="44"/>
      <c r="W3437" s="44"/>
      <c r="X3437" s="44"/>
      <c r="Y3437" s="44"/>
    </row>
    <row r="3438" spans="1:25" s="47" customFormat="1" x14ac:dyDescent="0.25">
      <c r="A3438" s="44"/>
      <c r="B3438" s="44"/>
      <c r="C3438" s="44"/>
      <c r="D3438" s="44"/>
      <c r="E3438" s="44"/>
      <c r="G3438" s="44"/>
      <c r="H3438" s="44"/>
      <c r="I3438" s="44"/>
      <c r="J3438" s="44"/>
      <c r="K3438" s="44"/>
      <c r="M3438" s="44"/>
      <c r="N3438" s="44"/>
      <c r="O3438" s="44"/>
      <c r="P3438" s="44"/>
      <c r="Q3438" s="44"/>
      <c r="W3438" s="44"/>
      <c r="X3438" s="44"/>
      <c r="Y3438" s="44"/>
    </row>
    <row r="3439" spans="1:25" s="47" customFormat="1" x14ac:dyDescent="0.25">
      <c r="A3439" s="44"/>
      <c r="B3439" s="44"/>
      <c r="C3439" s="44"/>
      <c r="D3439" s="44"/>
      <c r="E3439" s="44"/>
      <c r="G3439" s="44"/>
      <c r="H3439" s="44"/>
      <c r="I3439" s="44"/>
      <c r="J3439" s="44"/>
      <c r="K3439" s="44"/>
      <c r="M3439" s="44"/>
      <c r="N3439" s="44"/>
      <c r="O3439" s="44"/>
      <c r="P3439" s="44"/>
      <c r="Q3439" s="44"/>
      <c r="W3439" s="44"/>
      <c r="X3439" s="44"/>
      <c r="Y3439" s="44"/>
    </row>
    <row r="3440" spans="1:25" s="47" customFormat="1" x14ac:dyDescent="0.25">
      <c r="A3440" s="44"/>
      <c r="B3440" s="44"/>
      <c r="C3440" s="44"/>
      <c r="D3440" s="44"/>
      <c r="E3440" s="44"/>
      <c r="G3440" s="44"/>
      <c r="H3440" s="44"/>
      <c r="I3440" s="44"/>
      <c r="J3440" s="44"/>
      <c r="K3440" s="44"/>
      <c r="M3440" s="44"/>
      <c r="N3440" s="44"/>
      <c r="O3440" s="44"/>
      <c r="P3440" s="44"/>
      <c r="Q3440" s="44"/>
      <c r="W3440" s="44"/>
      <c r="X3440" s="44"/>
      <c r="Y3440" s="44"/>
    </row>
    <row r="3441" spans="1:25" s="47" customFormat="1" x14ac:dyDescent="0.25">
      <c r="A3441" s="44"/>
      <c r="B3441" s="44"/>
      <c r="C3441" s="44"/>
      <c r="D3441" s="44"/>
      <c r="E3441" s="44"/>
      <c r="G3441" s="44"/>
      <c r="H3441" s="44"/>
      <c r="I3441" s="44"/>
      <c r="J3441" s="44"/>
      <c r="K3441" s="44"/>
      <c r="M3441" s="44"/>
      <c r="N3441" s="44"/>
      <c r="O3441" s="44"/>
      <c r="P3441" s="44"/>
      <c r="Q3441" s="44"/>
      <c r="W3441" s="44"/>
      <c r="X3441" s="44"/>
      <c r="Y3441" s="44"/>
    </row>
    <row r="3442" spans="1:25" s="47" customFormat="1" x14ac:dyDescent="0.25">
      <c r="A3442" s="44"/>
      <c r="B3442" s="44"/>
      <c r="C3442" s="44"/>
      <c r="D3442" s="44"/>
      <c r="E3442" s="44"/>
      <c r="G3442" s="44"/>
      <c r="H3442" s="44"/>
      <c r="I3442" s="44"/>
      <c r="J3442" s="44"/>
      <c r="K3442" s="44"/>
      <c r="M3442" s="44"/>
      <c r="N3442" s="44"/>
      <c r="O3442" s="44"/>
      <c r="P3442" s="44"/>
      <c r="Q3442" s="44"/>
      <c r="W3442" s="44"/>
      <c r="X3442" s="44"/>
      <c r="Y3442" s="44"/>
    </row>
    <row r="3443" spans="1:25" s="47" customFormat="1" x14ac:dyDescent="0.25">
      <c r="A3443" s="44"/>
      <c r="B3443" s="44"/>
      <c r="C3443" s="44"/>
      <c r="D3443" s="44"/>
      <c r="E3443" s="44"/>
      <c r="G3443" s="44"/>
      <c r="H3443" s="44"/>
      <c r="I3443" s="44"/>
      <c r="J3443" s="44"/>
      <c r="K3443" s="44"/>
      <c r="M3443" s="44"/>
      <c r="N3443" s="44"/>
      <c r="O3443" s="44"/>
      <c r="P3443" s="44"/>
      <c r="Q3443" s="44"/>
      <c r="W3443" s="44"/>
      <c r="X3443" s="44"/>
      <c r="Y3443" s="44"/>
    </row>
    <row r="3444" spans="1:25" s="47" customFormat="1" x14ac:dyDescent="0.25">
      <c r="A3444" s="44"/>
      <c r="B3444" s="44"/>
      <c r="C3444" s="44"/>
      <c r="D3444" s="44"/>
      <c r="E3444" s="44"/>
      <c r="G3444" s="44"/>
      <c r="H3444" s="44"/>
      <c r="I3444" s="44"/>
      <c r="J3444" s="44"/>
      <c r="K3444" s="44"/>
      <c r="M3444" s="44"/>
      <c r="N3444" s="44"/>
      <c r="O3444" s="44"/>
      <c r="P3444" s="44"/>
      <c r="Q3444" s="44"/>
      <c r="W3444" s="44"/>
      <c r="X3444" s="44"/>
      <c r="Y3444" s="44"/>
    </row>
    <row r="3445" spans="1:25" s="47" customFormat="1" x14ac:dyDescent="0.25">
      <c r="A3445" s="44"/>
      <c r="B3445" s="44"/>
      <c r="C3445" s="44"/>
      <c r="D3445" s="44"/>
      <c r="E3445" s="44"/>
      <c r="G3445" s="44"/>
      <c r="H3445" s="44"/>
      <c r="I3445" s="44"/>
      <c r="J3445" s="44"/>
      <c r="K3445" s="44"/>
      <c r="M3445" s="44"/>
      <c r="N3445" s="44"/>
      <c r="O3445" s="44"/>
      <c r="P3445" s="44"/>
      <c r="Q3445" s="44"/>
      <c r="W3445" s="44"/>
      <c r="X3445" s="44"/>
      <c r="Y3445" s="44"/>
    </row>
    <row r="3446" spans="1:25" s="47" customFormat="1" x14ac:dyDescent="0.25">
      <c r="A3446" s="44"/>
      <c r="B3446" s="44"/>
      <c r="C3446" s="44"/>
      <c r="D3446" s="44"/>
      <c r="E3446" s="44"/>
      <c r="G3446" s="44"/>
      <c r="H3446" s="44"/>
      <c r="I3446" s="44"/>
      <c r="J3446" s="44"/>
      <c r="K3446" s="44"/>
      <c r="M3446" s="44"/>
      <c r="N3446" s="44"/>
      <c r="O3446" s="44"/>
      <c r="P3446" s="44"/>
      <c r="Q3446" s="44"/>
      <c r="W3446" s="44"/>
      <c r="X3446" s="44"/>
      <c r="Y3446" s="44"/>
    </row>
    <row r="3447" spans="1:25" s="47" customFormat="1" x14ac:dyDescent="0.25">
      <c r="A3447" s="44"/>
      <c r="B3447" s="44"/>
      <c r="C3447" s="44"/>
      <c r="D3447" s="44"/>
      <c r="E3447" s="44"/>
      <c r="G3447" s="44"/>
      <c r="H3447" s="44"/>
      <c r="I3447" s="44"/>
      <c r="J3447" s="44"/>
      <c r="K3447" s="44"/>
      <c r="M3447" s="44"/>
      <c r="N3447" s="44"/>
      <c r="O3447" s="44"/>
      <c r="P3447" s="44"/>
      <c r="Q3447" s="44"/>
      <c r="W3447" s="44"/>
      <c r="X3447" s="44"/>
      <c r="Y3447" s="44"/>
    </row>
    <row r="3448" spans="1:25" s="47" customFormat="1" x14ac:dyDescent="0.25">
      <c r="A3448" s="44"/>
      <c r="B3448" s="44"/>
      <c r="C3448" s="44"/>
      <c r="D3448" s="44"/>
      <c r="E3448" s="44"/>
      <c r="G3448" s="44"/>
      <c r="H3448" s="44"/>
      <c r="I3448" s="44"/>
      <c r="J3448" s="44"/>
      <c r="K3448" s="44"/>
      <c r="M3448" s="44"/>
      <c r="N3448" s="44"/>
      <c r="O3448" s="44"/>
      <c r="P3448" s="44"/>
      <c r="Q3448" s="44"/>
      <c r="W3448" s="44"/>
      <c r="X3448" s="44"/>
      <c r="Y3448" s="44"/>
    </row>
    <row r="3449" spans="1:25" s="47" customFormat="1" x14ac:dyDescent="0.25">
      <c r="A3449" s="44"/>
      <c r="B3449" s="44"/>
      <c r="C3449" s="44"/>
      <c r="D3449" s="44"/>
      <c r="E3449" s="44"/>
      <c r="G3449" s="44"/>
      <c r="H3449" s="44"/>
      <c r="I3449" s="44"/>
      <c r="J3449" s="44"/>
      <c r="K3449" s="44"/>
      <c r="M3449" s="44"/>
      <c r="N3449" s="44"/>
      <c r="O3449" s="44"/>
      <c r="P3449" s="44"/>
      <c r="Q3449" s="44"/>
      <c r="W3449" s="44"/>
      <c r="X3449" s="44"/>
      <c r="Y3449" s="44"/>
    </row>
    <row r="3450" spans="1:25" s="47" customFormat="1" x14ac:dyDescent="0.25">
      <c r="A3450" s="44"/>
      <c r="B3450" s="44"/>
      <c r="C3450" s="44"/>
      <c r="D3450" s="44"/>
      <c r="E3450" s="44"/>
      <c r="G3450" s="44"/>
      <c r="H3450" s="44"/>
      <c r="I3450" s="44"/>
      <c r="J3450" s="44"/>
      <c r="K3450" s="44"/>
      <c r="M3450" s="44"/>
      <c r="N3450" s="44"/>
      <c r="O3450" s="44"/>
      <c r="P3450" s="44"/>
      <c r="Q3450" s="44"/>
      <c r="W3450" s="44"/>
      <c r="X3450" s="44"/>
      <c r="Y3450" s="44"/>
    </row>
    <row r="3451" spans="1:25" s="47" customFormat="1" x14ac:dyDescent="0.25">
      <c r="A3451" s="44"/>
      <c r="B3451" s="44"/>
      <c r="C3451" s="44"/>
      <c r="D3451" s="44"/>
      <c r="E3451" s="44"/>
      <c r="G3451" s="44"/>
      <c r="H3451" s="44"/>
      <c r="I3451" s="44"/>
      <c r="J3451" s="44"/>
      <c r="K3451" s="44"/>
      <c r="M3451" s="44"/>
      <c r="N3451" s="44"/>
      <c r="O3451" s="44"/>
      <c r="P3451" s="44"/>
      <c r="Q3451" s="44"/>
      <c r="W3451" s="44"/>
      <c r="X3451" s="44"/>
      <c r="Y3451" s="44"/>
    </row>
    <row r="3452" spans="1:25" s="47" customFormat="1" x14ac:dyDescent="0.25">
      <c r="A3452" s="44"/>
      <c r="B3452" s="44"/>
      <c r="C3452" s="44"/>
      <c r="D3452" s="44"/>
      <c r="E3452" s="44"/>
      <c r="G3452" s="44"/>
      <c r="H3452" s="44"/>
      <c r="I3452" s="44"/>
      <c r="J3452" s="44"/>
      <c r="K3452" s="44"/>
      <c r="M3452" s="44"/>
      <c r="N3452" s="44"/>
      <c r="O3452" s="44"/>
      <c r="P3452" s="44"/>
      <c r="Q3452" s="44"/>
      <c r="W3452" s="44"/>
      <c r="X3452" s="44"/>
      <c r="Y3452" s="44"/>
    </row>
    <row r="3453" spans="1:25" s="47" customFormat="1" x14ac:dyDescent="0.25">
      <c r="A3453" s="44"/>
      <c r="B3453" s="44"/>
      <c r="C3453" s="44"/>
      <c r="D3453" s="44"/>
      <c r="E3453" s="44"/>
      <c r="G3453" s="44"/>
      <c r="H3453" s="44"/>
      <c r="I3453" s="44"/>
      <c r="J3453" s="44"/>
      <c r="K3453" s="44"/>
      <c r="M3453" s="44"/>
      <c r="N3453" s="44"/>
      <c r="O3453" s="44"/>
      <c r="P3453" s="44"/>
      <c r="Q3453" s="44"/>
      <c r="W3453" s="44"/>
      <c r="X3453" s="44"/>
      <c r="Y3453" s="44"/>
    </row>
    <row r="3454" spans="1:25" s="47" customFormat="1" x14ac:dyDescent="0.25">
      <c r="A3454" s="44"/>
      <c r="B3454" s="44"/>
      <c r="C3454" s="44"/>
      <c r="D3454" s="44"/>
      <c r="E3454" s="44"/>
      <c r="G3454" s="44"/>
      <c r="H3454" s="44"/>
      <c r="I3454" s="44"/>
      <c r="J3454" s="44"/>
      <c r="K3454" s="44"/>
      <c r="M3454" s="44"/>
      <c r="N3454" s="44"/>
      <c r="O3454" s="44"/>
      <c r="P3454" s="44"/>
      <c r="Q3454" s="44"/>
      <c r="W3454" s="44"/>
      <c r="X3454" s="44"/>
      <c r="Y3454" s="44"/>
    </row>
    <row r="3455" spans="1:25" s="47" customFormat="1" x14ac:dyDescent="0.25">
      <c r="A3455" s="44"/>
      <c r="B3455" s="44"/>
      <c r="C3455" s="44"/>
      <c r="D3455" s="44"/>
      <c r="E3455" s="44"/>
      <c r="G3455" s="44"/>
      <c r="H3455" s="44"/>
      <c r="I3455" s="44"/>
      <c r="J3455" s="44"/>
      <c r="K3455" s="44"/>
      <c r="M3455" s="44"/>
      <c r="N3455" s="44"/>
      <c r="O3455" s="44"/>
      <c r="P3455" s="44"/>
      <c r="Q3455" s="44"/>
      <c r="W3455" s="44"/>
      <c r="X3455" s="44"/>
      <c r="Y3455" s="44"/>
    </row>
    <row r="3456" spans="1:25" s="47" customFormat="1" x14ac:dyDescent="0.25">
      <c r="A3456" s="44"/>
      <c r="B3456" s="44"/>
      <c r="C3456" s="44"/>
      <c r="D3456" s="44"/>
      <c r="E3456" s="44"/>
      <c r="G3456" s="44"/>
      <c r="H3456" s="44"/>
      <c r="I3456" s="44"/>
      <c r="J3456" s="44"/>
      <c r="K3456" s="44"/>
      <c r="M3456" s="44"/>
      <c r="N3456" s="44"/>
      <c r="O3456" s="44"/>
      <c r="P3456" s="44"/>
      <c r="Q3456" s="44"/>
      <c r="W3456" s="44"/>
      <c r="X3456" s="44"/>
      <c r="Y3456" s="44"/>
    </row>
    <row r="3457" spans="1:25" s="47" customFormat="1" x14ac:dyDescent="0.25">
      <c r="A3457" s="44"/>
      <c r="B3457" s="44"/>
      <c r="C3457" s="44"/>
      <c r="D3457" s="44"/>
      <c r="E3457" s="44"/>
      <c r="G3457" s="44"/>
      <c r="H3457" s="44"/>
      <c r="I3457" s="44"/>
      <c r="J3457" s="44"/>
      <c r="K3457" s="44"/>
      <c r="M3457" s="44"/>
      <c r="N3457" s="44"/>
      <c r="O3457" s="44"/>
      <c r="P3457" s="44"/>
      <c r="Q3457" s="44"/>
      <c r="W3457" s="44"/>
      <c r="X3457" s="44"/>
      <c r="Y3457" s="44"/>
    </row>
    <row r="3458" spans="1:25" s="47" customFormat="1" x14ac:dyDescent="0.25">
      <c r="A3458" s="44"/>
      <c r="B3458" s="44"/>
      <c r="C3458" s="44"/>
      <c r="D3458" s="44"/>
      <c r="E3458" s="44"/>
      <c r="G3458" s="44"/>
      <c r="H3458" s="44"/>
      <c r="I3458" s="44"/>
      <c r="J3458" s="44"/>
      <c r="K3458" s="44"/>
      <c r="M3458" s="44"/>
      <c r="N3458" s="44"/>
      <c r="O3458" s="44"/>
      <c r="P3458" s="44"/>
      <c r="Q3458" s="44"/>
      <c r="W3458" s="44"/>
      <c r="X3458" s="44"/>
      <c r="Y3458" s="44"/>
    </row>
    <row r="3459" spans="1:25" s="47" customFormat="1" x14ac:dyDescent="0.25">
      <c r="A3459" s="44"/>
      <c r="B3459" s="44"/>
      <c r="C3459" s="44"/>
      <c r="D3459" s="44"/>
      <c r="E3459" s="44"/>
      <c r="G3459" s="44"/>
      <c r="H3459" s="44"/>
      <c r="I3459" s="44"/>
      <c r="J3459" s="44"/>
      <c r="K3459" s="44"/>
      <c r="M3459" s="44"/>
      <c r="N3459" s="44"/>
      <c r="O3459" s="44"/>
      <c r="P3459" s="44"/>
      <c r="Q3459" s="44"/>
      <c r="W3459" s="44"/>
      <c r="X3459" s="44"/>
      <c r="Y3459" s="44"/>
    </row>
    <row r="3460" spans="1:25" s="47" customFormat="1" x14ac:dyDescent="0.25">
      <c r="A3460" s="44"/>
      <c r="B3460" s="44"/>
      <c r="C3460" s="44"/>
      <c r="D3460" s="44"/>
      <c r="E3460" s="44"/>
      <c r="G3460" s="44"/>
      <c r="H3460" s="44"/>
      <c r="I3460" s="44"/>
      <c r="J3460" s="44"/>
      <c r="K3460" s="44"/>
      <c r="M3460" s="44"/>
      <c r="N3460" s="44"/>
      <c r="O3460" s="44"/>
      <c r="P3460" s="44"/>
      <c r="Q3460" s="44"/>
      <c r="W3460" s="44"/>
      <c r="X3460" s="44"/>
      <c r="Y3460" s="44"/>
    </row>
    <row r="3461" spans="1:25" s="47" customFormat="1" x14ac:dyDescent="0.25">
      <c r="A3461" s="44"/>
      <c r="B3461" s="44"/>
      <c r="C3461" s="44"/>
      <c r="D3461" s="44"/>
      <c r="E3461" s="44"/>
      <c r="G3461" s="44"/>
      <c r="H3461" s="44"/>
      <c r="I3461" s="44"/>
      <c r="J3461" s="44"/>
      <c r="K3461" s="44"/>
      <c r="M3461" s="44"/>
      <c r="N3461" s="44"/>
      <c r="O3461" s="44"/>
      <c r="P3461" s="44"/>
      <c r="Q3461" s="44"/>
      <c r="W3461" s="44"/>
      <c r="X3461" s="44"/>
      <c r="Y3461" s="44"/>
    </row>
    <row r="3462" spans="1:25" s="47" customFormat="1" x14ac:dyDescent="0.25">
      <c r="A3462" s="44"/>
      <c r="B3462" s="44"/>
      <c r="C3462" s="44"/>
      <c r="D3462" s="44"/>
      <c r="E3462" s="44"/>
      <c r="G3462" s="44"/>
      <c r="H3462" s="44"/>
      <c r="I3462" s="44"/>
      <c r="J3462" s="44"/>
      <c r="K3462" s="44"/>
      <c r="M3462" s="44"/>
      <c r="N3462" s="44"/>
      <c r="O3462" s="44"/>
      <c r="P3462" s="44"/>
      <c r="Q3462" s="44"/>
      <c r="W3462" s="44"/>
      <c r="X3462" s="44"/>
      <c r="Y3462" s="44"/>
    </row>
    <row r="3463" spans="1:25" s="47" customFormat="1" x14ac:dyDescent="0.25">
      <c r="A3463" s="44"/>
      <c r="B3463" s="44"/>
      <c r="C3463" s="44"/>
      <c r="D3463" s="44"/>
      <c r="E3463" s="44"/>
      <c r="G3463" s="44"/>
      <c r="H3463" s="44"/>
      <c r="I3463" s="44"/>
      <c r="J3463" s="44"/>
      <c r="K3463" s="44"/>
      <c r="M3463" s="44"/>
      <c r="N3463" s="44"/>
      <c r="O3463" s="44"/>
      <c r="P3463" s="44"/>
      <c r="Q3463" s="44"/>
      <c r="W3463" s="44"/>
      <c r="X3463" s="44"/>
      <c r="Y3463" s="44"/>
    </row>
    <row r="3464" spans="1:25" s="47" customFormat="1" x14ac:dyDescent="0.25">
      <c r="A3464" s="44"/>
      <c r="B3464" s="44"/>
      <c r="C3464" s="44"/>
      <c r="D3464" s="44"/>
      <c r="E3464" s="44"/>
      <c r="G3464" s="44"/>
      <c r="H3464" s="44"/>
      <c r="I3464" s="44"/>
      <c r="J3464" s="44"/>
      <c r="K3464" s="44"/>
      <c r="M3464" s="44"/>
      <c r="N3464" s="44"/>
      <c r="O3464" s="44"/>
      <c r="P3464" s="44"/>
      <c r="Q3464" s="44"/>
      <c r="W3464" s="44"/>
      <c r="X3464" s="44"/>
      <c r="Y3464" s="44"/>
    </row>
    <row r="3465" spans="1:25" s="47" customFormat="1" x14ac:dyDescent="0.25">
      <c r="A3465" s="44"/>
      <c r="B3465" s="44"/>
      <c r="C3465" s="44"/>
      <c r="D3465" s="44"/>
      <c r="E3465" s="44"/>
      <c r="G3465" s="44"/>
      <c r="H3465" s="44"/>
      <c r="I3465" s="44"/>
      <c r="J3465" s="44"/>
      <c r="K3465" s="44"/>
      <c r="M3465" s="44"/>
      <c r="N3465" s="44"/>
      <c r="O3465" s="44"/>
      <c r="P3465" s="44"/>
      <c r="Q3465" s="44"/>
      <c r="W3465" s="44"/>
      <c r="X3465" s="44"/>
      <c r="Y3465" s="44"/>
    </row>
    <row r="3466" spans="1:25" s="47" customFormat="1" x14ac:dyDescent="0.25">
      <c r="A3466" s="44"/>
      <c r="B3466" s="44"/>
      <c r="C3466" s="44"/>
      <c r="D3466" s="44"/>
      <c r="E3466" s="44"/>
      <c r="G3466" s="44"/>
      <c r="H3466" s="44"/>
      <c r="I3466" s="44"/>
      <c r="J3466" s="44"/>
      <c r="K3466" s="44"/>
      <c r="M3466" s="44"/>
      <c r="N3466" s="44"/>
      <c r="O3466" s="44"/>
      <c r="P3466" s="44"/>
      <c r="Q3466" s="44"/>
      <c r="W3466" s="44"/>
      <c r="X3466" s="44"/>
      <c r="Y3466" s="44"/>
    </row>
    <row r="3467" spans="1:25" s="47" customFormat="1" x14ac:dyDescent="0.25">
      <c r="A3467" s="44"/>
      <c r="B3467" s="44"/>
      <c r="C3467" s="44"/>
      <c r="D3467" s="44"/>
      <c r="E3467" s="44"/>
      <c r="G3467" s="44"/>
      <c r="H3467" s="44"/>
      <c r="I3467" s="44"/>
      <c r="J3467" s="44"/>
      <c r="K3467" s="44"/>
      <c r="M3467" s="44"/>
      <c r="N3467" s="44"/>
      <c r="O3467" s="44"/>
      <c r="P3467" s="44"/>
      <c r="Q3467" s="44"/>
      <c r="W3467" s="44"/>
      <c r="X3467" s="44"/>
      <c r="Y3467" s="44"/>
    </row>
    <row r="3468" spans="1:25" s="47" customFormat="1" x14ac:dyDescent="0.25">
      <c r="A3468" s="44"/>
      <c r="B3468" s="44"/>
      <c r="C3468" s="44"/>
      <c r="D3468" s="44"/>
      <c r="E3468" s="44"/>
      <c r="G3468" s="44"/>
      <c r="H3468" s="44"/>
      <c r="I3468" s="44"/>
      <c r="J3468" s="44"/>
      <c r="K3468" s="44"/>
      <c r="M3468" s="44"/>
      <c r="N3468" s="44"/>
      <c r="O3468" s="44"/>
      <c r="P3468" s="44"/>
      <c r="Q3468" s="44"/>
      <c r="W3468" s="44"/>
      <c r="X3468" s="44"/>
      <c r="Y3468" s="44"/>
    </row>
    <row r="3469" spans="1:25" s="47" customFormat="1" x14ac:dyDescent="0.25">
      <c r="A3469" s="44"/>
      <c r="B3469" s="44"/>
      <c r="C3469" s="44"/>
      <c r="D3469" s="44"/>
      <c r="E3469" s="44"/>
      <c r="G3469" s="44"/>
      <c r="H3469" s="44"/>
      <c r="I3469" s="44"/>
      <c r="J3469" s="44"/>
      <c r="K3469" s="44"/>
      <c r="M3469" s="44"/>
      <c r="N3469" s="44"/>
      <c r="O3469" s="44"/>
      <c r="P3469" s="44"/>
      <c r="Q3469" s="44"/>
      <c r="W3469" s="44"/>
      <c r="X3469" s="44"/>
      <c r="Y3469" s="44"/>
    </row>
    <row r="3470" spans="1:25" s="47" customFormat="1" x14ac:dyDescent="0.25">
      <c r="A3470" s="44"/>
      <c r="B3470" s="44"/>
      <c r="C3470" s="44"/>
      <c r="D3470" s="44"/>
      <c r="E3470" s="44"/>
      <c r="G3470" s="44"/>
      <c r="H3470" s="44"/>
      <c r="I3470" s="44"/>
      <c r="J3470" s="44"/>
      <c r="K3470" s="44"/>
      <c r="M3470" s="44"/>
      <c r="N3470" s="44"/>
      <c r="O3470" s="44"/>
      <c r="P3470" s="44"/>
      <c r="Q3470" s="44"/>
      <c r="W3470" s="44"/>
      <c r="X3470" s="44"/>
      <c r="Y3470" s="44"/>
    </row>
    <row r="3471" spans="1:25" s="47" customFormat="1" x14ac:dyDescent="0.25">
      <c r="A3471" s="44"/>
      <c r="B3471" s="44"/>
      <c r="C3471" s="44"/>
      <c r="D3471" s="44"/>
      <c r="E3471" s="44"/>
      <c r="G3471" s="44"/>
      <c r="H3471" s="44"/>
      <c r="I3471" s="44"/>
      <c r="J3471" s="44"/>
      <c r="K3471" s="44"/>
      <c r="M3471" s="44"/>
      <c r="N3471" s="44"/>
      <c r="O3471" s="44"/>
      <c r="P3471" s="44"/>
      <c r="Q3471" s="44"/>
      <c r="W3471" s="44"/>
      <c r="X3471" s="44"/>
      <c r="Y3471" s="44"/>
    </row>
    <row r="3472" spans="1:25" s="47" customFormat="1" x14ac:dyDescent="0.25">
      <c r="A3472" s="44"/>
      <c r="B3472" s="44"/>
      <c r="C3472" s="44"/>
      <c r="D3472" s="44"/>
      <c r="E3472" s="44"/>
      <c r="G3472" s="44"/>
      <c r="H3472" s="44"/>
      <c r="I3472" s="44"/>
      <c r="J3472" s="44"/>
      <c r="K3472" s="44"/>
      <c r="M3472" s="44"/>
      <c r="N3472" s="44"/>
      <c r="O3472" s="44"/>
      <c r="P3472" s="44"/>
      <c r="Q3472" s="44"/>
      <c r="W3472" s="44"/>
      <c r="X3472" s="44"/>
      <c r="Y3472" s="44"/>
    </row>
    <row r="3473" spans="1:25" s="47" customFormat="1" x14ac:dyDescent="0.25">
      <c r="A3473" s="44"/>
      <c r="B3473" s="44"/>
      <c r="C3473" s="44"/>
      <c r="D3473" s="44"/>
      <c r="E3473" s="44"/>
      <c r="G3473" s="44"/>
      <c r="H3473" s="44"/>
      <c r="I3473" s="44"/>
      <c r="J3473" s="44"/>
      <c r="K3473" s="44"/>
      <c r="M3473" s="44"/>
      <c r="N3473" s="44"/>
      <c r="O3473" s="44"/>
      <c r="P3473" s="44"/>
      <c r="Q3473" s="44"/>
      <c r="W3473" s="44"/>
      <c r="X3473" s="44"/>
      <c r="Y3473" s="44"/>
    </row>
    <row r="3474" spans="1:25" s="47" customFormat="1" x14ac:dyDescent="0.25">
      <c r="A3474" s="44"/>
      <c r="B3474" s="44"/>
      <c r="C3474" s="44"/>
      <c r="D3474" s="44"/>
      <c r="E3474" s="44"/>
      <c r="G3474" s="44"/>
      <c r="H3474" s="44"/>
      <c r="I3474" s="44"/>
      <c r="J3474" s="44"/>
      <c r="K3474" s="44"/>
      <c r="M3474" s="44"/>
      <c r="N3474" s="44"/>
      <c r="O3474" s="44"/>
      <c r="P3474" s="44"/>
      <c r="Q3474" s="44"/>
      <c r="W3474" s="44"/>
      <c r="X3474" s="44"/>
      <c r="Y3474" s="44"/>
    </row>
    <row r="3475" spans="1:25" s="47" customFormat="1" x14ac:dyDescent="0.25">
      <c r="A3475" s="44"/>
      <c r="B3475" s="44"/>
      <c r="C3475" s="44"/>
      <c r="D3475" s="44"/>
      <c r="E3475" s="44"/>
      <c r="G3475" s="44"/>
      <c r="H3475" s="44"/>
      <c r="I3475" s="44"/>
      <c r="J3475" s="44"/>
      <c r="K3475" s="44"/>
      <c r="M3475" s="44"/>
      <c r="N3475" s="44"/>
      <c r="O3475" s="44"/>
      <c r="P3475" s="44"/>
      <c r="Q3475" s="44"/>
      <c r="W3475" s="44"/>
      <c r="X3475" s="44"/>
      <c r="Y3475" s="44"/>
    </row>
    <row r="3476" spans="1:25" s="47" customFormat="1" x14ac:dyDescent="0.25">
      <c r="A3476" s="44"/>
      <c r="B3476" s="44"/>
      <c r="C3476" s="44"/>
      <c r="D3476" s="44"/>
      <c r="E3476" s="44"/>
      <c r="G3476" s="44"/>
      <c r="H3476" s="44"/>
      <c r="I3476" s="44"/>
      <c r="J3476" s="44"/>
      <c r="K3476" s="44"/>
      <c r="M3476" s="44"/>
      <c r="N3476" s="44"/>
      <c r="O3476" s="44"/>
      <c r="P3476" s="44"/>
      <c r="Q3476" s="44"/>
      <c r="W3476" s="44"/>
      <c r="X3476" s="44"/>
      <c r="Y3476" s="44"/>
    </row>
    <row r="3477" spans="1:25" s="47" customFormat="1" x14ac:dyDescent="0.25">
      <c r="A3477" s="44"/>
      <c r="B3477" s="44"/>
      <c r="C3477" s="44"/>
      <c r="D3477" s="44"/>
      <c r="E3477" s="44"/>
      <c r="G3477" s="44"/>
      <c r="H3477" s="44"/>
      <c r="I3477" s="44"/>
      <c r="J3477" s="44"/>
      <c r="K3477" s="44"/>
      <c r="M3477" s="44"/>
      <c r="N3477" s="44"/>
      <c r="O3477" s="44"/>
      <c r="P3477" s="44"/>
      <c r="Q3477" s="44"/>
      <c r="W3477" s="44"/>
      <c r="X3477" s="44"/>
      <c r="Y3477" s="44"/>
    </row>
    <row r="3478" spans="1:25" s="47" customFormat="1" x14ac:dyDescent="0.25">
      <c r="A3478" s="44"/>
      <c r="B3478" s="44"/>
      <c r="C3478" s="44"/>
      <c r="D3478" s="44"/>
      <c r="E3478" s="44"/>
      <c r="G3478" s="44"/>
      <c r="H3478" s="44"/>
      <c r="I3478" s="44"/>
      <c r="J3478" s="44"/>
      <c r="K3478" s="44"/>
      <c r="M3478" s="44"/>
      <c r="N3478" s="44"/>
      <c r="O3478" s="44"/>
      <c r="P3478" s="44"/>
      <c r="Q3478" s="44"/>
      <c r="W3478" s="44"/>
      <c r="X3478" s="44"/>
      <c r="Y3478" s="44"/>
    </row>
    <row r="3479" spans="1:25" s="47" customFormat="1" x14ac:dyDescent="0.25">
      <c r="A3479" s="44"/>
      <c r="B3479" s="44"/>
      <c r="C3479" s="44"/>
      <c r="D3479" s="44"/>
      <c r="E3479" s="44"/>
      <c r="G3479" s="44"/>
      <c r="H3479" s="44"/>
      <c r="I3479" s="44"/>
      <c r="J3479" s="44"/>
      <c r="K3479" s="44"/>
      <c r="M3479" s="44"/>
      <c r="N3479" s="44"/>
      <c r="O3479" s="44"/>
      <c r="P3479" s="44"/>
      <c r="Q3479" s="44"/>
      <c r="W3479" s="44"/>
      <c r="X3479" s="44"/>
      <c r="Y3479" s="44"/>
    </row>
    <row r="3480" spans="1:25" s="47" customFormat="1" x14ac:dyDescent="0.25">
      <c r="A3480" s="44"/>
      <c r="B3480" s="44"/>
      <c r="C3480" s="44"/>
      <c r="D3480" s="44"/>
      <c r="E3480" s="44"/>
      <c r="G3480" s="44"/>
      <c r="H3480" s="44"/>
      <c r="I3480" s="44"/>
      <c r="J3480" s="44"/>
      <c r="K3480" s="44"/>
      <c r="M3480" s="44"/>
      <c r="N3480" s="44"/>
      <c r="O3480" s="44"/>
      <c r="P3480" s="44"/>
      <c r="Q3480" s="44"/>
      <c r="W3480" s="44"/>
      <c r="X3480" s="44"/>
      <c r="Y3480" s="44"/>
    </row>
    <row r="3481" spans="1:25" s="47" customFormat="1" x14ac:dyDescent="0.25">
      <c r="A3481" s="44"/>
      <c r="B3481" s="44"/>
      <c r="C3481" s="44"/>
      <c r="D3481" s="44"/>
      <c r="E3481" s="44"/>
      <c r="G3481" s="44"/>
      <c r="H3481" s="44"/>
      <c r="I3481" s="44"/>
      <c r="J3481" s="44"/>
      <c r="K3481" s="44"/>
      <c r="M3481" s="44"/>
      <c r="N3481" s="44"/>
      <c r="O3481" s="44"/>
      <c r="P3481" s="44"/>
      <c r="Q3481" s="44"/>
      <c r="W3481" s="44"/>
      <c r="X3481" s="44"/>
      <c r="Y3481" s="44"/>
    </row>
    <row r="3482" spans="1:25" s="47" customFormat="1" x14ac:dyDescent="0.25">
      <c r="A3482" s="44"/>
      <c r="B3482" s="44"/>
      <c r="C3482" s="44"/>
      <c r="D3482" s="44"/>
      <c r="E3482" s="44"/>
      <c r="G3482" s="44"/>
      <c r="H3482" s="44"/>
      <c r="I3482" s="44"/>
      <c r="J3482" s="44"/>
      <c r="K3482" s="44"/>
      <c r="M3482" s="44"/>
      <c r="N3482" s="44"/>
      <c r="O3482" s="44"/>
      <c r="P3482" s="44"/>
      <c r="Q3482" s="44"/>
      <c r="W3482" s="44"/>
      <c r="X3482" s="44"/>
      <c r="Y3482" s="44"/>
    </row>
    <row r="3483" spans="1:25" s="47" customFormat="1" x14ac:dyDescent="0.25">
      <c r="A3483" s="44"/>
      <c r="B3483" s="44"/>
      <c r="C3483" s="44"/>
      <c r="D3483" s="44"/>
      <c r="E3483" s="44"/>
      <c r="G3483" s="44"/>
      <c r="H3483" s="44"/>
      <c r="I3483" s="44"/>
      <c r="J3483" s="44"/>
      <c r="K3483" s="44"/>
      <c r="M3483" s="44"/>
      <c r="N3483" s="44"/>
      <c r="O3483" s="44"/>
      <c r="P3483" s="44"/>
      <c r="Q3483" s="44"/>
      <c r="W3483" s="44"/>
      <c r="X3483" s="44"/>
      <c r="Y3483" s="44"/>
    </row>
    <row r="3484" spans="1:25" s="47" customFormat="1" x14ac:dyDescent="0.25">
      <c r="A3484" s="44"/>
      <c r="B3484" s="44"/>
      <c r="C3484" s="44"/>
      <c r="D3484" s="44"/>
      <c r="E3484" s="44"/>
      <c r="G3484" s="44"/>
      <c r="H3484" s="44"/>
      <c r="I3484" s="44"/>
      <c r="J3484" s="44"/>
      <c r="K3484" s="44"/>
      <c r="M3484" s="44"/>
      <c r="N3484" s="44"/>
      <c r="O3484" s="44"/>
      <c r="P3484" s="44"/>
      <c r="Q3484" s="44"/>
      <c r="W3484" s="44"/>
      <c r="X3484" s="44"/>
      <c r="Y3484" s="44"/>
    </row>
    <row r="3485" spans="1:25" s="47" customFormat="1" x14ac:dyDescent="0.25">
      <c r="A3485" s="44"/>
      <c r="B3485" s="44"/>
      <c r="C3485" s="44"/>
      <c r="D3485" s="44"/>
      <c r="E3485" s="44"/>
      <c r="G3485" s="44"/>
      <c r="H3485" s="44"/>
      <c r="I3485" s="44"/>
      <c r="J3485" s="44"/>
      <c r="K3485" s="44"/>
      <c r="M3485" s="44"/>
      <c r="N3485" s="44"/>
      <c r="O3485" s="44"/>
      <c r="P3485" s="44"/>
      <c r="Q3485" s="44"/>
      <c r="W3485" s="44"/>
      <c r="X3485" s="44"/>
      <c r="Y3485" s="44"/>
    </row>
    <row r="3486" spans="1:25" s="47" customFormat="1" x14ac:dyDescent="0.25">
      <c r="A3486" s="44"/>
      <c r="B3486" s="44"/>
      <c r="C3486" s="44"/>
      <c r="D3486" s="44"/>
      <c r="E3486" s="44"/>
      <c r="G3486" s="44"/>
      <c r="H3486" s="44"/>
      <c r="I3486" s="44"/>
      <c r="J3486" s="44"/>
      <c r="K3486" s="44"/>
      <c r="M3486" s="44"/>
      <c r="N3486" s="44"/>
      <c r="O3486" s="44"/>
      <c r="P3486" s="44"/>
      <c r="Q3486" s="44"/>
      <c r="W3486" s="44"/>
      <c r="X3486" s="44"/>
      <c r="Y3486" s="44"/>
    </row>
    <row r="3487" spans="1:25" s="47" customFormat="1" x14ac:dyDescent="0.25">
      <c r="A3487" s="44"/>
      <c r="B3487" s="44"/>
      <c r="C3487" s="44"/>
      <c r="D3487" s="44"/>
      <c r="E3487" s="44"/>
      <c r="G3487" s="44"/>
      <c r="H3487" s="44"/>
      <c r="I3487" s="44"/>
      <c r="J3487" s="44"/>
      <c r="K3487" s="44"/>
      <c r="M3487" s="44"/>
      <c r="N3487" s="44"/>
      <c r="O3487" s="44"/>
      <c r="P3487" s="44"/>
      <c r="Q3487" s="44"/>
      <c r="W3487" s="44"/>
      <c r="X3487" s="44"/>
      <c r="Y3487" s="44"/>
    </row>
    <row r="3488" spans="1:25" s="47" customFormat="1" x14ac:dyDescent="0.25">
      <c r="A3488" s="44"/>
      <c r="B3488" s="44"/>
      <c r="C3488" s="44"/>
      <c r="D3488" s="44"/>
      <c r="E3488" s="44"/>
      <c r="G3488" s="44"/>
      <c r="H3488" s="44"/>
      <c r="I3488" s="44"/>
      <c r="J3488" s="44"/>
      <c r="K3488" s="44"/>
      <c r="M3488" s="44"/>
      <c r="N3488" s="44"/>
      <c r="O3488" s="44"/>
      <c r="P3488" s="44"/>
      <c r="Q3488" s="44"/>
      <c r="W3488" s="44"/>
      <c r="X3488" s="44"/>
      <c r="Y3488" s="44"/>
    </row>
    <row r="3489" spans="1:25" s="47" customFormat="1" x14ac:dyDescent="0.25">
      <c r="A3489" s="44"/>
      <c r="B3489" s="44"/>
      <c r="C3489" s="44"/>
      <c r="D3489" s="44"/>
      <c r="E3489" s="44"/>
      <c r="G3489" s="44"/>
      <c r="H3489" s="44"/>
      <c r="I3489" s="44"/>
      <c r="J3489" s="44"/>
      <c r="K3489" s="44"/>
      <c r="M3489" s="44"/>
      <c r="N3489" s="44"/>
      <c r="O3489" s="44"/>
      <c r="P3489" s="44"/>
      <c r="Q3489" s="44"/>
      <c r="W3489" s="44"/>
      <c r="X3489" s="44"/>
      <c r="Y3489" s="44"/>
    </row>
    <row r="3490" spans="1:25" s="47" customFormat="1" x14ac:dyDescent="0.25">
      <c r="A3490" s="44"/>
      <c r="B3490" s="44"/>
      <c r="C3490" s="44"/>
      <c r="D3490" s="44"/>
      <c r="E3490" s="44"/>
      <c r="G3490" s="44"/>
      <c r="H3490" s="44"/>
      <c r="I3490" s="44"/>
      <c r="J3490" s="44"/>
      <c r="K3490" s="44"/>
      <c r="M3490" s="44"/>
      <c r="N3490" s="44"/>
      <c r="O3490" s="44"/>
      <c r="P3490" s="44"/>
      <c r="Q3490" s="44"/>
      <c r="W3490" s="44"/>
      <c r="X3490" s="44"/>
      <c r="Y3490" s="44"/>
    </row>
    <row r="3491" spans="1:25" s="47" customFormat="1" x14ac:dyDescent="0.25">
      <c r="A3491" s="44"/>
      <c r="B3491" s="44"/>
      <c r="C3491" s="44"/>
      <c r="D3491" s="44"/>
      <c r="E3491" s="44"/>
      <c r="G3491" s="44"/>
      <c r="H3491" s="44"/>
      <c r="I3491" s="44"/>
      <c r="J3491" s="44"/>
      <c r="K3491" s="44"/>
      <c r="M3491" s="44"/>
      <c r="N3491" s="44"/>
      <c r="O3491" s="44"/>
      <c r="P3491" s="44"/>
      <c r="Q3491" s="44"/>
      <c r="W3491" s="44"/>
      <c r="X3491" s="44"/>
      <c r="Y3491" s="44"/>
    </row>
    <row r="3492" spans="1:25" s="47" customFormat="1" x14ac:dyDescent="0.25">
      <c r="A3492" s="44"/>
      <c r="B3492" s="44"/>
      <c r="C3492" s="44"/>
      <c r="D3492" s="44"/>
      <c r="E3492" s="44"/>
      <c r="G3492" s="44"/>
      <c r="H3492" s="44"/>
      <c r="I3492" s="44"/>
      <c r="J3492" s="44"/>
      <c r="K3492" s="44"/>
      <c r="M3492" s="44"/>
      <c r="N3492" s="44"/>
      <c r="O3492" s="44"/>
      <c r="P3492" s="44"/>
      <c r="Q3492" s="44"/>
      <c r="W3492" s="44"/>
      <c r="X3492" s="44"/>
      <c r="Y3492" s="44"/>
    </row>
    <row r="3493" spans="1:25" s="47" customFormat="1" x14ac:dyDescent="0.25">
      <c r="A3493" s="44"/>
      <c r="B3493" s="44"/>
      <c r="C3493" s="44"/>
      <c r="D3493" s="44"/>
      <c r="E3493" s="44"/>
      <c r="G3493" s="44"/>
      <c r="H3493" s="44"/>
      <c r="I3493" s="44"/>
      <c r="J3493" s="44"/>
      <c r="K3493" s="44"/>
      <c r="M3493" s="44"/>
      <c r="N3493" s="44"/>
      <c r="O3493" s="44"/>
      <c r="P3493" s="44"/>
      <c r="Q3493" s="44"/>
      <c r="W3493" s="44"/>
      <c r="X3493" s="44"/>
      <c r="Y3493" s="44"/>
    </row>
    <row r="3494" spans="1:25" s="47" customFormat="1" x14ac:dyDescent="0.25">
      <c r="A3494" s="44"/>
      <c r="B3494" s="44"/>
      <c r="C3494" s="44"/>
      <c r="D3494" s="44"/>
      <c r="E3494" s="44"/>
      <c r="G3494" s="44"/>
      <c r="H3494" s="44"/>
      <c r="I3494" s="44"/>
      <c r="J3494" s="44"/>
      <c r="K3494" s="44"/>
      <c r="M3494" s="44"/>
      <c r="N3494" s="44"/>
      <c r="O3494" s="44"/>
      <c r="P3494" s="44"/>
      <c r="Q3494" s="44"/>
      <c r="W3494" s="44"/>
      <c r="X3494" s="44"/>
      <c r="Y3494" s="44"/>
    </row>
    <row r="3495" spans="1:25" s="47" customFormat="1" x14ac:dyDescent="0.25">
      <c r="A3495" s="44"/>
      <c r="B3495" s="44"/>
      <c r="C3495" s="44"/>
      <c r="D3495" s="44"/>
      <c r="E3495" s="44"/>
      <c r="G3495" s="44"/>
      <c r="H3495" s="44"/>
      <c r="I3495" s="44"/>
      <c r="J3495" s="44"/>
      <c r="K3495" s="44"/>
      <c r="M3495" s="44"/>
      <c r="N3495" s="44"/>
      <c r="O3495" s="44"/>
      <c r="P3495" s="44"/>
      <c r="Q3495" s="44"/>
      <c r="W3495" s="44"/>
      <c r="X3495" s="44"/>
      <c r="Y3495" s="44"/>
    </row>
    <row r="3496" spans="1:25" s="47" customFormat="1" x14ac:dyDescent="0.25">
      <c r="A3496" s="44"/>
      <c r="B3496" s="44"/>
      <c r="C3496" s="44"/>
      <c r="D3496" s="44"/>
      <c r="E3496" s="44"/>
      <c r="G3496" s="44"/>
      <c r="H3496" s="44"/>
      <c r="I3496" s="44"/>
      <c r="J3496" s="44"/>
      <c r="K3496" s="44"/>
      <c r="M3496" s="44"/>
      <c r="N3496" s="44"/>
      <c r="O3496" s="44"/>
      <c r="P3496" s="44"/>
      <c r="Q3496" s="44"/>
      <c r="W3496" s="44"/>
      <c r="X3496" s="44"/>
      <c r="Y3496" s="44"/>
    </row>
    <row r="3497" spans="1:25" s="47" customFormat="1" x14ac:dyDescent="0.25">
      <c r="A3497" s="44"/>
      <c r="B3497" s="44"/>
      <c r="C3497" s="44"/>
      <c r="D3497" s="44"/>
      <c r="E3497" s="44"/>
      <c r="G3497" s="44"/>
      <c r="H3497" s="44"/>
      <c r="I3497" s="44"/>
      <c r="J3497" s="44"/>
      <c r="K3497" s="44"/>
      <c r="M3497" s="44"/>
      <c r="N3497" s="44"/>
      <c r="O3497" s="44"/>
      <c r="P3497" s="44"/>
      <c r="Q3497" s="44"/>
      <c r="W3497" s="44"/>
      <c r="X3497" s="44"/>
      <c r="Y3497" s="44"/>
    </row>
    <row r="3498" spans="1:25" s="47" customFormat="1" x14ac:dyDescent="0.25">
      <c r="A3498" s="44"/>
      <c r="B3498" s="44"/>
      <c r="C3498" s="44"/>
      <c r="D3498" s="44"/>
      <c r="E3498" s="44"/>
      <c r="G3498" s="44"/>
      <c r="H3498" s="44"/>
      <c r="I3498" s="44"/>
      <c r="J3498" s="44"/>
      <c r="K3498" s="44"/>
      <c r="M3498" s="44"/>
      <c r="N3498" s="44"/>
      <c r="O3498" s="44"/>
      <c r="P3498" s="44"/>
      <c r="Q3498" s="44"/>
      <c r="W3498" s="44"/>
      <c r="X3498" s="44"/>
      <c r="Y3498" s="44"/>
    </row>
    <row r="3499" spans="1:25" s="47" customFormat="1" x14ac:dyDescent="0.25">
      <c r="A3499" s="44"/>
      <c r="B3499" s="44"/>
      <c r="C3499" s="44"/>
      <c r="D3499" s="44"/>
      <c r="E3499" s="44"/>
      <c r="G3499" s="44"/>
      <c r="H3499" s="44"/>
      <c r="I3499" s="44"/>
      <c r="J3499" s="44"/>
      <c r="K3499" s="44"/>
      <c r="M3499" s="44"/>
      <c r="N3499" s="44"/>
      <c r="O3499" s="44"/>
      <c r="P3499" s="44"/>
      <c r="Q3499" s="44"/>
      <c r="W3499" s="44"/>
      <c r="X3499" s="44"/>
      <c r="Y3499" s="44"/>
    </row>
    <row r="3500" spans="1:25" s="47" customFormat="1" x14ac:dyDescent="0.25">
      <c r="A3500" s="44"/>
      <c r="B3500" s="44"/>
      <c r="C3500" s="44"/>
      <c r="D3500" s="44"/>
      <c r="E3500" s="44"/>
      <c r="G3500" s="44"/>
      <c r="H3500" s="44"/>
      <c r="I3500" s="44"/>
      <c r="J3500" s="44"/>
      <c r="K3500" s="44"/>
      <c r="M3500" s="44"/>
      <c r="N3500" s="44"/>
      <c r="O3500" s="44"/>
      <c r="P3500" s="44"/>
      <c r="Q3500" s="44"/>
      <c r="W3500" s="44"/>
      <c r="X3500" s="44"/>
      <c r="Y3500" s="44"/>
    </row>
    <row r="3501" spans="1:25" s="47" customFormat="1" x14ac:dyDescent="0.25">
      <c r="A3501" s="44"/>
      <c r="B3501" s="44"/>
      <c r="C3501" s="44"/>
      <c r="D3501" s="44"/>
      <c r="E3501" s="44"/>
      <c r="G3501" s="44"/>
      <c r="H3501" s="44"/>
      <c r="I3501" s="44"/>
      <c r="J3501" s="44"/>
      <c r="K3501" s="44"/>
      <c r="M3501" s="44"/>
      <c r="N3501" s="44"/>
      <c r="O3501" s="44"/>
      <c r="P3501" s="44"/>
      <c r="Q3501" s="44"/>
      <c r="W3501" s="44"/>
      <c r="X3501" s="44"/>
      <c r="Y3501" s="44"/>
    </row>
    <row r="3502" spans="1:25" s="47" customFormat="1" x14ac:dyDescent="0.25">
      <c r="A3502" s="44"/>
      <c r="B3502" s="44"/>
      <c r="C3502" s="44"/>
      <c r="D3502" s="44"/>
      <c r="E3502" s="44"/>
      <c r="G3502" s="44"/>
      <c r="H3502" s="44"/>
      <c r="I3502" s="44"/>
      <c r="J3502" s="44"/>
      <c r="K3502" s="44"/>
      <c r="M3502" s="44"/>
      <c r="N3502" s="44"/>
      <c r="O3502" s="44"/>
      <c r="P3502" s="44"/>
      <c r="Q3502" s="44"/>
      <c r="W3502" s="44"/>
      <c r="X3502" s="44"/>
      <c r="Y3502" s="44"/>
    </row>
    <row r="3503" spans="1:25" s="47" customFormat="1" x14ac:dyDescent="0.25">
      <c r="A3503" s="44"/>
      <c r="B3503" s="44"/>
      <c r="C3503" s="44"/>
      <c r="D3503" s="44"/>
      <c r="E3503" s="44"/>
      <c r="G3503" s="44"/>
      <c r="H3503" s="44"/>
      <c r="I3503" s="44"/>
      <c r="J3503" s="44"/>
      <c r="K3503" s="44"/>
      <c r="M3503" s="44"/>
      <c r="N3503" s="44"/>
      <c r="O3503" s="44"/>
      <c r="P3503" s="44"/>
      <c r="Q3503" s="44"/>
      <c r="W3503" s="44"/>
      <c r="X3503" s="44"/>
      <c r="Y3503" s="44"/>
    </row>
    <row r="3504" spans="1:25" s="47" customFormat="1" x14ac:dyDescent="0.25">
      <c r="A3504" s="44"/>
      <c r="B3504" s="44"/>
      <c r="C3504" s="44"/>
      <c r="D3504" s="44"/>
      <c r="E3504" s="44"/>
      <c r="G3504" s="44"/>
      <c r="H3504" s="44"/>
      <c r="I3504" s="44"/>
      <c r="J3504" s="44"/>
      <c r="K3504" s="44"/>
      <c r="M3504" s="44"/>
      <c r="N3504" s="44"/>
      <c r="O3504" s="44"/>
      <c r="P3504" s="44"/>
      <c r="Q3504" s="44"/>
      <c r="W3504" s="44"/>
      <c r="X3504" s="44"/>
      <c r="Y3504" s="44"/>
    </row>
    <row r="3505" spans="1:25" s="47" customFormat="1" x14ac:dyDescent="0.25">
      <c r="A3505" s="44"/>
      <c r="B3505" s="44"/>
      <c r="C3505" s="44"/>
      <c r="D3505" s="44"/>
      <c r="E3505" s="44"/>
      <c r="G3505" s="44"/>
      <c r="H3505" s="44"/>
      <c r="I3505" s="44"/>
      <c r="J3505" s="44"/>
      <c r="K3505" s="44"/>
      <c r="M3505" s="44"/>
      <c r="N3505" s="44"/>
      <c r="O3505" s="44"/>
      <c r="P3505" s="44"/>
      <c r="Q3505" s="44"/>
      <c r="W3505" s="44"/>
      <c r="X3505" s="44"/>
      <c r="Y3505" s="44"/>
    </row>
    <row r="3506" spans="1:25" s="47" customFormat="1" x14ac:dyDescent="0.25">
      <c r="A3506" s="44"/>
      <c r="B3506" s="44"/>
      <c r="C3506" s="44"/>
      <c r="D3506" s="44"/>
      <c r="E3506" s="44"/>
      <c r="G3506" s="44"/>
      <c r="H3506" s="44"/>
      <c r="I3506" s="44"/>
      <c r="J3506" s="44"/>
      <c r="K3506" s="44"/>
      <c r="M3506" s="44"/>
      <c r="N3506" s="44"/>
      <c r="O3506" s="44"/>
      <c r="P3506" s="44"/>
      <c r="Q3506" s="44"/>
      <c r="W3506" s="44"/>
      <c r="X3506" s="44"/>
      <c r="Y3506" s="44"/>
    </row>
    <row r="3507" spans="1:25" s="47" customFormat="1" x14ac:dyDescent="0.25">
      <c r="A3507" s="44"/>
      <c r="B3507" s="44"/>
      <c r="C3507" s="44"/>
      <c r="D3507" s="44"/>
      <c r="E3507" s="44"/>
      <c r="G3507" s="44"/>
      <c r="H3507" s="44"/>
      <c r="I3507" s="44"/>
      <c r="J3507" s="44"/>
      <c r="K3507" s="44"/>
      <c r="M3507" s="44"/>
      <c r="N3507" s="44"/>
      <c r="O3507" s="44"/>
      <c r="P3507" s="44"/>
      <c r="Q3507" s="44"/>
      <c r="W3507" s="44"/>
      <c r="X3507" s="44"/>
      <c r="Y3507" s="44"/>
    </row>
    <row r="3508" spans="1:25" s="47" customFormat="1" x14ac:dyDescent="0.25">
      <c r="A3508" s="44"/>
      <c r="B3508" s="44"/>
      <c r="C3508" s="44"/>
      <c r="D3508" s="44"/>
      <c r="E3508" s="44"/>
      <c r="G3508" s="44"/>
      <c r="H3508" s="44"/>
      <c r="I3508" s="44"/>
      <c r="J3508" s="44"/>
      <c r="K3508" s="44"/>
      <c r="M3508" s="44"/>
      <c r="N3508" s="44"/>
      <c r="O3508" s="44"/>
      <c r="P3508" s="44"/>
      <c r="Q3508" s="44"/>
      <c r="W3508" s="44"/>
      <c r="X3508" s="44"/>
      <c r="Y3508" s="44"/>
    </row>
    <row r="3509" spans="1:25" s="47" customFormat="1" x14ac:dyDescent="0.25">
      <c r="A3509" s="44"/>
      <c r="B3509" s="44"/>
      <c r="C3509" s="44"/>
      <c r="D3509" s="44"/>
      <c r="E3509" s="44"/>
      <c r="G3509" s="44"/>
      <c r="H3509" s="44"/>
      <c r="I3509" s="44"/>
      <c r="J3509" s="44"/>
      <c r="K3509" s="44"/>
      <c r="M3509" s="44"/>
      <c r="N3509" s="44"/>
      <c r="O3509" s="44"/>
      <c r="P3509" s="44"/>
      <c r="Q3509" s="44"/>
      <c r="W3509" s="44"/>
      <c r="X3509" s="44"/>
      <c r="Y3509" s="44"/>
    </row>
    <row r="3510" spans="1:25" s="47" customFormat="1" x14ac:dyDescent="0.25">
      <c r="A3510" s="44"/>
      <c r="B3510" s="44"/>
      <c r="C3510" s="44"/>
      <c r="D3510" s="44"/>
      <c r="E3510" s="44"/>
      <c r="G3510" s="44"/>
      <c r="H3510" s="44"/>
      <c r="I3510" s="44"/>
      <c r="J3510" s="44"/>
      <c r="K3510" s="44"/>
      <c r="M3510" s="44"/>
      <c r="N3510" s="44"/>
      <c r="O3510" s="44"/>
      <c r="P3510" s="44"/>
      <c r="Q3510" s="44"/>
      <c r="W3510" s="44"/>
      <c r="X3510" s="44"/>
      <c r="Y3510" s="44"/>
    </row>
    <row r="3511" spans="1:25" s="47" customFormat="1" x14ac:dyDescent="0.25">
      <c r="A3511" s="44"/>
      <c r="B3511" s="44"/>
      <c r="C3511" s="44"/>
      <c r="D3511" s="44"/>
      <c r="E3511" s="44"/>
      <c r="G3511" s="44"/>
      <c r="H3511" s="44"/>
      <c r="I3511" s="44"/>
      <c r="J3511" s="44"/>
      <c r="K3511" s="44"/>
      <c r="M3511" s="44"/>
      <c r="N3511" s="44"/>
      <c r="O3511" s="44"/>
      <c r="P3511" s="44"/>
      <c r="Q3511" s="44"/>
      <c r="W3511" s="44"/>
      <c r="X3511" s="44"/>
      <c r="Y3511" s="44"/>
    </row>
    <row r="3512" spans="1:25" s="47" customFormat="1" x14ac:dyDescent="0.25">
      <c r="A3512" s="44"/>
      <c r="B3512" s="44"/>
      <c r="C3512" s="44"/>
      <c r="D3512" s="44"/>
      <c r="E3512" s="44"/>
      <c r="G3512" s="44"/>
      <c r="H3512" s="44"/>
      <c r="I3512" s="44"/>
      <c r="J3512" s="44"/>
      <c r="K3512" s="44"/>
      <c r="M3512" s="44"/>
      <c r="N3512" s="44"/>
      <c r="O3512" s="44"/>
      <c r="P3512" s="44"/>
      <c r="Q3512" s="44"/>
      <c r="W3512" s="44"/>
      <c r="X3512" s="44"/>
      <c r="Y3512" s="44"/>
    </row>
    <row r="3513" spans="1:25" s="47" customFormat="1" x14ac:dyDescent="0.25">
      <c r="A3513" s="44"/>
      <c r="B3513" s="44"/>
      <c r="C3513" s="44"/>
      <c r="D3513" s="44"/>
      <c r="E3513" s="44"/>
      <c r="G3513" s="44"/>
      <c r="H3513" s="44"/>
      <c r="I3513" s="44"/>
      <c r="J3513" s="44"/>
      <c r="K3513" s="44"/>
      <c r="M3513" s="44"/>
      <c r="N3513" s="44"/>
      <c r="O3513" s="44"/>
      <c r="P3513" s="44"/>
      <c r="Q3513" s="44"/>
      <c r="W3513" s="44"/>
      <c r="X3513" s="44"/>
      <c r="Y3513" s="44"/>
    </row>
    <row r="3514" spans="1:25" s="47" customFormat="1" x14ac:dyDescent="0.25">
      <c r="A3514" s="44"/>
      <c r="B3514" s="44"/>
      <c r="C3514" s="44"/>
      <c r="D3514" s="44"/>
      <c r="E3514" s="44"/>
      <c r="G3514" s="44"/>
      <c r="H3514" s="44"/>
      <c r="I3514" s="44"/>
      <c r="J3514" s="44"/>
      <c r="K3514" s="44"/>
      <c r="M3514" s="44"/>
      <c r="N3514" s="44"/>
      <c r="O3514" s="44"/>
      <c r="P3514" s="44"/>
      <c r="Q3514" s="44"/>
      <c r="W3514" s="44"/>
      <c r="X3514" s="44"/>
      <c r="Y3514" s="44"/>
    </row>
    <row r="3515" spans="1:25" s="47" customFormat="1" x14ac:dyDescent="0.25">
      <c r="A3515" s="44"/>
      <c r="B3515" s="44"/>
      <c r="C3515" s="44"/>
      <c r="D3515" s="44"/>
      <c r="E3515" s="44"/>
      <c r="G3515" s="44"/>
      <c r="H3515" s="44"/>
      <c r="I3515" s="44"/>
      <c r="J3515" s="44"/>
      <c r="K3515" s="44"/>
      <c r="M3515" s="44"/>
      <c r="N3515" s="44"/>
      <c r="O3515" s="44"/>
      <c r="P3515" s="44"/>
      <c r="Q3515" s="44"/>
      <c r="W3515" s="44"/>
      <c r="X3515" s="44"/>
      <c r="Y3515" s="44"/>
    </row>
    <row r="3516" spans="1:25" s="47" customFormat="1" x14ac:dyDescent="0.25">
      <c r="A3516" s="44"/>
      <c r="B3516" s="44"/>
      <c r="C3516" s="44"/>
      <c r="D3516" s="44"/>
      <c r="E3516" s="44"/>
      <c r="G3516" s="44"/>
      <c r="H3516" s="44"/>
      <c r="I3516" s="44"/>
      <c r="J3516" s="44"/>
      <c r="K3516" s="44"/>
      <c r="M3516" s="44"/>
      <c r="N3516" s="44"/>
      <c r="O3516" s="44"/>
      <c r="P3516" s="44"/>
      <c r="Q3516" s="44"/>
      <c r="W3516" s="44"/>
      <c r="X3516" s="44"/>
      <c r="Y3516" s="44"/>
    </row>
    <row r="3517" spans="1:25" s="47" customFormat="1" x14ac:dyDescent="0.25">
      <c r="A3517" s="44"/>
      <c r="B3517" s="44"/>
      <c r="C3517" s="44"/>
      <c r="D3517" s="44"/>
      <c r="E3517" s="44"/>
      <c r="G3517" s="44"/>
      <c r="H3517" s="44"/>
      <c r="I3517" s="44"/>
      <c r="J3517" s="44"/>
      <c r="K3517" s="44"/>
      <c r="M3517" s="44"/>
      <c r="N3517" s="44"/>
      <c r="O3517" s="44"/>
      <c r="P3517" s="44"/>
      <c r="Q3517" s="44"/>
      <c r="W3517" s="44"/>
      <c r="X3517" s="44"/>
      <c r="Y3517" s="44"/>
    </row>
    <row r="3518" spans="1:25" s="47" customFormat="1" x14ac:dyDescent="0.25">
      <c r="A3518" s="44"/>
      <c r="B3518" s="44"/>
      <c r="C3518" s="44"/>
      <c r="D3518" s="44"/>
      <c r="E3518" s="44"/>
      <c r="G3518" s="44"/>
      <c r="H3518" s="44"/>
      <c r="I3518" s="44"/>
      <c r="J3518" s="44"/>
      <c r="K3518" s="44"/>
      <c r="M3518" s="44"/>
      <c r="N3518" s="44"/>
      <c r="O3518" s="44"/>
      <c r="P3518" s="44"/>
      <c r="Q3518" s="44"/>
      <c r="W3518" s="44"/>
      <c r="X3518" s="44"/>
      <c r="Y3518" s="44"/>
    </row>
    <row r="3519" spans="1:25" s="47" customFormat="1" x14ac:dyDescent="0.25">
      <c r="A3519" s="44"/>
      <c r="B3519" s="44"/>
      <c r="C3519" s="44"/>
      <c r="D3519" s="44"/>
      <c r="E3519" s="44"/>
      <c r="G3519" s="44"/>
      <c r="H3519" s="44"/>
      <c r="I3519" s="44"/>
      <c r="J3519" s="44"/>
      <c r="K3519" s="44"/>
      <c r="M3519" s="44"/>
      <c r="N3519" s="44"/>
      <c r="O3519" s="44"/>
      <c r="P3519" s="44"/>
      <c r="Q3519" s="44"/>
      <c r="W3519" s="44"/>
      <c r="X3519" s="44"/>
      <c r="Y3519" s="44"/>
    </row>
    <row r="3520" spans="1:25" s="47" customFormat="1" x14ac:dyDescent="0.25">
      <c r="A3520" s="44"/>
      <c r="B3520" s="44"/>
      <c r="C3520" s="44"/>
      <c r="D3520" s="44"/>
      <c r="E3520" s="44"/>
      <c r="G3520" s="44"/>
      <c r="H3520" s="44"/>
      <c r="I3520" s="44"/>
      <c r="J3520" s="44"/>
      <c r="K3520" s="44"/>
      <c r="M3520" s="44"/>
      <c r="N3520" s="44"/>
      <c r="O3520" s="44"/>
      <c r="P3520" s="44"/>
      <c r="Q3520" s="44"/>
      <c r="W3520" s="44"/>
      <c r="X3520" s="44"/>
      <c r="Y3520" s="44"/>
    </row>
    <row r="3521" spans="1:25" s="47" customFormat="1" x14ac:dyDescent="0.25">
      <c r="A3521" s="44"/>
      <c r="B3521" s="44"/>
      <c r="C3521" s="44"/>
      <c r="D3521" s="44"/>
      <c r="E3521" s="44"/>
      <c r="G3521" s="44"/>
      <c r="H3521" s="44"/>
      <c r="I3521" s="44"/>
      <c r="J3521" s="44"/>
      <c r="K3521" s="44"/>
      <c r="M3521" s="44"/>
      <c r="N3521" s="44"/>
      <c r="O3521" s="44"/>
      <c r="P3521" s="44"/>
      <c r="Q3521" s="44"/>
      <c r="W3521" s="44"/>
      <c r="X3521" s="44"/>
      <c r="Y3521" s="44"/>
    </row>
    <row r="3522" spans="1:25" s="47" customFormat="1" x14ac:dyDescent="0.25">
      <c r="A3522" s="44"/>
      <c r="B3522" s="44"/>
      <c r="C3522" s="44"/>
      <c r="D3522" s="44"/>
      <c r="E3522" s="44"/>
      <c r="G3522" s="44"/>
      <c r="H3522" s="44"/>
      <c r="I3522" s="44"/>
      <c r="J3522" s="44"/>
      <c r="K3522" s="44"/>
      <c r="M3522" s="44"/>
      <c r="N3522" s="44"/>
      <c r="O3522" s="44"/>
      <c r="P3522" s="44"/>
      <c r="Q3522" s="44"/>
      <c r="W3522" s="44"/>
      <c r="X3522" s="44"/>
      <c r="Y3522" s="44"/>
    </row>
    <row r="3523" spans="1:25" s="47" customFormat="1" x14ac:dyDescent="0.25">
      <c r="A3523" s="44"/>
      <c r="B3523" s="44"/>
      <c r="C3523" s="44"/>
      <c r="D3523" s="44"/>
      <c r="E3523" s="44"/>
      <c r="G3523" s="44"/>
      <c r="H3523" s="44"/>
      <c r="I3523" s="44"/>
      <c r="J3523" s="44"/>
      <c r="K3523" s="44"/>
      <c r="M3523" s="44"/>
      <c r="N3523" s="44"/>
      <c r="O3523" s="44"/>
      <c r="P3523" s="44"/>
      <c r="Q3523" s="44"/>
      <c r="W3523" s="44"/>
      <c r="X3523" s="44"/>
      <c r="Y3523" s="44"/>
    </row>
    <row r="3524" spans="1:25" s="47" customFormat="1" x14ac:dyDescent="0.25">
      <c r="A3524" s="44"/>
      <c r="B3524" s="44"/>
      <c r="C3524" s="44"/>
      <c r="D3524" s="44"/>
      <c r="E3524" s="44"/>
      <c r="G3524" s="44"/>
      <c r="H3524" s="44"/>
      <c r="I3524" s="44"/>
      <c r="J3524" s="44"/>
      <c r="K3524" s="44"/>
      <c r="M3524" s="44"/>
      <c r="N3524" s="44"/>
      <c r="O3524" s="44"/>
      <c r="P3524" s="44"/>
      <c r="Q3524" s="44"/>
      <c r="W3524" s="44"/>
      <c r="X3524" s="44"/>
      <c r="Y3524" s="44"/>
    </row>
    <row r="3525" spans="1:25" s="47" customFormat="1" x14ac:dyDescent="0.25">
      <c r="A3525" s="44"/>
      <c r="B3525" s="44"/>
      <c r="C3525" s="44"/>
      <c r="D3525" s="44"/>
      <c r="E3525" s="44"/>
      <c r="G3525" s="44"/>
      <c r="H3525" s="44"/>
      <c r="I3525" s="44"/>
      <c r="J3525" s="44"/>
      <c r="K3525" s="44"/>
      <c r="M3525" s="44"/>
      <c r="N3525" s="44"/>
      <c r="O3525" s="44"/>
      <c r="P3525" s="44"/>
      <c r="Q3525" s="44"/>
      <c r="W3525" s="44"/>
      <c r="X3525" s="44"/>
      <c r="Y3525" s="44"/>
    </row>
    <row r="3526" spans="1:25" s="47" customFormat="1" x14ac:dyDescent="0.25">
      <c r="A3526" s="44"/>
      <c r="B3526" s="44"/>
      <c r="C3526" s="44"/>
      <c r="D3526" s="44"/>
      <c r="E3526" s="44"/>
      <c r="G3526" s="44"/>
      <c r="H3526" s="44"/>
      <c r="I3526" s="44"/>
      <c r="J3526" s="44"/>
      <c r="K3526" s="44"/>
      <c r="M3526" s="44"/>
      <c r="N3526" s="44"/>
      <c r="O3526" s="44"/>
      <c r="P3526" s="44"/>
      <c r="Q3526" s="44"/>
      <c r="W3526" s="44"/>
      <c r="X3526" s="44"/>
      <c r="Y3526" s="44"/>
    </row>
    <row r="3527" spans="1:25" s="47" customFormat="1" x14ac:dyDescent="0.25">
      <c r="A3527" s="44"/>
      <c r="B3527" s="44"/>
      <c r="C3527" s="44"/>
      <c r="D3527" s="44"/>
      <c r="E3527" s="44"/>
      <c r="G3527" s="44"/>
      <c r="H3527" s="44"/>
      <c r="I3527" s="44"/>
      <c r="J3527" s="44"/>
      <c r="K3527" s="44"/>
      <c r="M3527" s="44"/>
      <c r="N3527" s="44"/>
      <c r="O3527" s="44"/>
      <c r="P3527" s="44"/>
      <c r="Q3527" s="44"/>
      <c r="W3527" s="44"/>
      <c r="X3527" s="44"/>
      <c r="Y3527" s="44"/>
    </row>
    <row r="3528" spans="1:25" s="47" customFormat="1" x14ac:dyDescent="0.25">
      <c r="A3528" s="44"/>
      <c r="B3528" s="44"/>
      <c r="C3528" s="44"/>
      <c r="D3528" s="44"/>
      <c r="E3528" s="44"/>
      <c r="G3528" s="44"/>
      <c r="H3528" s="44"/>
      <c r="I3528" s="44"/>
      <c r="J3528" s="44"/>
      <c r="K3528" s="44"/>
      <c r="M3528" s="44"/>
      <c r="N3528" s="44"/>
      <c r="O3528" s="44"/>
      <c r="P3528" s="44"/>
      <c r="Q3528" s="44"/>
      <c r="W3528" s="44"/>
      <c r="X3528" s="44"/>
      <c r="Y3528" s="44"/>
    </row>
    <row r="3529" spans="1:25" s="47" customFormat="1" x14ac:dyDescent="0.25">
      <c r="A3529" s="44"/>
      <c r="B3529" s="44"/>
      <c r="C3529" s="44"/>
      <c r="D3529" s="44"/>
      <c r="E3529" s="44"/>
      <c r="G3529" s="44"/>
      <c r="H3529" s="44"/>
      <c r="I3529" s="44"/>
      <c r="J3529" s="44"/>
      <c r="K3529" s="44"/>
      <c r="M3529" s="44"/>
      <c r="N3529" s="44"/>
      <c r="O3529" s="44"/>
      <c r="P3529" s="44"/>
      <c r="Q3529" s="44"/>
      <c r="W3529" s="44"/>
      <c r="X3529" s="44"/>
      <c r="Y3529" s="44"/>
    </row>
    <row r="3530" spans="1:25" s="47" customFormat="1" x14ac:dyDescent="0.25">
      <c r="A3530" s="44"/>
      <c r="B3530" s="44"/>
      <c r="C3530" s="44"/>
      <c r="D3530" s="44"/>
      <c r="E3530" s="44"/>
      <c r="G3530" s="44"/>
      <c r="H3530" s="44"/>
      <c r="I3530" s="44"/>
      <c r="J3530" s="44"/>
      <c r="K3530" s="44"/>
      <c r="M3530" s="44"/>
      <c r="N3530" s="44"/>
      <c r="O3530" s="44"/>
      <c r="P3530" s="44"/>
      <c r="Q3530" s="44"/>
      <c r="W3530" s="44"/>
      <c r="X3530" s="44"/>
      <c r="Y3530" s="44"/>
    </row>
    <row r="3531" spans="1:25" s="47" customFormat="1" x14ac:dyDescent="0.25">
      <c r="A3531" s="44"/>
      <c r="B3531" s="44"/>
      <c r="C3531" s="44"/>
      <c r="D3531" s="44"/>
      <c r="E3531" s="44"/>
      <c r="G3531" s="44"/>
      <c r="H3531" s="44"/>
      <c r="I3531" s="44"/>
      <c r="J3531" s="44"/>
      <c r="K3531" s="44"/>
      <c r="M3531" s="44"/>
      <c r="N3531" s="44"/>
      <c r="O3531" s="44"/>
      <c r="P3531" s="44"/>
      <c r="Q3531" s="44"/>
      <c r="W3531" s="44"/>
      <c r="X3531" s="44"/>
      <c r="Y3531" s="44"/>
    </row>
    <row r="3532" spans="1:25" s="47" customFormat="1" x14ac:dyDescent="0.25">
      <c r="A3532" s="44"/>
      <c r="B3532" s="44"/>
      <c r="C3532" s="44"/>
      <c r="D3532" s="44"/>
      <c r="E3532" s="44"/>
      <c r="G3532" s="44"/>
      <c r="H3532" s="44"/>
      <c r="I3532" s="44"/>
      <c r="J3532" s="44"/>
      <c r="K3532" s="44"/>
      <c r="M3532" s="44"/>
      <c r="N3532" s="44"/>
      <c r="O3532" s="44"/>
      <c r="P3532" s="44"/>
      <c r="Q3532" s="44"/>
      <c r="W3532" s="44"/>
      <c r="X3532" s="44"/>
      <c r="Y3532" s="44"/>
    </row>
    <row r="3533" spans="1:25" s="47" customFormat="1" x14ac:dyDescent="0.25">
      <c r="A3533" s="44"/>
      <c r="B3533" s="44"/>
      <c r="C3533" s="44"/>
      <c r="D3533" s="44"/>
      <c r="E3533" s="44"/>
      <c r="G3533" s="44"/>
      <c r="H3533" s="44"/>
      <c r="I3533" s="44"/>
      <c r="J3533" s="44"/>
      <c r="K3533" s="44"/>
      <c r="M3533" s="44"/>
      <c r="N3533" s="44"/>
      <c r="O3533" s="44"/>
      <c r="P3533" s="44"/>
      <c r="Q3533" s="44"/>
      <c r="W3533" s="44"/>
      <c r="X3533" s="44"/>
      <c r="Y3533" s="44"/>
    </row>
    <row r="3534" spans="1:25" s="47" customFormat="1" x14ac:dyDescent="0.25">
      <c r="A3534" s="44"/>
      <c r="B3534" s="44"/>
      <c r="C3534" s="44"/>
      <c r="D3534" s="44"/>
      <c r="E3534" s="44"/>
      <c r="G3534" s="44"/>
      <c r="H3534" s="44"/>
      <c r="I3534" s="44"/>
      <c r="J3534" s="44"/>
      <c r="K3534" s="44"/>
      <c r="M3534" s="44"/>
      <c r="N3534" s="44"/>
      <c r="O3534" s="44"/>
      <c r="P3534" s="44"/>
      <c r="Q3534" s="44"/>
      <c r="W3534" s="44"/>
      <c r="X3534" s="44"/>
      <c r="Y3534" s="44"/>
    </row>
    <row r="3535" spans="1:25" s="47" customFormat="1" x14ac:dyDescent="0.25">
      <c r="A3535" s="44"/>
      <c r="B3535" s="44"/>
      <c r="C3535" s="44"/>
      <c r="D3535" s="44"/>
      <c r="E3535" s="44"/>
      <c r="G3535" s="44"/>
      <c r="H3535" s="44"/>
      <c r="I3535" s="44"/>
      <c r="J3535" s="44"/>
      <c r="K3535" s="44"/>
      <c r="M3535" s="44"/>
      <c r="N3535" s="44"/>
      <c r="O3535" s="44"/>
      <c r="P3535" s="44"/>
      <c r="Q3535" s="44"/>
      <c r="W3535" s="44"/>
      <c r="X3535" s="44"/>
      <c r="Y3535" s="44"/>
    </row>
    <row r="3536" spans="1:25" s="47" customFormat="1" x14ac:dyDescent="0.25">
      <c r="A3536" s="44"/>
      <c r="B3536" s="44"/>
      <c r="C3536" s="44"/>
      <c r="D3536" s="44"/>
      <c r="E3536" s="44"/>
      <c r="G3536" s="44"/>
      <c r="H3536" s="44"/>
      <c r="I3536" s="44"/>
      <c r="J3536" s="44"/>
      <c r="K3536" s="44"/>
      <c r="M3536" s="44"/>
      <c r="N3536" s="44"/>
      <c r="O3536" s="44"/>
      <c r="P3536" s="44"/>
      <c r="Q3536" s="44"/>
      <c r="W3536" s="44"/>
      <c r="X3536" s="44"/>
      <c r="Y3536" s="44"/>
    </row>
    <row r="3537" spans="1:25" s="47" customFormat="1" x14ac:dyDescent="0.25">
      <c r="A3537" s="44"/>
      <c r="B3537" s="44"/>
      <c r="C3537" s="44"/>
      <c r="D3537" s="44"/>
      <c r="E3537" s="44"/>
      <c r="G3537" s="44"/>
      <c r="H3537" s="44"/>
      <c r="I3537" s="44"/>
      <c r="J3537" s="44"/>
      <c r="K3537" s="44"/>
      <c r="M3537" s="44"/>
      <c r="N3537" s="44"/>
      <c r="O3537" s="44"/>
      <c r="P3537" s="44"/>
      <c r="Q3537" s="44"/>
      <c r="W3537" s="44"/>
      <c r="X3537" s="44"/>
      <c r="Y3537" s="44"/>
    </row>
    <row r="3538" spans="1:25" s="47" customFormat="1" x14ac:dyDescent="0.25">
      <c r="A3538" s="44"/>
      <c r="B3538" s="44"/>
      <c r="C3538" s="44"/>
      <c r="D3538" s="44"/>
      <c r="E3538" s="44"/>
      <c r="G3538" s="44"/>
      <c r="H3538" s="44"/>
      <c r="I3538" s="44"/>
      <c r="J3538" s="44"/>
      <c r="K3538" s="44"/>
      <c r="M3538" s="44"/>
      <c r="N3538" s="44"/>
      <c r="O3538" s="44"/>
      <c r="P3538" s="44"/>
      <c r="Q3538" s="44"/>
      <c r="W3538" s="44"/>
      <c r="X3538" s="44"/>
      <c r="Y3538" s="44"/>
    </row>
    <row r="3539" spans="1:25" s="47" customFormat="1" x14ac:dyDescent="0.25">
      <c r="A3539" s="44"/>
      <c r="B3539" s="44"/>
      <c r="C3539" s="44"/>
      <c r="D3539" s="44"/>
      <c r="E3539" s="44"/>
      <c r="G3539" s="44"/>
      <c r="H3539" s="44"/>
      <c r="I3539" s="44"/>
      <c r="J3539" s="44"/>
      <c r="K3539" s="44"/>
      <c r="M3539" s="44"/>
      <c r="N3539" s="44"/>
      <c r="O3539" s="44"/>
      <c r="P3539" s="44"/>
      <c r="Q3539" s="44"/>
      <c r="W3539" s="44"/>
      <c r="X3539" s="44"/>
      <c r="Y3539" s="44"/>
    </row>
    <row r="3540" spans="1:25" s="47" customFormat="1" x14ac:dyDescent="0.25">
      <c r="A3540" s="44"/>
      <c r="B3540" s="44"/>
      <c r="C3540" s="44"/>
      <c r="D3540" s="44"/>
      <c r="E3540" s="44"/>
      <c r="G3540" s="44"/>
      <c r="H3540" s="44"/>
      <c r="I3540" s="44"/>
      <c r="J3540" s="44"/>
      <c r="K3540" s="44"/>
      <c r="M3540" s="44"/>
      <c r="N3540" s="44"/>
      <c r="O3540" s="44"/>
      <c r="P3540" s="44"/>
      <c r="Q3540" s="44"/>
      <c r="W3540" s="44"/>
      <c r="X3540" s="44"/>
      <c r="Y3540" s="44"/>
    </row>
    <row r="3541" spans="1:25" s="47" customFormat="1" x14ac:dyDescent="0.25">
      <c r="A3541" s="44"/>
      <c r="B3541" s="44"/>
      <c r="C3541" s="44"/>
      <c r="D3541" s="44"/>
      <c r="E3541" s="44"/>
      <c r="G3541" s="44"/>
      <c r="H3541" s="44"/>
      <c r="I3541" s="44"/>
      <c r="J3541" s="44"/>
      <c r="K3541" s="44"/>
      <c r="M3541" s="44"/>
      <c r="N3541" s="44"/>
      <c r="O3541" s="44"/>
      <c r="P3541" s="44"/>
      <c r="Q3541" s="44"/>
      <c r="W3541" s="44"/>
      <c r="X3541" s="44"/>
      <c r="Y3541" s="44"/>
    </row>
    <row r="3542" spans="1:25" s="47" customFormat="1" x14ac:dyDescent="0.25">
      <c r="A3542" s="44"/>
      <c r="B3542" s="44"/>
      <c r="C3542" s="44"/>
      <c r="D3542" s="44"/>
      <c r="E3542" s="44"/>
      <c r="G3542" s="44"/>
      <c r="H3542" s="44"/>
      <c r="I3542" s="44"/>
      <c r="J3542" s="44"/>
      <c r="K3542" s="44"/>
      <c r="M3542" s="44"/>
      <c r="N3542" s="44"/>
      <c r="O3542" s="44"/>
      <c r="P3542" s="44"/>
      <c r="Q3542" s="44"/>
      <c r="W3542" s="44"/>
      <c r="X3542" s="44"/>
      <c r="Y3542" s="44"/>
    </row>
    <row r="3543" spans="1:25" s="47" customFormat="1" x14ac:dyDescent="0.25">
      <c r="A3543" s="44"/>
      <c r="B3543" s="44"/>
      <c r="C3543" s="44"/>
      <c r="D3543" s="44"/>
      <c r="E3543" s="44"/>
      <c r="G3543" s="44"/>
      <c r="H3543" s="44"/>
      <c r="I3543" s="44"/>
      <c r="J3543" s="44"/>
      <c r="K3543" s="44"/>
      <c r="M3543" s="44"/>
      <c r="N3543" s="44"/>
      <c r="O3543" s="44"/>
      <c r="P3543" s="44"/>
      <c r="Q3543" s="44"/>
      <c r="W3543" s="44"/>
      <c r="X3543" s="44"/>
      <c r="Y3543" s="44"/>
    </row>
    <row r="3544" spans="1:25" s="47" customFormat="1" x14ac:dyDescent="0.25">
      <c r="A3544" s="44"/>
      <c r="B3544" s="44"/>
      <c r="C3544" s="44"/>
      <c r="D3544" s="44"/>
      <c r="E3544" s="44"/>
      <c r="G3544" s="44"/>
      <c r="H3544" s="44"/>
      <c r="I3544" s="44"/>
      <c r="J3544" s="44"/>
      <c r="K3544" s="44"/>
      <c r="M3544" s="44"/>
      <c r="N3544" s="44"/>
      <c r="O3544" s="44"/>
      <c r="P3544" s="44"/>
      <c r="Q3544" s="44"/>
      <c r="W3544" s="44"/>
      <c r="X3544" s="44"/>
      <c r="Y3544" s="44"/>
    </row>
    <row r="3545" spans="1:25" s="47" customFormat="1" x14ac:dyDescent="0.25">
      <c r="A3545" s="44"/>
      <c r="B3545" s="44"/>
      <c r="C3545" s="44"/>
      <c r="D3545" s="44"/>
      <c r="E3545" s="44"/>
      <c r="G3545" s="44"/>
      <c r="H3545" s="44"/>
      <c r="I3545" s="44"/>
      <c r="J3545" s="44"/>
      <c r="K3545" s="44"/>
      <c r="M3545" s="44"/>
      <c r="N3545" s="44"/>
      <c r="O3545" s="44"/>
      <c r="P3545" s="44"/>
      <c r="Q3545" s="44"/>
      <c r="W3545" s="44"/>
      <c r="X3545" s="44"/>
      <c r="Y3545" s="44"/>
    </row>
    <row r="3546" spans="1:25" s="47" customFormat="1" x14ac:dyDescent="0.25">
      <c r="A3546" s="44"/>
      <c r="B3546" s="44"/>
      <c r="C3546" s="44"/>
      <c r="D3546" s="44"/>
      <c r="E3546" s="44"/>
      <c r="G3546" s="44"/>
      <c r="H3546" s="44"/>
      <c r="I3546" s="44"/>
      <c r="J3546" s="44"/>
      <c r="K3546" s="44"/>
      <c r="M3546" s="44"/>
      <c r="N3546" s="44"/>
      <c r="O3546" s="44"/>
      <c r="P3546" s="44"/>
      <c r="Q3546" s="44"/>
      <c r="W3546" s="44"/>
      <c r="X3546" s="44"/>
      <c r="Y3546" s="44"/>
    </row>
    <row r="3547" spans="1:25" s="47" customFormat="1" x14ac:dyDescent="0.25">
      <c r="A3547" s="44"/>
      <c r="B3547" s="44"/>
      <c r="C3547" s="44"/>
      <c r="D3547" s="44"/>
      <c r="E3547" s="44"/>
      <c r="G3547" s="44"/>
      <c r="H3547" s="44"/>
      <c r="I3547" s="44"/>
      <c r="J3547" s="44"/>
      <c r="K3547" s="44"/>
      <c r="M3547" s="44"/>
      <c r="N3547" s="44"/>
      <c r="O3547" s="44"/>
      <c r="P3547" s="44"/>
      <c r="Q3547" s="44"/>
      <c r="W3547" s="44"/>
      <c r="X3547" s="44"/>
      <c r="Y3547" s="44"/>
    </row>
    <row r="3548" spans="1:25" s="47" customFormat="1" x14ac:dyDescent="0.25">
      <c r="A3548" s="44"/>
      <c r="B3548" s="44"/>
      <c r="C3548" s="44"/>
      <c r="D3548" s="44"/>
      <c r="E3548" s="44"/>
      <c r="G3548" s="44"/>
      <c r="H3548" s="44"/>
      <c r="I3548" s="44"/>
      <c r="J3548" s="44"/>
      <c r="K3548" s="44"/>
      <c r="M3548" s="44"/>
      <c r="N3548" s="44"/>
      <c r="O3548" s="44"/>
      <c r="P3548" s="44"/>
      <c r="Q3548" s="44"/>
      <c r="W3548" s="44"/>
      <c r="X3548" s="44"/>
      <c r="Y3548" s="44"/>
    </row>
    <row r="3549" spans="1:25" s="47" customFormat="1" x14ac:dyDescent="0.25">
      <c r="A3549" s="44"/>
      <c r="B3549" s="44"/>
      <c r="C3549" s="44"/>
      <c r="D3549" s="44"/>
      <c r="E3549" s="44"/>
      <c r="G3549" s="44"/>
      <c r="H3549" s="44"/>
      <c r="I3549" s="44"/>
      <c r="J3549" s="44"/>
      <c r="K3549" s="44"/>
      <c r="M3549" s="44"/>
      <c r="N3549" s="44"/>
      <c r="O3549" s="44"/>
      <c r="P3549" s="44"/>
      <c r="Q3549" s="44"/>
      <c r="W3549" s="44"/>
      <c r="X3549" s="44"/>
      <c r="Y3549" s="44"/>
    </row>
    <row r="3550" spans="1:25" s="47" customFormat="1" x14ac:dyDescent="0.25">
      <c r="A3550" s="44"/>
      <c r="B3550" s="44"/>
      <c r="C3550" s="44"/>
      <c r="D3550" s="44"/>
      <c r="E3550" s="44"/>
      <c r="G3550" s="44"/>
      <c r="H3550" s="44"/>
      <c r="I3550" s="44"/>
      <c r="J3550" s="44"/>
      <c r="K3550" s="44"/>
      <c r="M3550" s="44"/>
      <c r="N3550" s="44"/>
      <c r="O3550" s="44"/>
      <c r="P3550" s="44"/>
      <c r="Q3550" s="44"/>
      <c r="W3550" s="44"/>
      <c r="X3550" s="44"/>
      <c r="Y3550" s="44"/>
    </row>
    <row r="3551" spans="1:25" s="47" customFormat="1" x14ac:dyDescent="0.25">
      <c r="A3551" s="44"/>
      <c r="B3551" s="44"/>
      <c r="C3551" s="44"/>
      <c r="D3551" s="44"/>
      <c r="E3551" s="44"/>
      <c r="G3551" s="44"/>
      <c r="H3551" s="44"/>
      <c r="I3551" s="44"/>
      <c r="J3551" s="44"/>
      <c r="K3551" s="44"/>
      <c r="M3551" s="44"/>
      <c r="N3551" s="44"/>
      <c r="O3551" s="44"/>
      <c r="P3551" s="44"/>
      <c r="Q3551" s="44"/>
      <c r="W3551" s="44"/>
      <c r="X3551" s="44"/>
      <c r="Y3551" s="44"/>
    </row>
    <row r="3552" spans="1:25" s="47" customFormat="1" x14ac:dyDescent="0.25">
      <c r="A3552" s="44"/>
      <c r="B3552" s="44"/>
      <c r="C3552" s="44"/>
      <c r="D3552" s="44"/>
      <c r="E3552" s="44"/>
      <c r="G3552" s="44"/>
      <c r="H3552" s="44"/>
      <c r="I3552" s="44"/>
      <c r="J3552" s="44"/>
      <c r="K3552" s="44"/>
      <c r="M3552" s="44"/>
      <c r="N3552" s="44"/>
      <c r="O3552" s="44"/>
      <c r="P3552" s="44"/>
      <c r="Q3552" s="44"/>
      <c r="W3552" s="44"/>
      <c r="X3552" s="44"/>
      <c r="Y3552" s="44"/>
    </row>
    <row r="3553" spans="1:25" s="47" customFormat="1" x14ac:dyDescent="0.25">
      <c r="A3553" s="44"/>
      <c r="B3553" s="44"/>
      <c r="C3553" s="44"/>
      <c r="D3553" s="44"/>
      <c r="E3553" s="44"/>
      <c r="G3553" s="44"/>
      <c r="H3553" s="44"/>
      <c r="I3553" s="44"/>
      <c r="J3553" s="44"/>
      <c r="K3553" s="44"/>
      <c r="M3553" s="44"/>
      <c r="N3553" s="44"/>
      <c r="O3553" s="44"/>
      <c r="P3553" s="44"/>
      <c r="Q3553" s="44"/>
      <c r="W3553" s="44"/>
      <c r="X3553" s="44"/>
      <c r="Y3553" s="44"/>
    </row>
    <row r="3554" spans="1:25" s="47" customFormat="1" x14ac:dyDescent="0.25">
      <c r="A3554" s="44"/>
      <c r="B3554" s="44"/>
      <c r="C3554" s="44"/>
      <c r="D3554" s="44"/>
      <c r="E3554" s="44"/>
      <c r="G3554" s="44"/>
      <c r="H3554" s="44"/>
      <c r="I3554" s="44"/>
      <c r="J3554" s="44"/>
      <c r="K3554" s="44"/>
      <c r="M3554" s="44"/>
      <c r="N3554" s="44"/>
      <c r="O3554" s="44"/>
      <c r="P3554" s="44"/>
      <c r="Q3554" s="44"/>
      <c r="W3554" s="44"/>
      <c r="X3554" s="44"/>
      <c r="Y3554" s="44"/>
    </row>
    <row r="3555" spans="1:25" s="47" customFormat="1" x14ac:dyDescent="0.25">
      <c r="A3555" s="44"/>
      <c r="B3555" s="44"/>
      <c r="C3555" s="44"/>
      <c r="D3555" s="44"/>
      <c r="E3555" s="44"/>
      <c r="G3555" s="44"/>
      <c r="H3555" s="44"/>
      <c r="I3555" s="44"/>
      <c r="J3555" s="44"/>
      <c r="K3555" s="44"/>
      <c r="M3555" s="44"/>
      <c r="N3555" s="44"/>
      <c r="O3555" s="44"/>
      <c r="P3555" s="44"/>
      <c r="Q3555" s="44"/>
      <c r="W3555" s="44"/>
      <c r="X3555" s="44"/>
      <c r="Y3555" s="44"/>
    </row>
    <row r="3556" spans="1:25" s="47" customFormat="1" x14ac:dyDescent="0.25">
      <c r="A3556" s="44"/>
      <c r="B3556" s="44"/>
      <c r="C3556" s="44"/>
      <c r="D3556" s="44"/>
      <c r="E3556" s="44"/>
      <c r="G3556" s="44"/>
      <c r="H3556" s="44"/>
      <c r="I3556" s="44"/>
      <c r="J3556" s="44"/>
      <c r="K3556" s="44"/>
      <c r="M3556" s="44"/>
      <c r="N3556" s="44"/>
      <c r="O3556" s="44"/>
      <c r="P3556" s="44"/>
      <c r="Q3556" s="44"/>
      <c r="W3556" s="44"/>
      <c r="X3556" s="44"/>
      <c r="Y3556" s="44"/>
    </row>
    <row r="3557" spans="1:25" s="47" customFormat="1" x14ac:dyDescent="0.25">
      <c r="A3557" s="44"/>
      <c r="B3557" s="44"/>
      <c r="C3557" s="44"/>
      <c r="D3557" s="44"/>
      <c r="E3557" s="44"/>
      <c r="G3557" s="44"/>
      <c r="H3557" s="44"/>
      <c r="I3557" s="44"/>
      <c r="J3557" s="44"/>
      <c r="K3557" s="44"/>
      <c r="M3557" s="44"/>
      <c r="N3557" s="44"/>
      <c r="O3557" s="44"/>
      <c r="P3557" s="44"/>
      <c r="Q3557" s="44"/>
      <c r="W3557" s="44"/>
      <c r="X3557" s="44"/>
      <c r="Y3557" s="44"/>
    </row>
    <row r="3558" spans="1:25" s="47" customFormat="1" x14ac:dyDescent="0.25">
      <c r="A3558" s="44"/>
      <c r="B3558" s="44"/>
      <c r="C3558" s="44"/>
      <c r="D3558" s="44"/>
      <c r="E3558" s="44"/>
      <c r="G3558" s="44"/>
      <c r="H3558" s="44"/>
      <c r="I3558" s="44"/>
      <c r="J3558" s="44"/>
      <c r="K3558" s="44"/>
      <c r="M3558" s="44"/>
      <c r="N3558" s="44"/>
      <c r="O3558" s="44"/>
      <c r="P3558" s="44"/>
      <c r="Q3558" s="44"/>
      <c r="W3558" s="44"/>
      <c r="X3558" s="44"/>
      <c r="Y3558" s="44"/>
    </row>
    <row r="3559" spans="1:25" s="47" customFormat="1" x14ac:dyDescent="0.25">
      <c r="A3559" s="44"/>
      <c r="B3559" s="44"/>
      <c r="C3559" s="44"/>
      <c r="D3559" s="44"/>
      <c r="E3559" s="44"/>
      <c r="G3559" s="44"/>
      <c r="H3559" s="44"/>
      <c r="I3559" s="44"/>
      <c r="J3559" s="44"/>
      <c r="K3559" s="44"/>
      <c r="M3559" s="44"/>
      <c r="N3559" s="44"/>
      <c r="O3559" s="44"/>
      <c r="P3559" s="44"/>
      <c r="Q3559" s="44"/>
      <c r="W3559" s="44"/>
      <c r="X3559" s="44"/>
      <c r="Y3559" s="44"/>
    </row>
    <row r="3560" spans="1:25" s="47" customFormat="1" x14ac:dyDescent="0.25">
      <c r="A3560" s="44"/>
      <c r="B3560" s="44"/>
      <c r="C3560" s="44"/>
      <c r="D3560" s="44"/>
      <c r="E3560" s="44"/>
      <c r="G3560" s="44"/>
      <c r="H3560" s="44"/>
      <c r="I3560" s="44"/>
      <c r="J3560" s="44"/>
      <c r="K3560" s="44"/>
      <c r="M3560" s="44"/>
      <c r="N3560" s="44"/>
      <c r="O3560" s="44"/>
      <c r="P3560" s="44"/>
      <c r="Q3560" s="44"/>
      <c r="W3560" s="44"/>
      <c r="X3560" s="44"/>
      <c r="Y3560" s="44"/>
    </row>
    <row r="3561" spans="1:25" s="47" customFormat="1" x14ac:dyDescent="0.25">
      <c r="A3561" s="44"/>
      <c r="B3561" s="44"/>
      <c r="C3561" s="44"/>
      <c r="D3561" s="44"/>
      <c r="E3561" s="44"/>
      <c r="G3561" s="44"/>
      <c r="H3561" s="44"/>
      <c r="I3561" s="44"/>
      <c r="J3561" s="44"/>
      <c r="K3561" s="44"/>
      <c r="M3561" s="44"/>
      <c r="N3561" s="44"/>
      <c r="O3561" s="44"/>
      <c r="P3561" s="44"/>
      <c r="Q3561" s="44"/>
      <c r="W3561" s="44"/>
      <c r="X3561" s="44"/>
      <c r="Y3561" s="44"/>
    </row>
    <row r="3562" spans="1:25" s="47" customFormat="1" x14ac:dyDescent="0.25">
      <c r="A3562" s="44"/>
      <c r="B3562" s="44"/>
      <c r="C3562" s="44"/>
      <c r="D3562" s="44"/>
      <c r="E3562" s="44"/>
      <c r="G3562" s="44"/>
      <c r="H3562" s="44"/>
      <c r="I3562" s="44"/>
      <c r="J3562" s="44"/>
      <c r="K3562" s="44"/>
      <c r="M3562" s="44"/>
      <c r="N3562" s="44"/>
      <c r="O3562" s="44"/>
      <c r="P3562" s="44"/>
      <c r="Q3562" s="44"/>
      <c r="W3562" s="44"/>
      <c r="X3562" s="44"/>
      <c r="Y3562" s="44"/>
    </row>
    <row r="3563" spans="1:25" s="47" customFormat="1" x14ac:dyDescent="0.25">
      <c r="A3563" s="44"/>
      <c r="B3563" s="44"/>
      <c r="C3563" s="44"/>
      <c r="D3563" s="44"/>
      <c r="E3563" s="44"/>
      <c r="G3563" s="44"/>
      <c r="H3563" s="44"/>
      <c r="I3563" s="44"/>
      <c r="J3563" s="44"/>
      <c r="K3563" s="44"/>
      <c r="M3563" s="44"/>
      <c r="N3563" s="44"/>
      <c r="O3563" s="44"/>
      <c r="P3563" s="44"/>
      <c r="Q3563" s="44"/>
      <c r="W3563" s="44"/>
      <c r="X3563" s="44"/>
      <c r="Y3563" s="44"/>
    </row>
    <row r="3564" spans="1:25" s="47" customFormat="1" x14ac:dyDescent="0.25">
      <c r="A3564" s="44"/>
      <c r="B3564" s="44"/>
      <c r="C3564" s="44"/>
      <c r="D3564" s="44"/>
      <c r="E3564" s="44"/>
      <c r="G3564" s="44"/>
      <c r="H3564" s="44"/>
      <c r="I3564" s="44"/>
      <c r="J3564" s="44"/>
      <c r="K3564" s="44"/>
      <c r="M3564" s="44"/>
      <c r="N3564" s="44"/>
      <c r="O3564" s="44"/>
      <c r="P3564" s="44"/>
      <c r="Q3564" s="44"/>
      <c r="W3564" s="44"/>
      <c r="X3564" s="44"/>
      <c r="Y3564" s="44"/>
    </row>
    <row r="3565" spans="1:25" s="47" customFormat="1" x14ac:dyDescent="0.25">
      <c r="A3565" s="44"/>
      <c r="B3565" s="44"/>
      <c r="C3565" s="44"/>
      <c r="D3565" s="44"/>
      <c r="E3565" s="44"/>
      <c r="G3565" s="44"/>
      <c r="H3565" s="44"/>
      <c r="I3565" s="44"/>
      <c r="J3565" s="44"/>
      <c r="K3565" s="44"/>
      <c r="M3565" s="44"/>
      <c r="N3565" s="44"/>
      <c r="O3565" s="44"/>
      <c r="P3565" s="44"/>
      <c r="Q3565" s="44"/>
      <c r="W3565" s="44"/>
      <c r="X3565" s="44"/>
      <c r="Y3565" s="44"/>
    </row>
    <row r="3566" spans="1:25" s="47" customFormat="1" x14ac:dyDescent="0.25">
      <c r="A3566" s="44"/>
      <c r="B3566" s="44"/>
      <c r="C3566" s="44"/>
      <c r="D3566" s="44"/>
      <c r="E3566" s="44"/>
      <c r="G3566" s="44"/>
      <c r="H3566" s="44"/>
      <c r="I3566" s="44"/>
      <c r="J3566" s="44"/>
      <c r="K3566" s="44"/>
      <c r="M3566" s="44"/>
      <c r="N3566" s="44"/>
      <c r="O3566" s="44"/>
      <c r="P3566" s="44"/>
      <c r="Q3566" s="44"/>
      <c r="W3566" s="44"/>
      <c r="X3566" s="44"/>
      <c r="Y3566" s="44"/>
    </row>
    <row r="3567" spans="1:25" s="47" customFormat="1" x14ac:dyDescent="0.25">
      <c r="A3567" s="44"/>
      <c r="B3567" s="44"/>
      <c r="C3567" s="44"/>
      <c r="D3567" s="44"/>
      <c r="E3567" s="44"/>
      <c r="G3567" s="44"/>
      <c r="H3567" s="44"/>
      <c r="I3567" s="44"/>
      <c r="J3567" s="44"/>
      <c r="K3567" s="44"/>
      <c r="M3567" s="44"/>
      <c r="N3567" s="44"/>
      <c r="O3567" s="44"/>
      <c r="P3567" s="44"/>
      <c r="Q3567" s="44"/>
      <c r="W3567" s="44"/>
      <c r="X3567" s="44"/>
      <c r="Y3567" s="44"/>
    </row>
    <row r="3568" spans="1:25" s="47" customFormat="1" x14ac:dyDescent="0.25">
      <c r="A3568" s="44"/>
      <c r="B3568" s="44"/>
      <c r="C3568" s="44"/>
      <c r="D3568" s="44"/>
      <c r="E3568" s="44"/>
      <c r="G3568" s="44"/>
      <c r="H3568" s="44"/>
      <c r="I3568" s="44"/>
      <c r="J3568" s="44"/>
      <c r="K3568" s="44"/>
      <c r="M3568" s="44"/>
      <c r="N3568" s="44"/>
      <c r="O3568" s="44"/>
      <c r="P3568" s="44"/>
      <c r="Q3568" s="44"/>
      <c r="W3568" s="44"/>
      <c r="X3568" s="44"/>
      <c r="Y3568" s="44"/>
    </row>
    <row r="3569" spans="1:25" s="47" customFormat="1" x14ac:dyDescent="0.25">
      <c r="A3569" s="44"/>
      <c r="B3569" s="44"/>
      <c r="C3569" s="44"/>
      <c r="D3569" s="44"/>
      <c r="E3569" s="44"/>
      <c r="G3569" s="44"/>
      <c r="H3569" s="44"/>
      <c r="I3569" s="44"/>
      <c r="J3569" s="44"/>
      <c r="K3569" s="44"/>
      <c r="M3569" s="44"/>
      <c r="N3569" s="44"/>
      <c r="O3569" s="44"/>
      <c r="P3569" s="44"/>
      <c r="Q3569" s="44"/>
      <c r="W3569" s="44"/>
      <c r="X3569" s="44"/>
      <c r="Y3569" s="44"/>
    </row>
    <row r="3570" spans="1:25" s="47" customFormat="1" x14ac:dyDescent="0.25">
      <c r="A3570" s="44"/>
      <c r="B3570" s="44"/>
      <c r="C3570" s="44"/>
      <c r="D3570" s="44"/>
      <c r="E3570" s="44"/>
      <c r="G3570" s="44"/>
      <c r="H3570" s="44"/>
      <c r="I3570" s="44"/>
      <c r="J3570" s="44"/>
      <c r="K3570" s="44"/>
      <c r="M3570" s="44"/>
      <c r="N3570" s="44"/>
      <c r="O3570" s="44"/>
      <c r="P3570" s="44"/>
      <c r="Q3570" s="44"/>
      <c r="W3570" s="44"/>
      <c r="X3570" s="44"/>
      <c r="Y3570" s="44"/>
    </row>
    <row r="3571" spans="1:25" s="47" customFormat="1" x14ac:dyDescent="0.25">
      <c r="A3571" s="44"/>
      <c r="B3571" s="44"/>
      <c r="C3571" s="44"/>
      <c r="D3571" s="44"/>
      <c r="E3571" s="44"/>
      <c r="G3571" s="44"/>
      <c r="H3571" s="44"/>
      <c r="I3571" s="44"/>
      <c r="J3571" s="44"/>
      <c r="K3571" s="44"/>
      <c r="M3571" s="44"/>
      <c r="N3571" s="44"/>
      <c r="O3571" s="44"/>
      <c r="P3571" s="44"/>
      <c r="Q3571" s="44"/>
      <c r="W3571" s="44"/>
      <c r="X3571" s="44"/>
      <c r="Y3571" s="44"/>
    </row>
    <row r="3572" spans="1:25" s="47" customFormat="1" x14ac:dyDescent="0.25">
      <c r="A3572" s="44"/>
      <c r="B3572" s="44"/>
      <c r="C3572" s="44"/>
      <c r="D3572" s="44"/>
      <c r="E3572" s="44"/>
      <c r="G3572" s="44"/>
      <c r="H3572" s="44"/>
      <c r="I3572" s="44"/>
      <c r="J3572" s="44"/>
      <c r="K3572" s="44"/>
      <c r="M3572" s="44"/>
      <c r="N3572" s="44"/>
      <c r="O3572" s="44"/>
      <c r="P3572" s="44"/>
      <c r="Q3572" s="44"/>
      <c r="W3572" s="44"/>
      <c r="X3572" s="44"/>
      <c r="Y3572" s="44"/>
    </row>
    <row r="3573" spans="1:25" s="47" customFormat="1" x14ac:dyDescent="0.25">
      <c r="A3573" s="44"/>
      <c r="B3573" s="44"/>
      <c r="C3573" s="44"/>
      <c r="D3573" s="44"/>
      <c r="E3573" s="44"/>
      <c r="G3573" s="44"/>
      <c r="H3573" s="44"/>
      <c r="I3573" s="44"/>
      <c r="J3573" s="44"/>
      <c r="K3573" s="44"/>
      <c r="M3573" s="44"/>
      <c r="N3573" s="44"/>
      <c r="O3573" s="44"/>
      <c r="P3573" s="44"/>
      <c r="Q3573" s="44"/>
      <c r="W3573" s="44"/>
      <c r="X3573" s="44"/>
      <c r="Y3573" s="44"/>
    </row>
    <row r="3574" spans="1:25" s="47" customFormat="1" x14ac:dyDescent="0.25">
      <c r="A3574" s="44"/>
      <c r="B3574" s="44"/>
      <c r="C3574" s="44"/>
      <c r="D3574" s="44"/>
      <c r="E3574" s="44"/>
      <c r="G3574" s="44"/>
      <c r="H3574" s="44"/>
      <c r="I3574" s="44"/>
      <c r="J3574" s="44"/>
      <c r="K3574" s="44"/>
      <c r="M3574" s="44"/>
      <c r="N3574" s="44"/>
      <c r="O3574" s="44"/>
      <c r="P3574" s="44"/>
      <c r="Q3574" s="44"/>
      <c r="W3574" s="44"/>
      <c r="X3574" s="44"/>
      <c r="Y3574" s="44"/>
    </row>
    <row r="3575" spans="1:25" s="47" customFormat="1" x14ac:dyDescent="0.25">
      <c r="A3575" s="44"/>
      <c r="B3575" s="44"/>
      <c r="C3575" s="44"/>
      <c r="D3575" s="44"/>
      <c r="E3575" s="44"/>
      <c r="G3575" s="44"/>
      <c r="H3575" s="44"/>
      <c r="I3575" s="44"/>
      <c r="J3575" s="44"/>
      <c r="K3575" s="44"/>
      <c r="M3575" s="44"/>
      <c r="N3575" s="44"/>
      <c r="O3575" s="44"/>
      <c r="P3575" s="44"/>
      <c r="Q3575" s="44"/>
      <c r="W3575" s="44"/>
      <c r="X3575" s="44"/>
      <c r="Y3575" s="44"/>
    </row>
    <row r="3576" spans="1:25" s="47" customFormat="1" x14ac:dyDescent="0.25">
      <c r="A3576" s="44"/>
      <c r="B3576" s="44"/>
      <c r="C3576" s="44"/>
      <c r="D3576" s="44"/>
      <c r="E3576" s="44"/>
      <c r="G3576" s="44"/>
      <c r="H3576" s="44"/>
      <c r="I3576" s="44"/>
      <c r="J3576" s="44"/>
      <c r="K3576" s="44"/>
      <c r="M3576" s="44"/>
      <c r="N3576" s="44"/>
      <c r="O3576" s="44"/>
      <c r="P3576" s="44"/>
      <c r="Q3576" s="44"/>
      <c r="W3576" s="44"/>
      <c r="X3576" s="44"/>
      <c r="Y3576" s="44"/>
    </row>
    <row r="3577" spans="1:25" s="47" customFormat="1" x14ac:dyDescent="0.25">
      <c r="A3577" s="44"/>
      <c r="B3577" s="44"/>
      <c r="C3577" s="44"/>
      <c r="D3577" s="44"/>
      <c r="E3577" s="44"/>
      <c r="G3577" s="44"/>
      <c r="H3577" s="44"/>
      <c r="I3577" s="44"/>
      <c r="J3577" s="44"/>
      <c r="K3577" s="44"/>
      <c r="M3577" s="44"/>
      <c r="N3577" s="44"/>
      <c r="O3577" s="44"/>
      <c r="P3577" s="44"/>
      <c r="Q3577" s="44"/>
      <c r="W3577" s="44"/>
      <c r="X3577" s="44"/>
      <c r="Y3577" s="44"/>
    </row>
    <row r="3578" spans="1:25" s="47" customFormat="1" x14ac:dyDescent="0.25">
      <c r="A3578" s="44"/>
      <c r="B3578" s="44"/>
      <c r="C3578" s="44"/>
      <c r="D3578" s="44"/>
      <c r="E3578" s="44"/>
      <c r="G3578" s="44"/>
      <c r="H3578" s="44"/>
      <c r="I3578" s="44"/>
      <c r="J3578" s="44"/>
      <c r="K3578" s="44"/>
      <c r="M3578" s="44"/>
      <c r="N3578" s="44"/>
      <c r="O3578" s="44"/>
      <c r="P3578" s="44"/>
      <c r="Q3578" s="44"/>
      <c r="W3578" s="44"/>
      <c r="X3578" s="44"/>
      <c r="Y3578" s="44"/>
    </row>
    <row r="3579" spans="1:25" s="47" customFormat="1" x14ac:dyDescent="0.25">
      <c r="A3579" s="44"/>
      <c r="B3579" s="44"/>
      <c r="C3579" s="44"/>
      <c r="D3579" s="44"/>
      <c r="E3579" s="44"/>
      <c r="G3579" s="44"/>
      <c r="H3579" s="44"/>
      <c r="I3579" s="44"/>
      <c r="J3579" s="44"/>
      <c r="K3579" s="44"/>
      <c r="M3579" s="44"/>
      <c r="N3579" s="44"/>
      <c r="O3579" s="44"/>
      <c r="P3579" s="44"/>
      <c r="Q3579" s="44"/>
      <c r="W3579" s="44"/>
      <c r="X3579" s="44"/>
      <c r="Y3579" s="44"/>
    </row>
    <row r="3580" spans="1:25" s="47" customFormat="1" x14ac:dyDescent="0.25">
      <c r="A3580" s="44"/>
      <c r="B3580" s="44"/>
      <c r="C3580" s="44"/>
      <c r="D3580" s="44"/>
      <c r="E3580" s="44"/>
      <c r="G3580" s="44"/>
      <c r="H3580" s="44"/>
      <c r="I3580" s="44"/>
      <c r="J3580" s="44"/>
      <c r="K3580" s="44"/>
      <c r="M3580" s="44"/>
      <c r="N3580" s="44"/>
      <c r="O3580" s="44"/>
      <c r="P3580" s="44"/>
      <c r="Q3580" s="44"/>
      <c r="W3580" s="44"/>
      <c r="X3580" s="44"/>
      <c r="Y3580" s="44"/>
    </row>
    <row r="3581" spans="1:25" s="47" customFormat="1" x14ac:dyDescent="0.25">
      <c r="A3581" s="44"/>
      <c r="B3581" s="44"/>
      <c r="C3581" s="44"/>
      <c r="D3581" s="44"/>
      <c r="E3581" s="44"/>
      <c r="G3581" s="44"/>
      <c r="H3581" s="44"/>
      <c r="I3581" s="44"/>
      <c r="J3581" s="44"/>
      <c r="K3581" s="44"/>
      <c r="M3581" s="44"/>
      <c r="N3581" s="44"/>
      <c r="O3581" s="44"/>
      <c r="P3581" s="44"/>
      <c r="Q3581" s="44"/>
      <c r="W3581" s="44"/>
      <c r="X3581" s="44"/>
      <c r="Y3581" s="44"/>
    </row>
    <row r="3582" spans="1:25" s="47" customFormat="1" x14ac:dyDescent="0.25">
      <c r="A3582" s="44"/>
      <c r="B3582" s="44"/>
      <c r="C3582" s="44"/>
      <c r="D3582" s="44"/>
      <c r="E3582" s="44"/>
      <c r="G3582" s="44"/>
      <c r="H3582" s="44"/>
      <c r="I3582" s="44"/>
      <c r="J3582" s="44"/>
      <c r="K3582" s="44"/>
      <c r="M3582" s="44"/>
      <c r="N3582" s="44"/>
      <c r="O3582" s="44"/>
      <c r="P3582" s="44"/>
      <c r="Q3582" s="44"/>
      <c r="W3582" s="44"/>
      <c r="X3582" s="44"/>
      <c r="Y3582" s="44"/>
    </row>
    <row r="3583" spans="1:25" s="47" customFormat="1" x14ac:dyDescent="0.25">
      <c r="A3583" s="44"/>
      <c r="B3583" s="44"/>
      <c r="C3583" s="44"/>
      <c r="D3583" s="44"/>
      <c r="E3583" s="44"/>
      <c r="G3583" s="44"/>
      <c r="H3583" s="44"/>
      <c r="I3583" s="44"/>
      <c r="J3583" s="44"/>
      <c r="K3583" s="44"/>
      <c r="M3583" s="44"/>
      <c r="N3583" s="44"/>
      <c r="O3583" s="44"/>
      <c r="P3583" s="44"/>
      <c r="Q3583" s="44"/>
      <c r="W3583" s="44"/>
      <c r="X3583" s="44"/>
      <c r="Y3583" s="44"/>
    </row>
    <row r="3584" spans="1:25" s="47" customFormat="1" x14ac:dyDescent="0.25">
      <c r="A3584" s="44"/>
      <c r="B3584" s="44"/>
      <c r="C3584" s="44"/>
      <c r="D3584" s="44"/>
      <c r="E3584" s="44"/>
      <c r="G3584" s="44"/>
      <c r="H3584" s="44"/>
      <c r="I3584" s="44"/>
      <c r="J3584" s="44"/>
      <c r="K3584" s="44"/>
      <c r="M3584" s="44"/>
      <c r="N3584" s="44"/>
      <c r="O3584" s="44"/>
      <c r="P3584" s="44"/>
      <c r="Q3584" s="44"/>
      <c r="W3584" s="44"/>
      <c r="X3584" s="44"/>
      <c r="Y3584" s="44"/>
    </row>
    <row r="3585" spans="1:25" s="47" customFormat="1" x14ac:dyDescent="0.25">
      <c r="A3585" s="44"/>
      <c r="B3585" s="44"/>
      <c r="C3585" s="44"/>
      <c r="D3585" s="44"/>
      <c r="E3585" s="44"/>
      <c r="G3585" s="44"/>
      <c r="H3585" s="44"/>
      <c r="I3585" s="44"/>
      <c r="J3585" s="44"/>
      <c r="K3585" s="44"/>
      <c r="M3585" s="44"/>
      <c r="N3585" s="44"/>
      <c r="O3585" s="44"/>
      <c r="P3585" s="44"/>
      <c r="Q3585" s="44"/>
      <c r="W3585" s="44"/>
      <c r="X3585" s="44"/>
      <c r="Y3585" s="44"/>
    </row>
    <row r="3586" spans="1:25" s="47" customFormat="1" x14ac:dyDescent="0.25">
      <c r="A3586" s="44"/>
      <c r="B3586" s="44"/>
      <c r="C3586" s="44"/>
      <c r="D3586" s="44"/>
      <c r="E3586" s="44"/>
      <c r="G3586" s="44"/>
      <c r="H3586" s="44"/>
      <c r="I3586" s="44"/>
      <c r="J3586" s="44"/>
      <c r="K3586" s="44"/>
      <c r="M3586" s="44"/>
      <c r="N3586" s="44"/>
      <c r="O3586" s="44"/>
      <c r="P3586" s="44"/>
      <c r="Q3586" s="44"/>
      <c r="W3586" s="44"/>
      <c r="X3586" s="44"/>
      <c r="Y3586" s="44"/>
    </row>
    <row r="3587" spans="1:25" s="47" customFormat="1" x14ac:dyDescent="0.25">
      <c r="A3587" s="44"/>
      <c r="B3587" s="44"/>
      <c r="C3587" s="44"/>
      <c r="D3587" s="44"/>
      <c r="E3587" s="44"/>
      <c r="G3587" s="44"/>
      <c r="H3587" s="44"/>
      <c r="I3587" s="44"/>
      <c r="J3587" s="44"/>
      <c r="K3587" s="44"/>
      <c r="M3587" s="44"/>
      <c r="N3587" s="44"/>
      <c r="O3587" s="44"/>
      <c r="P3587" s="44"/>
      <c r="Q3587" s="44"/>
      <c r="W3587" s="44"/>
      <c r="X3587" s="44"/>
      <c r="Y3587" s="44"/>
    </row>
    <row r="3588" spans="1:25" s="47" customFormat="1" x14ac:dyDescent="0.25">
      <c r="A3588" s="44"/>
      <c r="B3588" s="44"/>
      <c r="C3588" s="44"/>
      <c r="D3588" s="44"/>
      <c r="E3588" s="44"/>
      <c r="G3588" s="44"/>
      <c r="H3588" s="44"/>
      <c r="I3588" s="44"/>
      <c r="J3588" s="44"/>
      <c r="K3588" s="44"/>
      <c r="M3588" s="44"/>
      <c r="N3588" s="44"/>
      <c r="O3588" s="44"/>
      <c r="P3588" s="44"/>
      <c r="Q3588" s="44"/>
      <c r="W3588" s="44"/>
      <c r="X3588" s="44"/>
      <c r="Y3588" s="44"/>
    </row>
    <row r="3589" spans="1:25" s="47" customFormat="1" x14ac:dyDescent="0.25">
      <c r="A3589" s="44"/>
      <c r="B3589" s="44"/>
      <c r="C3589" s="44"/>
      <c r="D3589" s="44"/>
      <c r="E3589" s="44"/>
      <c r="G3589" s="44"/>
      <c r="H3589" s="44"/>
      <c r="I3589" s="44"/>
      <c r="J3589" s="44"/>
      <c r="K3589" s="44"/>
      <c r="M3589" s="44"/>
      <c r="N3589" s="44"/>
      <c r="O3589" s="44"/>
      <c r="P3589" s="44"/>
      <c r="Q3589" s="44"/>
      <c r="W3589" s="44"/>
      <c r="X3589" s="44"/>
      <c r="Y3589" s="44"/>
    </row>
    <row r="3590" spans="1:25" s="47" customFormat="1" x14ac:dyDescent="0.25">
      <c r="A3590" s="44"/>
      <c r="B3590" s="44"/>
      <c r="C3590" s="44"/>
      <c r="D3590" s="44"/>
      <c r="E3590" s="44"/>
      <c r="G3590" s="44"/>
      <c r="H3590" s="44"/>
      <c r="I3590" s="44"/>
      <c r="J3590" s="44"/>
      <c r="K3590" s="44"/>
      <c r="M3590" s="44"/>
      <c r="N3590" s="44"/>
      <c r="O3590" s="44"/>
      <c r="P3590" s="44"/>
      <c r="Q3590" s="44"/>
      <c r="W3590" s="44"/>
      <c r="X3590" s="44"/>
      <c r="Y3590" s="44"/>
    </row>
    <row r="3591" spans="1:25" s="47" customFormat="1" x14ac:dyDescent="0.25">
      <c r="A3591" s="44"/>
      <c r="B3591" s="44"/>
      <c r="C3591" s="44"/>
      <c r="D3591" s="44"/>
      <c r="E3591" s="44"/>
      <c r="G3591" s="44"/>
      <c r="H3591" s="44"/>
      <c r="I3591" s="44"/>
      <c r="J3591" s="44"/>
      <c r="K3591" s="44"/>
      <c r="M3591" s="44"/>
      <c r="N3591" s="44"/>
      <c r="O3591" s="44"/>
      <c r="P3591" s="44"/>
      <c r="Q3591" s="44"/>
      <c r="W3591" s="44"/>
      <c r="X3591" s="44"/>
      <c r="Y3591" s="44"/>
    </row>
    <row r="3592" spans="1:25" s="47" customFormat="1" x14ac:dyDescent="0.25">
      <c r="A3592" s="44"/>
      <c r="B3592" s="44"/>
      <c r="C3592" s="44"/>
      <c r="D3592" s="44"/>
      <c r="E3592" s="44"/>
      <c r="G3592" s="44"/>
      <c r="H3592" s="44"/>
      <c r="I3592" s="44"/>
      <c r="J3592" s="44"/>
      <c r="K3592" s="44"/>
      <c r="M3592" s="44"/>
      <c r="N3592" s="44"/>
      <c r="O3592" s="44"/>
      <c r="P3592" s="44"/>
      <c r="Q3592" s="44"/>
      <c r="W3592" s="44"/>
      <c r="X3592" s="44"/>
      <c r="Y3592" s="44"/>
    </row>
    <row r="3593" spans="1:25" s="47" customFormat="1" x14ac:dyDescent="0.25">
      <c r="A3593" s="44"/>
      <c r="B3593" s="44"/>
      <c r="C3593" s="44"/>
      <c r="D3593" s="44"/>
      <c r="E3593" s="44"/>
      <c r="G3593" s="44"/>
      <c r="H3593" s="44"/>
      <c r="I3593" s="44"/>
      <c r="J3593" s="44"/>
      <c r="K3593" s="44"/>
      <c r="M3593" s="44"/>
      <c r="N3593" s="44"/>
      <c r="O3593" s="44"/>
      <c r="P3593" s="44"/>
      <c r="Q3593" s="44"/>
      <c r="W3593" s="44"/>
      <c r="X3593" s="44"/>
      <c r="Y3593" s="44"/>
    </row>
    <row r="3594" spans="1:25" s="47" customFormat="1" x14ac:dyDescent="0.25">
      <c r="A3594" s="44"/>
      <c r="B3594" s="44"/>
      <c r="C3594" s="44"/>
      <c r="D3594" s="44"/>
      <c r="E3594" s="44"/>
      <c r="G3594" s="44"/>
      <c r="H3594" s="44"/>
      <c r="I3594" s="44"/>
      <c r="J3594" s="44"/>
      <c r="K3594" s="44"/>
      <c r="M3594" s="44"/>
      <c r="N3594" s="44"/>
      <c r="O3594" s="44"/>
      <c r="P3594" s="44"/>
      <c r="Q3594" s="44"/>
      <c r="W3594" s="44"/>
      <c r="X3594" s="44"/>
      <c r="Y3594" s="44"/>
    </row>
    <row r="3595" spans="1:25" s="47" customFormat="1" x14ac:dyDescent="0.25">
      <c r="A3595" s="44"/>
      <c r="B3595" s="44"/>
      <c r="C3595" s="44"/>
      <c r="D3595" s="44"/>
      <c r="E3595" s="44"/>
      <c r="G3595" s="44"/>
      <c r="H3595" s="44"/>
      <c r="I3595" s="44"/>
      <c r="J3595" s="44"/>
      <c r="K3595" s="44"/>
      <c r="M3595" s="44"/>
      <c r="N3595" s="44"/>
      <c r="O3595" s="44"/>
      <c r="P3595" s="44"/>
      <c r="Q3595" s="44"/>
      <c r="W3595" s="44"/>
      <c r="X3595" s="44"/>
      <c r="Y3595" s="44"/>
    </row>
    <row r="3596" spans="1:25" s="47" customFormat="1" x14ac:dyDescent="0.25">
      <c r="A3596" s="44"/>
      <c r="B3596" s="44"/>
      <c r="C3596" s="44"/>
      <c r="D3596" s="44"/>
      <c r="E3596" s="44"/>
      <c r="G3596" s="44"/>
      <c r="H3596" s="44"/>
      <c r="I3596" s="44"/>
      <c r="J3596" s="44"/>
      <c r="K3596" s="44"/>
      <c r="M3596" s="44"/>
      <c r="N3596" s="44"/>
      <c r="O3596" s="44"/>
      <c r="P3596" s="44"/>
      <c r="Q3596" s="44"/>
      <c r="W3596" s="44"/>
      <c r="X3596" s="44"/>
      <c r="Y3596" s="44"/>
    </row>
    <row r="3597" spans="1:25" s="47" customFormat="1" x14ac:dyDescent="0.25">
      <c r="A3597" s="44"/>
      <c r="B3597" s="44"/>
      <c r="C3597" s="44"/>
      <c r="D3597" s="44"/>
      <c r="E3597" s="44"/>
      <c r="G3597" s="44"/>
      <c r="H3597" s="44"/>
      <c r="I3597" s="44"/>
      <c r="J3597" s="44"/>
      <c r="K3597" s="44"/>
      <c r="M3597" s="44"/>
      <c r="N3597" s="44"/>
      <c r="O3597" s="44"/>
      <c r="P3597" s="44"/>
      <c r="Q3597" s="44"/>
      <c r="W3597" s="44"/>
      <c r="X3597" s="44"/>
      <c r="Y3597" s="44"/>
    </row>
    <row r="3598" spans="1:25" s="47" customFormat="1" x14ac:dyDescent="0.25">
      <c r="A3598" s="44"/>
      <c r="B3598" s="44"/>
      <c r="C3598" s="44"/>
      <c r="D3598" s="44"/>
      <c r="E3598" s="44"/>
      <c r="G3598" s="44"/>
      <c r="H3598" s="44"/>
      <c r="I3598" s="44"/>
      <c r="J3598" s="44"/>
      <c r="K3598" s="44"/>
      <c r="M3598" s="44"/>
      <c r="N3598" s="44"/>
      <c r="O3598" s="44"/>
      <c r="P3598" s="44"/>
      <c r="Q3598" s="44"/>
      <c r="W3598" s="44"/>
      <c r="X3598" s="44"/>
      <c r="Y3598" s="44"/>
    </row>
    <row r="3599" spans="1:25" s="47" customFormat="1" x14ac:dyDescent="0.25">
      <c r="A3599" s="44"/>
      <c r="B3599" s="44"/>
      <c r="C3599" s="44"/>
      <c r="D3599" s="44"/>
      <c r="E3599" s="44"/>
      <c r="G3599" s="44"/>
      <c r="H3599" s="44"/>
      <c r="I3599" s="44"/>
      <c r="J3599" s="44"/>
      <c r="K3599" s="44"/>
      <c r="M3599" s="44"/>
      <c r="N3599" s="44"/>
      <c r="O3599" s="44"/>
      <c r="P3599" s="44"/>
      <c r="Q3599" s="44"/>
      <c r="W3599" s="44"/>
      <c r="X3599" s="44"/>
      <c r="Y3599" s="44"/>
    </row>
    <row r="3600" spans="1:25" s="47" customFormat="1" x14ac:dyDescent="0.25">
      <c r="A3600" s="44"/>
      <c r="B3600" s="44"/>
      <c r="C3600" s="44"/>
      <c r="D3600" s="44"/>
      <c r="E3600" s="44"/>
      <c r="G3600" s="44"/>
      <c r="H3600" s="44"/>
      <c r="I3600" s="44"/>
      <c r="J3600" s="44"/>
      <c r="K3600" s="44"/>
      <c r="M3600" s="44"/>
      <c r="N3600" s="44"/>
      <c r="O3600" s="44"/>
      <c r="P3600" s="44"/>
      <c r="Q3600" s="44"/>
      <c r="W3600" s="44"/>
      <c r="X3600" s="44"/>
      <c r="Y3600" s="44"/>
    </row>
    <row r="3601" spans="1:25" s="47" customFormat="1" x14ac:dyDescent="0.25">
      <c r="A3601" s="44"/>
      <c r="B3601" s="44"/>
      <c r="C3601" s="44"/>
      <c r="D3601" s="44"/>
      <c r="E3601" s="44"/>
      <c r="G3601" s="44"/>
      <c r="H3601" s="44"/>
      <c r="I3601" s="44"/>
      <c r="J3601" s="44"/>
      <c r="K3601" s="44"/>
      <c r="M3601" s="44"/>
      <c r="N3601" s="44"/>
      <c r="O3601" s="44"/>
      <c r="P3601" s="44"/>
      <c r="Q3601" s="44"/>
      <c r="W3601" s="44"/>
      <c r="X3601" s="44"/>
      <c r="Y3601" s="44"/>
    </row>
    <row r="3602" spans="1:25" s="47" customFormat="1" x14ac:dyDescent="0.25">
      <c r="A3602" s="44"/>
      <c r="B3602" s="44"/>
      <c r="C3602" s="44"/>
      <c r="D3602" s="44"/>
      <c r="E3602" s="44"/>
      <c r="G3602" s="44"/>
      <c r="H3602" s="44"/>
      <c r="I3602" s="44"/>
      <c r="J3602" s="44"/>
      <c r="K3602" s="44"/>
      <c r="M3602" s="44"/>
      <c r="N3602" s="44"/>
      <c r="O3602" s="44"/>
      <c r="P3602" s="44"/>
      <c r="Q3602" s="44"/>
      <c r="W3602" s="44"/>
      <c r="X3602" s="44"/>
      <c r="Y3602" s="44"/>
    </row>
    <row r="3603" spans="1:25" s="47" customFormat="1" x14ac:dyDescent="0.25">
      <c r="A3603" s="44"/>
      <c r="B3603" s="44"/>
      <c r="C3603" s="44"/>
      <c r="D3603" s="44"/>
      <c r="E3603" s="44"/>
      <c r="G3603" s="44"/>
      <c r="H3603" s="44"/>
      <c r="I3603" s="44"/>
      <c r="J3603" s="44"/>
      <c r="K3603" s="44"/>
      <c r="M3603" s="44"/>
      <c r="N3603" s="44"/>
      <c r="O3603" s="44"/>
      <c r="P3603" s="44"/>
      <c r="Q3603" s="44"/>
      <c r="W3603" s="44"/>
      <c r="X3603" s="44"/>
      <c r="Y3603" s="44"/>
    </row>
    <row r="3604" spans="1:25" s="47" customFormat="1" x14ac:dyDescent="0.25">
      <c r="A3604" s="44"/>
      <c r="B3604" s="44"/>
      <c r="C3604" s="44"/>
      <c r="D3604" s="44"/>
      <c r="E3604" s="44"/>
      <c r="G3604" s="44"/>
      <c r="H3604" s="44"/>
      <c r="I3604" s="44"/>
      <c r="J3604" s="44"/>
      <c r="K3604" s="44"/>
      <c r="M3604" s="44"/>
      <c r="N3604" s="44"/>
      <c r="O3604" s="44"/>
      <c r="P3604" s="44"/>
      <c r="Q3604" s="44"/>
      <c r="W3604" s="44"/>
      <c r="X3604" s="44"/>
      <c r="Y3604" s="44"/>
    </row>
    <row r="3605" spans="1:25" s="47" customFormat="1" x14ac:dyDescent="0.25">
      <c r="A3605" s="44"/>
      <c r="B3605" s="44"/>
      <c r="C3605" s="44"/>
      <c r="D3605" s="44"/>
      <c r="E3605" s="44"/>
      <c r="G3605" s="44"/>
      <c r="H3605" s="44"/>
      <c r="I3605" s="44"/>
      <c r="J3605" s="44"/>
      <c r="K3605" s="44"/>
      <c r="M3605" s="44"/>
      <c r="N3605" s="44"/>
      <c r="O3605" s="44"/>
      <c r="P3605" s="44"/>
      <c r="Q3605" s="44"/>
      <c r="W3605" s="44"/>
      <c r="X3605" s="44"/>
      <c r="Y3605" s="44"/>
    </row>
    <row r="3606" spans="1:25" s="47" customFormat="1" x14ac:dyDescent="0.25">
      <c r="A3606" s="44"/>
      <c r="B3606" s="44"/>
      <c r="C3606" s="44"/>
      <c r="D3606" s="44"/>
      <c r="E3606" s="44"/>
      <c r="G3606" s="44"/>
      <c r="H3606" s="44"/>
      <c r="I3606" s="44"/>
      <c r="J3606" s="44"/>
      <c r="K3606" s="44"/>
      <c r="M3606" s="44"/>
      <c r="N3606" s="44"/>
      <c r="O3606" s="44"/>
      <c r="P3606" s="44"/>
      <c r="Q3606" s="44"/>
      <c r="W3606" s="44"/>
      <c r="X3606" s="44"/>
      <c r="Y3606" s="44"/>
    </row>
    <row r="3607" spans="1:25" s="47" customFormat="1" x14ac:dyDescent="0.25">
      <c r="A3607" s="44"/>
      <c r="B3607" s="44"/>
      <c r="C3607" s="44"/>
      <c r="D3607" s="44"/>
      <c r="E3607" s="44"/>
      <c r="G3607" s="44"/>
      <c r="H3607" s="44"/>
      <c r="I3607" s="44"/>
      <c r="J3607" s="44"/>
      <c r="K3607" s="44"/>
      <c r="M3607" s="44"/>
      <c r="N3607" s="44"/>
      <c r="O3607" s="44"/>
      <c r="P3607" s="44"/>
      <c r="Q3607" s="44"/>
      <c r="W3607" s="44"/>
      <c r="X3607" s="44"/>
      <c r="Y3607" s="44"/>
    </row>
    <row r="3608" spans="1:25" s="47" customFormat="1" x14ac:dyDescent="0.25">
      <c r="A3608" s="44"/>
      <c r="B3608" s="44"/>
      <c r="C3608" s="44"/>
      <c r="D3608" s="44"/>
      <c r="E3608" s="44"/>
      <c r="G3608" s="44"/>
      <c r="H3608" s="44"/>
      <c r="I3608" s="44"/>
      <c r="J3608" s="44"/>
      <c r="K3608" s="44"/>
      <c r="M3608" s="44"/>
      <c r="N3608" s="44"/>
      <c r="O3608" s="44"/>
      <c r="P3608" s="44"/>
      <c r="Q3608" s="44"/>
      <c r="W3608" s="44"/>
      <c r="X3608" s="44"/>
      <c r="Y3608" s="44"/>
    </row>
    <row r="3609" spans="1:25" s="47" customFormat="1" x14ac:dyDescent="0.25">
      <c r="A3609" s="44"/>
      <c r="B3609" s="44"/>
      <c r="C3609" s="44"/>
      <c r="D3609" s="44"/>
      <c r="E3609" s="44"/>
      <c r="G3609" s="44"/>
      <c r="H3609" s="44"/>
      <c r="I3609" s="44"/>
      <c r="J3609" s="44"/>
      <c r="K3609" s="44"/>
      <c r="M3609" s="44"/>
      <c r="N3609" s="44"/>
      <c r="O3609" s="44"/>
      <c r="P3609" s="44"/>
      <c r="Q3609" s="44"/>
      <c r="W3609" s="44"/>
      <c r="X3609" s="44"/>
      <c r="Y3609" s="44"/>
    </row>
    <row r="3610" spans="1:25" s="47" customFormat="1" x14ac:dyDescent="0.25">
      <c r="A3610" s="44"/>
      <c r="B3610" s="44"/>
      <c r="C3610" s="44"/>
      <c r="D3610" s="44"/>
      <c r="E3610" s="44"/>
      <c r="G3610" s="44"/>
      <c r="H3610" s="44"/>
      <c r="I3610" s="44"/>
      <c r="J3610" s="44"/>
      <c r="K3610" s="44"/>
      <c r="M3610" s="44"/>
      <c r="N3610" s="44"/>
      <c r="O3610" s="44"/>
      <c r="P3610" s="44"/>
      <c r="Q3610" s="44"/>
      <c r="W3610" s="44"/>
      <c r="X3610" s="44"/>
      <c r="Y3610" s="44"/>
    </row>
    <row r="3611" spans="1:25" s="47" customFormat="1" x14ac:dyDescent="0.25">
      <c r="A3611" s="44"/>
      <c r="B3611" s="44"/>
      <c r="C3611" s="44"/>
      <c r="D3611" s="44"/>
      <c r="E3611" s="44"/>
      <c r="G3611" s="44"/>
      <c r="H3611" s="44"/>
      <c r="I3611" s="44"/>
      <c r="J3611" s="44"/>
      <c r="K3611" s="44"/>
      <c r="M3611" s="44"/>
      <c r="N3611" s="44"/>
      <c r="O3611" s="44"/>
      <c r="P3611" s="44"/>
      <c r="Q3611" s="44"/>
      <c r="W3611" s="44"/>
      <c r="X3611" s="44"/>
      <c r="Y3611" s="44"/>
    </row>
    <row r="3612" spans="1:25" s="47" customFormat="1" x14ac:dyDescent="0.25">
      <c r="A3612" s="44"/>
      <c r="B3612" s="44"/>
      <c r="C3612" s="44"/>
      <c r="D3612" s="44"/>
      <c r="E3612" s="44"/>
      <c r="G3612" s="44"/>
      <c r="H3612" s="44"/>
      <c r="I3612" s="44"/>
      <c r="J3612" s="44"/>
      <c r="K3612" s="44"/>
      <c r="M3612" s="44"/>
      <c r="N3612" s="44"/>
      <c r="O3612" s="44"/>
      <c r="P3612" s="44"/>
      <c r="Q3612" s="44"/>
      <c r="W3612" s="44"/>
      <c r="X3612" s="44"/>
      <c r="Y3612" s="44"/>
    </row>
    <row r="3613" spans="1:25" s="47" customFormat="1" x14ac:dyDescent="0.25">
      <c r="A3613" s="44"/>
      <c r="B3613" s="44"/>
      <c r="C3613" s="44"/>
      <c r="D3613" s="44"/>
      <c r="E3613" s="44"/>
      <c r="G3613" s="44"/>
      <c r="H3613" s="44"/>
      <c r="I3613" s="44"/>
      <c r="J3613" s="44"/>
      <c r="K3613" s="44"/>
      <c r="M3613" s="44"/>
      <c r="N3613" s="44"/>
      <c r="O3613" s="44"/>
      <c r="P3613" s="44"/>
      <c r="Q3613" s="44"/>
      <c r="W3613" s="44"/>
      <c r="X3613" s="44"/>
      <c r="Y3613" s="44"/>
    </row>
    <row r="3614" spans="1:25" s="47" customFormat="1" x14ac:dyDescent="0.25">
      <c r="A3614" s="44"/>
      <c r="B3614" s="44"/>
      <c r="C3614" s="44"/>
      <c r="D3614" s="44"/>
      <c r="E3614" s="44"/>
      <c r="G3614" s="44"/>
      <c r="H3614" s="44"/>
      <c r="I3614" s="44"/>
      <c r="J3614" s="44"/>
      <c r="K3614" s="44"/>
      <c r="M3614" s="44"/>
      <c r="N3614" s="44"/>
      <c r="O3614" s="44"/>
      <c r="P3614" s="44"/>
      <c r="Q3614" s="44"/>
      <c r="W3614" s="44"/>
      <c r="X3614" s="44"/>
      <c r="Y3614" s="44"/>
    </row>
    <row r="3615" spans="1:25" s="47" customFormat="1" x14ac:dyDescent="0.25">
      <c r="A3615" s="44"/>
      <c r="B3615" s="44"/>
      <c r="C3615" s="44"/>
      <c r="D3615" s="44"/>
      <c r="E3615" s="44"/>
      <c r="G3615" s="44"/>
      <c r="H3615" s="44"/>
      <c r="I3615" s="44"/>
      <c r="J3615" s="44"/>
      <c r="K3615" s="44"/>
      <c r="M3615" s="44"/>
      <c r="N3615" s="44"/>
      <c r="O3615" s="44"/>
      <c r="P3615" s="44"/>
      <c r="Q3615" s="44"/>
      <c r="W3615" s="44"/>
      <c r="X3615" s="44"/>
      <c r="Y3615" s="44"/>
    </row>
    <row r="3616" spans="1:25" s="47" customFormat="1" x14ac:dyDescent="0.25">
      <c r="A3616" s="44"/>
      <c r="B3616" s="44"/>
      <c r="C3616" s="44"/>
      <c r="D3616" s="44"/>
      <c r="E3616" s="44"/>
      <c r="G3616" s="44"/>
      <c r="H3616" s="44"/>
      <c r="I3616" s="44"/>
      <c r="J3616" s="44"/>
      <c r="K3616" s="44"/>
      <c r="M3616" s="44"/>
      <c r="N3616" s="44"/>
      <c r="O3616" s="44"/>
      <c r="P3616" s="44"/>
      <c r="Q3616" s="44"/>
      <c r="W3616" s="44"/>
      <c r="X3616" s="44"/>
      <c r="Y3616" s="44"/>
    </row>
    <row r="3617" spans="1:25" s="47" customFormat="1" x14ac:dyDescent="0.25">
      <c r="A3617" s="44"/>
      <c r="B3617" s="44"/>
      <c r="C3617" s="44"/>
      <c r="D3617" s="44"/>
      <c r="E3617" s="44"/>
      <c r="G3617" s="44"/>
      <c r="H3617" s="44"/>
      <c r="I3617" s="44"/>
      <c r="J3617" s="44"/>
      <c r="K3617" s="44"/>
      <c r="M3617" s="44"/>
      <c r="N3617" s="44"/>
      <c r="O3617" s="44"/>
      <c r="P3617" s="44"/>
      <c r="Q3617" s="44"/>
      <c r="W3617" s="44"/>
      <c r="X3617" s="44"/>
      <c r="Y3617" s="44"/>
    </row>
    <row r="3618" spans="1:25" s="47" customFormat="1" x14ac:dyDescent="0.25">
      <c r="A3618" s="44"/>
      <c r="B3618" s="44"/>
      <c r="C3618" s="44"/>
      <c r="D3618" s="44"/>
      <c r="E3618" s="44"/>
      <c r="G3618" s="44"/>
      <c r="H3618" s="44"/>
      <c r="I3618" s="44"/>
      <c r="J3618" s="44"/>
      <c r="K3618" s="44"/>
      <c r="M3618" s="44"/>
      <c r="N3618" s="44"/>
      <c r="O3618" s="44"/>
      <c r="P3618" s="44"/>
      <c r="Q3618" s="44"/>
      <c r="W3618" s="44"/>
      <c r="X3618" s="44"/>
      <c r="Y3618" s="44"/>
    </row>
    <row r="3619" spans="1:25" s="47" customFormat="1" x14ac:dyDescent="0.25">
      <c r="A3619" s="44"/>
      <c r="B3619" s="44"/>
      <c r="C3619" s="44"/>
      <c r="D3619" s="44"/>
      <c r="E3619" s="44"/>
      <c r="G3619" s="44"/>
      <c r="H3619" s="44"/>
      <c r="I3619" s="44"/>
      <c r="J3619" s="44"/>
      <c r="K3619" s="44"/>
      <c r="M3619" s="44"/>
      <c r="N3619" s="44"/>
      <c r="O3619" s="44"/>
      <c r="P3619" s="44"/>
      <c r="Q3619" s="44"/>
      <c r="W3619" s="44"/>
      <c r="X3619" s="44"/>
      <c r="Y3619" s="44"/>
    </row>
    <row r="3620" spans="1:25" s="47" customFormat="1" x14ac:dyDescent="0.25">
      <c r="A3620" s="44"/>
      <c r="B3620" s="44"/>
      <c r="C3620" s="44"/>
      <c r="D3620" s="44"/>
      <c r="E3620" s="44"/>
      <c r="G3620" s="44"/>
      <c r="H3620" s="44"/>
      <c r="I3620" s="44"/>
      <c r="J3620" s="44"/>
      <c r="K3620" s="44"/>
      <c r="M3620" s="44"/>
      <c r="N3620" s="44"/>
      <c r="O3620" s="44"/>
      <c r="P3620" s="44"/>
      <c r="Q3620" s="44"/>
      <c r="W3620" s="44"/>
      <c r="X3620" s="44"/>
      <c r="Y3620" s="44"/>
    </row>
    <row r="3621" spans="1:25" s="47" customFormat="1" x14ac:dyDescent="0.25">
      <c r="A3621" s="44"/>
      <c r="B3621" s="44"/>
      <c r="C3621" s="44"/>
      <c r="D3621" s="44"/>
      <c r="E3621" s="44"/>
      <c r="G3621" s="44"/>
      <c r="H3621" s="44"/>
      <c r="I3621" s="44"/>
      <c r="J3621" s="44"/>
      <c r="K3621" s="44"/>
      <c r="M3621" s="44"/>
      <c r="N3621" s="44"/>
      <c r="O3621" s="44"/>
      <c r="P3621" s="44"/>
      <c r="Q3621" s="44"/>
      <c r="W3621" s="44"/>
      <c r="X3621" s="44"/>
      <c r="Y3621" s="44"/>
    </row>
    <row r="3622" spans="1:25" s="47" customFormat="1" x14ac:dyDescent="0.25">
      <c r="A3622" s="44"/>
      <c r="B3622" s="44"/>
      <c r="C3622" s="44"/>
      <c r="D3622" s="44"/>
      <c r="E3622" s="44"/>
      <c r="G3622" s="44"/>
      <c r="H3622" s="44"/>
      <c r="I3622" s="44"/>
      <c r="J3622" s="44"/>
      <c r="K3622" s="44"/>
      <c r="M3622" s="44"/>
      <c r="N3622" s="44"/>
      <c r="O3622" s="44"/>
      <c r="P3622" s="44"/>
      <c r="Q3622" s="44"/>
      <c r="W3622" s="44"/>
      <c r="X3622" s="44"/>
      <c r="Y3622" s="44"/>
    </row>
    <row r="3623" spans="1:25" s="47" customFormat="1" x14ac:dyDescent="0.25">
      <c r="A3623" s="44"/>
      <c r="B3623" s="44"/>
      <c r="C3623" s="44"/>
      <c r="D3623" s="44"/>
      <c r="E3623" s="44"/>
      <c r="G3623" s="44"/>
      <c r="H3623" s="44"/>
      <c r="I3623" s="44"/>
      <c r="J3623" s="44"/>
      <c r="K3623" s="44"/>
      <c r="M3623" s="44"/>
      <c r="N3623" s="44"/>
      <c r="O3623" s="44"/>
      <c r="P3623" s="44"/>
      <c r="Q3623" s="44"/>
      <c r="W3623" s="44"/>
      <c r="X3623" s="44"/>
      <c r="Y3623" s="44"/>
    </row>
    <row r="3624" spans="1:25" s="47" customFormat="1" x14ac:dyDescent="0.25">
      <c r="A3624" s="44"/>
      <c r="B3624" s="44"/>
      <c r="C3624" s="44"/>
      <c r="D3624" s="44"/>
      <c r="E3624" s="44"/>
      <c r="G3624" s="44"/>
      <c r="H3624" s="44"/>
      <c r="I3624" s="44"/>
      <c r="J3624" s="44"/>
      <c r="K3624" s="44"/>
      <c r="M3624" s="44"/>
      <c r="N3624" s="44"/>
      <c r="O3624" s="44"/>
      <c r="P3624" s="44"/>
      <c r="Q3624" s="44"/>
      <c r="W3624" s="44"/>
      <c r="X3624" s="44"/>
      <c r="Y3624" s="44"/>
    </row>
    <row r="3625" spans="1:25" s="47" customFormat="1" x14ac:dyDescent="0.25">
      <c r="A3625" s="44"/>
      <c r="B3625" s="44"/>
      <c r="C3625" s="44"/>
      <c r="D3625" s="44"/>
      <c r="E3625" s="44"/>
      <c r="G3625" s="44"/>
      <c r="H3625" s="44"/>
      <c r="I3625" s="44"/>
      <c r="J3625" s="44"/>
      <c r="K3625" s="44"/>
      <c r="M3625" s="44"/>
      <c r="N3625" s="44"/>
      <c r="O3625" s="44"/>
      <c r="P3625" s="44"/>
      <c r="Q3625" s="44"/>
      <c r="W3625" s="44"/>
      <c r="X3625" s="44"/>
      <c r="Y3625" s="44"/>
    </row>
    <row r="3626" spans="1:25" s="47" customFormat="1" x14ac:dyDescent="0.25">
      <c r="A3626" s="44"/>
      <c r="B3626" s="44"/>
      <c r="C3626" s="44"/>
      <c r="D3626" s="44"/>
      <c r="E3626" s="44"/>
      <c r="G3626" s="44"/>
      <c r="H3626" s="44"/>
      <c r="I3626" s="44"/>
      <c r="J3626" s="44"/>
      <c r="K3626" s="44"/>
      <c r="M3626" s="44"/>
      <c r="N3626" s="44"/>
      <c r="O3626" s="44"/>
      <c r="P3626" s="44"/>
      <c r="Q3626" s="44"/>
      <c r="W3626" s="44"/>
      <c r="X3626" s="44"/>
      <c r="Y3626" s="44"/>
    </row>
    <row r="3627" spans="1:25" s="47" customFormat="1" x14ac:dyDescent="0.25">
      <c r="A3627" s="44"/>
      <c r="B3627" s="44"/>
      <c r="C3627" s="44"/>
      <c r="D3627" s="44"/>
      <c r="E3627" s="44"/>
      <c r="G3627" s="44"/>
      <c r="H3627" s="44"/>
      <c r="I3627" s="44"/>
      <c r="J3627" s="44"/>
      <c r="K3627" s="44"/>
      <c r="M3627" s="44"/>
      <c r="N3627" s="44"/>
      <c r="O3627" s="44"/>
      <c r="P3627" s="44"/>
      <c r="Q3627" s="44"/>
      <c r="W3627" s="44"/>
      <c r="X3627" s="44"/>
      <c r="Y3627" s="44"/>
    </row>
    <row r="3628" spans="1:25" s="47" customFormat="1" x14ac:dyDescent="0.25">
      <c r="A3628" s="44"/>
      <c r="B3628" s="44"/>
      <c r="C3628" s="44"/>
      <c r="D3628" s="44"/>
      <c r="E3628" s="44"/>
      <c r="G3628" s="44"/>
      <c r="H3628" s="44"/>
      <c r="I3628" s="44"/>
      <c r="J3628" s="44"/>
      <c r="K3628" s="44"/>
      <c r="M3628" s="44"/>
      <c r="N3628" s="44"/>
      <c r="O3628" s="44"/>
      <c r="P3628" s="44"/>
      <c r="Q3628" s="44"/>
      <c r="W3628" s="44"/>
      <c r="X3628" s="44"/>
      <c r="Y3628" s="44"/>
    </row>
    <row r="3629" spans="1:25" s="47" customFormat="1" x14ac:dyDescent="0.25">
      <c r="A3629" s="44"/>
      <c r="B3629" s="44"/>
      <c r="C3629" s="44"/>
      <c r="D3629" s="44"/>
      <c r="E3629" s="44"/>
      <c r="G3629" s="44"/>
      <c r="H3629" s="44"/>
      <c r="I3629" s="44"/>
      <c r="J3629" s="44"/>
      <c r="K3629" s="44"/>
      <c r="M3629" s="44"/>
      <c r="N3629" s="44"/>
      <c r="O3629" s="44"/>
      <c r="P3629" s="44"/>
      <c r="Q3629" s="44"/>
      <c r="W3629" s="44"/>
      <c r="X3629" s="44"/>
      <c r="Y3629" s="44"/>
    </row>
    <row r="3630" spans="1:25" s="47" customFormat="1" x14ac:dyDescent="0.25">
      <c r="A3630" s="44"/>
      <c r="B3630" s="44"/>
      <c r="C3630" s="44"/>
      <c r="D3630" s="44"/>
      <c r="E3630" s="44"/>
      <c r="G3630" s="44"/>
      <c r="H3630" s="44"/>
      <c r="I3630" s="44"/>
      <c r="J3630" s="44"/>
      <c r="K3630" s="44"/>
      <c r="M3630" s="44"/>
      <c r="N3630" s="44"/>
      <c r="O3630" s="44"/>
      <c r="P3630" s="44"/>
      <c r="Q3630" s="44"/>
      <c r="W3630" s="44"/>
      <c r="X3630" s="44"/>
      <c r="Y3630" s="44"/>
    </row>
    <row r="3631" spans="1:25" s="47" customFormat="1" x14ac:dyDescent="0.25">
      <c r="A3631" s="44"/>
      <c r="B3631" s="44"/>
      <c r="C3631" s="44"/>
      <c r="D3631" s="44"/>
      <c r="E3631" s="44"/>
      <c r="G3631" s="44"/>
      <c r="H3631" s="44"/>
      <c r="I3631" s="44"/>
      <c r="J3631" s="44"/>
      <c r="K3631" s="44"/>
      <c r="M3631" s="44"/>
      <c r="N3631" s="44"/>
      <c r="O3631" s="44"/>
      <c r="P3631" s="44"/>
      <c r="Q3631" s="44"/>
      <c r="W3631" s="44"/>
      <c r="X3631" s="44"/>
      <c r="Y3631" s="44"/>
    </row>
    <row r="3632" spans="1:25" s="47" customFormat="1" x14ac:dyDescent="0.25">
      <c r="A3632" s="44"/>
      <c r="B3632" s="44"/>
      <c r="C3632" s="44"/>
      <c r="D3632" s="44"/>
      <c r="E3632" s="44"/>
      <c r="G3632" s="44"/>
      <c r="H3632" s="44"/>
      <c r="I3632" s="44"/>
      <c r="J3632" s="44"/>
      <c r="K3632" s="44"/>
      <c r="M3632" s="44"/>
      <c r="N3632" s="44"/>
      <c r="O3632" s="44"/>
      <c r="P3632" s="44"/>
      <c r="Q3632" s="44"/>
      <c r="W3632" s="44"/>
      <c r="X3632" s="44"/>
      <c r="Y3632" s="44"/>
    </row>
    <row r="3633" spans="1:25" s="47" customFormat="1" x14ac:dyDescent="0.25">
      <c r="A3633" s="44"/>
      <c r="B3633" s="44"/>
      <c r="C3633" s="44"/>
      <c r="D3633" s="44"/>
      <c r="E3633" s="44"/>
      <c r="G3633" s="44"/>
      <c r="H3633" s="44"/>
      <c r="I3633" s="44"/>
      <c r="J3633" s="44"/>
      <c r="K3633" s="44"/>
      <c r="M3633" s="44"/>
      <c r="N3633" s="44"/>
      <c r="O3633" s="44"/>
      <c r="P3633" s="44"/>
      <c r="Q3633" s="44"/>
      <c r="W3633" s="44"/>
      <c r="X3633" s="44"/>
      <c r="Y3633" s="44"/>
    </row>
    <row r="3634" spans="1:25" s="47" customFormat="1" x14ac:dyDescent="0.25">
      <c r="A3634" s="44"/>
      <c r="B3634" s="44"/>
      <c r="C3634" s="44"/>
      <c r="D3634" s="44"/>
      <c r="E3634" s="44"/>
      <c r="G3634" s="44"/>
      <c r="H3634" s="44"/>
      <c r="I3634" s="44"/>
      <c r="J3634" s="44"/>
      <c r="K3634" s="44"/>
      <c r="M3634" s="44"/>
      <c r="N3634" s="44"/>
      <c r="O3634" s="44"/>
      <c r="P3634" s="44"/>
      <c r="Q3634" s="44"/>
      <c r="W3634" s="44"/>
      <c r="X3634" s="44"/>
      <c r="Y3634" s="44"/>
    </row>
    <row r="3635" spans="1:25" s="47" customFormat="1" x14ac:dyDescent="0.25">
      <c r="A3635" s="44"/>
      <c r="B3635" s="44"/>
      <c r="C3635" s="44"/>
      <c r="D3635" s="44"/>
      <c r="E3635" s="44"/>
      <c r="G3635" s="44"/>
      <c r="H3635" s="44"/>
      <c r="I3635" s="44"/>
      <c r="J3635" s="44"/>
      <c r="K3635" s="44"/>
      <c r="M3635" s="44"/>
      <c r="N3635" s="44"/>
      <c r="O3635" s="44"/>
      <c r="P3635" s="44"/>
      <c r="Q3635" s="44"/>
      <c r="W3635" s="44"/>
      <c r="X3635" s="44"/>
      <c r="Y3635" s="44"/>
    </row>
    <row r="3636" spans="1:25" s="47" customFormat="1" x14ac:dyDescent="0.25">
      <c r="A3636" s="44"/>
      <c r="B3636" s="44"/>
      <c r="C3636" s="44"/>
      <c r="D3636" s="44"/>
      <c r="E3636" s="44"/>
      <c r="G3636" s="44"/>
      <c r="H3636" s="44"/>
      <c r="I3636" s="44"/>
      <c r="J3636" s="44"/>
      <c r="K3636" s="44"/>
      <c r="M3636" s="44"/>
      <c r="N3636" s="44"/>
      <c r="O3636" s="44"/>
      <c r="P3636" s="44"/>
      <c r="Q3636" s="44"/>
      <c r="W3636" s="44"/>
      <c r="X3636" s="44"/>
      <c r="Y3636" s="44"/>
    </row>
    <row r="3637" spans="1:25" s="47" customFormat="1" x14ac:dyDescent="0.25">
      <c r="A3637" s="44"/>
      <c r="B3637" s="44"/>
      <c r="C3637" s="44"/>
      <c r="D3637" s="44"/>
      <c r="E3637" s="44"/>
      <c r="G3637" s="44"/>
      <c r="H3637" s="44"/>
      <c r="I3637" s="44"/>
      <c r="J3637" s="44"/>
      <c r="K3637" s="44"/>
      <c r="M3637" s="44"/>
      <c r="N3637" s="44"/>
      <c r="O3637" s="44"/>
      <c r="P3637" s="44"/>
      <c r="Q3637" s="44"/>
      <c r="W3637" s="44"/>
      <c r="X3637" s="44"/>
      <c r="Y3637" s="44"/>
    </row>
    <row r="3638" spans="1:25" s="47" customFormat="1" x14ac:dyDescent="0.25">
      <c r="A3638" s="44"/>
      <c r="B3638" s="44"/>
      <c r="C3638" s="44"/>
      <c r="D3638" s="44"/>
      <c r="E3638" s="44"/>
      <c r="G3638" s="44"/>
      <c r="H3638" s="44"/>
      <c r="I3638" s="44"/>
      <c r="J3638" s="44"/>
      <c r="K3638" s="44"/>
      <c r="M3638" s="44"/>
      <c r="N3638" s="44"/>
      <c r="O3638" s="44"/>
      <c r="P3638" s="44"/>
      <c r="Q3638" s="44"/>
      <c r="W3638" s="44"/>
      <c r="X3638" s="44"/>
      <c r="Y3638" s="44"/>
    </row>
    <row r="3639" spans="1:25" s="47" customFormat="1" x14ac:dyDescent="0.25">
      <c r="A3639" s="44"/>
      <c r="B3639" s="44"/>
      <c r="C3639" s="44"/>
      <c r="D3639" s="44"/>
      <c r="E3639" s="44"/>
      <c r="G3639" s="44"/>
      <c r="H3639" s="44"/>
      <c r="I3639" s="44"/>
      <c r="J3639" s="44"/>
      <c r="K3639" s="44"/>
      <c r="M3639" s="44"/>
      <c r="N3639" s="44"/>
      <c r="O3639" s="44"/>
      <c r="P3639" s="44"/>
      <c r="Q3639" s="44"/>
      <c r="W3639" s="44"/>
      <c r="X3639" s="44"/>
      <c r="Y3639" s="44"/>
    </row>
    <row r="3640" spans="1:25" s="47" customFormat="1" x14ac:dyDescent="0.25">
      <c r="A3640" s="44"/>
      <c r="B3640" s="44"/>
      <c r="C3640" s="44"/>
      <c r="D3640" s="44"/>
      <c r="E3640" s="44"/>
      <c r="G3640" s="44"/>
      <c r="H3640" s="44"/>
      <c r="I3640" s="44"/>
      <c r="J3640" s="44"/>
      <c r="K3640" s="44"/>
      <c r="M3640" s="44"/>
      <c r="N3640" s="44"/>
      <c r="O3640" s="44"/>
      <c r="P3640" s="44"/>
      <c r="Q3640" s="44"/>
      <c r="W3640" s="44"/>
      <c r="X3640" s="44"/>
      <c r="Y3640" s="44"/>
    </row>
    <row r="3641" spans="1:25" s="47" customFormat="1" x14ac:dyDescent="0.25">
      <c r="A3641" s="44"/>
      <c r="B3641" s="44"/>
      <c r="C3641" s="44"/>
      <c r="D3641" s="44"/>
      <c r="E3641" s="44"/>
      <c r="G3641" s="44"/>
      <c r="H3641" s="44"/>
      <c r="I3641" s="44"/>
      <c r="J3641" s="44"/>
      <c r="K3641" s="44"/>
      <c r="M3641" s="44"/>
      <c r="N3641" s="44"/>
      <c r="O3641" s="44"/>
      <c r="P3641" s="44"/>
      <c r="Q3641" s="44"/>
      <c r="W3641" s="44"/>
      <c r="X3641" s="44"/>
      <c r="Y3641" s="44"/>
    </row>
    <row r="3642" spans="1:25" s="47" customFormat="1" x14ac:dyDescent="0.25">
      <c r="A3642" s="44"/>
      <c r="B3642" s="44"/>
      <c r="C3642" s="44"/>
      <c r="D3642" s="44"/>
      <c r="E3642" s="44"/>
      <c r="G3642" s="44"/>
      <c r="H3642" s="44"/>
      <c r="I3642" s="44"/>
      <c r="J3642" s="44"/>
      <c r="K3642" s="44"/>
      <c r="M3642" s="44"/>
      <c r="N3642" s="44"/>
      <c r="O3642" s="44"/>
      <c r="P3642" s="44"/>
      <c r="Q3642" s="44"/>
      <c r="W3642" s="44"/>
      <c r="X3642" s="44"/>
      <c r="Y3642" s="44"/>
    </row>
    <row r="3643" spans="1:25" s="47" customFormat="1" x14ac:dyDescent="0.25">
      <c r="A3643" s="44"/>
      <c r="B3643" s="44"/>
      <c r="C3643" s="44"/>
      <c r="D3643" s="44"/>
      <c r="E3643" s="44"/>
      <c r="G3643" s="44"/>
      <c r="H3643" s="44"/>
      <c r="I3643" s="44"/>
      <c r="J3643" s="44"/>
      <c r="K3643" s="44"/>
      <c r="M3643" s="44"/>
      <c r="N3643" s="44"/>
      <c r="O3643" s="44"/>
      <c r="P3643" s="44"/>
      <c r="Q3643" s="44"/>
      <c r="W3643" s="44"/>
      <c r="X3643" s="44"/>
      <c r="Y3643" s="44"/>
    </row>
    <row r="3644" spans="1:25" s="47" customFormat="1" x14ac:dyDescent="0.25">
      <c r="A3644" s="44"/>
      <c r="B3644" s="44"/>
      <c r="C3644" s="44"/>
      <c r="D3644" s="44"/>
      <c r="E3644" s="44"/>
      <c r="G3644" s="44"/>
      <c r="H3644" s="44"/>
      <c r="I3644" s="44"/>
      <c r="J3644" s="44"/>
      <c r="K3644" s="44"/>
      <c r="M3644" s="44"/>
      <c r="N3644" s="44"/>
      <c r="O3644" s="44"/>
      <c r="P3644" s="44"/>
      <c r="Q3644" s="44"/>
      <c r="W3644" s="44"/>
      <c r="X3644" s="44"/>
      <c r="Y3644" s="44"/>
    </row>
    <row r="3645" spans="1:25" s="47" customFormat="1" x14ac:dyDescent="0.25">
      <c r="A3645" s="44"/>
      <c r="B3645" s="44"/>
      <c r="C3645" s="44"/>
      <c r="D3645" s="44"/>
      <c r="E3645" s="44"/>
      <c r="G3645" s="44"/>
      <c r="H3645" s="44"/>
      <c r="I3645" s="44"/>
      <c r="J3645" s="44"/>
      <c r="K3645" s="44"/>
      <c r="M3645" s="44"/>
      <c r="N3645" s="44"/>
      <c r="O3645" s="44"/>
      <c r="P3645" s="44"/>
      <c r="Q3645" s="44"/>
      <c r="W3645" s="44"/>
      <c r="X3645" s="44"/>
      <c r="Y3645" s="44"/>
    </row>
    <row r="3646" spans="1:25" s="47" customFormat="1" x14ac:dyDescent="0.25">
      <c r="A3646" s="44"/>
      <c r="B3646" s="44"/>
      <c r="C3646" s="44"/>
      <c r="D3646" s="44"/>
      <c r="E3646" s="44"/>
      <c r="G3646" s="44"/>
      <c r="H3646" s="44"/>
      <c r="I3646" s="44"/>
      <c r="J3646" s="44"/>
      <c r="K3646" s="44"/>
      <c r="M3646" s="44"/>
      <c r="N3646" s="44"/>
      <c r="O3646" s="44"/>
      <c r="P3646" s="44"/>
      <c r="Q3646" s="44"/>
      <c r="W3646" s="44"/>
      <c r="X3646" s="44"/>
      <c r="Y3646" s="44"/>
    </row>
    <row r="3647" spans="1:25" s="47" customFormat="1" x14ac:dyDescent="0.25">
      <c r="A3647" s="44"/>
      <c r="B3647" s="44"/>
      <c r="C3647" s="44"/>
      <c r="D3647" s="44"/>
      <c r="E3647" s="44"/>
      <c r="G3647" s="44"/>
      <c r="H3647" s="44"/>
      <c r="I3647" s="44"/>
      <c r="J3647" s="44"/>
      <c r="K3647" s="44"/>
      <c r="M3647" s="44"/>
      <c r="N3647" s="44"/>
      <c r="O3647" s="44"/>
      <c r="P3647" s="44"/>
      <c r="Q3647" s="44"/>
      <c r="W3647" s="44"/>
      <c r="X3647" s="44"/>
      <c r="Y3647" s="44"/>
    </row>
    <row r="3648" spans="1:25" s="47" customFormat="1" x14ac:dyDescent="0.25">
      <c r="A3648" s="44"/>
      <c r="B3648" s="44"/>
      <c r="C3648" s="44"/>
      <c r="D3648" s="44"/>
      <c r="E3648" s="44"/>
      <c r="G3648" s="44"/>
      <c r="H3648" s="44"/>
      <c r="I3648" s="44"/>
      <c r="J3648" s="44"/>
      <c r="K3648" s="44"/>
      <c r="M3648" s="44"/>
      <c r="N3648" s="44"/>
      <c r="O3648" s="44"/>
      <c r="P3648" s="44"/>
      <c r="Q3648" s="44"/>
      <c r="W3648" s="44"/>
      <c r="X3648" s="44"/>
      <c r="Y3648" s="44"/>
    </row>
    <row r="3649" spans="1:25" s="47" customFormat="1" x14ac:dyDescent="0.25">
      <c r="A3649" s="44"/>
      <c r="B3649" s="44"/>
      <c r="C3649" s="44"/>
      <c r="D3649" s="44"/>
      <c r="E3649" s="44"/>
      <c r="G3649" s="44"/>
      <c r="H3649" s="44"/>
      <c r="I3649" s="44"/>
      <c r="J3649" s="44"/>
      <c r="K3649" s="44"/>
      <c r="M3649" s="44"/>
      <c r="N3649" s="44"/>
      <c r="O3649" s="44"/>
      <c r="P3649" s="44"/>
      <c r="Q3649" s="44"/>
      <c r="W3649" s="44"/>
      <c r="X3649" s="44"/>
      <c r="Y3649" s="44"/>
    </row>
    <row r="3650" spans="1:25" s="47" customFormat="1" x14ac:dyDescent="0.25">
      <c r="A3650" s="44"/>
      <c r="B3650" s="44"/>
      <c r="C3650" s="44"/>
      <c r="D3650" s="44"/>
      <c r="E3650" s="44"/>
      <c r="G3650" s="44"/>
      <c r="H3650" s="44"/>
      <c r="I3650" s="44"/>
      <c r="J3650" s="44"/>
      <c r="K3650" s="44"/>
      <c r="M3650" s="44"/>
      <c r="N3650" s="44"/>
      <c r="O3650" s="44"/>
      <c r="P3650" s="44"/>
      <c r="Q3650" s="44"/>
      <c r="W3650" s="44"/>
      <c r="X3650" s="44"/>
      <c r="Y3650" s="44"/>
    </row>
    <row r="3651" spans="1:25" s="47" customFormat="1" x14ac:dyDescent="0.25">
      <c r="A3651" s="44"/>
      <c r="B3651" s="44"/>
      <c r="C3651" s="44"/>
      <c r="D3651" s="44"/>
      <c r="E3651" s="44"/>
      <c r="G3651" s="44"/>
      <c r="H3651" s="44"/>
      <c r="I3651" s="44"/>
      <c r="J3651" s="44"/>
      <c r="K3651" s="44"/>
      <c r="M3651" s="44"/>
      <c r="N3651" s="44"/>
      <c r="O3651" s="44"/>
      <c r="P3651" s="44"/>
      <c r="Q3651" s="44"/>
      <c r="W3651" s="44"/>
      <c r="X3651" s="44"/>
      <c r="Y3651" s="44"/>
    </row>
    <row r="3652" spans="1:25" s="47" customFormat="1" x14ac:dyDescent="0.25">
      <c r="A3652" s="44"/>
      <c r="B3652" s="44"/>
      <c r="C3652" s="44"/>
      <c r="D3652" s="44"/>
      <c r="E3652" s="44"/>
      <c r="G3652" s="44"/>
      <c r="H3652" s="44"/>
      <c r="I3652" s="44"/>
      <c r="J3652" s="44"/>
      <c r="K3652" s="44"/>
      <c r="M3652" s="44"/>
      <c r="N3652" s="44"/>
      <c r="O3652" s="44"/>
      <c r="P3652" s="44"/>
      <c r="Q3652" s="44"/>
      <c r="W3652" s="44"/>
      <c r="X3652" s="44"/>
      <c r="Y3652" s="44"/>
    </row>
    <row r="3653" spans="1:25" s="47" customFormat="1" x14ac:dyDescent="0.25">
      <c r="A3653" s="44"/>
      <c r="B3653" s="44"/>
      <c r="C3653" s="44"/>
      <c r="D3653" s="44"/>
      <c r="E3653" s="44"/>
      <c r="G3653" s="44"/>
      <c r="H3653" s="44"/>
      <c r="I3653" s="44"/>
      <c r="J3653" s="44"/>
      <c r="K3653" s="44"/>
      <c r="M3653" s="44"/>
      <c r="N3653" s="44"/>
      <c r="O3653" s="44"/>
      <c r="P3653" s="44"/>
      <c r="Q3653" s="44"/>
      <c r="W3653" s="44"/>
      <c r="X3653" s="44"/>
      <c r="Y3653" s="44"/>
    </row>
    <row r="3654" spans="1:25" s="47" customFormat="1" x14ac:dyDescent="0.25">
      <c r="A3654" s="44"/>
      <c r="B3654" s="44"/>
      <c r="C3654" s="44"/>
      <c r="D3654" s="44"/>
      <c r="E3654" s="44"/>
      <c r="G3654" s="44"/>
      <c r="H3654" s="44"/>
      <c r="I3654" s="44"/>
      <c r="J3654" s="44"/>
      <c r="K3654" s="44"/>
      <c r="M3654" s="44"/>
      <c r="N3654" s="44"/>
      <c r="O3654" s="44"/>
      <c r="P3654" s="44"/>
      <c r="Q3654" s="44"/>
      <c r="W3654" s="44"/>
      <c r="X3654" s="44"/>
      <c r="Y3654" s="44"/>
    </row>
    <row r="3655" spans="1:25" s="47" customFormat="1" x14ac:dyDescent="0.25">
      <c r="A3655" s="44"/>
      <c r="B3655" s="44"/>
      <c r="C3655" s="44"/>
      <c r="D3655" s="44"/>
      <c r="E3655" s="44"/>
      <c r="G3655" s="44"/>
      <c r="H3655" s="44"/>
      <c r="I3655" s="44"/>
      <c r="J3655" s="44"/>
      <c r="K3655" s="44"/>
      <c r="M3655" s="44"/>
      <c r="N3655" s="44"/>
      <c r="O3655" s="44"/>
      <c r="P3655" s="44"/>
      <c r="Q3655" s="44"/>
      <c r="W3655" s="44"/>
      <c r="X3655" s="44"/>
      <c r="Y3655" s="44"/>
    </row>
    <row r="3656" spans="1:25" s="47" customFormat="1" x14ac:dyDescent="0.25">
      <c r="A3656" s="44"/>
      <c r="B3656" s="44"/>
      <c r="C3656" s="44"/>
      <c r="D3656" s="44"/>
      <c r="E3656" s="44"/>
      <c r="G3656" s="44"/>
      <c r="H3656" s="44"/>
      <c r="I3656" s="44"/>
      <c r="J3656" s="44"/>
      <c r="K3656" s="44"/>
      <c r="M3656" s="44"/>
      <c r="N3656" s="44"/>
      <c r="O3656" s="44"/>
      <c r="P3656" s="44"/>
      <c r="Q3656" s="44"/>
      <c r="W3656" s="44"/>
      <c r="X3656" s="44"/>
      <c r="Y3656" s="44"/>
    </row>
    <row r="3657" spans="1:25" s="47" customFormat="1" x14ac:dyDescent="0.25">
      <c r="A3657" s="44"/>
      <c r="B3657" s="44"/>
      <c r="C3657" s="44"/>
      <c r="D3657" s="44"/>
      <c r="E3657" s="44"/>
      <c r="G3657" s="44"/>
      <c r="H3657" s="44"/>
      <c r="I3657" s="44"/>
      <c r="J3657" s="44"/>
      <c r="K3657" s="44"/>
      <c r="M3657" s="44"/>
      <c r="N3657" s="44"/>
      <c r="O3657" s="44"/>
      <c r="P3657" s="44"/>
      <c r="Q3657" s="44"/>
      <c r="W3657" s="44"/>
      <c r="X3657" s="44"/>
      <c r="Y3657" s="44"/>
    </row>
    <row r="3658" spans="1:25" s="47" customFormat="1" x14ac:dyDescent="0.25">
      <c r="A3658" s="44"/>
      <c r="B3658" s="44"/>
      <c r="C3658" s="44"/>
      <c r="D3658" s="44"/>
      <c r="E3658" s="44"/>
      <c r="G3658" s="44"/>
      <c r="H3658" s="44"/>
      <c r="I3658" s="44"/>
      <c r="J3658" s="44"/>
      <c r="K3658" s="44"/>
      <c r="M3658" s="44"/>
      <c r="N3658" s="44"/>
      <c r="O3658" s="44"/>
      <c r="P3658" s="44"/>
      <c r="Q3658" s="44"/>
      <c r="W3658" s="44"/>
      <c r="X3658" s="44"/>
      <c r="Y3658" s="44"/>
    </row>
    <row r="3659" spans="1:25" s="47" customFormat="1" x14ac:dyDescent="0.25">
      <c r="A3659" s="44"/>
      <c r="B3659" s="44"/>
      <c r="C3659" s="44"/>
      <c r="D3659" s="44"/>
      <c r="E3659" s="44"/>
      <c r="G3659" s="44"/>
      <c r="H3659" s="44"/>
      <c r="I3659" s="44"/>
      <c r="J3659" s="44"/>
      <c r="K3659" s="44"/>
      <c r="M3659" s="44"/>
      <c r="N3659" s="44"/>
      <c r="O3659" s="44"/>
      <c r="P3659" s="44"/>
      <c r="Q3659" s="44"/>
      <c r="W3659" s="44"/>
      <c r="X3659" s="44"/>
      <c r="Y3659" s="44"/>
    </row>
    <row r="3660" spans="1:25" s="47" customFormat="1" x14ac:dyDescent="0.25">
      <c r="A3660" s="44"/>
      <c r="B3660" s="44"/>
      <c r="C3660" s="44"/>
      <c r="D3660" s="44"/>
      <c r="E3660" s="44"/>
      <c r="G3660" s="44"/>
      <c r="H3660" s="44"/>
      <c r="I3660" s="44"/>
      <c r="J3660" s="44"/>
      <c r="K3660" s="44"/>
      <c r="M3660" s="44"/>
      <c r="N3660" s="44"/>
      <c r="O3660" s="44"/>
      <c r="P3660" s="44"/>
      <c r="Q3660" s="44"/>
      <c r="W3660" s="44"/>
      <c r="X3660" s="44"/>
      <c r="Y3660" s="44"/>
    </row>
    <row r="3661" spans="1:25" s="47" customFormat="1" x14ac:dyDescent="0.25">
      <c r="A3661" s="44"/>
      <c r="B3661" s="44"/>
      <c r="C3661" s="44"/>
      <c r="D3661" s="44"/>
      <c r="E3661" s="44"/>
      <c r="G3661" s="44"/>
      <c r="H3661" s="44"/>
      <c r="I3661" s="44"/>
      <c r="J3661" s="44"/>
      <c r="K3661" s="44"/>
      <c r="M3661" s="44"/>
      <c r="N3661" s="44"/>
      <c r="O3661" s="44"/>
      <c r="P3661" s="44"/>
      <c r="Q3661" s="44"/>
      <c r="W3661" s="44"/>
      <c r="X3661" s="44"/>
      <c r="Y3661" s="44"/>
    </row>
    <row r="3662" spans="1:25" s="47" customFormat="1" x14ac:dyDescent="0.25">
      <c r="A3662" s="44"/>
      <c r="B3662" s="44"/>
      <c r="C3662" s="44"/>
      <c r="D3662" s="44"/>
      <c r="E3662" s="44"/>
      <c r="G3662" s="44"/>
      <c r="H3662" s="44"/>
      <c r="I3662" s="44"/>
      <c r="J3662" s="44"/>
      <c r="K3662" s="44"/>
      <c r="M3662" s="44"/>
      <c r="N3662" s="44"/>
      <c r="O3662" s="44"/>
      <c r="P3662" s="44"/>
      <c r="Q3662" s="44"/>
      <c r="W3662" s="44"/>
      <c r="X3662" s="44"/>
      <c r="Y3662" s="44"/>
    </row>
    <row r="3663" spans="1:25" s="47" customFormat="1" x14ac:dyDescent="0.25">
      <c r="A3663" s="44"/>
      <c r="B3663" s="44"/>
      <c r="C3663" s="44"/>
      <c r="D3663" s="44"/>
      <c r="E3663" s="44"/>
      <c r="G3663" s="44"/>
      <c r="H3663" s="44"/>
      <c r="I3663" s="44"/>
      <c r="J3663" s="44"/>
      <c r="K3663" s="44"/>
      <c r="M3663" s="44"/>
      <c r="N3663" s="44"/>
      <c r="O3663" s="44"/>
      <c r="P3663" s="44"/>
      <c r="Q3663" s="44"/>
      <c r="W3663" s="44"/>
      <c r="X3663" s="44"/>
      <c r="Y3663" s="44"/>
    </row>
    <row r="3664" spans="1:25" s="47" customFormat="1" x14ac:dyDescent="0.25">
      <c r="A3664" s="44"/>
      <c r="B3664" s="44"/>
      <c r="C3664" s="44"/>
      <c r="D3664" s="44"/>
      <c r="E3664" s="44"/>
      <c r="G3664" s="44"/>
      <c r="H3664" s="44"/>
      <c r="I3664" s="44"/>
      <c r="J3664" s="44"/>
      <c r="K3664" s="44"/>
      <c r="M3664" s="44"/>
      <c r="N3664" s="44"/>
      <c r="O3664" s="44"/>
      <c r="P3664" s="44"/>
      <c r="Q3664" s="44"/>
      <c r="W3664" s="44"/>
      <c r="X3664" s="44"/>
      <c r="Y3664" s="44"/>
    </row>
    <row r="3665" spans="1:25" s="47" customFormat="1" x14ac:dyDescent="0.25">
      <c r="A3665" s="44"/>
      <c r="B3665" s="44"/>
      <c r="C3665" s="44"/>
      <c r="D3665" s="44"/>
      <c r="E3665" s="44"/>
      <c r="G3665" s="44"/>
      <c r="H3665" s="44"/>
      <c r="I3665" s="44"/>
      <c r="J3665" s="44"/>
      <c r="K3665" s="44"/>
      <c r="M3665" s="44"/>
      <c r="N3665" s="44"/>
      <c r="O3665" s="44"/>
      <c r="P3665" s="44"/>
      <c r="Q3665" s="44"/>
      <c r="W3665" s="44"/>
      <c r="X3665" s="44"/>
      <c r="Y3665" s="44"/>
    </row>
    <row r="3666" spans="1:25" s="47" customFormat="1" x14ac:dyDescent="0.25">
      <c r="A3666" s="44"/>
      <c r="B3666" s="44"/>
      <c r="C3666" s="44"/>
      <c r="D3666" s="44"/>
      <c r="E3666" s="44"/>
      <c r="G3666" s="44"/>
      <c r="H3666" s="44"/>
      <c r="I3666" s="44"/>
      <c r="J3666" s="44"/>
      <c r="K3666" s="44"/>
      <c r="M3666" s="44"/>
      <c r="N3666" s="44"/>
      <c r="O3666" s="44"/>
      <c r="P3666" s="44"/>
      <c r="Q3666" s="44"/>
      <c r="W3666" s="44"/>
      <c r="X3666" s="44"/>
      <c r="Y3666" s="44"/>
    </row>
    <row r="3667" spans="1:25" s="47" customFormat="1" x14ac:dyDescent="0.25">
      <c r="A3667" s="44"/>
      <c r="B3667" s="44"/>
      <c r="C3667" s="44"/>
      <c r="D3667" s="44"/>
      <c r="E3667" s="44"/>
      <c r="G3667" s="44"/>
      <c r="H3667" s="44"/>
      <c r="I3667" s="44"/>
      <c r="J3667" s="44"/>
      <c r="K3667" s="44"/>
      <c r="M3667" s="44"/>
      <c r="N3667" s="44"/>
      <c r="O3667" s="44"/>
      <c r="P3667" s="44"/>
      <c r="Q3667" s="44"/>
      <c r="W3667" s="44"/>
      <c r="X3667" s="44"/>
      <c r="Y3667" s="44"/>
    </row>
    <row r="3668" spans="1:25" s="47" customFormat="1" x14ac:dyDescent="0.25">
      <c r="A3668" s="44"/>
      <c r="B3668" s="44"/>
      <c r="C3668" s="44"/>
      <c r="D3668" s="44"/>
      <c r="E3668" s="44"/>
      <c r="G3668" s="44"/>
      <c r="H3668" s="44"/>
      <c r="I3668" s="44"/>
      <c r="J3668" s="44"/>
      <c r="K3668" s="44"/>
      <c r="M3668" s="44"/>
      <c r="N3668" s="44"/>
      <c r="O3668" s="44"/>
      <c r="P3668" s="44"/>
      <c r="Q3668" s="44"/>
      <c r="W3668" s="44"/>
      <c r="X3668" s="44"/>
      <c r="Y3668" s="44"/>
    </row>
    <row r="3669" spans="1:25" s="47" customFormat="1" x14ac:dyDescent="0.25">
      <c r="A3669" s="44"/>
      <c r="B3669" s="44"/>
      <c r="C3669" s="44"/>
      <c r="D3669" s="44"/>
      <c r="E3669" s="44"/>
      <c r="G3669" s="44"/>
      <c r="H3669" s="44"/>
      <c r="I3669" s="44"/>
      <c r="J3669" s="44"/>
      <c r="K3669" s="44"/>
      <c r="M3669" s="44"/>
      <c r="N3669" s="44"/>
      <c r="O3669" s="44"/>
      <c r="P3669" s="44"/>
      <c r="Q3669" s="44"/>
      <c r="W3669" s="44"/>
      <c r="X3669" s="44"/>
      <c r="Y3669" s="44"/>
    </row>
    <row r="3670" spans="1:25" s="47" customFormat="1" x14ac:dyDescent="0.25">
      <c r="A3670" s="44"/>
      <c r="B3670" s="44"/>
      <c r="C3670" s="44"/>
      <c r="D3670" s="44"/>
      <c r="E3670" s="44"/>
      <c r="G3670" s="44"/>
      <c r="H3670" s="44"/>
      <c r="I3670" s="44"/>
      <c r="J3670" s="44"/>
      <c r="K3670" s="44"/>
      <c r="M3670" s="44"/>
      <c r="N3670" s="44"/>
      <c r="O3670" s="44"/>
      <c r="P3670" s="44"/>
      <c r="Q3670" s="44"/>
      <c r="W3670" s="44"/>
      <c r="X3670" s="44"/>
      <c r="Y3670" s="44"/>
    </row>
    <row r="3671" spans="1:25" s="47" customFormat="1" x14ac:dyDescent="0.25">
      <c r="A3671" s="44"/>
      <c r="B3671" s="44"/>
      <c r="C3671" s="44"/>
      <c r="D3671" s="44"/>
      <c r="E3671" s="44"/>
      <c r="G3671" s="44"/>
      <c r="H3671" s="44"/>
      <c r="I3671" s="44"/>
      <c r="J3671" s="44"/>
      <c r="K3671" s="44"/>
      <c r="M3671" s="44"/>
      <c r="N3671" s="44"/>
      <c r="O3671" s="44"/>
      <c r="P3671" s="44"/>
      <c r="Q3671" s="44"/>
      <c r="W3671" s="44"/>
      <c r="X3671" s="44"/>
      <c r="Y3671" s="44"/>
    </row>
    <row r="3672" spans="1:25" s="47" customFormat="1" x14ac:dyDescent="0.25">
      <c r="A3672" s="44"/>
      <c r="B3672" s="44"/>
      <c r="C3672" s="44"/>
      <c r="D3672" s="44"/>
      <c r="E3672" s="44"/>
      <c r="G3672" s="44"/>
      <c r="H3672" s="44"/>
      <c r="I3672" s="44"/>
      <c r="J3672" s="44"/>
      <c r="K3672" s="44"/>
      <c r="M3672" s="44"/>
      <c r="N3672" s="44"/>
      <c r="O3672" s="44"/>
      <c r="P3672" s="44"/>
      <c r="Q3672" s="44"/>
      <c r="W3672" s="44"/>
      <c r="X3672" s="44"/>
      <c r="Y3672" s="44"/>
    </row>
    <row r="3673" spans="1:25" s="47" customFormat="1" x14ac:dyDescent="0.25">
      <c r="A3673" s="44"/>
      <c r="B3673" s="44"/>
      <c r="C3673" s="44"/>
      <c r="D3673" s="44"/>
      <c r="E3673" s="44"/>
      <c r="G3673" s="44"/>
      <c r="H3673" s="44"/>
      <c r="I3673" s="44"/>
      <c r="J3673" s="44"/>
      <c r="K3673" s="44"/>
      <c r="M3673" s="44"/>
      <c r="N3673" s="44"/>
      <c r="O3673" s="44"/>
      <c r="P3673" s="44"/>
      <c r="Q3673" s="44"/>
      <c r="W3673" s="44"/>
      <c r="X3673" s="44"/>
      <c r="Y3673" s="44"/>
    </row>
    <row r="3674" spans="1:25" s="47" customFormat="1" x14ac:dyDescent="0.25">
      <c r="A3674" s="44"/>
      <c r="B3674" s="44"/>
      <c r="C3674" s="44"/>
      <c r="D3674" s="44"/>
      <c r="E3674" s="44"/>
      <c r="G3674" s="44"/>
      <c r="H3674" s="44"/>
      <c r="I3674" s="44"/>
      <c r="J3674" s="44"/>
      <c r="K3674" s="44"/>
      <c r="M3674" s="44"/>
      <c r="N3674" s="44"/>
      <c r="O3674" s="44"/>
      <c r="P3674" s="44"/>
      <c r="Q3674" s="44"/>
      <c r="W3674" s="44"/>
      <c r="X3674" s="44"/>
      <c r="Y3674" s="44"/>
    </row>
    <row r="3675" spans="1:25" s="47" customFormat="1" x14ac:dyDescent="0.25">
      <c r="A3675" s="44"/>
      <c r="B3675" s="44"/>
      <c r="C3675" s="44"/>
      <c r="D3675" s="44"/>
      <c r="E3675" s="44"/>
      <c r="G3675" s="44"/>
      <c r="H3675" s="44"/>
      <c r="I3675" s="44"/>
      <c r="J3675" s="44"/>
      <c r="K3675" s="44"/>
      <c r="M3675" s="44"/>
      <c r="N3675" s="44"/>
      <c r="O3675" s="44"/>
      <c r="P3675" s="44"/>
      <c r="Q3675" s="44"/>
      <c r="W3675" s="44"/>
      <c r="X3675" s="44"/>
      <c r="Y3675" s="44"/>
    </row>
    <row r="3676" spans="1:25" s="47" customFormat="1" x14ac:dyDescent="0.25">
      <c r="A3676" s="44"/>
      <c r="B3676" s="44"/>
      <c r="C3676" s="44"/>
      <c r="D3676" s="44"/>
      <c r="E3676" s="44"/>
      <c r="G3676" s="44"/>
      <c r="H3676" s="44"/>
      <c r="I3676" s="44"/>
      <c r="J3676" s="44"/>
      <c r="K3676" s="44"/>
      <c r="M3676" s="44"/>
      <c r="N3676" s="44"/>
      <c r="O3676" s="44"/>
      <c r="P3676" s="44"/>
      <c r="Q3676" s="44"/>
      <c r="W3676" s="44"/>
      <c r="X3676" s="44"/>
      <c r="Y3676" s="44"/>
    </row>
    <row r="3677" spans="1:25" s="47" customFormat="1" x14ac:dyDescent="0.25">
      <c r="A3677" s="44"/>
      <c r="B3677" s="44"/>
      <c r="C3677" s="44"/>
      <c r="D3677" s="44"/>
      <c r="E3677" s="44"/>
      <c r="G3677" s="44"/>
      <c r="H3677" s="44"/>
      <c r="I3677" s="44"/>
      <c r="J3677" s="44"/>
      <c r="K3677" s="44"/>
      <c r="M3677" s="44"/>
      <c r="N3677" s="44"/>
      <c r="O3677" s="44"/>
      <c r="P3677" s="44"/>
      <c r="Q3677" s="44"/>
      <c r="W3677" s="44"/>
      <c r="X3677" s="44"/>
      <c r="Y3677" s="44"/>
    </row>
    <row r="3678" spans="1:25" s="47" customFormat="1" x14ac:dyDescent="0.25">
      <c r="A3678" s="44"/>
      <c r="B3678" s="44"/>
      <c r="C3678" s="44"/>
      <c r="D3678" s="44"/>
      <c r="E3678" s="44"/>
      <c r="G3678" s="44"/>
      <c r="H3678" s="44"/>
      <c r="I3678" s="44"/>
      <c r="J3678" s="44"/>
      <c r="K3678" s="44"/>
      <c r="M3678" s="44"/>
      <c r="N3678" s="44"/>
      <c r="O3678" s="44"/>
      <c r="P3678" s="44"/>
      <c r="Q3678" s="44"/>
      <c r="W3678" s="44"/>
      <c r="X3678" s="44"/>
      <c r="Y3678" s="44"/>
    </row>
    <row r="3679" spans="1:25" s="47" customFormat="1" x14ac:dyDescent="0.25">
      <c r="A3679" s="44"/>
      <c r="B3679" s="44"/>
      <c r="C3679" s="44"/>
      <c r="D3679" s="44"/>
      <c r="E3679" s="44"/>
      <c r="G3679" s="44"/>
      <c r="H3679" s="44"/>
      <c r="I3679" s="44"/>
      <c r="J3679" s="44"/>
      <c r="K3679" s="44"/>
      <c r="M3679" s="44"/>
      <c r="N3679" s="44"/>
      <c r="O3679" s="44"/>
      <c r="P3679" s="44"/>
      <c r="Q3679" s="44"/>
      <c r="W3679" s="44"/>
      <c r="X3679" s="44"/>
      <c r="Y3679" s="44"/>
    </row>
    <row r="3680" spans="1:25" s="47" customFormat="1" x14ac:dyDescent="0.25">
      <c r="A3680" s="44"/>
      <c r="B3680" s="44"/>
      <c r="C3680" s="44"/>
      <c r="D3680" s="44"/>
      <c r="E3680" s="44"/>
      <c r="G3680" s="44"/>
      <c r="H3680" s="44"/>
      <c r="I3680" s="44"/>
      <c r="J3680" s="44"/>
      <c r="K3680" s="44"/>
      <c r="M3680" s="44"/>
      <c r="N3680" s="44"/>
      <c r="O3680" s="44"/>
      <c r="P3680" s="44"/>
      <c r="Q3680" s="44"/>
      <c r="W3680" s="44"/>
      <c r="X3680" s="44"/>
      <c r="Y3680" s="44"/>
    </row>
    <row r="3681" spans="1:25" s="47" customFormat="1" x14ac:dyDescent="0.25">
      <c r="A3681" s="44"/>
      <c r="B3681" s="44"/>
      <c r="C3681" s="44"/>
      <c r="D3681" s="44"/>
      <c r="E3681" s="44"/>
      <c r="G3681" s="44"/>
      <c r="H3681" s="44"/>
      <c r="I3681" s="44"/>
      <c r="J3681" s="44"/>
      <c r="K3681" s="44"/>
      <c r="M3681" s="44"/>
      <c r="N3681" s="44"/>
      <c r="O3681" s="44"/>
      <c r="P3681" s="44"/>
      <c r="Q3681" s="44"/>
      <c r="W3681" s="44"/>
      <c r="X3681" s="44"/>
      <c r="Y3681" s="44"/>
    </row>
    <row r="3682" spans="1:25" s="47" customFormat="1" x14ac:dyDescent="0.25">
      <c r="A3682" s="44"/>
      <c r="B3682" s="44"/>
      <c r="C3682" s="44"/>
      <c r="D3682" s="44"/>
      <c r="E3682" s="44"/>
      <c r="G3682" s="44"/>
      <c r="H3682" s="44"/>
      <c r="I3682" s="44"/>
      <c r="J3682" s="44"/>
      <c r="K3682" s="44"/>
      <c r="M3682" s="44"/>
      <c r="N3682" s="44"/>
      <c r="O3682" s="44"/>
      <c r="P3682" s="44"/>
      <c r="Q3682" s="44"/>
      <c r="W3682" s="44"/>
      <c r="X3682" s="44"/>
      <c r="Y3682" s="44"/>
    </row>
    <row r="3683" spans="1:25" s="47" customFormat="1" x14ac:dyDescent="0.25">
      <c r="A3683" s="44"/>
      <c r="B3683" s="44"/>
      <c r="C3683" s="44"/>
      <c r="D3683" s="44"/>
      <c r="E3683" s="44"/>
      <c r="G3683" s="44"/>
      <c r="H3683" s="44"/>
      <c r="I3683" s="44"/>
      <c r="J3683" s="44"/>
      <c r="K3683" s="44"/>
      <c r="M3683" s="44"/>
      <c r="N3683" s="44"/>
      <c r="O3683" s="44"/>
      <c r="P3683" s="44"/>
      <c r="Q3683" s="44"/>
      <c r="W3683" s="44"/>
      <c r="X3683" s="44"/>
      <c r="Y3683" s="44"/>
    </row>
    <row r="3684" spans="1:25" s="47" customFormat="1" x14ac:dyDescent="0.25">
      <c r="A3684" s="44"/>
      <c r="B3684" s="44"/>
      <c r="C3684" s="44"/>
      <c r="D3684" s="44"/>
      <c r="E3684" s="44"/>
      <c r="G3684" s="44"/>
      <c r="H3684" s="44"/>
      <c r="I3684" s="44"/>
      <c r="J3684" s="44"/>
      <c r="K3684" s="44"/>
      <c r="M3684" s="44"/>
      <c r="N3684" s="44"/>
      <c r="O3684" s="44"/>
      <c r="P3684" s="44"/>
      <c r="Q3684" s="44"/>
      <c r="W3684" s="44"/>
      <c r="X3684" s="44"/>
      <c r="Y3684" s="44"/>
    </row>
    <row r="3685" spans="1:25" s="47" customFormat="1" x14ac:dyDescent="0.25">
      <c r="A3685" s="44"/>
      <c r="B3685" s="44"/>
      <c r="C3685" s="44"/>
      <c r="D3685" s="44"/>
      <c r="E3685" s="44"/>
      <c r="G3685" s="44"/>
      <c r="H3685" s="44"/>
      <c r="I3685" s="44"/>
      <c r="J3685" s="44"/>
      <c r="K3685" s="44"/>
      <c r="M3685" s="44"/>
      <c r="N3685" s="44"/>
      <c r="O3685" s="44"/>
      <c r="P3685" s="44"/>
      <c r="Q3685" s="44"/>
      <c r="W3685" s="44"/>
      <c r="X3685" s="44"/>
      <c r="Y3685" s="44"/>
    </row>
    <row r="3686" spans="1:25" s="47" customFormat="1" x14ac:dyDescent="0.25">
      <c r="A3686" s="44"/>
      <c r="B3686" s="44"/>
      <c r="C3686" s="44"/>
      <c r="D3686" s="44"/>
      <c r="E3686" s="44"/>
      <c r="G3686" s="44"/>
      <c r="H3686" s="44"/>
      <c r="I3686" s="44"/>
      <c r="J3686" s="44"/>
      <c r="K3686" s="44"/>
      <c r="M3686" s="44"/>
      <c r="N3686" s="44"/>
      <c r="O3686" s="44"/>
      <c r="P3686" s="44"/>
      <c r="Q3686" s="44"/>
      <c r="W3686" s="44"/>
      <c r="X3686" s="44"/>
      <c r="Y3686" s="44"/>
    </row>
    <row r="3687" spans="1:25" s="47" customFormat="1" x14ac:dyDescent="0.25">
      <c r="A3687" s="44"/>
      <c r="B3687" s="44"/>
      <c r="C3687" s="44"/>
      <c r="D3687" s="44"/>
      <c r="E3687" s="44"/>
      <c r="G3687" s="44"/>
      <c r="H3687" s="44"/>
      <c r="I3687" s="44"/>
      <c r="J3687" s="44"/>
      <c r="K3687" s="44"/>
      <c r="M3687" s="44"/>
      <c r="N3687" s="44"/>
      <c r="O3687" s="44"/>
      <c r="P3687" s="44"/>
      <c r="Q3687" s="44"/>
      <c r="W3687" s="44"/>
      <c r="X3687" s="44"/>
      <c r="Y3687" s="44"/>
    </row>
    <row r="3688" spans="1:25" s="47" customFormat="1" x14ac:dyDescent="0.25">
      <c r="A3688" s="44"/>
      <c r="B3688" s="44"/>
      <c r="C3688" s="44"/>
      <c r="D3688" s="44"/>
      <c r="E3688" s="44"/>
      <c r="G3688" s="44"/>
      <c r="H3688" s="44"/>
      <c r="I3688" s="44"/>
      <c r="J3688" s="44"/>
      <c r="K3688" s="44"/>
      <c r="M3688" s="44"/>
      <c r="N3688" s="44"/>
      <c r="O3688" s="44"/>
      <c r="P3688" s="44"/>
      <c r="Q3688" s="44"/>
      <c r="W3688" s="44"/>
      <c r="X3688" s="44"/>
      <c r="Y3688" s="44"/>
    </row>
    <row r="3689" spans="1:25" s="47" customFormat="1" x14ac:dyDescent="0.25">
      <c r="A3689" s="44"/>
      <c r="B3689" s="44"/>
      <c r="C3689" s="44"/>
      <c r="D3689" s="44"/>
      <c r="E3689" s="44"/>
      <c r="G3689" s="44"/>
      <c r="H3689" s="44"/>
      <c r="I3689" s="44"/>
      <c r="J3689" s="44"/>
      <c r="K3689" s="44"/>
      <c r="M3689" s="44"/>
      <c r="N3689" s="44"/>
      <c r="O3689" s="44"/>
      <c r="P3689" s="44"/>
      <c r="Q3689" s="44"/>
      <c r="W3689" s="44"/>
      <c r="X3689" s="44"/>
      <c r="Y3689" s="44"/>
    </row>
    <row r="3690" spans="1:25" s="47" customFormat="1" x14ac:dyDescent="0.25">
      <c r="A3690" s="44"/>
      <c r="B3690" s="44"/>
      <c r="C3690" s="44"/>
      <c r="D3690" s="44"/>
      <c r="E3690" s="44"/>
      <c r="G3690" s="44"/>
      <c r="H3690" s="44"/>
      <c r="I3690" s="44"/>
      <c r="J3690" s="44"/>
      <c r="K3690" s="44"/>
      <c r="M3690" s="44"/>
      <c r="N3690" s="44"/>
      <c r="O3690" s="44"/>
      <c r="P3690" s="44"/>
      <c r="Q3690" s="44"/>
      <c r="W3690" s="44"/>
      <c r="X3690" s="44"/>
      <c r="Y3690" s="44"/>
    </row>
    <row r="3691" spans="1:25" s="47" customFormat="1" x14ac:dyDescent="0.25">
      <c r="A3691" s="44"/>
      <c r="B3691" s="44"/>
      <c r="C3691" s="44"/>
      <c r="D3691" s="44"/>
      <c r="E3691" s="44"/>
      <c r="G3691" s="44"/>
      <c r="H3691" s="44"/>
      <c r="I3691" s="44"/>
      <c r="J3691" s="44"/>
      <c r="K3691" s="44"/>
      <c r="M3691" s="44"/>
      <c r="N3691" s="44"/>
      <c r="O3691" s="44"/>
      <c r="P3691" s="44"/>
      <c r="Q3691" s="44"/>
      <c r="W3691" s="44"/>
      <c r="X3691" s="44"/>
      <c r="Y3691" s="44"/>
    </row>
    <row r="3692" spans="1:25" s="47" customFormat="1" x14ac:dyDescent="0.25">
      <c r="A3692" s="44"/>
      <c r="B3692" s="44"/>
      <c r="C3692" s="44"/>
      <c r="D3692" s="44"/>
      <c r="E3692" s="44"/>
      <c r="G3692" s="44"/>
      <c r="H3692" s="44"/>
      <c r="I3692" s="44"/>
      <c r="J3692" s="44"/>
      <c r="K3692" s="44"/>
      <c r="M3692" s="44"/>
      <c r="N3692" s="44"/>
      <c r="O3692" s="44"/>
      <c r="P3692" s="44"/>
      <c r="Q3692" s="44"/>
      <c r="W3692" s="44"/>
      <c r="X3692" s="44"/>
      <c r="Y3692" s="44"/>
    </row>
    <row r="3693" spans="1:25" s="47" customFormat="1" x14ac:dyDescent="0.25">
      <c r="A3693" s="44"/>
      <c r="B3693" s="44"/>
      <c r="C3693" s="44"/>
      <c r="D3693" s="44"/>
      <c r="E3693" s="44"/>
      <c r="G3693" s="44"/>
      <c r="H3693" s="44"/>
      <c r="I3693" s="44"/>
      <c r="J3693" s="44"/>
      <c r="K3693" s="44"/>
      <c r="M3693" s="44"/>
      <c r="N3693" s="44"/>
      <c r="O3693" s="44"/>
      <c r="P3693" s="44"/>
      <c r="Q3693" s="44"/>
      <c r="W3693" s="44"/>
      <c r="X3693" s="44"/>
      <c r="Y3693" s="44"/>
    </row>
    <row r="3694" spans="1:25" s="47" customFormat="1" x14ac:dyDescent="0.25">
      <c r="A3694" s="44"/>
      <c r="B3694" s="44"/>
      <c r="C3694" s="44"/>
      <c r="D3694" s="44"/>
      <c r="E3694" s="44"/>
      <c r="G3694" s="44"/>
      <c r="H3694" s="44"/>
      <c r="I3694" s="44"/>
      <c r="J3694" s="44"/>
      <c r="K3694" s="44"/>
      <c r="M3694" s="44"/>
      <c r="N3694" s="44"/>
      <c r="O3694" s="44"/>
      <c r="P3694" s="44"/>
      <c r="Q3694" s="44"/>
      <c r="W3694" s="44"/>
      <c r="X3694" s="44"/>
      <c r="Y3694" s="44"/>
    </row>
    <row r="3695" spans="1:25" s="47" customFormat="1" x14ac:dyDescent="0.25">
      <c r="A3695" s="44"/>
      <c r="B3695" s="44"/>
      <c r="C3695" s="44"/>
      <c r="D3695" s="44"/>
      <c r="E3695" s="44"/>
      <c r="G3695" s="44"/>
      <c r="H3695" s="44"/>
      <c r="I3695" s="44"/>
      <c r="J3695" s="44"/>
      <c r="K3695" s="44"/>
      <c r="M3695" s="44"/>
      <c r="N3695" s="44"/>
      <c r="O3695" s="44"/>
      <c r="P3695" s="44"/>
      <c r="Q3695" s="44"/>
      <c r="W3695" s="44"/>
      <c r="X3695" s="44"/>
      <c r="Y3695" s="44"/>
    </row>
    <row r="3696" spans="1:25" s="47" customFormat="1" x14ac:dyDescent="0.25">
      <c r="A3696" s="44"/>
      <c r="B3696" s="44"/>
      <c r="C3696" s="44"/>
      <c r="D3696" s="44"/>
      <c r="E3696" s="44"/>
      <c r="G3696" s="44"/>
      <c r="H3696" s="44"/>
      <c r="I3696" s="44"/>
      <c r="J3696" s="44"/>
      <c r="K3696" s="44"/>
      <c r="M3696" s="44"/>
      <c r="N3696" s="44"/>
      <c r="O3696" s="44"/>
      <c r="P3696" s="44"/>
      <c r="Q3696" s="44"/>
      <c r="W3696" s="44"/>
      <c r="X3696" s="44"/>
      <c r="Y3696" s="44"/>
    </row>
    <row r="3697" spans="1:25" s="47" customFormat="1" x14ac:dyDescent="0.25">
      <c r="A3697" s="44"/>
      <c r="B3697" s="44"/>
      <c r="C3697" s="44"/>
      <c r="D3697" s="44"/>
      <c r="E3697" s="44"/>
      <c r="G3697" s="44"/>
      <c r="H3697" s="44"/>
      <c r="I3697" s="44"/>
      <c r="J3697" s="44"/>
      <c r="K3697" s="44"/>
      <c r="M3697" s="44"/>
      <c r="N3697" s="44"/>
      <c r="O3697" s="44"/>
      <c r="P3697" s="44"/>
      <c r="Q3697" s="44"/>
      <c r="W3697" s="44"/>
      <c r="X3697" s="44"/>
      <c r="Y3697" s="44"/>
    </row>
    <row r="3698" spans="1:25" s="47" customFormat="1" x14ac:dyDescent="0.25">
      <c r="A3698" s="44"/>
      <c r="B3698" s="44"/>
      <c r="C3698" s="44"/>
      <c r="D3698" s="44"/>
      <c r="E3698" s="44"/>
      <c r="G3698" s="44"/>
      <c r="H3698" s="44"/>
      <c r="I3698" s="44"/>
      <c r="J3698" s="44"/>
      <c r="K3698" s="44"/>
      <c r="M3698" s="44"/>
      <c r="N3698" s="44"/>
      <c r="O3698" s="44"/>
      <c r="P3698" s="44"/>
      <c r="Q3698" s="44"/>
      <c r="W3698" s="44"/>
      <c r="X3698" s="44"/>
      <c r="Y3698" s="44"/>
    </row>
    <row r="3699" spans="1:25" s="47" customFormat="1" x14ac:dyDescent="0.25">
      <c r="A3699" s="44"/>
      <c r="B3699" s="44"/>
      <c r="C3699" s="44"/>
      <c r="D3699" s="44"/>
      <c r="E3699" s="44"/>
      <c r="G3699" s="44"/>
      <c r="H3699" s="44"/>
      <c r="I3699" s="44"/>
      <c r="J3699" s="44"/>
      <c r="K3699" s="44"/>
      <c r="M3699" s="44"/>
      <c r="N3699" s="44"/>
      <c r="O3699" s="44"/>
      <c r="P3699" s="44"/>
      <c r="Q3699" s="44"/>
      <c r="W3699" s="44"/>
      <c r="X3699" s="44"/>
      <c r="Y3699" s="44"/>
    </row>
    <row r="3700" spans="1:25" s="47" customFormat="1" x14ac:dyDescent="0.25">
      <c r="A3700" s="44"/>
      <c r="B3700" s="44"/>
      <c r="C3700" s="44"/>
      <c r="D3700" s="44"/>
      <c r="E3700" s="44"/>
      <c r="G3700" s="44"/>
      <c r="H3700" s="44"/>
      <c r="I3700" s="44"/>
      <c r="J3700" s="44"/>
      <c r="K3700" s="44"/>
      <c r="M3700" s="44"/>
      <c r="N3700" s="44"/>
      <c r="O3700" s="44"/>
      <c r="P3700" s="44"/>
      <c r="Q3700" s="44"/>
      <c r="W3700" s="44"/>
      <c r="X3700" s="44"/>
      <c r="Y3700" s="44"/>
    </row>
    <row r="3701" spans="1:25" s="47" customFormat="1" x14ac:dyDescent="0.25">
      <c r="A3701" s="44"/>
      <c r="B3701" s="44"/>
      <c r="C3701" s="44"/>
      <c r="D3701" s="44"/>
      <c r="E3701" s="44"/>
      <c r="G3701" s="44"/>
      <c r="H3701" s="44"/>
      <c r="I3701" s="44"/>
      <c r="J3701" s="44"/>
      <c r="K3701" s="44"/>
      <c r="M3701" s="44"/>
      <c r="N3701" s="44"/>
      <c r="O3701" s="44"/>
      <c r="P3701" s="44"/>
      <c r="Q3701" s="44"/>
      <c r="W3701" s="44"/>
      <c r="X3701" s="44"/>
      <c r="Y3701" s="44"/>
    </row>
    <row r="3702" spans="1:25" s="47" customFormat="1" x14ac:dyDescent="0.25">
      <c r="A3702" s="44"/>
      <c r="B3702" s="44"/>
      <c r="C3702" s="44"/>
      <c r="D3702" s="44"/>
      <c r="E3702" s="44"/>
      <c r="G3702" s="44"/>
      <c r="H3702" s="44"/>
      <c r="I3702" s="44"/>
      <c r="J3702" s="44"/>
      <c r="K3702" s="44"/>
      <c r="M3702" s="44"/>
      <c r="N3702" s="44"/>
      <c r="O3702" s="44"/>
      <c r="P3702" s="44"/>
      <c r="Q3702" s="44"/>
      <c r="W3702" s="44"/>
      <c r="X3702" s="44"/>
      <c r="Y3702" s="44"/>
    </row>
    <row r="3703" spans="1:25" s="47" customFormat="1" x14ac:dyDescent="0.25">
      <c r="A3703" s="44"/>
      <c r="B3703" s="44"/>
      <c r="C3703" s="44"/>
      <c r="D3703" s="44"/>
      <c r="E3703" s="44"/>
      <c r="G3703" s="44"/>
      <c r="H3703" s="44"/>
      <c r="I3703" s="44"/>
      <c r="J3703" s="44"/>
      <c r="K3703" s="44"/>
      <c r="M3703" s="44"/>
      <c r="N3703" s="44"/>
      <c r="O3703" s="44"/>
      <c r="P3703" s="44"/>
      <c r="Q3703" s="44"/>
      <c r="W3703" s="44"/>
      <c r="X3703" s="44"/>
      <c r="Y3703" s="44"/>
    </row>
    <row r="3704" spans="1:25" s="47" customFormat="1" x14ac:dyDescent="0.25">
      <c r="A3704" s="44"/>
      <c r="B3704" s="44"/>
      <c r="C3704" s="44"/>
      <c r="D3704" s="44"/>
      <c r="E3704" s="44"/>
      <c r="G3704" s="44"/>
      <c r="H3704" s="44"/>
      <c r="I3704" s="44"/>
      <c r="J3704" s="44"/>
      <c r="K3704" s="44"/>
      <c r="M3704" s="44"/>
      <c r="N3704" s="44"/>
      <c r="O3704" s="44"/>
      <c r="P3704" s="44"/>
      <c r="Q3704" s="44"/>
      <c r="W3704" s="44"/>
      <c r="X3704" s="44"/>
      <c r="Y3704" s="44"/>
    </row>
    <row r="3705" spans="1:25" s="47" customFormat="1" x14ac:dyDescent="0.25">
      <c r="A3705" s="44"/>
      <c r="B3705" s="44"/>
      <c r="C3705" s="44"/>
      <c r="D3705" s="44"/>
      <c r="E3705" s="44"/>
      <c r="G3705" s="44"/>
      <c r="H3705" s="44"/>
      <c r="I3705" s="44"/>
      <c r="J3705" s="44"/>
      <c r="K3705" s="44"/>
      <c r="M3705" s="44"/>
      <c r="N3705" s="44"/>
      <c r="O3705" s="44"/>
      <c r="P3705" s="44"/>
      <c r="Q3705" s="44"/>
      <c r="W3705" s="44"/>
      <c r="X3705" s="44"/>
      <c r="Y3705" s="44"/>
    </row>
    <row r="3706" spans="1:25" s="47" customFormat="1" x14ac:dyDescent="0.25">
      <c r="A3706" s="44"/>
      <c r="B3706" s="44"/>
      <c r="C3706" s="44"/>
      <c r="D3706" s="44"/>
      <c r="E3706" s="44"/>
      <c r="G3706" s="44"/>
      <c r="H3706" s="44"/>
      <c r="I3706" s="44"/>
      <c r="J3706" s="44"/>
      <c r="K3706" s="44"/>
      <c r="M3706" s="44"/>
      <c r="N3706" s="44"/>
      <c r="O3706" s="44"/>
      <c r="P3706" s="44"/>
      <c r="Q3706" s="44"/>
      <c r="W3706" s="44"/>
      <c r="X3706" s="44"/>
      <c r="Y3706" s="44"/>
    </row>
    <row r="3707" spans="1:25" s="47" customFormat="1" x14ac:dyDescent="0.25">
      <c r="A3707" s="44"/>
      <c r="B3707" s="44"/>
      <c r="C3707" s="44"/>
      <c r="D3707" s="44"/>
      <c r="E3707" s="44"/>
      <c r="G3707" s="44"/>
      <c r="H3707" s="44"/>
      <c r="I3707" s="44"/>
      <c r="J3707" s="44"/>
      <c r="K3707" s="44"/>
      <c r="M3707" s="44"/>
      <c r="N3707" s="44"/>
      <c r="O3707" s="44"/>
      <c r="P3707" s="44"/>
      <c r="Q3707" s="44"/>
      <c r="W3707" s="44"/>
      <c r="X3707" s="44"/>
      <c r="Y3707" s="44"/>
    </row>
    <row r="3708" spans="1:25" s="47" customFormat="1" x14ac:dyDescent="0.25">
      <c r="A3708" s="44"/>
      <c r="B3708" s="44"/>
      <c r="C3708" s="44"/>
      <c r="D3708" s="44"/>
      <c r="E3708" s="44"/>
      <c r="G3708" s="44"/>
      <c r="H3708" s="44"/>
      <c r="I3708" s="44"/>
      <c r="J3708" s="44"/>
      <c r="K3708" s="44"/>
      <c r="M3708" s="44"/>
      <c r="N3708" s="44"/>
      <c r="O3708" s="44"/>
      <c r="P3708" s="44"/>
      <c r="Q3708" s="44"/>
      <c r="W3708" s="44"/>
      <c r="X3708" s="44"/>
      <c r="Y3708" s="44"/>
    </row>
    <row r="3709" spans="1:25" s="47" customFormat="1" x14ac:dyDescent="0.25">
      <c r="A3709" s="44"/>
      <c r="B3709" s="44"/>
      <c r="C3709" s="44"/>
      <c r="D3709" s="44"/>
      <c r="E3709" s="44"/>
      <c r="G3709" s="44"/>
      <c r="H3709" s="44"/>
      <c r="I3709" s="44"/>
      <c r="J3709" s="44"/>
      <c r="K3709" s="44"/>
      <c r="M3709" s="44"/>
      <c r="N3709" s="44"/>
      <c r="O3709" s="44"/>
      <c r="P3709" s="44"/>
      <c r="Q3709" s="44"/>
      <c r="W3709" s="44"/>
      <c r="X3709" s="44"/>
      <c r="Y3709" s="44"/>
    </row>
    <row r="3710" spans="1:25" s="47" customFormat="1" x14ac:dyDescent="0.25">
      <c r="A3710" s="44"/>
      <c r="B3710" s="44"/>
      <c r="C3710" s="44"/>
      <c r="D3710" s="44"/>
      <c r="E3710" s="44"/>
      <c r="G3710" s="44"/>
      <c r="H3710" s="44"/>
      <c r="I3710" s="44"/>
      <c r="J3710" s="44"/>
      <c r="K3710" s="44"/>
      <c r="M3710" s="44"/>
      <c r="N3710" s="44"/>
      <c r="O3710" s="44"/>
      <c r="P3710" s="44"/>
      <c r="Q3710" s="44"/>
      <c r="W3710" s="44"/>
      <c r="X3710" s="44"/>
      <c r="Y3710" s="44"/>
    </row>
    <row r="3711" spans="1:25" s="47" customFormat="1" x14ac:dyDescent="0.25">
      <c r="A3711" s="44"/>
      <c r="B3711" s="44"/>
      <c r="C3711" s="44"/>
      <c r="D3711" s="44"/>
      <c r="E3711" s="44"/>
      <c r="G3711" s="44"/>
      <c r="H3711" s="44"/>
      <c r="I3711" s="44"/>
      <c r="J3711" s="44"/>
      <c r="K3711" s="44"/>
      <c r="M3711" s="44"/>
      <c r="N3711" s="44"/>
      <c r="O3711" s="44"/>
      <c r="P3711" s="44"/>
      <c r="Q3711" s="44"/>
      <c r="W3711" s="44"/>
      <c r="X3711" s="44"/>
      <c r="Y3711" s="44"/>
    </row>
    <row r="3712" spans="1:25" s="47" customFormat="1" x14ac:dyDescent="0.25">
      <c r="A3712" s="44"/>
      <c r="B3712" s="44"/>
      <c r="C3712" s="44"/>
      <c r="D3712" s="44"/>
      <c r="E3712" s="44"/>
      <c r="G3712" s="44"/>
      <c r="H3712" s="44"/>
      <c r="I3712" s="44"/>
      <c r="J3712" s="44"/>
      <c r="K3712" s="44"/>
      <c r="M3712" s="44"/>
      <c r="N3712" s="44"/>
      <c r="O3712" s="44"/>
      <c r="P3712" s="44"/>
      <c r="Q3712" s="44"/>
      <c r="W3712" s="44"/>
      <c r="X3712" s="44"/>
      <c r="Y3712" s="44"/>
    </row>
    <row r="3713" spans="1:25" s="47" customFormat="1" x14ac:dyDescent="0.25">
      <c r="A3713" s="44"/>
      <c r="B3713" s="44"/>
      <c r="C3713" s="44"/>
      <c r="D3713" s="44"/>
      <c r="E3713" s="44"/>
      <c r="G3713" s="44"/>
      <c r="H3713" s="44"/>
      <c r="I3713" s="44"/>
      <c r="J3713" s="44"/>
      <c r="K3713" s="44"/>
      <c r="M3713" s="44"/>
      <c r="N3713" s="44"/>
      <c r="O3713" s="44"/>
      <c r="P3713" s="44"/>
      <c r="Q3713" s="44"/>
      <c r="W3713" s="44"/>
      <c r="X3713" s="44"/>
      <c r="Y3713" s="44"/>
    </row>
    <row r="3714" spans="1:25" s="47" customFormat="1" x14ac:dyDescent="0.25">
      <c r="A3714" s="44"/>
      <c r="B3714" s="44"/>
      <c r="C3714" s="44"/>
      <c r="D3714" s="44"/>
      <c r="E3714" s="44"/>
      <c r="G3714" s="44"/>
      <c r="H3714" s="44"/>
      <c r="I3714" s="44"/>
      <c r="J3714" s="44"/>
      <c r="K3714" s="44"/>
      <c r="M3714" s="44"/>
      <c r="N3714" s="44"/>
      <c r="O3714" s="44"/>
      <c r="P3714" s="44"/>
      <c r="Q3714" s="44"/>
      <c r="W3714" s="44"/>
      <c r="X3714" s="44"/>
      <c r="Y3714" s="44"/>
    </row>
    <row r="3715" spans="1:25" s="47" customFormat="1" x14ac:dyDescent="0.25">
      <c r="A3715" s="44"/>
      <c r="B3715" s="44"/>
      <c r="C3715" s="44"/>
      <c r="D3715" s="44"/>
      <c r="E3715" s="44"/>
      <c r="G3715" s="44"/>
      <c r="H3715" s="44"/>
      <c r="I3715" s="44"/>
      <c r="J3715" s="44"/>
      <c r="K3715" s="44"/>
      <c r="M3715" s="44"/>
      <c r="N3715" s="44"/>
      <c r="O3715" s="44"/>
      <c r="P3715" s="44"/>
      <c r="Q3715" s="44"/>
      <c r="W3715" s="44"/>
      <c r="X3715" s="44"/>
      <c r="Y3715" s="44"/>
    </row>
    <row r="3716" spans="1:25" s="47" customFormat="1" x14ac:dyDescent="0.25">
      <c r="A3716" s="44"/>
      <c r="B3716" s="44"/>
      <c r="C3716" s="44"/>
      <c r="D3716" s="44"/>
      <c r="E3716" s="44"/>
      <c r="G3716" s="44"/>
      <c r="H3716" s="44"/>
      <c r="I3716" s="44"/>
      <c r="J3716" s="44"/>
      <c r="K3716" s="44"/>
      <c r="M3716" s="44"/>
      <c r="N3716" s="44"/>
      <c r="O3716" s="44"/>
      <c r="P3716" s="44"/>
      <c r="Q3716" s="44"/>
      <c r="W3716" s="44"/>
      <c r="X3716" s="44"/>
      <c r="Y3716" s="44"/>
    </row>
    <row r="3717" spans="1:25" s="47" customFormat="1" x14ac:dyDescent="0.25">
      <c r="A3717" s="44"/>
      <c r="B3717" s="44"/>
      <c r="C3717" s="44"/>
      <c r="D3717" s="44"/>
      <c r="E3717" s="44"/>
      <c r="G3717" s="44"/>
      <c r="H3717" s="44"/>
      <c r="I3717" s="44"/>
      <c r="J3717" s="44"/>
      <c r="K3717" s="44"/>
      <c r="M3717" s="44"/>
      <c r="N3717" s="44"/>
      <c r="O3717" s="44"/>
      <c r="P3717" s="44"/>
      <c r="Q3717" s="44"/>
      <c r="W3717" s="44"/>
      <c r="X3717" s="44"/>
      <c r="Y3717" s="44"/>
    </row>
    <row r="3718" spans="1:25" s="47" customFormat="1" x14ac:dyDescent="0.25">
      <c r="A3718" s="44"/>
      <c r="B3718" s="44"/>
      <c r="C3718" s="44"/>
      <c r="D3718" s="44"/>
      <c r="E3718" s="44"/>
      <c r="G3718" s="44"/>
      <c r="H3718" s="44"/>
      <c r="I3718" s="44"/>
      <c r="J3718" s="44"/>
      <c r="K3718" s="44"/>
      <c r="M3718" s="44"/>
      <c r="N3718" s="44"/>
      <c r="O3718" s="44"/>
      <c r="P3718" s="44"/>
      <c r="Q3718" s="44"/>
      <c r="W3718" s="44"/>
      <c r="X3718" s="44"/>
      <c r="Y3718" s="44"/>
    </row>
    <row r="3719" spans="1:25" s="47" customFormat="1" x14ac:dyDescent="0.25">
      <c r="A3719" s="44"/>
      <c r="B3719" s="44"/>
      <c r="C3719" s="44"/>
      <c r="D3719" s="44"/>
      <c r="E3719" s="44"/>
      <c r="G3719" s="44"/>
      <c r="H3719" s="44"/>
      <c r="I3719" s="44"/>
      <c r="J3719" s="44"/>
      <c r="K3719" s="44"/>
      <c r="M3719" s="44"/>
      <c r="N3719" s="44"/>
      <c r="O3719" s="44"/>
      <c r="P3719" s="44"/>
      <c r="Q3719" s="44"/>
      <c r="W3719" s="44"/>
      <c r="X3719" s="44"/>
      <c r="Y3719" s="44"/>
    </row>
    <row r="3720" spans="1:25" s="47" customFormat="1" x14ac:dyDescent="0.25">
      <c r="A3720" s="44"/>
      <c r="B3720" s="44"/>
      <c r="C3720" s="44"/>
      <c r="D3720" s="44"/>
      <c r="E3720" s="44"/>
      <c r="G3720" s="44"/>
      <c r="H3720" s="44"/>
      <c r="I3720" s="44"/>
      <c r="J3720" s="44"/>
      <c r="K3720" s="44"/>
      <c r="M3720" s="44"/>
      <c r="N3720" s="44"/>
      <c r="O3720" s="44"/>
      <c r="P3720" s="44"/>
      <c r="Q3720" s="44"/>
      <c r="W3720" s="44"/>
      <c r="X3720" s="44"/>
      <c r="Y3720" s="44"/>
    </row>
    <row r="3721" spans="1:25" s="47" customFormat="1" x14ac:dyDescent="0.25">
      <c r="A3721" s="44"/>
      <c r="B3721" s="44"/>
      <c r="C3721" s="44"/>
      <c r="D3721" s="44"/>
      <c r="E3721" s="44"/>
      <c r="G3721" s="44"/>
      <c r="H3721" s="44"/>
      <c r="I3721" s="44"/>
      <c r="J3721" s="44"/>
      <c r="K3721" s="44"/>
      <c r="M3721" s="44"/>
      <c r="N3721" s="44"/>
      <c r="O3721" s="44"/>
      <c r="P3721" s="44"/>
      <c r="Q3721" s="44"/>
      <c r="W3721" s="44"/>
      <c r="X3721" s="44"/>
      <c r="Y3721" s="44"/>
    </row>
    <row r="3722" spans="1:25" s="47" customFormat="1" x14ac:dyDescent="0.25">
      <c r="A3722" s="44"/>
      <c r="B3722" s="44"/>
      <c r="C3722" s="44"/>
      <c r="D3722" s="44"/>
      <c r="E3722" s="44"/>
      <c r="G3722" s="44"/>
      <c r="H3722" s="44"/>
      <c r="I3722" s="44"/>
      <c r="J3722" s="44"/>
      <c r="K3722" s="44"/>
      <c r="M3722" s="44"/>
      <c r="N3722" s="44"/>
      <c r="O3722" s="44"/>
      <c r="P3722" s="44"/>
      <c r="Q3722" s="44"/>
      <c r="W3722" s="44"/>
      <c r="X3722" s="44"/>
      <c r="Y3722" s="44"/>
    </row>
    <row r="3723" spans="1:25" s="47" customFormat="1" x14ac:dyDescent="0.25">
      <c r="A3723" s="44"/>
      <c r="B3723" s="44"/>
      <c r="C3723" s="44"/>
      <c r="D3723" s="44"/>
      <c r="E3723" s="44"/>
      <c r="G3723" s="44"/>
      <c r="H3723" s="44"/>
      <c r="I3723" s="44"/>
      <c r="J3723" s="44"/>
      <c r="K3723" s="44"/>
      <c r="M3723" s="44"/>
      <c r="N3723" s="44"/>
      <c r="O3723" s="44"/>
      <c r="P3723" s="44"/>
      <c r="Q3723" s="44"/>
      <c r="W3723" s="44"/>
      <c r="X3723" s="44"/>
      <c r="Y3723" s="44"/>
    </row>
    <row r="3724" spans="1:25" s="47" customFormat="1" x14ac:dyDescent="0.25">
      <c r="A3724" s="44"/>
      <c r="B3724" s="44"/>
      <c r="C3724" s="44"/>
      <c r="D3724" s="44"/>
      <c r="E3724" s="44"/>
      <c r="G3724" s="44"/>
      <c r="H3724" s="44"/>
      <c r="I3724" s="44"/>
      <c r="J3724" s="44"/>
      <c r="K3724" s="44"/>
      <c r="M3724" s="44"/>
      <c r="N3724" s="44"/>
      <c r="O3724" s="44"/>
      <c r="P3724" s="44"/>
      <c r="Q3724" s="44"/>
      <c r="W3724" s="44"/>
      <c r="X3724" s="44"/>
      <c r="Y3724" s="44"/>
    </row>
    <row r="3725" spans="1:25" s="47" customFormat="1" x14ac:dyDescent="0.25">
      <c r="A3725" s="44"/>
      <c r="B3725" s="44"/>
      <c r="C3725" s="44"/>
      <c r="D3725" s="44"/>
      <c r="E3725" s="44"/>
      <c r="G3725" s="44"/>
      <c r="H3725" s="44"/>
      <c r="I3725" s="44"/>
      <c r="J3725" s="44"/>
      <c r="K3725" s="44"/>
      <c r="M3725" s="44"/>
      <c r="N3725" s="44"/>
      <c r="O3725" s="44"/>
      <c r="P3725" s="44"/>
      <c r="Q3725" s="44"/>
      <c r="W3725" s="44"/>
      <c r="X3725" s="44"/>
      <c r="Y3725" s="44"/>
    </row>
    <row r="3726" spans="1:25" s="47" customFormat="1" x14ac:dyDescent="0.25">
      <c r="A3726" s="44"/>
      <c r="B3726" s="44"/>
      <c r="C3726" s="44"/>
      <c r="D3726" s="44"/>
      <c r="E3726" s="44"/>
      <c r="G3726" s="44"/>
      <c r="H3726" s="44"/>
      <c r="I3726" s="44"/>
      <c r="J3726" s="44"/>
      <c r="K3726" s="44"/>
      <c r="M3726" s="44"/>
      <c r="N3726" s="44"/>
      <c r="O3726" s="44"/>
      <c r="P3726" s="44"/>
      <c r="Q3726" s="44"/>
      <c r="W3726" s="44"/>
      <c r="X3726" s="44"/>
      <c r="Y3726" s="44"/>
    </row>
    <row r="3727" spans="1:25" s="47" customFormat="1" x14ac:dyDescent="0.25">
      <c r="A3727" s="44"/>
      <c r="B3727" s="44"/>
      <c r="C3727" s="44"/>
      <c r="D3727" s="44"/>
      <c r="E3727" s="44"/>
      <c r="G3727" s="44"/>
      <c r="H3727" s="44"/>
      <c r="I3727" s="44"/>
      <c r="J3727" s="44"/>
      <c r="K3727" s="44"/>
      <c r="M3727" s="44"/>
      <c r="N3727" s="44"/>
      <c r="O3727" s="44"/>
      <c r="P3727" s="44"/>
      <c r="Q3727" s="44"/>
      <c r="W3727" s="44"/>
      <c r="X3727" s="44"/>
      <c r="Y3727" s="44"/>
    </row>
    <row r="3728" spans="1:25" s="47" customFormat="1" x14ac:dyDescent="0.25">
      <c r="A3728" s="44"/>
      <c r="B3728" s="44"/>
      <c r="C3728" s="44"/>
      <c r="D3728" s="44"/>
      <c r="E3728" s="44"/>
      <c r="G3728" s="44"/>
      <c r="H3728" s="44"/>
      <c r="I3728" s="44"/>
      <c r="J3728" s="44"/>
      <c r="K3728" s="44"/>
      <c r="M3728" s="44"/>
      <c r="N3728" s="44"/>
      <c r="O3728" s="44"/>
      <c r="P3728" s="44"/>
      <c r="Q3728" s="44"/>
      <c r="W3728" s="44"/>
      <c r="X3728" s="44"/>
      <c r="Y3728" s="44"/>
    </row>
    <row r="3729" spans="1:25" s="47" customFormat="1" x14ac:dyDescent="0.25">
      <c r="A3729" s="44"/>
      <c r="B3729" s="44"/>
      <c r="C3729" s="44"/>
      <c r="D3729" s="44"/>
      <c r="E3729" s="44"/>
      <c r="G3729" s="44"/>
      <c r="H3729" s="44"/>
      <c r="I3729" s="44"/>
      <c r="J3729" s="44"/>
      <c r="K3729" s="44"/>
      <c r="M3729" s="44"/>
      <c r="N3729" s="44"/>
      <c r="O3729" s="44"/>
      <c r="P3729" s="44"/>
      <c r="Q3729" s="44"/>
      <c r="W3729" s="44"/>
      <c r="X3729" s="44"/>
      <c r="Y3729" s="44"/>
    </row>
    <row r="3730" spans="1:25" s="47" customFormat="1" x14ac:dyDescent="0.25">
      <c r="A3730" s="44"/>
      <c r="B3730" s="44"/>
      <c r="C3730" s="44"/>
      <c r="D3730" s="44"/>
      <c r="E3730" s="44"/>
      <c r="G3730" s="44"/>
      <c r="H3730" s="44"/>
      <c r="I3730" s="44"/>
      <c r="J3730" s="44"/>
      <c r="K3730" s="44"/>
      <c r="M3730" s="44"/>
      <c r="N3730" s="44"/>
      <c r="O3730" s="44"/>
      <c r="P3730" s="44"/>
      <c r="Q3730" s="44"/>
      <c r="W3730" s="44"/>
      <c r="X3730" s="44"/>
      <c r="Y3730" s="44"/>
    </row>
    <row r="3731" spans="1:25" s="47" customFormat="1" x14ac:dyDescent="0.25">
      <c r="A3731" s="44"/>
      <c r="B3731" s="44"/>
      <c r="C3731" s="44"/>
      <c r="D3731" s="44"/>
      <c r="E3731" s="44"/>
      <c r="G3731" s="44"/>
      <c r="H3731" s="44"/>
      <c r="I3731" s="44"/>
      <c r="J3731" s="44"/>
      <c r="K3731" s="44"/>
      <c r="M3731" s="44"/>
      <c r="N3731" s="44"/>
      <c r="O3731" s="44"/>
      <c r="P3731" s="44"/>
      <c r="Q3731" s="44"/>
      <c r="W3731" s="44"/>
      <c r="X3731" s="44"/>
      <c r="Y3731" s="44"/>
    </row>
    <row r="3732" spans="1:25" s="47" customFormat="1" x14ac:dyDescent="0.25">
      <c r="A3732" s="44"/>
      <c r="B3732" s="44"/>
      <c r="C3732" s="44"/>
      <c r="D3732" s="44"/>
      <c r="E3732" s="44"/>
      <c r="G3732" s="44"/>
      <c r="H3732" s="44"/>
      <c r="I3732" s="44"/>
      <c r="J3732" s="44"/>
      <c r="K3732" s="44"/>
      <c r="M3732" s="44"/>
      <c r="N3732" s="44"/>
      <c r="O3732" s="44"/>
      <c r="P3732" s="44"/>
      <c r="Q3732" s="44"/>
      <c r="W3732" s="44"/>
      <c r="X3732" s="44"/>
      <c r="Y3732" s="44"/>
    </row>
    <row r="3733" spans="1:25" s="47" customFormat="1" x14ac:dyDescent="0.25">
      <c r="A3733" s="44"/>
      <c r="B3733" s="44"/>
      <c r="C3733" s="44"/>
      <c r="D3733" s="44"/>
      <c r="E3733" s="44"/>
      <c r="G3733" s="44"/>
      <c r="H3733" s="44"/>
      <c r="I3733" s="44"/>
      <c r="J3733" s="44"/>
      <c r="K3733" s="44"/>
      <c r="M3733" s="44"/>
      <c r="N3733" s="44"/>
      <c r="O3733" s="44"/>
      <c r="P3733" s="44"/>
      <c r="Q3733" s="44"/>
      <c r="W3733" s="44"/>
      <c r="X3733" s="44"/>
      <c r="Y3733" s="44"/>
    </row>
    <row r="3734" spans="1:25" s="47" customFormat="1" x14ac:dyDescent="0.25">
      <c r="A3734" s="44"/>
      <c r="B3734" s="44"/>
      <c r="C3734" s="44"/>
      <c r="D3734" s="44"/>
      <c r="E3734" s="44"/>
      <c r="G3734" s="44"/>
      <c r="H3734" s="44"/>
      <c r="I3734" s="44"/>
      <c r="J3734" s="44"/>
      <c r="K3734" s="44"/>
      <c r="M3734" s="44"/>
      <c r="N3734" s="44"/>
      <c r="O3734" s="44"/>
      <c r="P3734" s="44"/>
      <c r="Q3734" s="44"/>
      <c r="W3734" s="44"/>
      <c r="X3734" s="44"/>
      <c r="Y3734" s="44"/>
    </row>
    <row r="3735" spans="1:25" s="47" customFormat="1" x14ac:dyDescent="0.25">
      <c r="A3735" s="44"/>
      <c r="B3735" s="44"/>
      <c r="C3735" s="44"/>
      <c r="D3735" s="44"/>
      <c r="E3735" s="44"/>
      <c r="G3735" s="44"/>
      <c r="H3735" s="44"/>
      <c r="I3735" s="44"/>
      <c r="J3735" s="44"/>
      <c r="K3735" s="44"/>
      <c r="M3735" s="44"/>
      <c r="N3735" s="44"/>
      <c r="O3735" s="44"/>
      <c r="P3735" s="44"/>
      <c r="Q3735" s="44"/>
      <c r="W3735" s="44"/>
      <c r="X3735" s="44"/>
      <c r="Y3735" s="44"/>
    </row>
    <row r="3736" spans="1:25" s="47" customFormat="1" x14ac:dyDescent="0.25">
      <c r="A3736" s="44"/>
      <c r="B3736" s="44"/>
      <c r="C3736" s="44"/>
      <c r="D3736" s="44"/>
      <c r="E3736" s="44"/>
      <c r="G3736" s="44"/>
      <c r="H3736" s="44"/>
      <c r="I3736" s="44"/>
      <c r="J3736" s="44"/>
      <c r="K3736" s="44"/>
      <c r="M3736" s="44"/>
      <c r="N3736" s="44"/>
      <c r="O3736" s="44"/>
      <c r="P3736" s="44"/>
      <c r="Q3736" s="44"/>
      <c r="W3736" s="44"/>
      <c r="X3736" s="44"/>
      <c r="Y3736" s="44"/>
    </row>
    <row r="3737" spans="1:25" s="47" customFormat="1" x14ac:dyDescent="0.25">
      <c r="A3737" s="44"/>
      <c r="B3737" s="44"/>
      <c r="C3737" s="44"/>
      <c r="D3737" s="44"/>
      <c r="E3737" s="44"/>
      <c r="G3737" s="44"/>
      <c r="H3737" s="44"/>
      <c r="I3737" s="44"/>
      <c r="J3737" s="44"/>
      <c r="K3737" s="44"/>
      <c r="M3737" s="44"/>
      <c r="N3737" s="44"/>
      <c r="O3737" s="44"/>
      <c r="P3737" s="44"/>
      <c r="Q3737" s="44"/>
      <c r="W3737" s="44"/>
      <c r="X3737" s="44"/>
      <c r="Y3737" s="44"/>
    </row>
    <row r="3738" spans="1:25" s="47" customFormat="1" x14ac:dyDescent="0.25">
      <c r="A3738" s="44"/>
      <c r="B3738" s="44"/>
      <c r="C3738" s="44"/>
      <c r="D3738" s="44"/>
      <c r="E3738" s="44"/>
      <c r="G3738" s="44"/>
      <c r="H3738" s="44"/>
      <c r="I3738" s="44"/>
      <c r="J3738" s="44"/>
      <c r="K3738" s="44"/>
      <c r="M3738" s="44"/>
      <c r="N3738" s="44"/>
      <c r="O3738" s="44"/>
      <c r="P3738" s="44"/>
      <c r="Q3738" s="44"/>
      <c r="W3738" s="44"/>
      <c r="X3738" s="44"/>
      <c r="Y3738" s="44"/>
    </row>
    <row r="3739" spans="1:25" s="47" customFormat="1" x14ac:dyDescent="0.25">
      <c r="A3739" s="44"/>
      <c r="B3739" s="44"/>
      <c r="C3739" s="44"/>
      <c r="D3739" s="44"/>
      <c r="E3739" s="44"/>
      <c r="G3739" s="44"/>
      <c r="H3739" s="44"/>
      <c r="I3739" s="44"/>
      <c r="J3739" s="44"/>
      <c r="K3739" s="44"/>
      <c r="M3739" s="44"/>
      <c r="N3739" s="44"/>
      <c r="O3739" s="44"/>
      <c r="P3739" s="44"/>
      <c r="Q3739" s="44"/>
      <c r="W3739" s="44"/>
      <c r="X3739" s="44"/>
      <c r="Y3739" s="44"/>
    </row>
    <row r="3740" spans="1:25" s="47" customFormat="1" x14ac:dyDescent="0.25">
      <c r="A3740" s="44"/>
      <c r="B3740" s="44"/>
      <c r="C3740" s="44"/>
      <c r="D3740" s="44"/>
      <c r="E3740" s="44"/>
      <c r="G3740" s="44"/>
      <c r="H3740" s="44"/>
      <c r="I3740" s="44"/>
      <c r="J3740" s="44"/>
      <c r="K3740" s="44"/>
      <c r="M3740" s="44"/>
      <c r="N3740" s="44"/>
      <c r="O3740" s="44"/>
      <c r="P3740" s="44"/>
      <c r="Q3740" s="44"/>
      <c r="W3740" s="44"/>
      <c r="X3740" s="44"/>
      <c r="Y3740" s="44"/>
    </row>
    <row r="3741" spans="1:25" s="47" customFormat="1" x14ac:dyDescent="0.25">
      <c r="A3741" s="44"/>
      <c r="B3741" s="44"/>
      <c r="C3741" s="44"/>
      <c r="D3741" s="44"/>
      <c r="E3741" s="44"/>
      <c r="G3741" s="44"/>
      <c r="H3741" s="44"/>
      <c r="I3741" s="44"/>
      <c r="J3741" s="44"/>
      <c r="K3741" s="44"/>
      <c r="M3741" s="44"/>
      <c r="N3741" s="44"/>
      <c r="O3741" s="44"/>
      <c r="P3741" s="44"/>
      <c r="Q3741" s="44"/>
      <c r="W3741" s="44"/>
      <c r="X3741" s="44"/>
      <c r="Y3741" s="44"/>
    </row>
    <row r="3742" spans="1:25" s="47" customFormat="1" x14ac:dyDescent="0.25">
      <c r="A3742" s="44"/>
      <c r="B3742" s="44"/>
      <c r="C3742" s="44"/>
      <c r="D3742" s="44"/>
      <c r="E3742" s="44"/>
      <c r="G3742" s="44"/>
      <c r="H3742" s="44"/>
      <c r="I3742" s="44"/>
      <c r="J3742" s="44"/>
      <c r="K3742" s="44"/>
      <c r="M3742" s="44"/>
      <c r="N3742" s="44"/>
      <c r="O3742" s="44"/>
      <c r="P3742" s="44"/>
      <c r="Q3742" s="44"/>
      <c r="W3742" s="44"/>
      <c r="X3742" s="44"/>
      <c r="Y3742" s="44"/>
    </row>
    <row r="3743" spans="1:25" s="47" customFormat="1" x14ac:dyDescent="0.25">
      <c r="A3743" s="44"/>
      <c r="B3743" s="44"/>
      <c r="C3743" s="44"/>
      <c r="D3743" s="44"/>
      <c r="E3743" s="44"/>
      <c r="G3743" s="44"/>
      <c r="H3743" s="44"/>
      <c r="I3743" s="44"/>
      <c r="J3743" s="44"/>
      <c r="K3743" s="44"/>
      <c r="M3743" s="44"/>
      <c r="N3743" s="44"/>
      <c r="O3743" s="44"/>
      <c r="P3743" s="44"/>
      <c r="Q3743" s="44"/>
      <c r="W3743" s="44"/>
      <c r="X3743" s="44"/>
      <c r="Y3743" s="44"/>
    </row>
    <row r="3744" spans="1:25" s="47" customFormat="1" x14ac:dyDescent="0.25">
      <c r="A3744" s="44"/>
      <c r="B3744" s="44"/>
      <c r="C3744" s="44"/>
      <c r="D3744" s="44"/>
      <c r="E3744" s="44"/>
      <c r="G3744" s="44"/>
      <c r="H3744" s="44"/>
      <c r="I3744" s="44"/>
      <c r="J3744" s="44"/>
      <c r="K3744" s="44"/>
      <c r="M3744" s="44"/>
      <c r="N3744" s="44"/>
      <c r="O3744" s="44"/>
      <c r="P3744" s="44"/>
      <c r="Q3744" s="44"/>
      <c r="W3744" s="44"/>
      <c r="X3744" s="44"/>
      <c r="Y3744" s="44"/>
    </row>
    <row r="3745" spans="1:25" s="47" customFormat="1" x14ac:dyDescent="0.25">
      <c r="A3745" s="44"/>
      <c r="B3745" s="44"/>
      <c r="C3745" s="44"/>
      <c r="D3745" s="44"/>
      <c r="E3745" s="44"/>
      <c r="G3745" s="44"/>
      <c r="H3745" s="44"/>
      <c r="I3745" s="44"/>
      <c r="J3745" s="44"/>
      <c r="K3745" s="44"/>
      <c r="M3745" s="44"/>
      <c r="N3745" s="44"/>
      <c r="O3745" s="44"/>
      <c r="P3745" s="44"/>
      <c r="Q3745" s="44"/>
      <c r="W3745" s="44"/>
      <c r="X3745" s="44"/>
      <c r="Y3745" s="44"/>
    </row>
    <row r="3746" spans="1:25" s="47" customFormat="1" x14ac:dyDescent="0.25">
      <c r="A3746" s="44"/>
      <c r="B3746" s="44"/>
      <c r="C3746" s="44"/>
      <c r="D3746" s="44"/>
      <c r="E3746" s="44"/>
      <c r="G3746" s="44"/>
      <c r="H3746" s="44"/>
      <c r="I3746" s="44"/>
      <c r="J3746" s="44"/>
      <c r="K3746" s="44"/>
      <c r="M3746" s="44"/>
      <c r="N3746" s="44"/>
      <c r="O3746" s="44"/>
      <c r="P3746" s="44"/>
      <c r="Q3746" s="44"/>
      <c r="W3746" s="44"/>
      <c r="X3746" s="44"/>
      <c r="Y3746" s="44"/>
    </row>
    <row r="3747" spans="1:25" s="47" customFormat="1" x14ac:dyDescent="0.25">
      <c r="A3747" s="44"/>
      <c r="B3747" s="44"/>
      <c r="C3747" s="44"/>
      <c r="D3747" s="44"/>
      <c r="E3747" s="44"/>
      <c r="G3747" s="44"/>
      <c r="H3747" s="44"/>
      <c r="I3747" s="44"/>
      <c r="J3747" s="44"/>
      <c r="K3747" s="44"/>
      <c r="M3747" s="44"/>
      <c r="N3747" s="44"/>
      <c r="O3747" s="44"/>
      <c r="P3747" s="44"/>
      <c r="Q3747" s="44"/>
      <c r="W3747" s="44"/>
      <c r="X3747" s="44"/>
      <c r="Y3747" s="44"/>
    </row>
    <row r="3748" spans="1:25" s="47" customFormat="1" x14ac:dyDescent="0.25">
      <c r="A3748" s="44"/>
      <c r="B3748" s="44"/>
      <c r="C3748" s="44"/>
      <c r="D3748" s="44"/>
      <c r="E3748" s="44"/>
      <c r="G3748" s="44"/>
      <c r="H3748" s="44"/>
      <c r="I3748" s="44"/>
      <c r="J3748" s="44"/>
      <c r="K3748" s="44"/>
      <c r="M3748" s="44"/>
      <c r="N3748" s="44"/>
      <c r="O3748" s="44"/>
      <c r="P3748" s="44"/>
      <c r="Q3748" s="44"/>
      <c r="W3748" s="44"/>
      <c r="X3748" s="44"/>
      <c r="Y3748" s="44"/>
    </row>
    <row r="3749" spans="1:25" s="47" customFormat="1" x14ac:dyDescent="0.25">
      <c r="A3749" s="44"/>
      <c r="B3749" s="44"/>
      <c r="C3749" s="44"/>
      <c r="D3749" s="44"/>
      <c r="E3749" s="44"/>
      <c r="G3749" s="44"/>
      <c r="H3749" s="44"/>
      <c r="I3749" s="44"/>
      <c r="J3749" s="44"/>
      <c r="K3749" s="44"/>
      <c r="M3749" s="44"/>
      <c r="N3749" s="44"/>
      <c r="O3749" s="44"/>
      <c r="P3749" s="44"/>
      <c r="Q3749" s="44"/>
      <c r="W3749" s="44"/>
      <c r="X3749" s="44"/>
      <c r="Y3749" s="44"/>
    </row>
    <row r="3750" spans="1:25" s="47" customFormat="1" x14ac:dyDescent="0.25">
      <c r="A3750" s="44"/>
      <c r="B3750" s="44"/>
      <c r="C3750" s="44"/>
      <c r="D3750" s="44"/>
      <c r="E3750" s="44"/>
      <c r="G3750" s="44"/>
      <c r="H3750" s="44"/>
      <c r="I3750" s="44"/>
      <c r="J3750" s="44"/>
      <c r="K3750" s="44"/>
      <c r="M3750" s="44"/>
      <c r="N3750" s="44"/>
      <c r="O3750" s="44"/>
      <c r="P3750" s="44"/>
      <c r="Q3750" s="44"/>
      <c r="W3750" s="44"/>
      <c r="X3750" s="44"/>
      <c r="Y3750" s="44"/>
    </row>
    <row r="3751" spans="1:25" s="47" customFormat="1" x14ac:dyDescent="0.25">
      <c r="A3751" s="44"/>
      <c r="B3751" s="44"/>
      <c r="C3751" s="44"/>
      <c r="D3751" s="44"/>
      <c r="E3751" s="44"/>
      <c r="G3751" s="44"/>
      <c r="H3751" s="44"/>
      <c r="I3751" s="44"/>
      <c r="J3751" s="44"/>
      <c r="K3751" s="44"/>
      <c r="M3751" s="44"/>
      <c r="N3751" s="44"/>
      <c r="O3751" s="44"/>
      <c r="P3751" s="44"/>
      <c r="Q3751" s="44"/>
      <c r="W3751" s="44"/>
      <c r="X3751" s="44"/>
      <c r="Y3751" s="44"/>
    </row>
    <row r="3752" spans="1:25" s="47" customFormat="1" x14ac:dyDescent="0.25">
      <c r="A3752" s="44"/>
      <c r="B3752" s="44"/>
      <c r="C3752" s="44"/>
      <c r="D3752" s="44"/>
      <c r="E3752" s="44"/>
      <c r="G3752" s="44"/>
      <c r="H3752" s="44"/>
      <c r="I3752" s="44"/>
      <c r="J3752" s="44"/>
      <c r="K3752" s="44"/>
      <c r="M3752" s="44"/>
      <c r="N3752" s="44"/>
      <c r="O3752" s="44"/>
      <c r="P3752" s="44"/>
      <c r="Q3752" s="44"/>
      <c r="W3752" s="44"/>
      <c r="X3752" s="44"/>
      <c r="Y3752" s="44"/>
    </row>
    <row r="3753" spans="1:25" s="47" customFormat="1" x14ac:dyDescent="0.25">
      <c r="A3753" s="44"/>
      <c r="B3753" s="44"/>
      <c r="C3753" s="44"/>
      <c r="D3753" s="44"/>
      <c r="E3753" s="44"/>
      <c r="G3753" s="44"/>
      <c r="H3753" s="44"/>
      <c r="I3753" s="44"/>
      <c r="J3753" s="44"/>
      <c r="K3753" s="44"/>
      <c r="M3753" s="44"/>
      <c r="N3753" s="44"/>
      <c r="O3753" s="44"/>
      <c r="P3753" s="44"/>
      <c r="Q3753" s="44"/>
      <c r="W3753" s="44"/>
      <c r="X3753" s="44"/>
      <c r="Y3753" s="44"/>
    </row>
    <row r="3754" spans="1:25" s="47" customFormat="1" x14ac:dyDescent="0.25">
      <c r="A3754" s="44"/>
      <c r="B3754" s="44"/>
      <c r="C3754" s="44"/>
      <c r="D3754" s="44"/>
      <c r="E3754" s="44"/>
      <c r="G3754" s="44"/>
      <c r="H3754" s="44"/>
      <c r="I3754" s="44"/>
      <c r="J3754" s="44"/>
      <c r="K3754" s="44"/>
      <c r="M3754" s="44"/>
      <c r="N3754" s="44"/>
      <c r="O3754" s="44"/>
      <c r="P3754" s="44"/>
      <c r="Q3754" s="44"/>
      <c r="W3754" s="44"/>
      <c r="X3754" s="44"/>
      <c r="Y3754" s="44"/>
    </row>
    <row r="3755" spans="1:25" s="47" customFormat="1" x14ac:dyDescent="0.25">
      <c r="A3755" s="44"/>
      <c r="B3755" s="44"/>
      <c r="C3755" s="44"/>
      <c r="D3755" s="44"/>
      <c r="E3755" s="44"/>
      <c r="G3755" s="44"/>
      <c r="H3755" s="44"/>
      <c r="I3755" s="44"/>
      <c r="J3755" s="44"/>
      <c r="K3755" s="44"/>
      <c r="M3755" s="44"/>
      <c r="N3755" s="44"/>
      <c r="O3755" s="44"/>
      <c r="P3755" s="44"/>
      <c r="Q3755" s="44"/>
      <c r="W3755" s="44"/>
      <c r="X3755" s="44"/>
      <c r="Y3755" s="44"/>
    </row>
    <row r="3756" spans="1:25" s="47" customFormat="1" x14ac:dyDescent="0.25">
      <c r="A3756" s="44"/>
      <c r="B3756" s="44"/>
      <c r="C3756" s="44"/>
      <c r="D3756" s="44"/>
      <c r="E3756" s="44"/>
      <c r="G3756" s="44"/>
      <c r="H3756" s="44"/>
      <c r="I3756" s="44"/>
      <c r="J3756" s="44"/>
      <c r="K3756" s="44"/>
      <c r="M3756" s="44"/>
      <c r="N3756" s="44"/>
      <c r="O3756" s="44"/>
      <c r="P3756" s="44"/>
      <c r="Q3756" s="44"/>
      <c r="W3756" s="44"/>
      <c r="X3756" s="44"/>
      <c r="Y3756" s="44"/>
    </row>
    <row r="3757" spans="1:25" s="47" customFormat="1" x14ac:dyDescent="0.25">
      <c r="A3757" s="44"/>
      <c r="B3757" s="44"/>
      <c r="C3757" s="44"/>
      <c r="D3757" s="44"/>
      <c r="E3757" s="44"/>
      <c r="G3757" s="44"/>
      <c r="H3757" s="44"/>
      <c r="I3757" s="44"/>
      <c r="J3757" s="44"/>
      <c r="K3757" s="44"/>
      <c r="M3757" s="44"/>
      <c r="N3757" s="44"/>
      <c r="O3757" s="44"/>
      <c r="P3757" s="44"/>
      <c r="Q3757" s="44"/>
      <c r="W3757" s="44"/>
      <c r="X3757" s="44"/>
      <c r="Y3757" s="44"/>
    </row>
    <row r="3758" spans="1:25" s="47" customFormat="1" x14ac:dyDescent="0.25">
      <c r="A3758" s="44"/>
      <c r="B3758" s="44"/>
      <c r="C3758" s="44"/>
      <c r="D3758" s="44"/>
      <c r="E3758" s="44"/>
      <c r="G3758" s="44"/>
      <c r="H3758" s="44"/>
      <c r="I3758" s="44"/>
      <c r="J3758" s="44"/>
      <c r="K3758" s="44"/>
      <c r="M3758" s="44"/>
      <c r="N3758" s="44"/>
      <c r="O3758" s="44"/>
      <c r="P3758" s="44"/>
      <c r="Q3758" s="44"/>
      <c r="W3758" s="44"/>
      <c r="X3758" s="44"/>
      <c r="Y3758" s="44"/>
    </row>
    <row r="3759" spans="1:25" s="47" customFormat="1" x14ac:dyDescent="0.25">
      <c r="A3759" s="44"/>
      <c r="B3759" s="44"/>
      <c r="C3759" s="44"/>
      <c r="D3759" s="44"/>
      <c r="E3759" s="44"/>
      <c r="G3759" s="44"/>
      <c r="H3759" s="44"/>
      <c r="I3759" s="44"/>
      <c r="J3759" s="44"/>
      <c r="K3759" s="44"/>
      <c r="M3759" s="44"/>
      <c r="N3759" s="44"/>
      <c r="O3759" s="44"/>
      <c r="P3759" s="44"/>
      <c r="Q3759" s="44"/>
      <c r="W3759" s="44"/>
      <c r="X3759" s="44"/>
      <c r="Y3759" s="44"/>
    </row>
    <row r="3760" spans="1:25" s="47" customFormat="1" x14ac:dyDescent="0.25">
      <c r="A3760" s="44"/>
      <c r="B3760" s="44"/>
      <c r="C3760" s="44"/>
      <c r="D3760" s="44"/>
      <c r="E3760" s="44"/>
      <c r="G3760" s="44"/>
      <c r="H3760" s="44"/>
      <c r="I3760" s="44"/>
      <c r="J3760" s="44"/>
      <c r="K3760" s="44"/>
      <c r="M3760" s="44"/>
      <c r="N3760" s="44"/>
      <c r="O3760" s="44"/>
      <c r="P3760" s="44"/>
      <c r="Q3760" s="44"/>
      <c r="W3760" s="44"/>
      <c r="X3760" s="44"/>
      <c r="Y3760" s="44"/>
    </row>
    <row r="3761" spans="1:25" s="47" customFormat="1" x14ac:dyDescent="0.25">
      <c r="A3761" s="44"/>
      <c r="B3761" s="44"/>
      <c r="C3761" s="44"/>
      <c r="D3761" s="44"/>
      <c r="E3761" s="44"/>
      <c r="G3761" s="44"/>
      <c r="H3761" s="44"/>
      <c r="I3761" s="44"/>
      <c r="J3761" s="44"/>
      <c r="K3761" s="44"/>
      <c r="M3761" s="44"/>
      <c r="N3761" s="44"/>
      <c r="O3761" s="44"/>
      <c r="P3761" s="44"/>
      <c r="Q3761" s="44"/>
      <c r="W3761" s="44"/>
      <c r="X3761" s="44"/>
      <c r="Y3761" s="44"/>
    </row>
    <row r="3762" spans="1:25" s="47" customFormat="1" x14ac:dyDescent="0.25">
      <c r="A3762" s="44"/>
      <c r="B3762" s="44"/>
      <c r="C3762" s="44"/>
      <c r="D3762" s="44"/>
      <c r="E3762" s="44"/>
      <c r="G3762" s="44"/>
      <c r="H3762" s="44"/>
      <c r="I3762" s="44"/>
      <c r="J3762" s="44"/>
      <c r="K3762" s="44"/>
      <c r="M3762" s="44"/>
      <c r="N3762" s="44"/>
      <c r="O3762" s="44"/>
      <c r="P3762" s="44"/>
      <c r="Q3762" s="44"/>
      <c r="W3762" s="44"/>
      <c r="X3762" s="44"/>
      <c r="Y3762" s="44"/>
    </row>
    <row r="3763" spans="1:25" s="47" customFormat="1" x14ac:dyDescent="0.25">
      <c r="A3763" s="44"/>
      <c r="B3763" s="44"/>
      <c r="C3763" s="44"/>
      <c r="D3763" s="44"/>
      <c r="E3763" s="44"/>
      <c r="G3763" s="44"/>
      <c r="H3763" s="44"/>
      <c r="I3763" s="44"/>
      <c r="J3763" s="44"/>
      <c r="K3763" s="44"/>
      <c r="M3763" s="44"/>
      <c r="N3763" s="44"/>
      <c r="O3763" s="44"/>
      <c r="P3763" s="44"/>
      <c r="Q3763" s="44"/>
      <c r="W3763" s="44"/>
      <c r="X3763" s="44"/>
      <c r="Y3763" s="44"/>
    </row>
    <row r="3764" spans="1:25" s="47" customFormat="1" x14ac:dyDescent="0.25">
      <c r="A3764" s="44"/>
      <c r="B3764" s="44"/>
      <c r="C3764" s="44"/>
      <c r="D3764" s="44"/>
      <c r="E3764" s="44"/>
      <c r="G3764" s="44"/>
      <c r="H3764" s="44"/>
      <c r="I3764" s="44"/>
      <c r="J3764" s="44"/>
      <c r="K3764" s="44"/>
      <c r="M3764" s="44"/>
      <c r="N3764" s="44"/>
      <c r="O3764" s="44"/>
      <c r="P3764" s="44"/>
      <c r="Q3764" s="44"/>
      <c r="W3764" s="44"/>
      <c r="X3764" s="44"/>
      <c r="Y3764" s="44"/>
    </row>
    <row r="3765" spans="1:25" s="47" customFormat="1" x14ac:dyDescent="0.25">
      <c r="A3765" s="44"/>
      <c r="B3765" s="44"/>
      <c r="C3765" s="44"/>
      <c r="D3765" s="44"/>
      <c r="E3765" s="44"/>
      <c r="G3765" s="44"/>
      <c r="H3765" s="44"/>
      <c r="I3765" s="44"/>
      <c r="J3765" s="44"/>
      <c r="K3765" s="44"/>
      <c r="M3765" s="44"/>
      <c r="N3765" s="44"/>
      <c r="O3765" s="44"/>
      <c r="P3765" s="44"/>
      <c r="Q3765" s="44"/>
      <c r="W3765" s="44"/>
      <c r="X3765" s="44"/>
      <c r="Y3765" s="44"/>
    </row>
    <row r="3766" spans="1:25" s="47" customFormat="1" x14ac:dyDescent="0.25">
      <c r="A3766" s="44"/>
      <c r="B3766" s="44"/>
      <c r="C3766" s="44"/>
      <c r="D3766" s="44"/>
      <c r="E3766" s="44"/>
      <c r="G3766" s="44"/>
      <c r="H3766" s="44"/>
      <c r="I3766" s="44"/>
      <c r="J3766" s="44"/>
      <c r="K3766" s="44"/>
      <c r="M3766" s="44"/>
      <c r="N3766" s="44"/>
      <c r="O3766" s="44"/>
      <c r="P3766" s="44"/>
      <c r="Q3766" s="44"/>
      <c r="W3766" s="44"/>
      <c r="X3766" s="44"/>
      <c r="Y3766" s="44"/>
    </row>
    <row r="3767" spans="1:25" s="47" customFormat="1" x14ac:dyDescent="0.25">
      <c r="A3767" s="44"/>
      <c r="B3767" s="44"/>
      <c r="C3767" s="44"/>
      <c r="D3767" s="44"/>
      <c r="E3767" s="44"/>
      <c r="G3767" s="44"/>
      <c r="H3767" s="44"/>
      <c r="I3767" s="44"/>
      <c r="J3767" s="44"/>
      <c r="K3767" s="44"/>
      <c r="M3767" s="44"/>
      <c r="N3767" s="44"/>
      <c r="O3767" s="44"/>
      <c r="P3767" s="44"/>
      <c r="Q3767" s="44"/>
      <c r="W3767" s="44"/>
      <c r="X3767" s="44"/>
      <c r="Y3767" s="44"/>
    </row>
    <row r="3768" spans="1:25" s="47" customFormat="1" x14ac:dyDescent="0.25">
      <c r="A3768" s="44"/>
      <c r="B3768" s="44"/>
      <c r="C3768" s="44"/>
      <c r="D3768" s="44"/>
      <c r="E3768" s="44"/>
      <c r="G3768" s="44"/>
      <c r="H3768" s="44"/>
      <c r="I3768" s="44"/>
      <c r="J3768" s="44"/>
      <c r="K3768" s="44"/>
      <c r="M3768" s="44"/>
      <c r="N3768" s="44"/>
      <c r="O3768" s="44"/>
      <c r="P3768" s="44"/>
      <c r="Q3768" s="44"/>
      <c r="W3768" s="44"/>
      <c r="X3768" s="44"/>
      <c r="Y3768" s="44"/>
    </row>
    <row r="3769" spans="1:25" s="47" customFormat="1" x14ac:dyDescent="0.25">
      <c r="A3769" s="44"/>
      <c r="B3769" s="44"/>
      <c r="C3769" s="44"/>
      <c r="D3769" s="44"/>
      <c r="E3769" s="44"/>
      <c r="G3769" s="44"/>
      <c r="H3769" s="44"/>
      <c r="I3769" s="44"/>
      <c r="J3769" s="44"/>
      <c r="K3769" s="44"/>
      <c r="M3769" s="44"/>
      <c r="N3769" s="44"/>
      <c r="O3769" s="44"/>
      <c r="P3769" s="44"/>
      <c r="Q3769" s="44"/>
      <c r="W3769" s="44"/>
      <c r="X3769" s="44"/>
      <c r="Y3769" s="44"/>
    </row>
    <row r="3770" spans="1:25" s="47" customFormat="1" x14ac:dyDescent="0.25">
      <c r="A3770" s="44"/>
      <c r="B3770" s="44"/>
      <c r="C3770" s="44"/>
      <c r="D3770" s="44"/>
      <c r="E3770" s="44"/>
      <c r="G3770" s="44"/>
      <c r="H3770" s="44"/>
      <c r="I3770" s="44"/>
      <c r="J3770" s="44"/>
      <c r="K3770" s="44"/>
      <c r="M3770" s="44"/>
      <c r="N3770" s="44"/>
      <c r="O3770" s="44"/>
      <c r="P3770" s="44"/>
      <c r="Q3770" s="44"/>
      <c r="W3770" s="44"/>
      <c r="X3770" s="44"/>
      <c r="Y3770" s="44"/>
    </row>
    <row r="3771" spans="1:25" s="47" customFormat="1" x14ac:dyDescent="0.25">
      <c r="A3771" s="44"/>
      <c r="B3771" s="44"/>
      <c r="C3771" s="44"/>
      <c r="D3771" s="44"/>
      <c r="E3771" s="44"/>
      <c r="G3771" s="44"/>
      <c r="H3771" s="44"/>
      <c r="I3771" s="44"/>
      <c r="J3771" s="44"/>
      <c r="K3771" s="44"/>
      <c r="M3771" s="44"/>
      <c r="N3771" s="44"/>
      <c r="O3771" s="44"/>
      <c r="P3771" s="44"/>
      <c r="Q3771" s="44"/>
      <c r="W3771" s="44"/>
      <c r="X3771" s="44"/>
      <c r="Y3771" s="44"/>
    </row>
    <row r="3772" spans="1:25" s="47" customFormat="1" x14ac:dyDescent="0.25">
      <c r="A3772" s="44"/>
      <c r="B3772" s="44"/>
      <c r="C3772" s="44"/>
      <c r="D3772" s="44"/>
      <c r="E3772" s="44"/>
      <c r="G3772" s="44"/>
      <c r="H3772" s="44"/>
      <c r="I3772" s="44"/>
      <c r="J3772" s="44"/>
      <c r="K3772" s="44"/>
      <c r="M3772" s="44"/>
      <c r="N3772" s="44"/>
      <c r="O3772" s="44"/>
      <c r="P3772" s="44"/>
      <c r="Q3772" s="44"/>
      <c r="W3772" s="44"/>
      <c r="X3772" s="44"/>
      <c r="Y3772" s="44"/>
    </row>
    <row r="3773" spans="1:25" s="47" customFormat="1" x14ac:dyDescent="0.25">
      <c r="A3773" s="44"/>
      <c r="B3773" s="44"/>
      <c r="C3773" s="44"/>
      <c r="D3773" s="44"/>
      <c r="E3773" s="44"/>
      <c r="G3773" s="44"/>
      <c r="H3773" s="44"/>
      <c r="I3773" s="44"/>
      <c r="J3773" s="44"/>
      <c r="K3773" s="44"/>
      <c r="M3773" s="44"/>
      <c r="N3773" s="44"/>
      <c r="O3773" s="44"/>
      <c r="P3773" s="44"/>
      <c r="Q3773" s="44"/>
      <c r="W3773" s="44"/>
      <c r="X3773" s="44"/>
      <c r="Y3773" s="44"/>
    </row>
    <row r="3774" spans="1:25" s="47" customFormat="1" x14ac:dyDescent="0.25">
      <c r="A3774" s="44"/>
      <c r="B3774" s="44"/>
      <c r="C3774" s="44"/>
      <c r="D3774" s="44"/>
      <c r="E3774" s="44"/>
      <c r="G3774" s="44"/>
      <c r="H3774" s="44"/>
      <c r="I3774" s="44"/>
      <c r="J3774" s="44"/>
      <c r="K3774" s="44"/>
      <c r="M3774" s="44"/>
      <c r="N3774" s="44"/>
      <c r="O3774" s="44"/>
      <c r="P3774" s="44"/>
      <c r="Q3774" s="44"/>
      <c r="W3774" s="44"/>
      <c r="X3774" s="44"/>
      <c r="Y3774" s="44"/>
    </row>
    <row r="3775" spans="1:25" s="47" customFormat="1" x14ac:dyDescent="0.25">
      <c r="A3775" s="44"/>
      <c r="B3775" s="44"/>
      <c r="C3775" s="44"/>
      <c r="D3775" s="44"/>
      <c r="E3775" s="44"/>
      <c r="G3775" s="44"/>
      <c r="H3775" s="44"/>
      <c r="I3775" s="44"/>
      <c r="J3775" s="44"/>
      <c r="K3775" s="44"/>
      <c r="M3775" s="44"/>
      <c r="N3775" s="44"/>
      <c r="O3775" s="44"/>
      <c r="P3775" s="44"/>
      <c r="Q3775" s="44"/>
      <c r="W3775" s="44"/>
      <c r="X3775" s="44"/>
      <c r="Y3775" s="44"/>
    </row>
    <row r="3776" spans="1:25" s="47" customFormat="1" x14ac:dyDescent="0.25">
      <c r="A3776" s="44"/>
      <c r="B3776" s="44"/>
      <c r="C3776" s="44"/>
      <c r="D3776" s="44"/>
      <c r="E3776" s="44"/>
      <c r="G3776" s="44"/>
      <c r="H3776" s="44"/>
      <c r="I3776" s="44"/>
      <c r="J3776" s="44"/>
      <c r="K3776" s="44"/>
      <c r="M3776" s="44"/>
      <c r="N3776" s="44"/>
      <c r="O3776" s="44"/>
      <c r="P3776" s="44"/>
      <c r="Q3776" s="44"/>
      <c r="W3776" s="44"/>
      <c r="X3776" s="44"/>
      <c r="Y3776" s="44"/>
    </row>
    <row r="3777" spans="1:25" s="47" customFormat="1" x14ac:dyDescent="0.25">
      <c r="A3777" s="44"/>
      <c r="B3777" s="44"/>
      <c r="C3777" s="44"/>
      <c r="D3777" s="44"/>
      <c r="E3777" s="44"/>
      <c r="G3777" s="44"/>
      <c r="H3777" s="44"/>
      <c r="I3777" s="44"/>
      <c r="J3777" s="44"/>
      <c r="K3777" s="44"/>
      <c r="M3777" s="44"/>
      <c r="N3777" s="44"/>
      <c r="O3777" s="44"/>
      <c r="P3777" s="44"/>
      <c r="Q3777" s="44"/>
      <c r="W3777" s="44"/>
      <c r="X3777" s="44"/>
      <c r="Y3777" s="44"/>
    </row>
    <row r="3778" spans="1:25" s="47" customFormat="1" x14ac:dyDescent="0.25">
      <c r="A3778" s="44"/>
      <c r="B3778" s="44"/>
      <c r="C3778" s="44"/>
      <c r="D3778" s="44"/>
      <c r="E3778" s="44"/>
      <c r="G3778" s="44"/>
      <c r="H3778" s="44"/>
      <c r="I3778" s="44"/>
      <c r="J3778" s="44"/>
      <c r="K3778" s="44"/>
      <c r="M3778" s="44"/>
      <c r="N3778" s="44"/>
      <c r="O3778" s="44"/>
      <c r="P3778" s="44"/>
      <c r="Q3778" s="44"/>
      <c r="W3778" s="44"/>
      <c r="X3778" s="44"/>
      <c r="Y3778" s="44"/>
    </row>
    <row r="3779" spans="1:25" s="47" customFormat="1" x14ac:dyDescent="0.25">
      <c r="A3779" s="44"/>
      <c r="B3779" s="44"/>
      <c r="C3779" s="44"/>
      <c r="D3779" s="44"/>
      <c r="E3779" s="44"/>
      <c r="G3779" s="44"/>
      <c r="H3779" s="44"/>
      <c r="I3779" s="44"/>
      <c r="J3779" s="44"/>
      <c r="K3779" s="44"/>
      <c r="M3779" s="44"/>
      <c r="N3779" s="44"/>
      <c r="O3779" s="44"/>
      <c r="P3779" s="44"/>
      <c r="Q3779" s="44"/>
      <c r="W3779" s="44"/>
      <c r="X3779" s="44"/>
      <c r="Y3779" s="44"/>
    </row>
    <row r="3780" spans="1:25" s="47" customFormat="1" x14ac:dyDescent="0.25">
      <c r="A3780" s="44"/>
      <c r="B3780" s="44"/>
      <c r="C3780" s="44"/>
      <c r="D3780" s="44"/>
      <c r="E3780" s="44"/>
      <c r="G3780" s="44"/>
      <c r="H3780" s="44"/>
      <c r="I3780" s="44"/>
      <c r="J3780" s="44"/>
      <c r="K3780" s="44"/>
      <c r="M3780" s="44"/>
      <c r="N3780" s="44"/>
      <c r="O3780" s="44"/>
      <c r="P3780" s="44"/>
      <c r="Q3780" s="44"/>
      <c r="W3780" s="44"/>
      <c r="X3780" s="44"/>
      <c r="Y3780" s="44"/>
    </row>
    <row r="3781" spans="1:25" s="47" customFormat="1" x14ac:dyDescent="0.25">
      <c r="A3781" s="44"/>
      <c r="B3781" s="44"/>
      <c r="C3781" s="44"/>
      <c r="D3781" s="44"/>
      <c r="E3781" s="44"/>
      <c r="G3781" s="44"/>
      <c r="H3781" s="44"/>
      <c r="I3781" s="44"/>
      <c r="J3781" s="44"/>
      <c r="K3781" s="44"/>
      <c r="M3781" s="44"/>
      <c r="N3781" s="44"/>
      <c r="O3781" s="44"/>
      <c r="P3781" s="44"/>
      <c r="Q3781" s="44"/>
      <c r="W3781" s="44"/>
      <c r="X3781" s="44"/>
      <c r="Y3781" s="44"/>
    </row>
    <row r="3782" spans="1:25" s="47" customFormat="1" x14ac:dyDescent="0.25">
      <c r="A3782" s="44"/>
      <c r="B3782" s="44"/>
      <c r="C3782" s="44"/>
      <c r="D3782" s="44"/>
      <c r="E3782" s="44"/>
      <c r="G3782" s="44"/>
      <c r="H3782" s="44"/>
      <c r="I3782" s="44"/>
      <c r="J3782" s="44"/>
      <c r="K3782" s="44"/>
      <c r="M3782" s="44"/>
      <c r="N3782" s="44"/>
      <c r="O3782" s="44"/>
      <c r="P3782" s="44"/>
      <c r="Q3782" s="44"/>
      <c r="W3782" s="44"/>
      <c r="X3782" s="44"/>
      <c r="Y3782" s="44"/>
    </row>
    <row r="3783" spans="1:25" s="47" customFormat="1" x14ac:dyDescent="0.25">
      <c r="A3783" s="44"/>
      <c r="B3783" s="44"/>
      <c r="C3783" s="44"/>
      <c r="D3783" s="44"/>
      <c r="E3783" s="44"/>
      <c r="G3783" s="44"/>
      <c r="H3783" s="44"/>
      <c r="I3783" s="44"/>
      <c r="J3783" s="44"/>
      <c r="K3783" s="44"/>
      <c r="M3783" s="44"/>
      <c r="N3783" s="44"/>
      <c r="O3783" s="44"/>
      <c r="P3783" s="44"/>
      <c r="Q3783" s="44"/>
      <c r="W3783" s="44"/>
      <c r="X3783" s="44"/>
      <c r="Y3783" s="44"/>
    </row>
    <row r="3784" spans="1:25" s="47" customFormat="1" x14ac:dyDescent="0.25">
      <c r="A3784" s="44"/>
      <c r="B3784" s="44"/>
      <c r="C3784" s="44"/>
      <c r="D3784" s="44"/>
      <c r="E3784" s="44"/>
      <c r="G3784" s="44"/>
      <c r="H3784" s="44"/>
      <c r="I3784" s="44"/>
      <c r="J3784" s="44"/>
      <c r="K3784" s="44"/>
      <c r="M3784" s="44"/>
      <c r="N3784" s="44"/>
      <c r="O3784" s="44"/>
      <c r="P3784" s="44"/>
      <c r="Q3784" s="44"/>
      <c r="W3784" s="44"/>
      <c r="X3784" s="44"/>
      <c r="Y3784" s="44"/>
    </row>
    <row r="3785" spans="1:25" s="47" customFormat="1" x14ac:dyDescent="0.25">
      <c r="A3785" s="44"/>
      <c r="B3785" s="44"/>
      <c r="C3785" s="44"/>
      <c r="D3785" s="44"/>
      <c r="E3785" s="44"/>
      <c r="G3785" s="44"/>
      <c r="H3785" s="44"/>
      <c r="I3785" s="44"/>
      <c r="J3785" s="44"/>
      <c r="K3785" s="44"/>
      <c r="M3785" s="44"/>
      <c r="N3785" s="44"/>
      <c r="O3785" s="44"/>
      <c r="P3785" s="44"/>
      <c r="Q3785" s="44"/>
      <c r="W3785" s="44"/>
      <c r="X3785" s="44"/>
      <c r="Y3785" s="44"/>
    </row>
    <row r="3786" spans="1:25" s="47" customFormat="1" x14ac:dyDescent="0.25">
      <c r="A3786" s="44"/>
      <c r="B3786" s="44"/>
      <c r="C3786" s="44"/>
      <c r="D3786" s="44"/>
      <c r="E3786" s="44"/>
      <c r="G3786" s="44"/>
      <c r="H3786" s="44"/>
      <c r="I3786" s="44"/>
      <c r="J3786" s="44"/>
      <c r="K3786" s="44"/>
      <c r="M3786" s="44"/>
      <c r="N3786" s="44"/>
      <c r="O3786" s="44"/>
      <c r="P3786" s="44"/>
      <c r="Q3786" s="44"/>
      <c r="W3786" s="44"/>
      <c r="X3786" s="44"/>
      <c r="Y3786" s="44"/>
    </row>
    <row r="3787" spans="1:25" s="47" customFormat="1" x14ac:dyDescent="0.25">
      <c r="A3787" s="44"/>
      <c r="B3787" s="44"/>
      <c r="C3787" s="44"/>
      <c r="D3787" s="44"/>
      <c r="E3787" s="44"/>
      <c r="G3787" s="44"/>
      <c r="H3787" s="44"/>
      <c r="I3787" s="44"/>
      <c r="J3787" s="44"/>
      <c r="K3787" s="44"/>
      <c r="M3787" s="44"/>
      <c r="N3787" s="44"/>
      <c r="O3787" s="44"/>
      <c r="P3787" s="44"/>
      <c r="Q3787" s="44"/>
      <c r="W3787" s="44"/>
      <c r="X3787" s="44"/>
      <c r="Y3787" s="44"/>
    </row>
    <row r="3788" spans="1:25" s="47" customFormat="1" x14ac:dyDescent="0.25">
      <c r="A3788" s="44"/>
      <c r="B3788" s="44"/>
      <c r="C3788" s="44"/>
      <c r="D3788" s="44"/>
      <c r="E3788" s="44"/>
      <c r="G3788" s="44"/>
      <c r="H3788" s="44"/>
      <c r="I3788" s="44"/>
      <c r="J3788" s="44"/>
      <c r="K3788" s="44"/>
      <c r="M3788" s="44"/>
      <c r="N3788" s="44"/>
      <c r="O3788" s="44"/>
      <c r="P3788" s="44"/>
      <c r="Q3788" s="44"/>
      <c r="W3788" s="44"/>
      <c r="X3788" s="44"/>
      <c r="Y3788" s="44"/>
    </row>
    <row r="3789" spans="1:25" s="47" customFormat="1" x14ac:dyDescent="0.25">
      <c r="A3789" s="44"/>
      <c r="B3789" s="44"/>
      <c r="C3789" s="44"/>
      <c r="D3789" s="44"/>
      <c r="E3789" s="44"/>
      <c r="G3789" s="44"/>
      <c r="H3789" s="44"/>
      <c r="I3789" s="44"/>
      <c r="J3789" s="44"/>
      <c r="K3789" s="44"/>
      <c r="M3789" s="44"/>
      <c r="N3789" s="44"/>
      <c r="O3789" s="44"/>
      <c r="P3789" s="44"/>
      <c r="Q3789" s="44"/>
      <c r="W3789" s="44"/>
      <c r="X3789" s="44"/>
      <c r="Y3789" s="44"/>
    </row>
    <row r="3790" spans="1:25" s="47" customFormat="1" x14ac:dyDescent="0.25">
      <c r="A3790" s="44"/>
      <c r="B3790" s="44"/>
      <c r="C3790" s="44"/>
      <c r="D3790" s="44"/>
      <c r="E3790" s="44"/>
      <c r="G3790" s="44"/>
      <c r="H3790" s="44"/>
      <c r="I3790" s="44"/>
      <c r="J3790" s="44"/>
      <c r="K3790" s="44"/>
      <c r="M3790" s="44"/>
      <c r="N3790" s="44"/>
      <c r="O3790" s="44"/>
      <c r="P3790" s="44"/>
      <c r="Q3790" s="44"/>
      <c r="W3790" s="44"/>
      <c r="X3790" s="44"/>
      <c r="Y3790" s="44"/>
    </row>
    <row r="3791" spans="1:25" s="47" customFormat="1" x14ac:dyDescent="0.25">
      <c r="A3791" s="44"/>
      <c r="B3791" s="44"/>
      <c r="C3791" s="44"/>
      <c r="D3791" s="44"/>
      <c r="E3791" s="44"/>
      <c r="G3791" s="44"/>
      <c r="H3791" s="44"/>
      <c r="I3791" s="44"/>
      <c r="J3791" s="44"/>
      <c r="K3791" s="44"/>
      <c r="M3791" s="44"/>
      <c r="N3791" s="44"/>
      <c r="O3791" s="44"/>
      <c r="P3791" s="44"/>
      <c r="Q3791" s="44"/>
      <c r="W3791" s="44"/>
      <c r="X3791" s="44"/>
      <c r="Y3791" s="44"/>
    </row>
    <row r="3792" spans="1:25" s="47" customFormat="1" x14ac:dyDescent="0.25">
      <c r="A3792" s="44"/>
      <c r="B3792" s="44"/>
      <c r="C3792" s="44"/>
      <c r="D3792" s="44"/>
      <c r="E3792" s="44"/>
      <c r="G3792" s="44"/>
      <c r="H3792" s="44"/>
      <c r="I3792" s="44"/>
      <c r="J3792" s="44"/>
      <c r="K3792" s="44"/>
      <c r="M3792" s="44"/>
      <c r="N3792" s="44"/>
      <c r="O3792" s="44"/>
      <c r="P3792" s="44"/>
      <c r="Q3792" s="44"/>
      <c r="W3792" s="44"/>
      <c r="X3792" s="44"/>
      <c r="Y3792" s="44"/>
    </row>
    <row r="3793" spans="1:25" s="47" customFormat="1" x14ac:dyDescent="0.25">
      <c r="A3793" s="44"/>
      <c r="B3793" s="44"/>
      <c r="C3793" s="44"/>
      <c r="D3793" s="44"/>
      <c r="E3793" s="44"/>
      <c r="G3793" s="44"/>
      <c r="H3793" s="44"/>
      <c r="I3793" s="44"/>
      <c r="J3793" s="44"/>
      <c r="K3793" s="44"/>
      <c r="M3793" s="44"/>
      <c r="N3793" s="44"/>
      <c r="O3793" s="44"/>
      <c r="P3793" s="44"/>
      <c r="Q3793" s="44"/>
      <c r="W3793" s="44"/>
      <c r="X3793" s="44"/>
      <c r="Y3793" s="44"/>
    </row>
    <row r="3794" spans="1:25" s="47" customFormat="1" x14ac:dyDescent="0.25">
      <c r="A3794" s="44"/>
      <c r="B3794" s="44"/>
      <c r="C3794" s="44"/>
      <c r="D3794" s="44"/>
      <c r="E3794" s="44"/>
      <c r="G3794" s="44"/>
      <c r="H3794" s="44"/>
      <c r="I3794" s="44"/>
      <c r="J3794" s="44"/>
      <c r="K3794" s="44"/>
      <c r="M3794" s="44"/>
      <c r="N3794" s="44"/>
      <c r="O3794" s="44"/>
      <c r="P3794" s="44"/>
      <c r="Q3794" s="44"/>
      <c r="W3794" s="44"/>
      <c r="X3794" s="44"/>
      <c r="Y3794" s="44"/>
    </row>
    <row r="3795" spans="1:25" s="47" customFormat="1" x14ac:dyDescent="0.25">
      <c r="A3795" s="44"/>
      <c r="B3795" s="44"/>
      <c r="C3795" s="44"/>
      <c r="D3795" s="44"/>
      <c r="E3795" s="44"/>
      <c r="G3795" s="44"/>
      <c r="H3795" s="44"/>
      <c r="I3795" s="44"/>
      <c r="J3795" s="44"/>
      <c r="K3795" s="44"/>
      <c r="M3795" s="44"/>
      <c r="N3795" s="44"/>
      <c r="O3795" s="44"/>
      <c r="P3795" s="44"/>
      <c r="Q3795" s="44"/>
      <c r="W3795" s="44"/>
      <c r="X3795" s="44"/>
      <c r="Y3795" s="44"/>
    </row>
    <row r="3796" spans="1:25" s="47" customFormat="1" x14ac:dyDescent="0.25">
      <c r="A3796" s="44"/>
      <c r="B3796" s="44"/>
      <c r="C3796" s="44"/>
      <c r="D3796" s="44"/>
      <c r="E3796" s="44"/>
      <c r="G3796" s="44"/>
      <c r="H3796" s="44"/>
      <c r="I3796" s="44"/>
      <c r="J3796" s="44"/>
      <c r="K3796" s="44"/>
      <c r="M3796" s="44"/>
      <c r="N3796" s="44"/>
      <c r="O3796" s="44"/>
      <c r="P3796" s="44"/>
      <c r="Q3796" s="44"/>
      <c r="W3796" s="44"/>
      <c r="X3796" s="44"/>
      <c r="Y3796" s="44"/>
    </row>
    <row r="3797" spans="1:25" s="47" customFormat="1" x14ac:dyDescent="0.25">
      <c r="A3797" s="44"/>
      <c r="B3797" s="44"/>
      <c r="C3797" s="44"/>
      <c r="D3797" s="44"/>
      <c r="E3797" s="44"/>
      <c r="G3797" s="44"/>
      <c r="H3797" s="44"/>
      <c r="I3797" s="44"/>
      <c r="J3797" s="44"/>
      <c r="K3797" s="44"/>
      <c r="M3797" s="44"/>
      <c r="N3797" s="44"/>
      <c r="O3797" s="44"/>
      <c r="P3797" s="44"/>
      <c r="Q3797" s="44"/>
      <c r="W3797" s="44"/>
      <c r="X3797" s="44"/>
      <c r="Y3797" s="44"/>
    </row>
    <row r="3798" spans="1:25" s="47" customFormat="1" x14ac:dyDescent="0.25">
      <c r="A3798" s="44"/>
      <c r="B3798" s="44"/>
      <c r="C3798" s="44"/>
      <c r="D3798" s="44"/>
      <c r="E3798" s="44"/>
      <c r="G3798" s="44"/>
      <c r="H3798" s="44"/>
      <c r="I3798" s="44"/>
      <c r="J3798" s="44"/>
      <c r="K3798" s="44"/>
      <c r="M3798" s="44"/>
      <c r="N3798" s="44"/>
      <c r="O3798" s="44"/>
      <c r="P3798" s="44"/>
      <c r="Q3798" s="44"/>
      <c r="W3798" s="44"/>
      <c r="X3798" s="44"/>
      <c r="Y3798" s="44"/>
    </row>
    <row r="3799" spans="1:25" s="47" customFormat="1" x14ac:dyDescent="0.25">
      <c r="A3799" s="44"/>
      <c r="B3799" s="44"/>
      <c r="C3799" s="44"/>
      <c r="D3799" s="44"/>
      <c r="E3799" s="44"/>
      <c r="G3799" s="44"/>
      <c r="H3799" s="44"/>
      <c r="I3799" s="44"/>
      <c r="J3799" s="44"/>
      <c r="K3799" s="44"/>
      <c r="M3799" s="44"/>
      <c r="N3799" s="44"/>
      <c r="O3799" s="44"/>
      <c r="P3799" s="44"/>
      <c r="Q3799" s="44"/>
      <c r="W3799" s="44"/>
      <c r="X3799" s="44"/>
      <c r="Y3799" s="44"/>
    </row>
    <row r="3800" spans="1:25" s="47" customFormat="1" x14ac:dyDescent="0.25">
      <c r="A3800" s="44"/>
      <c r="B3800" s="44"/>
      <c r="C3800" s="44"/>
      <c r="D3800" s="44"/>
      <c r="E3800" s="44"/>
      <c r="G3800" s="44"/>
      <c r="H3800" s="44"/>
      <c r="I3800" s="44"/>
      <c r="J3800" s="44"/>
      <c r="K3800" s="44"/>
      <c r="M3800" s="44"/>
      <c r="N3800" s="44"/>
      <c r="O3800" s="44"/>
      <c r="P3800" s="44"/>
      <c r="Q3800" s="44"/>
      <c r="W3800" s="44"/>
      <c r="X3800" s="44"/>
      <c r="Y3800" s="44"/>
    </row>
    <row r="3801" spans="1:25" s="47" customFormat="1" x14ac:dyDescent="0.25">
      <c r="A3801" s="44"/>
      <c r="B3801" s="44"/>
      <c r="C3801" s="44"/>
      <c r="D3801" s="44"/>
      <c r="E3801" s="44"/>
      <c r="G3801" s="44"/>
      <c r="H3801" s="44"/>
      <c r="I3801" s="44"/>
      <c r="J3801" s="44"/>
      <c r="K3801" s="44"/>
      <c r="M3801" s="44"/>
      <c r="N3801" s="44"/>
      <c r="O3801" s="44"/>
      <c r="P3801" s="44"/>
      <c r="Q3801" s="44"/>
      <c r="W3801" s="44"/>
      <c r="X3801" s="44"/>
      <c r="Y3801" s="44"/>
    </row>
    <row r="3802" spans="1:25" s="47" customFormat="1" x14ac:dyDescent="0.25">
      <c r="A3802" s="44"/>
      <c r="B3802" s="44"/>
      <c r="C3802" s="44"/>
      <c r="D3802" s="44"/>
      <c r="E3802" s="44"/>
      <c r="G3802" s="44"/>
      <c r="H3802" s="44"/>
      <c r="I3802" s="44"/>
      <c r="J3802" s="44"/>
      <c r="K3802" s="44"/>
      <c r="M3802" s="44"/>
      <c r="N3802" s="44"/>
      <c r="O3802" s="44"/>
      <c r="P3802" s="44"/>
      <c r="Q3802" s="44"/>
      <c r="W3802" s="44"/>
      <c r="X3802" s="44"/>
      <c r="Y3802" s="44"/>
    </row>
    <row r="3803" spans="1:25" s="47" customFormat="1" x14ac:dyDescent="0.25">
      <c r="A3803" s="44"/>
      <c r="B3803" s="44"/>
      <c r="C3803" s="44"/>
      <c r="D3803" s="44"/>
      <c r="E3803" s="44"/>
      <c r="G3803" s="44"/>
      <c r="H3803" s="44"/>
      <c r="I3803" s="44"/>
      <c r="J3803" s="44"/>
      <c r="K3803" s="44"/>
      <c r="M3803" s="44"/>
      <c r="N3803" s="44"/>
      <c r="O3803" s="44"/>
      <c r="P3803" s="44"/>
      <c r="Q3803" s="44"/>
      <c r="W3803" s="44"/>
      <c r="X3803" s="44"/>
      <c r="Y3803" s="44"/>
    </row>
    <row r="3804" spans="1:25" s="47" customFormat="1" x14ac:dyDescent="0.25">
      <c r="A3804" s="44"/>
      <c r="B3804" s="44"/>
      <c r="C3804" s="44"/>
      <c r="D3804" s="44"/>
      <c r="E3804" s="44"/>
      <c r="G3804" s="44"/>
      <c r="H3804" s="44"/>
      <c r="I3804" s="44"/>
      <c r="J3804" s="44"/>
      <c r="K3804" s="44"/>
      <c r="M3804" s="44"/>
      <c r="N3804" s="44"/>
      <c r="O3804" s="44"/>
      <c r="P3804" s="44"/>
      <c r="Q3804" s="44"/>
      <c r="W3804" s="44"/>
      <c r="X3804" s="44"/>
      <c r="Y3804" s="44"/>
    </row>
    <row r="3805" spans="1:25" s="47" customFormat="1" x14ac:dyDescent="0.25">
      <c r="A3805" s="44"/>
      <c r="B3805" s="44"/>
      <c r="C3805" s="44"/>
      <c r="D3805" s="44"/>
      <c r="E3805" s="44"/>
      <c r="G3805" s="44"/>
      <c r="H3805" s="44"/>
      <c r="I3805" s="44"/>
      <c r="J3805" s="44"/>
      <c r="K3805" s="44"/>
      <c r="M3805" s="44"/>
      <c r="N3805" s="44"/>
      <c r="O3805" s="44"/>
      <c r="P3805" s="44"/>
      <c r="Q3805" s="44"/>
      <c r="W3805" s="44"/>
      <c r="X3805" s="44"/>
      <c r="Y3805" s="44"/>
    </row>
    <row r="3806" spans="1:25" s="47" customFormat="1" x14ac:dyDescent="0.25">
      <c r="A3806" s="44"/>
      <c r="B3806" s="44"/>
      <c r="C3806" s="44"/>
      <c r="D3806" s="44"/>
      <c r="E3806" s="44"/>
      <c r="G3806" s="44"/>
      <c r="H3806" s="44"/>
      <c r="I3806" s="44"/>
      <c r="J3806" s="44"/>
      <c r="K3806" s="44"/>
      <c r="M3806" s="44"/>
      <c r="N3806" s="44"/>
      <c r="O3806" s="44"/>
      <c r="P3806" s="44"/>
      <c r="Q3806" s="44"/>
      <c r="W3806" s="44"/>
      <c r="X3806" s="44"/>
      <c r="Y3806" s="44"/>
    </row>
    <row r="3807" spans="1:25" s="47" customFormat="1" x14ac:dyDescent="0.25">
      <c r="A3807" s="44"/>
      <c r="B3807" s="44"/>
      <c r="C3807" s="44"/>
      <c r="D3807" s="44"/>
      <c r="E3807" s="44"/>
      <c r="G3807" s="44"/>
      <c r="H3807" s="44"/>
      <c r="I3807" s="44"/>
      <c r="J3807" s="44"/>
      <c r="K3807" s="44"/>
      <c r="M3807" s="44"/>
      <c r="N3807" s="44"/>
      <c r="O3807" s="44"/>
      <c r="P3807" s="44"/>
      <c r="Q3807" s="44"/>
      <c r="W3807" s="44"/>
      <c r="X3807" s="44"/>
      <c r="Y3807" s="44"/>
    </row>
    <row r="3808" spans="1:25" s="47" customFormat="1" x14ac:dyDescent="0.25">
      <c r="A3808" s="44"/>
      <c r="B3808" s="44"/>
      <c r="C3808" s="44"/>
      <c r="D3808" s="44"/>
      <c r="E3808" s="44"/>
      <c r="G3808" s="44"/>
      <c r="H3808" s="44"/>
      <c r="I3808" s="44"/>
      <c r="J3808" s="44"/>
      <c r="K3808" s="44"/>
      <c r="M3808" s="44"/>
      <c r="N3808" s="44"/>
      <c r="O3808" s="44"/>
      <c r="P3808" s="44"/>
      <c r="Q3808" s="44"/>
      <c r="W3808" s="44"/>
      <c r="X3808" s="44"/>
      <c r="Y3808" s="44"/>
    </row>
    <row r="3809" spans="1:25" s="47" customFormat="1" x14ac:dyDescent="0.25">
      <c r="A3809" s="44"/>
      <c r="B3809" s="44"/>
      <c r="C3809" s="44"/>
      <c r="D3809" s="44"/>
      <c r="E3809" s="44"/>
      <c r="G3809" s="44"/>
      <c r="H3809" s="44"/>
      <c r="I3809" s="44"/>
      <c r="J3809" s="44"/>
      <c r="K3809" s="44"/>
      <c r="M3809" s="44"/>
      <c r="N3809" s="44"/>
      <c r="O3809" s="44"/>
      <c r="P3809" s="44"/>
      <c r="Q3809" s="44"/>
      <c r="W3809" s="44"/>
      <c r="X3809" s="44"/>
      <c r="Y3809" s="44"/>
    </row>
    <row r="3810" spans="1:25" s="47" customFormat="1" x14ac:dyDescent="0.25">
      <c r="A3810" s="44"/>
      <c r="B3810" s="44"/>
      <c r="C3810" s="44"/>
      <c r="D3810" s="44"/>
      <c r="E3810" s="44"/>
      <c r="G3810" s="44"/>
      <c r="H3810" s="44"/>
      <c r="I3810" s="44"/>
      <c r="J3810" s="44"/>
      <c r="K3810" s="44"/>
      <c r="M3810" s="44"/>
      <c r="N3810" s="44"/>
      <c r="O3810" s="44"/>
      <c r="P3810" s="44"/>
      <c r="Q3810" s="44"/>
      <c r="W3810" s="44"/>
      <c r="X3810" s="44"/>
      <c r="Y3810" s="44"/>
    </row>
    <row r="3811" spans="1:25" s="47" customFormat="1" x14ac:dyDescent="0.25">
      <c r="A3811" s="44"/>
      <c r="B3811" s="44"/>
      <c r="C3811" s="44"/>
      <c r="D3811" s="44"/>
      <c r="E3811" s="44"/>
      <c r="G3811" s="44"/>
      <c r="H3811" s="44"/>
      <c r="I3811" s="44"/>
      <c r="J3811" s="44"/>
      <c r="K3811" s="44"/>
      <c r="M3811" s="44"/>
      <c r="N3811" s="44"/>
      <c r="O3811" s="44"/>
      <c r="P3811" s="44"/>
      <c r="Q3811" s="44"/>
      <c r="W3811" s="44"/>
      <c r="X3811" s="44"/>
      <c r="Y3811" s="44"/>
    </row>
    <row r="3812" spans="1:25" s="47" customFormat="1" x14ac:dyDescent="0.25">
      <c r="A3812" s="44"/>
      <c r="B3812" s="44"/>
      <c r="C3812" s="44"/>
      <c r="D3812" s="44"/>
      <c r="E3812" s="44"/>
      <c r="G3812" s="44"/>
      <c r="H3812" s="44"/>
      <c r="I3812" s="44"/>
      <c r="J3812" s="44"/>
      <c r="K3812" s="44"/>
      <c r="M3812" s="44"/>
      <c r="N3812" s="44"/>
      <c r="O3812" s="44"/>
      <c r="P3812" s="44"/>
      <c r="Q3812" s="44"/>
      <c r="W3812" s="44"/>
      <c r="X3812" s="44"/>
      <c r="Y3812" s="44"/>
    </row>
    <row r="3813" spans="1:25" s="47" customFormat="1" x14ac:dyDescent="0.25">
      <c r="A3813" s="44"/>
      <c r="B3813" s="44"/>
      <c r="C3813" s="44"/>
      <c r="D3813" s="44"/>
      <c r="E3813" s="44"/>
      <c r="G3813" s="44"/>
      <c r="H3813" s="44"/>
      <c r="I3813" s="44"/>
      <c r="J3813" s="44"/>
      <c r="K3813" s="44"/>
      <c r="M3813" s="44"/>
      <c r="N3813" s="44"/>
      <c r="O3813" s="44"/>
      <c r="P3813" s="44"/>
      <c r="Q3813" s="44"/>
      <c r="W3813" s="44"/>
      <c r="X3813" s="44"/>
      <c r="Y3813" s="44"/>
    </row>
    <row r="3814" spans="1:25" s="47" customFormat="1" x14ac:dyDescent="0.25">
      <c r="A3814" s="44"/>
      <c r="B3814" s="44"/>
      <c r="C3814" s="44"/>
      <c r="D3814" s="44"/>
      <c r="E3814" s="44"/>
      <c r="G3814" s="44"/>
      <c r="H3814" s="44"/>
      <c r="I3814" s="44"/>
      <c r="J3814" s="44"/>
      <c r="K3814" s="44"/>
      <c r="M3814" s="44"/>
      <c r="N3814" s="44"/>
      <c r="O3814" s="44"/>
      <c r="P3814" s="44"/>
      <c r="Q3814" s="44"/>
      <c r="W3814" s="44"/>
      <c r="X3814" s="44"/>
      <c r="Y3814" s="44"/>
    </row>
    <row r="3815" spans="1:25" s="47" customFormat="1" x14ac:dyDescent="0.25">
      <c r="A3815" s="44"/>
      <c r="B3815" s="44"/>
      <c r="C3815" s="44"/>
      <c r="D3815" s="44"/>
      <c r="E3815" s="44"/>
      <c r="G3815" s="44"/>
      <c r="H3815" s="44"/>
      <c r="I3815" s="44"/>
      <c r="J3815" s="44"/>
      <c r="K3815" s="44"/>
      <c r="M3815" s="44"/>
      <c r="N3815" s="44"/>
      <c r="O3815" s="44"/>
      <c r="P3815" s="44"/>
      <c r="Q3815" s="44"/>
      <c r="W3815" s="44"/>
      <c r="X3815" s="44"/>
      <c r="Y3815" s="44"/>
    </row>
    <row r="3816" spans="1:25" s="47" customFormat="1" x14ac:dyDescent="0.25">
      <c r="A3816" s="44"/>
      <c r="B3816" s="44"/>
      <c r="C3816" s="44"/>
      <c r="D3816" s="44"/>
      <c r="E3816" s="44"/>
      <c r="G3816" s="44"/>
      <c r="H3816" s="44"/>
      <c r="I3816" s="44"/>
      <c r="J3816" s="44"/>
      <c r="K3816" s="44"/>
      <c r="M3816" s="44"/>
      <c r="N3816" s="44"/>
      <c r="O3816" s="44"/>
      <c r="P3816" s="44"/>
      <c r="Q3816" s="44"/>
      <c r="W3816" s="44"/>
      <c r="X3816" s="44"/>
      <c r="Y3816" s="44"/>
    </row>
    <row r="3817" spans="1:25" s="47" customFormat="1" x14ac:dyDescent="0.25">
      <c r="A3817" s="44"/>
      <c r="B3817" s="44"/>
      <c r="C3817" s="44"/>
      <c r="D3817" s="44"/>
      <c r="E3817" s="44"/>
      <c r="G3817" s="44"/>
      <c r="H3817" s="44"/>
      <c r="I3817" s="44"/>
      <c r="J3817" s="44"/>
      <c r="K3817" s="44"/>
      <c r="M3817" s="44"/>
      <c r="N3817" s="44"/>
      <c r="O3817" s="44"/>
      <c r="P3817" s="44"/>
      <c r="Q3817" s="44"/>
      <c r="W3817" s="44"/>
      <c r="X3817" s="44"/>
      <c r="Y3817" s="44"/>
    </row>
    <row r="3818" spans="1:25" s="47" customFormat="1" x14ac:dyDescent="0.25">
      <c r="A3818" s="44"/>
      <c r="B3818" s="44"/>
      <c r="C3818" s="44"/>
      <c r="D3818" s="44"/>
      <c r="E3818" s="44"/>
      <c r="G3818" s="44"/>
      <c r="H3818" s="44"/>
      <c r="I3818" s="44"/>
      <c r="J3818" s="44"/>
      <c r="K3818" s="44"/>
      <c r="M3818" s="44"/>
      <c r="N3818" s="44"/>
      <c r="O3818" s="44"/>
      <c r="P3818" s="44"/>
      <c r="Q3818" s="44"/>
      <c r="W3818" s="44"/>
      <c r="X3818" s="44"/>
      <c r="Y3818" s="44"/>
    </row>
    <row r="3819" spans="1:25" s="47" customFormat="1" x14ac:dyDescent="0.25">
      <c r="A3819" s="44"/>
      <c r="B3819" s="44"/>
      <c r="C3819" s="44"/>
      <c r="D3819" s="44"/>
      <c r="E3819" s="44"/>
      <c r="G3819" s="44"/>
      <c r="H3819" s="44"/>
      <c r="I3819" s="44"/>
      <c r="J3819" s="44"/>
      <c r="K3819" s="44"/>
      <c r="M3819" s="44"/>
      <c r="N3819" s="44"/>
      <c r="O3819" s="44"/>
      <c r="P3819" s="44"/>
      <c r="Q3819" s="44"/>
      <c r="W3819" s="44"/>
      <c r="X3819" s="44"/>
      <c r="Y3819" s="44"/>
    </row>
    <row r="3820" spans="1:25" s="47" customFormat="1" x14ac:dyDescent="0.25">
      <c r="A3820" s="44"/>
      <c r="B3820" s="44"/>
      <c r="C3820" s="44"/>
      <c r="D3820" s="44"/>
      <c r="E3820" s="44"/>
      <c r="G3820" s="44"/>
      <c r="H3820" s="44"/>
      <c r="I3820" s="44"/>
      <c r="J3820" s="44"/>
      <c r="K3820" s="44"/>
      <c r="M3820" s="44"/>
      <c r="N3820" s="44"/>
      <c r="O3820" s="44"/>
      <c r="P3820" s="44"/>
      <c r="Q3820" s="44"/>
      <c r="W3820" s="44"/>
      <c r="X3820" s="44"/>
      <c r="Y3820" s="44"/>
    </row>
    <row r="3821" spans="1:25" s="47" customFormat="1" x14ac:dyDescent="0.25">
      <c r="A3821" s="44"/>
      <c r="B3821" s="44"/>
      <c r="C3821" s="44"/>
      <c r="D3821" s="44"/>
      <c r="E3821" s="44"/>
      <c r="G3821" s="44"/>
      <c r="H3821" s="44"/>
      <c r="I3821" s="44"/>
      <c r="J3821" s="44"/>
      <c r="K3821" s="44"/>
      <c r="M3821" s="44"/>
      <c r="N3821" s="44"/>
      <c r="O3821" s="44"/>
      <c r="P3821" s="44"/>
      <c r="Q3821" s="44"/>
      <c r="W3821" s="44"/>
      <c r="X3821" s="44"/>
      <c r="Y3821" s="44"/>
    </row>
    <row r="3822" spans="1:25" s="47" customFormat="1" x14ac:dyDescent="0.25">
      <c r="A3822" s="44"/>
      <c r="B3822" s="44"/>
      <c r="C3822" s="44"/>
      <c r="D3822" s="44"/>
      <c r="E3822" s="44"/>
      <c r="G3822" s="44"/>
      <c r="H3822" s="44"/>
      <c r="I3822" s="44"/>
      <c r="J3822" s="44"/>
      <c r="K3822" s="44"/>
      <c r="M3822" s="44"/>
      <c r="N3822" s="44"/>
      <c r="O3822" s="44"/>
      <c r="P3822" s="44"/>
      <c r="Q3822" s="44"/>
      <c r="W3822" s="44"/>
      <c r="X3822" s="44"/>
      <c r="Y3822" s="44"/>
    </row>
    <row r="3823" spans="1:25" s="47" customFormat="1" x14ac:dyDescent="0.25">
      <c r="A3823" s="44"/>
      <c r="B3823" s="44"/>
      <c r="C3823" s="44"/>
      <c r="D3823" s="44"/>
      <c r="E3823" s="44"/>
      <c r="G3823" s="44"/>
      <c r="H3823" s="44"/>
      <c r="I3823" s="44"/>
      <c r="J3823" s="44"/>
      <c r="K3823" s="44"/>
      <c r="M3823" s="44"/>
      <c r="N3823" s="44"/>
      <c r="O3823" s="44"/>
      <c r="P3823" s="44"/>
      <c r="Q3823" s="44"/>
      <c r="W3823" s="44"/>
      <c r="X3823" s="44"/>
      <c r="Y3823" s="44"/>
    </row>
    <row r="3824" spans="1:25" s="47" customFormat="1" x14ac:dyDescent="0.25">
      <c r="A3824" s="44"/>
      <c r="B3824" s="44"/>
      <c r="C3824" s="44"/>
      <c r="D3824" s="44"/>
      <c r="E3824" s="44"/>
      <c r="G3824" s="44"/>
      <c r="H3824" s="44"/>
      <c r="I3824" s="44"/>
      <c r="J3824" s="44"/>
      <c r="K3824" s="44"/>
      <c r="M3824" s="44"/>
      <c r="N3824" s="44"/>
      <c r="O3824" s="44"/>
      <c r="P3824" s="44"/>
      <c r="Q3824" s="44"/>
      <c r="W3824" s="44"/>
      <c r="X3824" s="44"/>
      <c r="Y3824" s="44"/>
    </row>
    <row r="3825" spans="1:25" s="47" customFormat="1" x14ac:dyDescent="0.25">
      <c r="A3825" s="44"/>
      <c r="B3825" s="44"/>
      <c r="C3825" s="44"/>
      <c r="D3825" s="44"/>
      <c r="E3825" s="44"/>
      <c r="G3825" s="44"/>
      <c r="H3825" s="44"/>
      <c r="I3825" s="44"/>
      <c r="J3825" s="44"/>
      <c r="K3825" s="44"/>
      <c r="M3825" s="44"/>
      <c r="N3825" s="44"/>
      <c r="O3825" s="44"/>
      <c r="P3825" s="44"/>
      <c r="Q3825" s="44"/>
      <c r="W3825" s="44"/>
      <c r="X3825" s="44"/>
      <c r="Y3825" s="44"/>
    </row>
    <row r="3826" spans="1:25" s="47" customFormat="1" x14ac:dyDescent="0.25">
      <c r="A3826" s="44"/>
      <c r="B3826" s="44"/>
      <c r="C3826" s="44"/>
      <c r="D3826" s="44"/>
      <c r="E3826" s="44"/>
      <c r="G3826" s="44"/>
      <c r="H3826" s="44"/>
      <c r="I3826" s="44"/>
      <c r="J3826" s="44"/>
      <c r="K3826" s="44"/>
      <c r="M3826" s="44"/>
      <c r="N3826" s="44"/>
      <c r="O3826" s="44"/>
      <c r="P3826" s="44"/>
      <c r="Q3826" s="44"/>
      <c r="W3826" s="44"/>
      <c r="X3826" s="44"/>
      <c r="Y3826" s="44"/>
    </row>
    <row r="3827" spans="1:25" s="47" customFormat="1" x14ac:dyDescent="0.25">
      <c r="A3827" s="44"/>
      <c r="B3827" s="44"/>
      <c r="C3827" s="44"/>
      <c r="D3827" s="44"/>
      <c r="E3827" s="44"/>
      <c r="G3827" s="44"/>
      <c r="H3827" s="44"/>
      <c r="I3827" s="44"/>
      <c r="J3827" s="44"/>
      <c r="K3827" s="44"/>
      <c r="M3827" s="44"/>
      <c r="N3827" s="44"/>
      <c r="O3827" s="44"/>
      <c r="P3827" s="44"/>
      <c r="Q3827" s="44"/>
      <c r="W3827" s="44"/>
      <c r="X3827" s="44"/>
      <c r="Y3827" s="44"/>
    </row>
    <row r="3828" spans="1:25" s="47" customFormat="1" x14ac:dyDescent="0.25">
      <c r="A3828" s="44"/>
      <c r="B3828" s="44"/>
      <c r="C3828" s="44"/>
      <c r="D3828" s="44"/>
      <c r="E3828" s="44"/>
      <c r="G3828" s="44"/>
      <c r="H3828" s="44"/>
      <c r="I3828" s="44"/>
      <c r="J3828" s="44"/>
      <c r="K3828" s="44"/>
      <c r="M3828" s="44"/>
      <c r="N3828" s="44"/>
      <c r="O3828" s="44"/>
      <c r="P3828" s="44"/>
      <c r="Q3828" s="44"/>
      <c r="W3828" s="44"/>
      <c r="X3828" s="44"/>
      <c r="Y3828" s="44"/>
    </row>
    <row r="3829" spans="1:25" s="47" customFormat="1" x14ac:dyDescent="0.25">
      <c r="A3829" s="44"/>
      <c r="B3829" s="44"/>
      <c r="C3829" s="44"/>
      <c r="D3829" s="44"/>
      <c r="E3829" s="44"/>
      <c r="G3829" s="44"/>
      <c r="H3829" s="44"/>
      <c r="I3829" s="44"/>
      <c r="J3829" s="44"/>
      <c r="K3829" s="44"/>
      <c r="M3829" s="44"/>
      <c r="N3829" s="44"/>
      <c r="O3829" s="44"/>
      <c r="P3829" s="44"/>
      <c r="Q3829" s="44"/>
      <c r="W3829" s="44"/>
      <c r="X3829" s="44"/>
      <c r="Y3829" s="44"/>
    </row>
    <row r="3830" spans="1:25" s="47" customFormat="1" x14ac:dyDescent="0.25">
      <c r="A3830" s="44"/>
      <c r="B3830" s="44"/>
      <c r="C3830" s="44"/>
      <c r="D3830" s="44"/>
      <c r="E3830" s="44"/>
      <c r="G3830" s="44"/>
      <c r="H3830" s="44"/>
      <c r="I3830" s="44"/>
      <c r="J3830" s="44"/>
      <c r="K3830" s="44"/>
      <c r="M3830" s="44"/>
      <c r="N3830" s="44"/>
      <c r="O3830" s="44"/>
      <c r="P3830" s="44"/>
      <c r="Q3830" s="44"/>
      <c r="W3830" s="44"/>
      <c r="X3830" s="44"/>
      <c r="Y3830" s="44"/>
    </row>
    <row r="3831" spans="1:25" s="47" customFormat="1" x14ac:dyDescent="0.25">
      <c r="A3831" s="44"/>
      <c r="B3831" s="44"/>
      <c r="C3831" s="44"/>
      <c r="D3831" s="44"/>
      <c r="E3831" s="44"/>
      <c r="G3831" s="44"/>
      <c r="H3831" s="44"/>
      <c r="I3831" s="44"/>
      <c r="J3831" s="44"/>
      <c r="K3831" s="44"/>
      <c r="M3831" s="44"/>
      <c r="N3831" s="44"/>
      <c r="O3831" s="44"/>
      <c r="P3831" s="44"/>
      <c r="Q3831" s="44"/>
      <c r="W3831" s="44"/>
      <c r="X3831" s="44"/>
      <c r="Y3831" s="44"/>
    </row>
    <row r="3832" spans="1:25" s="47" customFormat="1" x14ac:dyDescent="0.25">
      <c r="A3832" s="44"/>
      <c r="B3832" s="44"/>
      <c r="C3832" s="44"/>
      <c r="D3832" s="44"/>
      <c r="E3832" s="44"/>
      <c r="G3832" s="44"/>
      <c r="H3832" s="44"/>
      <c r="I3832" s="44"/>
      <c r="J3832" s="44"/>
      <c r="K3832" s="44"/>
      <c r="M3832" s="44"/>
      <c r="N3832" s="44"/>
      <c r="O3832" s="44"/>
      <c r="P3832" s="44"/>
      <c r="Q3832" s="44"/>
      <c r="W3832" s="44"/>
      <c r="X3832" s="44"/>
      <c r="Y3832" s="44"/>
    </row>
    <row r="3833" spans="1:25" s="47" customFormat="1" x14ac:dyDescent="0.25">
      <c r="A3833" s="44"/>
      <c r="B3833" s="44"/>
      <c r="C3833" s="44"/>
      <c r="D3833" s="44"/>
      <c r="E3833" s="44"/>
      <c r="G3833" s="44"/>
      <c r="H3833" s="44"/>
      <c r="I3833" s="44"/>
      <c r="J3833" s="44"/>
      <c r="K3833" s="44"/>
      <c r="M3833" s="44"/>
      <c r="N3833" s="44"/>
      <c r="O3833" s="44"/>
      <c r="P3833" s="44"/>
      <c r="Q3833" s="44"/>
      <c r="W3833" s="44"/>
      <c r="X3833" s="44"/>
      <c r="Y3833" s="44"/>
    </row>
    <row r="3834" spans="1:25" s="47" customFormat="1" x14ac:dyDescent="0.25">
      <c r="A3834" s="44"/>
      <c r="B3834" s="44"/>
      <c r="C3834" s="44"/>
      <c r="D3834" s="44"/>
      <c r="E3834" s="44"/>
      <c r="G3834" s="44"/>
      <c r="H3834" s="44"/>
      <c r="I3834" s="44"/>
      <c r="J3834" s="44"/>
      <c r="K3834" s="44"/>
      <c r="M3834" s="44"/>
      <c r="N3834" s="44"/>
      <c r="O3834" s="44"/>
      <c r="P3834" s="44"/>
      <c r="Q3834" s="44"/>
      <c r="W3834" s="44"/>
      <c r="X3834" s="44"/>
      <c r="Y3834" s="44"/>
    </row>
    <row r="3835" spans="1:25" s="47" customFormat="1" x14ac:dyDescent="0.25">
      <c r="A3835" s="44"/>
      <c r="B3835" s="44"/>
      <c r="C3835" s="44"/>
      <c r="D3835" s="44"/>
      <c r="E3835" s="44"/>
      <c r="G3835" s="44"/>
      <c r="H3835" s="44"/>
      <c r="I3835" s="44"/>
      <c r="J3835" s="44"/>
      <c r="K3835" s="44"/>
      <c r="M3835" s="44"/>
      <c r="N3835" s="44"/>
      <c r="O3835" s="44"/>
      <c r="P3835" s="44"/>
      <c r="Q3835" s="44"/>
      <c r="W3835" s="44"/>
      <c r="X3835" s="44"/>
      <c r="Y3835" s="44"/>
    </row>
    <row r="3836" spans="1:25" s="47" customFormat="1" x14ac:dyDescent="0.25">
      <c r="A3836" s="44"/>
      <c r="B3836" s="44"/>
      <c r="C3836" s="44"/>
      <c r="D3836" s="44"/>
      <c r="E3836" s="44"/>
      <c r="G3836" s="44"/>
      <c r="H3836" s="44"/>
      <c r="I3836" s="44"/>
      <c r="J3836" s="44"/>
      <c r="K3836" s="44"/>
      <c r="M3836" s="44"/>
      <c r="N3836" s="44"/>
      <c r="O3836" s="44"/>
      <c r="P3836" s="44"/>
      <c r="Q3836" s="44"/>
      <c r="W3836" s="44"/>
      <c r="X3836" s="44"/>
      <c r="Y3836" s="44"/>
    </row>
    <row r="3837" spans="1:25" s="47" customFormat="1" x14ac:dyDescent="0.25">
      <c r="A3837" s="44"/>
      <c r="B3837" s="44"/>
      <c r="C3837" s="44"/>
      <c r="D3837" s="44"/>
      <c r="E3837" s="44"/>
      <c r="G3837" s="44"/>
      <c r="H3837" s="44"/>
      <c r="I3837" s="44"/>
      <c r="J3837" s="44"/>
      <c r="K3837" s="44"/>
      <c r="M3837" s="44"/>
      <c r="N3837" s="44"/>
      <c r="O3837" s="44"/>
      <c r="P3837" s="44"/>
      <c r="Q3837" s="44"/>
      <c r="W3837" s="44"/>
      <c r="X3837" s="44"/>
      <c r="Y3837" s="44"/>
    </row>
    <row r="3838" spans="1:25" s="47" customFormat="1" x14ac:dyDescent="0.25">
      <c r="A3838" s="44"/>
      <c r="B3838" s="44"/>
      <c r="C3838" s="44"/>
      <c r="D3838" s="44"/>
      <c r="E3838" s="44"/>
      <c r="G3838" s="44"/>
      <c r="H3838" s="44"/>
      <c r="I3838" s="44"/>
      <c r="J3838" s="44"/>
      <c r="K3838" s="44"/>
      <c r="M3838" s="44"/>
      <c r="N3838" s="44"/>
      <c r="O3838" s="44"/>
      <c r="P3838" s="44"/>
      <c r="Q3838" s="44"/>
      <c r="W3838" s="44"/>
      <c r="X3838" s="44"/>
      <c r="Y3838" s="44"/>
    </row>
    <row r="3839" spans="1:25" s="47" customFormat="1" x14ac:dyDescent="0.25">
      <c r="A3839" s="44"/>
      <c r="B3839" s="44"/>
      <c r="C3839" s="44"/>
      <c r="D3839" s="44"/>
      <c r="E3839" s="44"/>
      <c r="G3839" s="44"/>
      <c r="H3839" s="44"/>
      <c r="I3839" s="44"/>
      <c r="J3839" s="44"/>
      <c r="K3839" s="44"/>
      <c r="M3839" s="44"/>
      <c r="N3839" s="44"/>
      <c r="O3839" s="44"/>
      <c r="P3839" s="44"/>
      <c r="Q3839" s="44"/>
      <c r="W3839" s="44"/>
      <c r="X3839" s="44"/>
      <c r="Y3839" s="44"/>
    </row>
    <row r="3840" spans="1:25" s="47" customFormat="1" x14ac:dyDescent="0.25">
      <c r="A3840" s="44"/>
      <c r="B3840" s="44"/>
      <c r="C3840" s="44"/>
      <c r="D3840" s="44"/>
      <c r="E3840" s="44"/>
      <c r="G3840" s="44"/>
      <c r="H3840" s="44"/>
      <c r="I3840" s="44"/>
      <c r="J3840" s="44"/>
      <c r="K3840" s="44"/>
      <c r="M3840" s="44"/>
      <c r="N3840" s="44"/>
      <c r="O3840" s="44"/>
      <c r="P3840" s="44"/>
      <c r="Q3840" s="44"/>
      <c r="W3840" s="44"/>
      <c r="X3840" s="44"/>
      <c r="Y3840" s="44"/>
    </row>
    <row r="3841" spans="1:25" s="47" customFormat="1" x14ac:dyDescent="0.25">
      <c r="A3841" s="44"/>
      <c r="B3841" s="44"/>
      <c r="C3841" s="44"/>
      <c r="D3841" s="44"/>
      <c r="E3841" s="44"/>
      <c r="G3841" s="44"/>
      <c r="H3841" s="44"/>
      <c r="I3841" s="44"/>
      <c r="J3841" s="44"/>
      <c r="K3841" s="44"/>
      <c r="M3841" s="44"/>
      <c r="N3841" s="44"/>
      <c r="O3841" s="44"/>
      <c r="P3841" s="44"/>
      <c r="Q3841" s="44"/>
      <c r="W3841" s="44"/>
      <c r="X3841" s="44"/>
      <c r="Y3841" s="44"/>
    </row>
    <row r="3842" spans="1:25" s="47" customFormat="1" x14ac:dyDescent="0.25">
      <c r="A3842" s="44"/>
      <c r="B3842" s="44"/>
      <c r="C3842" s="44"/>
      <c r="D3842" s="44"/>
      <c r="E3842" s="44"/>
      <c r="G3842" s="44"/>
      <c r="H3842" s="44"/>
      <c r="I3842" s="44"/>
      <c r="J3842" s="44"/>
      <c r="K3842" s="44"/>
      <c r="M3842" s="44"/>
      <c r="N3842" s="44"/>
      <c r="O3842" s="44"/>
      <c r="P3842" s="44"/>
      <c r="Q3842" s="44"/>
      <c r="W3842" s="44"/>
      <c r="X3842" s="44"/>
      <c r="Y3842" s="44"/>
    </row>
    <row r="3843" spans="1:25" s="47" customFormat="1" x14ac:dyDescent="0.25">
      <c r="A3843" s="44"/>
      <c r="B3843" s="44"/>
      <c r="C3843" s="44"/>
      <c r="D3843" s="44"/>
      <c r="E3843" s="44"/>
      <c r="G3843" s="44"/>
      <c r="H3843" s="44"/>
      <c r="I3843" s="44"/>
      <c r="J3843" s="44"/>
      <c r="K3843" s="44"/>
      <c r="M3843" s="44"/>
      <c r="N3843" s="44"/>
      <c r="O3843" s="44"/>
      <c r="P3843" s="44"/>
      <c r="Q3843" s="44"/>
      <c r="W3843" s="44"/>
      <c r="X3843" s="44"/>
      <c r="Y3843" s="44"/>
    </row>
    <row r="3844" spans="1:25" s="47" customFormat="1" x14ac:dyDescent="0.25">
      <c r="A3844" s="44"/>
      <c r="B3844" s="44"/>
      <c r="C3844" s="44"/>
      <c r="D3844" s="44"/>
      <c r="E3844" s="44"/>
      <c r="G3844" s="44"/>
      <c r="H3844" s="44"/>
      <c r="I3844" s="44"/>
      <c r="J3844" s="44"/>
      <c r="K3844" s="44"/>
      <c r="M3844" s="44"/>
      <c r="N3844" s="44"/>
      <c r="O3844" s="44"/>
      <c r="P3844" s="44"/>
      <c r="Q3844" s="44"/>
      <c r="W3844" s="44"/>
      <c r="X3844" s="44"/>
      <c r="Y3844" s="44"/>
    </row>
    <row r="3845" spans="1:25" s="47" customFormat="1" x14ac:dyDescent="0.25">
      <c r="A3845" s="44"/>
      <c r="B3845" s="44"/>
      <c r="C3845" s="44"/>
      <c r="D3845" s="44"/>
      <c r="E3845" s="44"/>
      <c r="G3845" s="44"/>
      <c r="H3845" s="44"/>
      <c r="I3845" s="44"/>
      <c r="J3845" s="44"/>
      <c r="K3845" s="44"/>
      <c r="M3845" s="44"/>
      <c r="N3845" s="44"/>
      <c r="O3845" s="44"/>
      <c r="P3845" s="44"/>
      <c r="Q3845" s="44"/>
      <c r="W3845" s="44"/>
      <c r="X3845" s="44"/>
      <c r="Y3845" s="44"/>
    </row>
    <row r="3846" spans="1:25" s="47" customFormat="1" x14ac:dyDescent="0.25">
      <c r="A3846" s="44"/>
      <c r="B3846" s="44"/>
      <c r="C3846" s="44"/>
      <c r="D3846" s="44"/>
      <c r="E3846" s="44"/>
      <c r="G3846" s="44"/>
      <c r="H3846" s="44"/>
      <c r="I3846" s="44"/>
      <c r="J3846" s="44"/>
      <c r="K3846" s="44"/>
      <c r="M3846" s="44"/>
      <c r="N3846" s="44"/>
      <c r="O3846" s="44"/>
      <c r="P3846" s="44"/>
      <c r="Q3846" s="44"/>
      <c r="W3846" s="44"/>
      <c r="X3846" s="44"/>
      <c r="Y3846" s="44"/>
    </row>
    <row r="3847" spans="1:25" s="47" customFormat="1" x14ac:dyDescent="0.25">
      <c r="A3847" s="44"/>
      <c r="B3847" s="44"/>
      <c r="C3847" s="44"/>
      <c r="D3847" s="44"/>
      <c r="E3847" s="44"/>
      <c r="G3847" s="44"/>
      <c r="H3847" s="44"/>
      <c r="I3847" s="44"/>
      <c r="J3847" s="44"/>
      <c r="K3847" s="44"/>
      <c r="M3847" s="44"/>
      <c r="N3847" s="44"/>
      <c r="O3847" s="44"/>
      <c r="P3847" s="44"/>
      <c r="Q3847" s="44"/>
      <c r="W3847" s="44"/>
      <c r="X3847" s="44"/>
      <c r="Y3847" s="44"/>
    </row>
    <row r="3848" spans="1:25" s="47" customFormat="1" x14ac:dyDescent="0.25">
      <c r="A3848" s="44"/>
      <c r="B3848" s="44"/>
      <c r="C3848" s="44"/>
      <c r="D3848" s="44"/>
      <c r="E3848" s="44"/>
      <c r="G3848" s="44"/>
      <c r="H3848" s="44"/>
      <c r="I3848" s="44"/>
      <c r="J3848" s="44"/>
      <c r="K3848" s="44"/>
      <c r="M3848" s="44"/>
      <c r="N3848" s="44"/>
      <c r="O3848" s="44"/>
      <c r="P3848" s="44"/>
      <c r="Q3848" s="44"/>
      <c r="W3848" s="44"/>
      <c r="X3848" s="44"/>
      <c r="Y3848" s="44"/>
    </row>
    <row r="3849" spans="1:25" s="47" customFormat="1" x14ac:dyDescent="0.25">
      <c r="A3849" s="44"/>
      <c r="B3849" s="44"/>
      <c r="C3849" s="44"/>
      <c r="D3849" s="44"/>
      <c r="E3849" s="44"/>
      <c r="G3849" s="44"/>
      <c r="H3849" s="44"/>
      <c r="I3849" s="44"/>
      <c r="J3849" s="44"/>
      <c r="K3849" s="44"/>
      <c r="M3849" s="44"/>
      <c r="N3849" s="44"/>
      <c r="O3849" s="44"/>
      <c r="P3849" s="44"/>
      <c r="Q3849" s="44"/>
      <c r="W3849" s="44"/>
      <c r="X3849" s="44"/>
      <c r="Y3849" s="44"/>
    </row>
    <row r="3850" spans="1:25" s="47" customFormat="1" x14ac:dyDescent="0.25">
      <c r="A3850" s="44"/>
      <c r="B3850" s="44"/>
      <c r="C3850" s="44"/>
      <c r="D3850" s="44"/>
      <c r="E3850" s="44"/>
      <c r="G3850" s="44"/>
      <c r="H3850" s="44"/>
      <c r="I3850" s="44"/>
      <c r="J3850" s="44"/>
      <c r="K3850" s="44"/>
      <c r="M3850" s="44"/>
      <c r="N3850" s="44"/>
      <c r="O3850" s="44"/>
      <c r="P3850" s="44"/>
      <c r="Q3850" s="44"/>
      <c r="W3850" s="44"/>
      <c r="X3850" s="44"/>
      <c r="Y3850" s="44"/>
    </row>
    <row r="3851" spans="1:25" s="47" customFormat="1" x14ac:dyDescent="0.25">
      <c r="A3851" s="44"/>
      <c r="B3851" s="44"/>
      <c r="C3851" s="44"/>
      <c r="D3851" s="44"/>
      <c r="E3851" s="44"/>
      <c r="G3851" s="44"/>
      <c r="H3851" s="44"/>
      <c r="I3851" s="44"/>
      <c r="J3851" s="44"/>
      <c r="K3851" s="44"/>
      <c r="M3851" s="44"/>
      <c r="N3851" s="44"/>
      <c r="O3851" s="44"/>
      <c r="P3851" s="44"/>
      <c r="Q3851" s="44"/>
      <c r="W3851" s="44"/>
      <c r="X3851" s="44"/>
      <c r="Y3851" s="44"/>
    </row>
    <row r="3852" spans="1:25" s="47" customFormat="1" x14ac:dyDescent="0.25">
      <c r="A3852" s="44"/>
      <c r="B3852" s="44"/>
      <c r="C3852" s="44"/>
      <c r="D3852" s="44"/>
      <c r="E3852" s="44"/>
      <c r="G3852" s="44"/>
      <c r="H3852" s="44"/>
      <c r="I3852" s="44"/>
      <c r="J3852" s="44"/>
      <c r="K3852" s="44"/>
      <c r="M3852" s="44"/>
      <c r="N3852" s="44"/>
      <c r="O3852" s="44"/>
      <c r="P3852" s="44"/>
      <c r="Q3852" s="44"/>
      <c r="W3852" s="44"/>
      <c r="X3852" s="44"/>
      <c r="Y3852" s="44"/>
    </row>
    <row r="3853" spans="1:25" s="47" customFormat="1" x14ac:dyDescent="0.25">
      <c r="A3853" s="44"/>
      <c r="B3853" s="44"/>
      <c r="C3853" s="44"/>
      <c r="D3853" s="44"/>
      <c r="E3853" s="44"/>
      <c r="G3853" s="44"/>
      <c r="H3853" s="44"/>
      <c r="I3853" s="44"/>
      <c r="J3853" s="44"/>
      <c r="K3853" s="44"/>
      <c r="M3853" s="44"/>
      <c r="N3853" s="44"/>
      <c r="O3853" s="44"/>
      <c r="P3853" s="44"/>
      <c r="Q3853" s="44"/>
      <c r="W3853" s="44"/>
      <c r="X3853" s="44"/>
      <c r="Y3853" s="44"/>
    </row>
    <row r="3854" spans="1:25" s="47" customFormat="1" x14ac:dyDescent="0.25">
      <c r="A3854" s="44"/>
      <c r="B3854" s="44"/>
      <c r="C3854" s="44"/>
      <c r="D3854" s="44"/>
      <c r="E3854" s="44"/>
      <c r="G3854" s="44"/>
      <c r="H3854" s="44"/>
      <c r="I3854" s="44"/>
      <c r="J3854" s="44"/>
      <c r="K3854" s="44"/>
      <c r="M3854" s="44"/>
      <c r="N3854" s="44"/>
      <c r="O3854" s="44"/>
      <c r="P3854" s="44"/>
      <c r="Q3854" s="44"/>
      <c r="W3854" s="44"/>
      <c r="X3854" s="44"/>
      <c r="Y3854" s="44"/>
    </row>
    <row r="3855" spans="1:25" s="47" customFormat="1" x14ac:dyDescent="0.25">
      <c r="A3855" s="44"/>
      <c r="B3855" s="44"/>
      <c r="C3855" s="44"/>
      <c r="D3855" s="44"/>
      <c r="E3855" s="44"/>
      <c r="G3855" s="44"/>
      <c r="H3855" s="44"/>
      <c r="I3855" s="44"/>
      <c r="J3855" s="44"/>
      <c r="K3855" s="44"/>
      <c r="M3855" s="44"/>
      <c r="N3855" s="44"/>
      <c r="O3855" s="44"/>
      <c r="P3855" s="44"/>
      <c r="Q3855" s="44"/>
      <c r="W3855" s="44"/>
      <c r="X3855" s="44"/>
      <c r="Y3855" s="44"/>
    </row>
    <row r="3856" spans="1:25" s="47" customFormat="1" x14ac:dyDescent="0.25">
      <c r="A3856" s="44"/>
      <c r="B3856" s="44"/>
      <c r="C3856" s="44"/>
      <c r="D3856" s="44"/>
      <c r="E3856" s="44"/>
      <c r="G3856" s="44"/>
      <c r="H3856" s="44"/>
      <c r="I3856" s="44"/>
      <c r="J3856" s="44"/>
      <c r="K3856" s="44"/>
      <c r="M3856" s="44"/>
      <c r="N3856" s="44"/>
      <c r="O3856" s="44"/>
      <c r="P3856" s="44"/>
      <c r="Q3856" s="44"/>
      <c r="W3856" s="44"/>
      <c r="X3856" s="44"/>
      <c r="Y3856" s="44"/>
    </row>
    <row r="3857" spans="1:25" s="47" customFormat="1" x14ac:dyDescent="0.25">
      <c r="A3857" s="44"/>
      <c r="B3857" s="44"/>
      <c r="C3857" s="44"/>
      <c r="D3857" s="44"/>
      <c r="E3857" s="44"/>
      <c r="G3857" s="44"/>
      <c r="H3857" s="44"/>
      <c r="I3857" s="44"/>
      <c r="J3857" s="44"/>
      <c r="K3857" s="44"/>
      <c r="M3857" s="44"/>
      <c r="N3857" s="44"/>
      <c r="O3857" s="44"/>
      <c r="P3857" s="44"/>
      <c r="Q3857" s="44"/>
      <c r="W3857" s="44"/>
      <c r="X3857" s="44"/>
      <c r="Y3857" s="44"/>
    </row>
    <row r="3858" spans="1:25" s="47" customFormat="1" x14ac:dyDescent="0.25">
      <c r="A3858" s="44"/>
      <c r="B3858" s="44"/>
      <c r="C3858" s="44"/>
      <c r="D3858" s="44"/>
      <c r="E3858" s="44"/>
      <c r="G3858" s="44"/>
      <c r="H3858" s="44"/>
      <c r="I3858" s="44"/>
      <c r="J3858" s="44"/>
      <c r="K3858" s="44"/>
      <c r="M3858" s="44"/>
      <c r="N3858" s="44"/>
      <c r="O3858" s="44"/>
      <c r="P3858" s="44"/>
      <c r="Q3858" s="44"/>
      <c r="W3858" s="44"/>
      <c r="X3858" s="44"/>
      <c r="Y3858" s="44"/>
    </row>
    <row r="3859" spans="1:25" s="47" customFormat="1" x14ac:dyDescent="0.25">
      <c r="A3859" s="44"/>
      <c r="B3859" s="44"/>
      <c r="C3859" s="44"/>
      <c r="D3859" s="44"/>
      <c r="E3859" s="44"/>
      <c r="G3859" s="44"/>
      <c r="H3859" s="44"/>
      <c r="I3859" s="44"/>
      <c r="J3859" s="44"/>
      <c r="K3859" s="44"/>
      <c r="M3859" s="44"/>
      <c r="N3859" s="44"/>
      <c r="O3859" s="44"/>
      <c r="P3859" s="44"/>
      <c r="Q3859" s="44"/>
      <c r="W3859" s="44"/>
      <c r="X3859" s="44"/>
      <c r="Y3859" s="44"/>
    </row>
    <row r="3860" spans="1:25" s="47" customFormat="1" x14ac:dyDescent="0.25">
      <c r="A3860" s="44"/>
      <c r="B3860" s="44"/>
      <c r="C3860" s="44"/>
      <c r="D3860" s="44"/>
      <c r="E3860" s="44"/>
      <c r="G3860" s="44"/>
      <c r="H3860" s="44"/>
      <c r="I3860" s="44"/>
      <c r="J3860" s="44"/>
      <c r="K3860" s="44"/>
      <c r="M3860" s="44"/>
      <c r="N3860" s="44"/>
      <c r="O3860" s="44"/>
      <c r="P3860" s="44"/>
      <c r="Q3860" s="44"/>
      <c r="W3860" s="44"/>
      <c r="X3860" s="44"/>
      <c r="Y3860" s="44"/>
    </row>
    <row r="3861" spans="1:25" s="47" customFormat="1" x14ac:dyDescent="0.25">
      <c r="A3861" s="44"/>
      <c r="B3861" s="44"/>
      <c r="C3861" s="44"/>
      <c r="D3861" s="44"/>
      <c r="E3861" s="44"/>
      <c r="G3861" s="44"/>
      <c r="H3861" s="44"/>
      <c r="I3861" s="44"/>
      <c r="J3861" s="44"/>
      <c r="K3861" s="44"/>
      <c r="M3861" s="44"/>
      <c r="N3861" s="44"/>
      <c r="O3861" s="44"/>
      <c r="P3861" s="44"/>
      <c r="Q3861" s="44"/>
      <c r="W3861" s="44"/>
      <c r="X3861" s="44"/>
      <c r="Y3861" s="44"/>
    </row>
    <row r="3862" spans="1:25" s="47" customFormat="1" x14ac:dyDescent="0.25">
      <c r="A3862" s="44"/>
      <c r="B3862" s="44"/>
      <c r="C3862" s="44"/>
      <c r="D3862" s="44"/>
      <c r="E3862" s="44"/>
      <c r="G3862" s="44"/>
      <c r="H3862" s="44"/>
      <c r="I3862" s="44"/>
      <c r="J3862" s="44"/>
      <c r="K3862" s="44"/>
      <c r="M3862" s="44"/>
      <c r="N3862" s="44"/>
      <c r="O3862" s="44"/>
      <c r="P3862" s="44"/>
      <c r="Q3862" s="44"/>
      <c r="W3862" s="44"/>
      <c r="X3862" s="44"/>
      <c r="Y3862" s="44"/>
    </row>
    <row r="3863" spans="1:25" s="47" customFormat="1" x14ac:dyDescent="0.25">
      <c r="A3863" s="44"/>
      <c r="B3863" s="44"/>
      <c r="C3863" s="44"/>
      <c r="D3863" s="44"/>
      <c r="E3863" s="44"/>
      <c r="G3863" s="44"/>
      <c r="H3863" s="44"/>
      <c r="I3863" s="44"/>
      <c r="J3863" s="44"/>
      <c r="K3863" s="44"/>
      <c r="M3863" s="44"/>
      <c r="N3863" s="44"/>
      <c r="O3863" s="44"/>
      <c r="P3863" s="44"/>
      <c r="Q3863" s="44"/>
      <c r="W3863" s="44"/>
      <c r="X3863" s="44"/>
      <c r="Y3863" s="44"/>
    </row>
    <row r="3864" spans="1:25" s="47" customFormat="1" x14ac:dyDescent="0.25">
      <c r="A3864" s="44"/>
      <c r="B3864" s="44"/>
      <c r="C3864" s="44"/>
      <c r="D3864" s="44"/>
      <c r="E3864" s="44"/>
      <c r="G3864" s="44"/>
      <c r="H3864" s="44"/>
      <c r="I3864" s="44"/>
      <c r="J3864" s="44"/>
      <c r="K3864" s="44"/>
      <c r="M3864" s="44"/>
      <c r="N3864" s="44"/>
      <c r="O3864" s="44"/>
      <c r="P3864" s="44"/>
      <c r="Q3864" s="44"/>
      <c r="W3864" s="44"/>
      <c r="X3864" s="44"/>
      <c r="Y3864" s="44"/>
    </row>
    <row r="3865" spans="1:25" s="47" customFormat="1" x14ac:dyDescent="0.25">
      <c r="A3865" s="44"/>
      <c r="B3865" s="44"/>
      <c r="C3865" s="44"/>
      <c r="D3865" s="44"/>
      <c r="E3865" s="44"/>
      <c r="G3865" s="44"/>
      <c r="H3865" s="44"/>
      <c r="I3865" s="44"/>
      <c r="J3865" s="44"/>
      <c r="K3865" s="44"/>
      <c r="M3865" s="44"/>
      <c r="N3865" s="44"/>
      <c r="O3865" s="44"/>
      <c r="P3865" s="44"/>
      <c r="Q3865" s="44"/>
      <c r="W3865" s="44"/>
      <c r="X3865" s="44"/>
      <c r="Y3865" s="44"/>
    </row>
    <row r="3866" spans="1:25" s="47" customFormat="1" x14ac:dyDescent="0.25">
      <c r="A3866" s="44"/>
      <c r="B3866" s="44"/>
      <c r="C3866" s="44"/>
      <c r="D3866" s="44"/>
      <c r="E3866" s="44"/>
      <c r="G3866" s="44"/>
      <c r="H3866" s="44"/>
      <c r="I3866" s="44"/>
      <c r="J3866" s="44"/>
      <c r="K3866" s="44"/>
      <c r="M3866" s="44"/>
      <c r="N3866" s="44"/>
      <c r="O3866" s="44"/>
      <c r="P3866" s="44"/>
      <c r="Q3866" s="44"/>
      <c r="W3866" s="44"/>
      <c r="X3866" s="44"/>
      <c r="Y3866" s="44"/>
    </row>
    <row r="3867" spans="1:25" s="47" customFormat="1" x14ac:dyDescent="0.25">
      <c r="A3867" s="44"/>
      <c r="B3867" s="44"/>
      <c r="C3867" s="44"/>
      <c r="D3867" s="44"/>
      <c r="E3867" s="44"/>
      <c r="G3867" s="44"/>
      <c r="H3867" s="44"/>
      <c r="I3867" s="44"/>
      <c r="J3867" s="44"/>
      <c r="K3867" s="44"/>
      <c r="M3867" s="44"/>
      <c r="N3867" s="44"/>
      <c r="O3867" s="44"/>
      <c r="P3867" s="44"/>
      <c r="Q3867" s="44"/>
      <c r="W3867" s="44"/>
      <c r="X3867" s="44"/>
      <c r="Y3867" s="44"/>
    </row>
    <row r="3868" spans="1:25" s="47" customFormat="1" x14ac:dyDescent="0.25">
      <c r="A3868" s="44"/>
      <c r="B3868" s="44"/>
      <c r="C3868" s="44"/>
      <c r="D3868" s="44"/>
      <c r="E3868" s="44"/>
      <c r="G3868" s="44"/>
      <c r="H3868" s="44"/>
      <c r="I3868" s="44"/>
      <c r="J3868" s="44"/>
      <c r="K3868" s="44"/>
      <c r="M3868" s="44"/>
      <c r="N3868" s="44"/>
      <c r="O3868" s="44"/>
      <c r="P3868" s="44"/>
      <c r="Q3868" s="44"/>
      <c r="W3868" s="44"/>
      <c r="X3868" s="44"/>
      <c r="Y3868" s="44"/>
    </row>
    <row r="3869" spans="1:25" s="47" customFormat="1" x14ac:dyDescent="0.25">
      <c r="A3869" s="44"/>
      <c r="B3869" s="44"/>
      <c r="C3869" s="44"/>
      <c r="D3869" s="44"/>
      <c r="E3869" s="44"/>
      <c r="G3869" s="44"/>
      <c r="H3869" s="44"/>
      <c r="I3869" s="44"/>
      <c r="J3869" s="44"/>
      <c r="K3869" s="44"/>
      <c r="M3869" s="44"/>
      <c r="N3869" s="44"/>
      <c r="O3869" s="44"/>
      <c r="P3869" s="44"/>
      <c r="Q3869" s="44"/>
      <c r="W3869" s="44"/>
      <c r="X3869" s="44"/>
      <c r="Y3869" s="44"/>
    </row>
    <row r="3870" spans="1:25" s="47" customFormat="1" x14ac:dyDescent="0.25">
      <c r="A3870" s="44"/>
      <c r="B3870" s="44"/>
      <c r="C3870" s="44"/>
      <c r="D3870" s="44"/>
      <c r="E3870" s="44"/>
      <c r="G3870" s="44"/>
      <c r="H3870" s="44"/>
      <c r="I3870" s="44"/>
      <c r="J3870" s="44"/>
      <c r="K3870" s="44"/>
      <c r="M3870" s="44"/>
      <c r="N3870" s="44"/>
      <c r="O3870" s="44"/>
      <c r="P3870" s="44"/>
      <c r="Q3870" s="44"/>
      <c r="W3870" s="44"/>
      <c r="X3870" s="44"/>
      <c r="Y3870" s="44"/>
    </row>
    <row r="3871" spans="1:25" s="47" customFormat="1" x14ac:dyDescent="0.25">
      <c r="A3871" s="44"/>
      <c r="B3871" s="44"/>
      <c r="C3871" s="44"/>
      <c r="D3871" s="44"/>
      <c r="E3871" s="44"/>
      <c r="G3871" s="44"/>
      <c r="H3871" s="44"/>
      <c r="I3871" s="44"/>
      <c r="J3871" s="44"/>
      <c r="K3871" s="44"/>
      <c r="M3871" s="44"/>
      <c r="N3871" s="44"/>
      <c r="O3871" s="44"/>
      <c r="P3871" s="44"/>
      <c r="Q3871" s="44"/>
      <c r="W3871" s="44"/>
      <c r="X3871" s="44"/>
      <c r="Y3871" s="44"/>
    </row>
    <row r="3872" spans="1:25" s="47" customFormat="1" x14ac:dyDescent="0.25">
      <c r="A3872" s="44"/>
      <c r="B3872" s="44"/>
      <c r="C3872" s="44"/>
      <c r="D3872" s="44"/>
      <c r="E3872" s="44"/>
      <c r="G3872" s="44"/>
      <c r="H3872" s="44"/>
      <c r="I3872" s="44"/>
      <c r="J3872" s="44"/>
      <c r="K3872" s="44"/>
      <c r="M3872" s="44"/>
      <c r="N3872" s="44"/>
      <c r="O3872" s="44"/>
      <c r="P3872" s="44"/>
      <c r="Q3872" s="44"/>
      <c r="W3872" s="44"/>
      <c r="X3872" s="44"/>
      <c r="Y3872" s="44"/>
    </row>
    <row r="3873" spans="1:25" s="47" customFormat="1" x14ac:dyDescent="0.25">
      <c r="A3873" s="44"/>
      <c r="B3873" s="44"/>
      <c r="C3873" s="44"/>
      <c r="D3873" s="44"/>
      <c r="E3873" s="44"/>
      <c r="G3873" s="44"/>
      <c r="H3873" s="44"/>
      <c r="I3873" s="44"/>
      <c r="J3873" s="44"/>
      <c r="K3873" s="44"/>
      <c r="M3873" s="44"/>
      <c r="N3873" s="44"/>
      <c r="O3873" s="44"/>
      <c r="P3873" s="44"/>
      <c r="Q3873" s="44"/>
      <c r="W3873" s="44"/>
      <c r="X3873" s="44"/>
      <c r="Y3873" s="44"/>
    </row>
    <row r="3874" spans="1:25" s="47" customFormat="1" x14ac:dyDescent="0.25">
      <c r="A3874" s="44"/>
      <c r="B3874" s="44"/>
      <c r="C3874" s="44"/>
      <c r="D3874" s="44"/>
      <c r="E3874" s="44"/>
      <c r="G3874" s="44"/>
      <c r="H3874" s="44"/>
      <c r="I3874" s="44"/>
      <c r="J3874" s="44"/>
      <c r="K3874" s="44"/>
      <c r="M3874" s="44"/>
      <c r="N3874" s="44"/>
      <c r="O3874" s="44"/>
      <c r="P3874" s="44"/>
      <c r="Q3874" s="44"/>
      <c r="W3874" s="44"/>
      <c r="X3874" s="44"/>
      <c r="Y3874" s="44"/>
    </row>
    <row r="3875" spans="1:25" s="47" customFormat="1" x14ac:dyDescent="0.25">
      <c r="A3875" s="44"/>
      <c r="B3875" s="44"/>
      <c r="C3875" s="44"/>
      <c r="D3875" s="44"/>
      <c r="E3875" s="44"/>
      <c r="G3875" s="44"/>
      <c r="H3875" s="44"/>
      <c r="I3875" s="44"/>
      <c r="J3875" s="44"/>
      <c r="K3875" s="44"/>
      <c r="M3875" s="44"/>
      <c r="N3875" s="44"/>
      <c r="O3875" s="44"/>
      <c r="P3875" s="44"/>
      <c r="Q3875" s="44"/>
      <c r="W3875" s="44"/>
      <c r="X3875" s="44"/>
      <c r="Y3875" s="44"/>
    </row>
    <row r="3876" spans="1:25" s="47" customFormat="1" x14ac:dyDescent="0.25">
      <c r="A3876" s="44"/>
      <c r="B3876" s="44"/>
      <c r="C3876" s="44"/>
      <c r="D3876" s="44"/>
      <c r="E3876" s="44"/>
      <c r="G3876" s="44"/>
      <c r="H3876" s="44"/>
      <c r="I3876" s="44"/>
      <c r="J3876" s="44"/>
      <c r="K3876" s="44"/>
      <c r="M3876" s="44"/>
      <c r="N3876" s="44"/>
      <c r="O3876" s="44"/>
      <c r="P3876" s="44"/>
      <c r="Q3876" s="44"/>
      <c r="W3876" s="44"/>
      <c r="X3876" s="44"/>
      <c r="Y3876" s="44"/>
    </row>
    <row r="3877" spans="1:25" s="47" customFormat="1" x14ac:dyDescent="0.25">
      <c r="A3877" s="44"/>
      <c r="B3877" s="44"/>
      <c r="C3877" s="44"/>
      <c r="D3877" s="44"/>
      <c r="E3877" s="44"/>
      <c r="G3877" s="44"/>
      <c r="H3877" s="44"/>
      <c r="I3877" s="44"/>
      <c r="J3877" s="44"/>
      <c r="K3877" s="44"/>
      <c r="M3877" s="44"/>
      <c r="N3877" s="44"/>
      <c r="O3877" s="44"/>
      <c r="P3877" s="44"/>
      <c r="Q3877" s="44"/>
      <c r="W3877" s="44"/>
      <c r="X3877" s="44"/>
      <c r="Y3877" s="44"/>
    </row>
    <row r="3878" spans="1:25" s="47" customFormat="1" x14ac:dyDescent="0.25">
      <c r="A3878" s="44"/>
      <c r="B3878" s="44"/>
      <c r="C3878" s="44"/>
      <c r="D3878" s="44"/>
      <c r="E3878" s="44"/>
      <c r="G3878" s="44"/>
      <c r="H3878" s="44"/>
      <c r="I3878" s="44"/>
      <c r="J3878" s="44"/>
      <c r="K3878" s="44"/>
      <c r="M3878" s="44"/>
      <c r="N3878" s="44"/>
      <c r="O3878" s="44"/>
      <c r="P3878" s="44"/>
      <c r="Q3878" s="44"/>
      <c r="W3878" s="44"/>
      <c r="X3878" s="44"/>
      <c r="Y3878" s="44"/>
    </row>
    <row r="3879" spans="1:25" s="47" customFormat="1" x14ac:dyDescent="0.25">
      <c r="A3879" s="44"/>
      <c r="B3879" s="44"/>
      <c r="C3879" s="44"/>
      <c r="D3879" s="44"/>
      <c r="E3879" s="44"/>
      <c r="G3879" s="44"/>
      <c r="H3879" s="44"/>
      <c r="I3879" s="44"/>
      <c r="J3879" s="44"/>
      <c r="K3879" s="44"/>
      <c r="M3879" s="44"/>
      <c r="N3879" s="44"/>
      <c r="O3879" s="44"/>
      <c r="P3879" s="44"/>
      <c r="Q3879" s="44"/>
      <c r="W3879" s="44"/>
      <c r="X3879" s="44"/>
      <c r="Y3879" s="44"/>
    </row>
    <row r="3880" spans="1:25" s="47" customFormat="1" x14ac:dyDescent="0.25">
      <c r="A3880" s="44"/>
      <c r="B3880" s="44"/>
      <c r="C3880" s="44"/>
      <c r="D3880" s="44"/>
      <c r="E3880" s="44"/>
      <c r="G3880" s="44"/>
      <c r="H3880" s="44"/>
      <c r="I3880" s="44"/>
      <c r="J3880" s="44"/>
      <c r="K3880" s="44"/>
      <c r="M3880" s="44"/>
      <c r="N3880" s="44"/>
      <c r="O3880" s="44"/>
      <c r="P3880" s="44"/>
      <c r="Q3880" s="44"/>
      <c r="W3880" s="44"/>
      <c r="X3880" s="44"/>
      <c r="Y3880" s="44"/>
    </row>
    <row r="3881" spans="1:25" s="47" customFormat="1" x14ac:dyDescent="0.25">
      <c r="A3881" s="44"/>
      <c r="B3881" s="44"/>
      <c r="C3881" s="44"/>
      <c r="D3881" s="44"/>
      <c r="E3881" s="44"/>
      <c r="G3881" s="44"/>
      <c r="H3881" s="44"/>
      <c r="I3881" s="44"/>
      <c r="J3881" s="44"/>
      <c r="K3881" s="44"/>
      <c r="M3881" s="44"/>
      <c r="N3881" s="44"/>
      <c r="O3881" s="44"/>
      <c r="P3881" s="44"/>
      <c r="Q3881" s="44"/>
      <c r="W3881" s="44"/>
      <c r="X3881" s="44"/>
      <c r="Y3881" s="44"/>
    </row>
    <row r="3882" spans="1:25" s="47" customFormat="1" x14ac:dyDescent="0.25">
      <c r="A3882" s="44"/>
      <c r="B3882" s="44"/>
      <c r="C3882" s="44"/>
      <c r="D3882" s="44"/>
      <c r="E3882" s="44"/>
      <c r="G3882" s="44"/>
      <c r="H3882" s="44"/>
      <c r="I3882" s="44"/>
      <c r="J3882" s="44"/>
      <c r="K3882" s="44"/>
      <c r="M3882" s="44"/>
      <c r="N3882" s="44"/>
      <c r="O3882" s="44"/>
      <c r="P3882" s="44"/>
      <c r="Q3882" s="44"/>
      <c r="W3882" s="44"/>
      <c r="X3882" s="44"/>
      <c r="Y3882" s="44"/>
    </row>
    <row r="3883" spans="1:25" s="47" customFormat="1" x14ac:dyDescent="0.25">
      <c r="A3883" s="44"/>
      <c r="B3883" s="44"/>
      <c r="C3883" s="44"/>
      <c r="D3883" s="44"/>
      <c r="E3883" s="44"/>
      <c r="G3883" s="44"/>
      <c r="H3883" s="44"/>
      <c r="I3883" s="44"/>
      <c r="J3883" s="44"/>
      <c r="K3883" s="44"/>
      <c r="M3883" s="44"/>
      <c r="N3883" s="44"/>
      <c r="O3883" s="44"/>
      <c r="P3883" s="44"/>
      <c r="Q3883" s="44"/>
      <c r="W3883" s="44"/>
      <c r="X3883" s="44"/>
      <c r="Y3883" s="44"/>
    </row>
    <row r="3884" spans="1:25" s="47" customFormat="1" x14ac:dyDescent="0.25">
      <c r="A3884" s="44"/>
      <c r="B3884" s="44"/>
      <c r="C3884" s="44"/>
      <c r="D3884" s="44"/>
      <c r="E3884" s="44"/>
      <c r="G3884" s="44"/>
      <c r="H3884" s="44"/>
      <c r="I3884" s="44"/>
      <c r="J3884" s="44"/>
      <c r="K3884" s="44"/>
      <c r="M3884" s="44"/>
      <c r="N3884" s="44"/>
      <c r="O3884" s="44"/>
      <c r="P3884" s="44"/>
      <c r="Q3884" s="44"/>
      <c r="W3884" s="44"/>
      <c r="X3884" s="44"/>
      <c r="Y3884" s="44"/>
    </row>
    <row r="3885" spans="1:25" s="47" customFormat="1" x14ac:dyDescent="0.25">
      <c r="A3885" s="44"/>
      <c r="B3885" s="44"/>
      <c r="C3885" s="44"/>
      <c r="D3885" s="44"/>
      <c r="E3885" s="44"/>
      <c r="G3885" s="44"/>
      <c r="H3885" s="44"/>
      <c r="I3885" s="44"/>
      <c r="J3885" s="44"/>
      <c r="K3885" s="44"/>
      <c r="M3885" s="44"/>
      <c r="N3885" s="44"/>
      <c r="O3885" s="44"/>
      <c r="P3885" s="44"/>
      <c r="Q3885" s="44"/>
      <c r="W3885" s="44"/>
      <c r="X3885" s="44"/>
      <c r="Y3885" s="44"/>
    </row>
    <row r="3886" spans="1:25" s="47" customFormat="1" x14ac:dyDescent="0.25">
      <c r="A3886" s="44"/>
      <c r="B3886" s="44"/>
      <c r="C3886" s="44"/>
      <c r="D3886" s="44"/>
      <c r="E3886" s="44"/>
      <c r="G3886" s="44"/>
      <c r="H3886" s="44"/>
      <c r="I3886" s="44"/>
      <c r="J3886" s="44"/>
      <c r="K3886" s="44"/>
      <c r="M3886" s="44"/>
      <c r="N3886" s="44"/>
      <c r="O3886" s="44"/>
      <c r="P3886" s="44"/>
      <c r="Q3886" s="44"/>
      <c r="W3886" s="44"/>
      <c r="X3886" s="44"/>
      <c r="Y3886" s="44"/>
    </row>
    <row r="3887" spans="1:25" s="47" customFormat="1" x14ac:dyDescent="0.25">
      <c r="A3887" s="44"/>
      <c r="B3887" s="44"/>
      <c r="C3887" s="44"/>
      <c r="D3887" s="44"/>
      <c r="E3887" s="44"/>
      <c r="G3887" s="44"/>
      <c r="H3887" s="44"/>
      <c r="I3887" s="44"/>
      <c r="J3887" s="44"/>
      <c r="K3887" s="44"/>
      <c r="M3887" s="44"/>
      <c r="N3887" s="44"/>
      <c r="O3887" s="44"/>
      <c r="P3887" s="44"/>
      <c r="Q3887" s="44"/>
      <c r="W3887" s="44"/>
      <c r="X3887" s="44"/>
      <c r="Y3887" s="44"/>
    </row>
    <row r="3888" spans="1:25" s="47" customFormat="1" x14ac:dyDescent="0.25">
      <c r="A3888" s="44"/>
      <c r="B3888" s="44"/>
      <c r="C3888" s="44"/>
      <c r="D3888" s="44"/>
      <c r="E3888" s="44"/>
      <c r="G3888" s="44"/>
      <c r="H3888" s="44"/>
      <c r="I3888" s="44"/>
      <c r="J3888" s="44"/>
      <c r="K3888" s="44"/>
      <c r="M3888" s="44"/>
      <c r="N3888" s="44"/>
      <c r="O3888" s="44"/>
      <c r="P3888" s="44"/>
      <c r="Q3888" s="44"/>
      <c r="W3888" s="44"/>
      <c r="X3888" s="44"/>
      <c r="Y3888" s="44"/>
    </row>
    <row r="3889" spans="1:25" s="47" customFormat="1" x14ac:dyDescent="0.25">
      <c r="A3889" s="44"/>
      <c r="B3889" s="44"/>
      <c r="C3889" s="44"/>
      <c r="D3889" s="44"/>
      <c r="E3889" s="44"/>
      <c r="G3889" s="44"/>
      <c r="H3889" s="44"/>
      <c r="I3889" s="44"/>
      <c r="J3889" s="44"/>
      <c r="K3889" s="44"/>
      <c r="M3889" s="44"/>
      <c r="N3889" s="44"/>
      <c r="O3889" s="44"/>
      <c r="P3889" s="44"/>
      <c r="Q3889" s="44"/>
      <c r="W3889" s="44"/>
      <c r="X3889" s="44"/>
      <c r="Y3889" s="44"/>
    </row>
    <row r="3890" spans="1:25" s="47" customFormat="1" x14ac:dyDescent="0.25">
      <c r="A3890" s="44"/>
      <c r="B3890" s="44"/>
      <c r="C3890" s="44"/>
      <c r="D3890" s="44"/>
      <c r="E3890" s="44"/>
      <c r="G3890" s="44"/>
      <c r="H3890" s="44"/>
      <c r="I3890" s="44"/>
      <c r="J3890" s="44"/>
      <c r="K3890" s="44"/>
      <c r="M3890" s="44"/>
      <c r="N3890" s="44"/>
      <c r="O3890" s="44"/>
      <c r="P3890" s="44"/>
      <c r="Q3890" s="44"/>
      <c r="W3890" s="44"/>
      <c r="X3890" s="44"/>
      <c r="Y3890" s="44"/>
    </row>
    <row r="3891" spans="1:25" s="47" customFormat="1" x14ac:dyDescent="0.25">
      <c r="A3891" s="44"/>
      <c r="B3891" s="44"/>
      <c r="C3891" s="44"/>
      <c r="D3891" s="44"/>
      <c r="E3891" s="44"/>
      <c r="G3891" s="44"/>
      <c r="H3891" s="44"/>
      <c r="I3891" s="44"/>
      <c r="J3891" s="44"/>
      <c r="K3891" s="44"/>
      <c r="M3891" s="44"/>
      <c r="N3891" s="44"/>
      <c r="O3891" s="44"/>
      <c r="P3891" s="44"/>
      <c r="Q3891" s="44"/>
      <c r="W3891" s="44"/>
      <c r="X3891" s="44"/>
      <c r="Y3891" s="44"/>
    </row>
    <row r="3892" spans="1:25" s="47" customFormat="1" x14ac:dyDescent="0.25">
      <c r="A3892" s="44"/>
      <c r="B3892" s="44"/>
      <c r="C3892" s="44"/>
      <c r="D3892" s="44"/>
      <c r="E3892" s="44"/>
      <c r="G3892" s="44"/>
      <c r="H3892" s="44"/>
      <c r="I3892" s="44"/>
      <c r="J3892" s="44"/>
      <c r="K3892" s="44"/>
      <c r="M3892" s="44"/>
      <c r="N3892" s="44"/>
      <c r="O3892" s="44"/>
      <c r="P3892" s="44"/>
      <c r="Q3892" s="44"/>
      <c r="W3892" s="44"/>
      <c r="X3892" s="44"/>
      <c r="Y3892" s="44"/>
    </row>
    <row r="3893" spans="1:25" s="47" customFormat="1" x14ac:dyDescent="0.25">
      <c r="A3893" s="44"/>
      <c r="B3893" s="44"/>
      <c r="C3893" s="44"/>
      <c r="D3893" s="44"/>
      <c r="E3893" s="44"/>
      <c r="G3893" s="44"/>
      <c r="H3893" s="44"/>
      <c r="I3893" s="44"/>
      <c r="J3893" s="44"/>
      <c r="K3893" s="44"/>
      <c r="M3893" s="44"/>
      <c r="N3893" s="44"/>
      <c r="O3893" s="44"/>
      <c r="P3893" s="44"/>
      <c r="Q3893" s="44"/>
      <c r="W3893" s="44"/>
      <c r="X3893" s="44"/>
      <c r="Y3893" s="44"/>
    </row>
    <row r="3894" spans="1:25" s="47" customFormat="1" x14ac:dyDescent="0.25">
      <c r="A3894" s="44"/>
      <c r="B3894" s="44"/>
      <c r="C3894" s="44"/>
      <c r="D3894" s="44"/>
      <c r="E3894" s="44"/>
      <c r="G3894" s="44"/>
      <c r="H3894" s="44"/>
      <c r="I3894" s="44"/>
      <c r="J3894" s="44"/>
      <c r="K3894" s="44"/>
      <c r="M3894" s="44"/>
      <c r="N3894" s="44"/>
      <c r="O3894" s="44"/>
      <c r="P3894" s="44"/>
      <c r="Q3894" s="44"/>
      <c r="W3894" s="44"/>
      <c r="X3894" s="44"/>
      <c r="Y3894" s="44"/>
    </row>
    <row r="3895" spans="1:25" s="47" customFormat="1" x14ac:dyDescent="0.25">
      <c r="A3895" s="44"/>
      <c r="B3895" s="44"/>
      <c r="C3895" s="44"/>
      <c r="D3895" s="44"/>
      <c r="E3895" s="44"/>
      <c r="G3895" s="44"/>
      <c r="H3895" s="44"/>
      <c r="I3895" s="44"/>
      <c r="J3895" s="44"/>
      <c r="K3895" s="44"/>
      <c r="M3895" s="44"/>
      <c r="N3895" s="44"/>
      <c r="O3895" s="44"/>
      <c r="P3895" s="44"/>
      <c r="Q3895" s="44"/>
      <c r="W3895" s="44"/>
      <c r="X3895" s="44"/>
      <c r="Y3895" s="44"/>
    </row>
    <row r="3896" spans="1:25" s="47" customFormat="1" x14ac:dyDescent="0.25">
      <c r="A3896" s="44"/>
      <c r="B3896" s="44"/>
      <c r="C3896" s="44"/>
      <c r="D3896" s="44"/>
      <c r="E3896" s="44"/>
      <c r="G3896" s="44"/>
      <c r="H3896" s="44"/>
      <c r="I3896" s="44"/>
      <c r="J3896" s="44"/>
      <c r="K3896" s="44"/>
      <c r="M3896" s="44"/>
      <c r="N3896" s="44"/>
      <c r="O3896" s="44"/>
      <c r="P3896" s="44"/>
      <c r="Q3896" s="44"/>
      <c r="W3896" s="44"/>
      <c r="X3896" s="44"/>
      <c r="Y3896" s="44"/>
    </row>
    <row r="3897" spans="1:25" s="47" customFormat="1" x14ac:dyDescent="0.25">
      <c r="A3897" s="44"/>
      <c r="B3897" s="44"/>
      <c r="C3897" s="44"/>
      <c r="D3897" s="44"/>
      <c r="E3897" s="44"/>
      <c r="G3897" s="44"/>
      <c r="H3897" s="44"/>
      <c r="I3897" s="44"/>
      <c r="J3897" s="44"/>
      <c r="K3897" s="44"/>
      <c r="M3897" s="44"/>
      <c r="N3897" s="44"/>
      <c r="O3897" s="44"/>
      <c r="P3897" s="44"/>
      <c r="Q3897" s="44"/>
      <c r="W3897" s="44"/>
      <c r="X3897" s="44"/>
      <c r="Y3897" s="44"/>
    </row>
    <row r="3898" spans="1:25" s="47" customFormat="1" x14ac:dyDescent="0.25">
      <c r="A3898" s="44"/>
      <c r="B3898" s="44"/>
      <c r="C3898" s="44"/>
      <c r="D3898" s="44"/>
      <c r="E3898" s="44"/>
      <c r="G3898" s="44"/>
      <c r="H3898" s="44"/>
      <c r="I3898" s="44"/>
      <c r="J3898" s="44"/>
      <c r="K3898" s="44"/>
      <c r="M3898" s="44"/>
      <c r="N3898" s="44"/>
      <c r="O3898" s="44"/>
      <c r="P3898" s="44"/>
      <c r="Q3898" s="44"/>
      <c r="W3898" s="44"/>
      <c r="X3898" s="44"/>
      <c r="Y3898" s="44"/>
    </row>
    <row r="3899" spans="1:25" s="47" customFormat="1" x14ac:dyDescent="0.25">
      <c r="A3899" s="44"/>
      <c r="B3899" s="44"/>
      <c r="C3899" s="44"/>
      <c r="D3899" s="44"/>
      <c r="E3899" s="44"/>
      <c r="G3899" s="44"/>
      <c r="H3899" s="44"/>
      <c r="I3899" s="44"/>
      <c r="J3899" s="44"/>
      <c r="K3899" s="44"/>
      <c r="M3899" s="44"/>
      <c r="N3899" s="44"/>
      <c r="O3899" s="44"/>
      <c r="P3899" s="44"/>
      <c r="Q3899" s="44"/>
      <c r="W3899" s="44"/>
      <c r="X3899" s="44"/>
      <c r="Y3899" s="44"/>
    </row>
    <row r="3900" spans="1:25" s="47" customFormat="1" x14ac:dyDescent="0.25">
      <c r="A3900" s="44"/>
      <c r="B3900" s="44"/>
      <c r="C3900" s="44"/>
      <c r="D3900" s="44"/>
      <c r="E3900" s="44"/>
      <c r="G3900" s="44"/>
      <c r="H3900" s="44"/>
      <c r="I3900" s="44"/>
      <c r="J3900" s="44"/>
      <c r="K3900" s="44"/>
      <c r="M3900" s="44"/>
      <c r="N3900" s="44"/>
      <c r="O3900" s="44"/>
      <c r="P3900" s="44"/>
      <c r="Q3900" s="44"/>
      <c r="W3900" s="44"/>
      <c r="X3900" s="44"/>
      <c r="Y3900" s="44"/>
    </row>
    <row r="3901" spans="1:25" s="47" customFormat="1" x14ac:dyDescent="0.25">
      <c r="A3901" s="44"/>
      <c r="B3901" s="44"/>
      <c r="C3901" s="44"/>
      <c r="D3901" s="44"/>
      <c r="E3901" s="44"/>
      <c r="G3901" s="44"/>
      <c r="H3901" s="44"/>
      <c r="I3901" s="44"/>
      <c r="J3901" s="44"/>
      <c r="K3901" s="44"/>
      <c r="M3901" s="44"/>
      <c r="N3901" s="44"/>
      <c r="O3901" s="44"/>
      <c r="P3901" s="44"/>
      <c r="Q3901" s="44"/>
      <c r="W3901" s="44"/>
      <c r="X3901" s="44"/>
      <c r="Y3901" s="44"/>
    </row>
    <row r="3902" spans="1:25" s="47" customFormat="1" x14ac:dyDescent="0.25">
      <c r="A3902" s="44"/>
      <c r="B3902" s="44"/>
      <c r="C3902" s="44"/>
      <c r="D3902" s="44"/>
      <c r="E3902" s="44"/>
      <c r="G3902" s="44"/>
      <c r="H3902" s="44"/>
      <c r="I3902" s="44"/>
      <c r="J3902" s="44"/>
      <c r="K3902" s="44"/>
      <c r="M3902" s="44"/>
      <c r="N3902" s="44"/>
      <c r="O3902" s="44"/>
      <c r="P3902" s="44"/>
      <c r="Q3902" s="44"/>
      <c r="W3902" s="44"/>
      <c r="X3902" s="44"/>
      <c r="Y3902" s="44"/>
    </row>
    <row r="3903" spans="1:25" s="47" customFormat="1" x14ac:dyDescent="0.25">
      <c r="A3903" s="44"/>
      <c r="B3903" s="44"/>
      <c r="C3903" s="44"/>
      <c r="D3903" s="44"/>
      <c r="E3903" s="44"/>
      <c r="G3903" s="44"/>
      <c r="H3903" s="44"/>
      <c r="I3903" s="44"/>
      <c r="J3903" s="44"/>
      <c r="K3903" s="44"/>
      <c r="M3903" s="44"/>
      <c r="N3903" s="44"/>
      <c r="O3903" s="44"/>
      <c r="P3903" s="44"/>
      <c r="Q3903" s="44"/>
      <c r="W3903" s="44"/>
      <c r="X3903" s="44"/>
      <c r="Y3903" s="44"/>
    </row>
    <row r="3904" spans="1:25" s="47" customFormat="1" x14ac:dyDescent="0.25">
      <c r="A3904" s="44"/>
      <c r="B3904" s="44"/>
      <c r="C3904" s="44"/>
      <c r="D3904" s="44"/>
      <c r="E3904" s="44"/>
      <c r="G3904" s="44"/>
      <c r="H3904" s="44"/>
      <c r="I3904" s="44"/>
      <c r="J3904" s="44"/>
      <c r="K3904" s="44"/>
      <c r="M3904" s="44"/>
      <c r="N3904" s="44"/>
      <c r="O3904" s="44"/>
      <c r="P3904" s="44"/>
      <c r="Q3904" s="44"/>
      <c r="W3904" s="44"/>
      <c r="X3904" s="44"/>
      <c r="Y3904" s="44"/>
    </row>
    <row r="3905" spans="1:25" s="47" customFormat="1" x14ac:dyDescent="0.25">
      <c r="A3905" s="44"/>
      <c r="B3905" s="44"/>
      <c r="C3905" s="44"/>
      <c r="D3905" s="44"/>
      <c r="E3905" s="44"/>
      <c r="G3905" s="44"/>
      <c r="H3905" s="44"/>
      <c r="I3905" s="44"/>
      <c r="J3905" s="44"/>
      <c r="K3905" s="44"/>
      <c r="M3905" s="44"/>
      <c r="N3905" s="44"/>
      <c r="O3905" s="44"/>
      <c r="P3905" s="44"/>
      <c r="Q3905" s="44"/>
      <c r="W3905" s="44"/>
      <c r="X3905" s="44"/>
      <c r="Y3905" s="44"/>
    </row>
    <row r="3906" spans="1:25" s="47" customFormat="1" x14ac:dyDescent="0.25">
      <c r="A3906" s="44"/>
      <c r="B3906" s="44"/>
      <c r="C3906" s="44"/>
      <c r="D3906" s="44"/>
      <c r="E3906" s="44"/>
      <c r="G3906" s="44"/>
      <c r="H3906" s="44"/>
      <c r="I3906" s="44"/>
      <c r="J3906" s="44"/>
      <c r="K3906" s="44"/>
      <c r="M3906" s="44"/>
      <c r="N3906" s="44"/>
      <c r="O3906" s="44"/>
      <c r="P3906" s="44"/>
      <c r="Q3906" s="44"/>
      <c r="W3906" s="44"/>
      <c r="X3906" s="44"/>
      <c r="Y3906" s="44"/>
    </row>
    <row r="3907" spans="1:25" s="47" customFormat="1" x14ac:dyDescent="0.25">
      <c r="A3907" s="44"/>
      <c r="B3907" s="44"/>
      <c r="C3907" s="44"/>
      <c r="D3907" s="44"/>
      <c r="E3907" s="44"/>
      <c r="G3907" s="44"/>
      <c r="H3907" s="44"/>
      <c r="I3907" s="44"/>
      <c r="J3907" s="44"/>
      <c r="K3907" s="44"/>
      <c r="M3907" s="44"/>
      <c r="N3907" s="44"/>
      <c r="O3907" s="44"/>
      <c r="P3907" s="44"/>
      <c r="Q3907" s="44"/>
      <c r="W3907" s="44"/>
      <c r="X3907" s="44"/>
      <c r="Y3907" s="44"/>
    </row>
    <row r="3908" spans="1:25" s="47" customFormat="1" x14ac:dyDescent="0.25">
      <c r="A3908" s="44"/>
      <c r="B3908" s="44"/>
      <c r="C3908" s="44"/>
      <c r="D3908" s="44"/>
      <c r="E3908" s="44"/>
      <c r="G3908" s="44"/>
      <c r="H3908" s="44"/>
      <c r="I3908" s="44"/>
      <c r="J3908" s="44"/>
      <c r="K3908" s="44"/>
      <c r="M3908" s="44"/>
      <c r="N3908" s="44"/>
      <c r="O3908" s="44"/>
      <c r="P3908" s="44"/>
      <c r="Q3908" s="44"/>
      <c r="W3908" s="44"/>
      <c r="X3908" s="44"/>
      <c r="Y3908" s="44"/>
    </row>
    <row r="3909" spans="1:25" s="47" customFormat="1" x14ac:dyDescent="0.25">
      <c r="A3909" s="44"/>
      <c r="B3909" s="44"/>
      <c r="C3909" s="44"/>
      <c r="D3909" s="44"/>
      <c r="E3909" s="44"/>
      <c r="G3909" s="44"/>
      <c r="H3909" s="44"/>
      <c r="I3909" s="44"/>
      <c r="J3909" s="44"/>
      <c r="K3909" s="44"/>
      <c r="M3909" s="44"/>
      <c r="N3909" s="44"/>
      <c r="O3909" s="44"/>
      <c r="P3909" s="44"/>
      <c r="Q3909" s="44"/>
      <c r="W3909" s="44"/>
      <c r="X3909" s="44"/>
      <c r="Y3909" s="44"/>
    </row>
    <row r="3910" spans="1:25" s="47" customFormat="1" x14ac:dyDescent="0.25">
      <c r="A3910" s="44"/>
      <c r="B3910" s="44"/>
      <c r="C3910" s="44"/>
      <c r="D3910" s="44"/>
      <c r="E3910" s="44"/>
      <c r="G3910" s="44"/>
      <c r="H3910" s="44"/>
      <c r="I3910" s="44"/>
      <c r="J3910" s="44"/>
      <c r="K3910" s="44"/>
      <c r="M3910" s="44"/>
      <c r="N3910" s="44"/>
      <c r="O3910" s="44"/>
      <c r="P3910" s="44"/>
      <c r="Q3910" s="44"/>
      <c r="W3910" s="44"/>
      <c r="X3910" s="44"/>
      <c r="Y3910" s="44"/>
    </row>
    <row r="3911" spans="1:25" s="47" customFormat="1" x14ac:dyDescent="0.25">
      <c r="A3911" s="44"/>
      <c r="B3911" s="44"/>
      <c r="C3911" s="44"/>
      <c r="D3911" s="44"/>
      <c r="E3911" s="44"/>
      <c r="G3911" s="44"/>
      <c r="H3911" s="44"/>
      <c r="I3911" s="44"/>
      <c r="J3911" s="44"/>
      <c r="K3911" s="44"/>
      <c r="M3911" s="44"/>
      <c r="N3911" s="44"/>
      <c r="O3911" s="44"/>
      <c r="P3911" s="44"/>
      <c r="Q3911" s="44"/>
      <c r="W3911" s="44"/>
      <c r="X3911" s="44"/>
      <c r="Y3911" s="44"/>
    </row>
    <row r="3912" spans="1:25" s="47" customFormat="1" x14ac:dyDescent="0.25">
      <c r="A3912" s="44"/>
      <c r="B3912" s="44"/>
      <c r="C3912" s="44"/>
      <c r="D3912" s="44"/>
      <c r="E3912" s="44"/>
      <c r="G3912" s="44"/>
      <c r="H3912" s="44"/>
      <c r="I3912" s="44"/>
      <c r="J3912" s="44"/>
      <c r="K3912" s="44"/>
      <c r="M3912" s="44"/>
      <c r="N3912" s="44"/>
      <c r="O3912" s="44"/>
      <c r="P3912" s="44"/>
      <c r="Q3912" s="44"/>
      <c r="W3912" s="44"/>
      <c r="X3912" s="44"/>
      <c r="Y3912" s="44"/>
    </row>
    <row r="3913" spans="1:25" s="47" customFormat="1" x14ac:dyDescent="0.25">
      <c r="A3913" s="44"/>
      <c r="B3913" s="44"/>
      <c r="C3913" s="44"/>
      <c r="D3913" s="44"/>
      <c r="E3913" s="44"/>
      <c r="G3913" s="44"/>
      <c r="H3913" s="44"/>
      <c r="I3913" s="44"/>
      <c r="J3913" s="44"/>
      <c r="K3913" s="44"/>
      <c r="M3913" s="44"/>
      <c r="N3913" s="44"/>
      <c r="O3913" s="44"/>
      <c r="P3913" s="44"/>
      <c r="Q3913" s="44"/>
      <c r="W3913" s="44"/>
      <c r="X3913" s="44"/>
      <c r="Y3913" s="44"/>
    </row>
    <row r="3914" spans="1:25" s="47" customFormat="1" x14ac:dyDescent="0.25">
      <c r="A3914" s="44"/>
      <c r="B3914" s="44"/>
      <c r="C3914" s="44"/>
      <c r="D3914" s="44"/>
      <c r="E3914" s="44"/>
      <c r="G3914" s="44"/>
      <c r="H3914" s="44"/>
      <c r="I3914" s="44"/>
      <c r="J3914" s="44"/>
      <c r="K3914" s="44"/>
      <c r="M3914" s="44"/>
      <c r="N3914" s="44"/>
      <c r="O3914" s="44"/>
      <c r="P3914" s="44"/>
      <c r="Q3914" s="44"/>
      <c r="W3914" s="44"/>
      <c r="X3914" s="44"/>
      <c r="Y3914" s="44"/>
    </row>
    <row r="3915" spans="1:25" s="47" customFormat="1" x14ac:dyDescent="0.25">
      <c r="A3915" s="44"/>
      <c r="B3915" s="44"/>
      <c r="C3915" s="44"/>
      <c r="D3915" s="44"/>
      <c r="E3915" s="44"/>
      <c r="G3915" s="44"/>
      <c r="H3915" s="44"/>
      <c r="I3915" s="44"/>
      <c r="J3915" s="44"/>
      <c r="K3915" s="44"/>
      <c r="M3915" s="44"/>
      <c r="N3915" s="44"/>
      <c r="O3915" s="44"/>
      <c r="P3915" s="44"/>
      <c r="Q3915" s="44"/>
      <c r="W3915" s="44"/>
      <c r="X3915" s="44"/>
      <c r="Y3915" s="44"/>
    </row>
    <row r="3916" spans="1:25" s="47" customFormat="1" x14ac:dyDescent="0.25">
      <c r="A3916" s="44"/>
      <c r="B3916" s="44"/>
      <c r="C3916" s="44"/>
      <c r="D3916" s="44"/>
      <c r="E3916" s="44"/>
      <c r="G3916" s="44"/>
      <c r="H3916" s="44"/>
      <c r="I3916" s="44"/>
      <c r="J3916" s="44"/>
      <c r="K3916" s="44"/>
      <c r="M3916" s="44"/>
      <c r="N3916" s="44"/>
      <c r="O3916" s="44"/>
      <c r="P3916" s="44"/>
      <c r="Q3916" s="44"/>
      <c r="W3916" s="44"/>
      <c r="X3916" s="44"/>
      <c r="Y3916" s="44"/>
    </row>
    <row r="3917" spans="1:25" s="47" customFormat="1" x14ac:dyDescent="0.25">
      <c r="A3917" s="44"/>
      <c r="B3917" s="44"/>
      <c r="C3917" s="44"/>
      <c r="D3917" s="44"/>
      <c r="E3917" s="44"/>
      <c r="G3917" s="44"/>
      <c r="H3917" s="44"/>
      <c r="I3917" s="44"/>
      <c r="J3917" s="44"/>
      <c r="K3917" s="44"/>
      <c r="M3917" s="44"/>
      <c r="N3917" s="44"/>
      <c r="O3917" s="44"/>
      <c r="P3917" s="44"/>
      <c r="Q3917" s="44"/>
      <c r="W3917" s="44"/>
      <c r="X3917" s="44"/>
      <c r="Y3917" s="44"/>
    </row>
    <row r="3918" spans="1:25" s="47" customFormat="1" x14ac:dyDescent="0.25">
      <c r="A3918" s="44"/>
      <c r="B3918" s="44"/>
      <c r="C3918" s="44"/>
      <c r="D3918" s="44"/>
      <c r="E3918" s="44"/>
      <c r="G3918" s="44"/>
      <c r="H3918" s="44"/>
      <c r="I3918" s="44"/>
      <c r="J3918" s="44"/>
      <c r="K3918" s="44"/>
      <c r="M3918" s="44"/>
      <c r="N3918" s="44"/>
      <c r="O3918" s="44"/>
      <c r="P3918" s="44"/>
      <c r="Q3918" s="44"/>
      <c r="W3918" s="44"/>
      <c r="X3918" s="44"/>
      <c r="Y3918" s="44"/>
    </row>
    <row r="3919" spans="1:25" s="47" customFormat="1" x14ac:dyDescent="0.25">
      <c r="A3919" s="44"/>
      <c r="B3919" s="44"/>
      <c r="C3919" s="44"/>
      <c r="D3919" s="44"/>
      <c r="E3919" s="44"/>
      <c r="G3919" s="44"/>
      <c r="H3919" s="44"/>
      <c r="I3919" s="44"/>
      <c r="J3919" s="44"/>
      <c r="K3919" s="44"/>
      <c r="M3919" s="44"/>
      <c r="N3919" s="44"/>
      <c r="O3919" s="44"/>
      <c r="P3919" s="44"/>
      <c r="Q3919" s="44"/>
      <c r="W3919" s="44"/>
      <c r="X3919" s="44"/>
      <c r="Y3919" s="44"/>
    </row>
    <row r="3920" spans="1:25" s="47" customFormat="1" x14ac:dyDescent="0.25">
      <c r="A3920" s="44"/>
      <c r="B3920" s="44"/>
      <c r="C3920" s="44"/>
      <c r="D3920" s="44"/>
      <c r="E3920" s="44"/>
      <c r="G3920" s="44"/>
      <c r="H3920" s="44"/>
      <c r="I3920" s="44"/>
      <c r="J3920" s="44"/>
      <c r="K3920" s="44"/>
      <c r="M3920" s="44"/>
      <c r="N3920" s="44"/>
      <c r="O3920" s="44"/>
      <c r="P3920" s="44"/>
      <c r="Q3920" s="44"/>
      <c r="W3920" s="44"/>
      <c r="X3920" s="44"/>
      <c r="Y3920" s="44"/>
    </row>
    <row r="3921" spans="1:25" s="47" customFormat="1" x14ac:dyDescent="0.25">
      <c r="A3921" s="44"/>
      <c r="B3921" s="44"/>
      <c r="C3921" s="44"/>
      <c r="D3921" s="44"/>
      <c r="E3921" s="44"/>
      <c r="G3921" s="44"/>
      <c r="H3921" s="44"/>
      <c r="I3921" s="44"/>
      <c r="J3921" s="44"/>
      <c r="K3921" s="44"/>
      <c r="M3921" s="44"/>
      <c r="N3921" s="44"/>
      <c r="O3921" s="44"/>
      <c r="P3921" s="44"/>
      <c r="Q3921" s="44"/>
      <c r="W3921" s="44"/>
      <c r="X3921" s="44"/>
      <c r="Y3921" s="44"/>
    </row>
    <row r="3922" spans="1:25" s="47" customFormat="1" x14ac:dyDescent="0.25">
      <c r="A3922" s="44"/>
      <c r="B3922" s="44"/>
      <c r="C3922" s="44"/>
      <c r="D3922" s="44"/>
      <c r="E3922" s="44"/>
      <c r="G3922" s="44"/>
      <c r="H3922" s="44"/>
      <c r="I3922" s="44"/>
      <c r="J3922" s="44"/>
      <c r="K3922" s="44"/>
      <c r="M3922" s="44"/>
      <c r="N3922" s="44"/>
      <c r="O3922" s="44"/>
      <c r="P3922" s="44"/>
      <c r="Q3922" s="44"/>
      <c r="W3922" s="44"/>
      <c r="X3922" s="44"/>
      <c r="Y3922" s="44"/>
    </row>
    <row r="3923" spans="1:25" s="47" customFormat="1" x14ac:dyDescent="0.25">
      <c r="A3923" s="44"/>
      <c r="B3923" s="44"/>
      <c r="C3923" s="44"/>
      <c r="D3923" s="44"/>
      <c r="E3923" s="44"/>
      <c r="G3923" s="44"/>
      <c r="H3923" s="44"/>
      <c r="I3923" s="44"/>
      <c r="J3923" s="44"/>
      <c r="K3923" s="44"/>
      <c r="M3923" s="44"/>
      <c r="N3923" s="44"/>
      <c r="O3923" s="44"/>
      <c r="P3923" s="44"/>
      <c r="Q3923" s="44"/>
      <c r="W3923" s="44"/>
      <c r="X3923" s="44"/>
      <c r="Y3923" s="44"/>
    </row>
    <row r="3924" spans="1:25" s="47" customFormat="1" x14ac:dyDescent="0.25">
      <c r="A3924" s="44"/>
      <c r="B3924" s="44"/>
      <c r="C3924" s="44"/>
      <c r="D3924" s="44"/>
      <c r="E3924" s="44"/>
      <c r="G3924" s="44"/>
      <c r="H3924" s="44"/>
      <c r="I3924" s="44"/>
      <c r="J3924" s="44"/>
      <c r="K3924" s="44"/>
      <c r="M3924" s="44"/>
      <c r="N3924" s="44"/>
      <c r="O3924" s="44"/>
      <c r="P3924" s="44"/>
      <c r="Q3924" s="44"/>
      <c r="W3924" s="44"/>
      <c r="X3924" s="44"/>
      <c r="Y3924" s="44"/>
    </row>
    <row r="3925" spans="1:25" s="47" customFormat="1" x14ac:dyDescent="0.25">
      <c r="A3925" s="44"/>
      <c r="B3925" s="44"/>
      <c r="C3925" s="44"/>
      <c r="D3925" s="44"/>
      <c r="E3925" s="44"/>
      <c r="G3925" s="44"/>
      <c r="H3925" s="44"/>
      <c r="I3925" s="44"/>
      <c r="J3925" s="44"/>
      <c r="K3925" s="44"/>
      <c r="M3925" s="44"/>
      <c r="N3925" s="44"/>
      <c r="O3925" s="44"/>
      <c r="P3925" s="44"/>
      <c r="Q3925" s="44"/>
      <c r="W3925" s="44"/>
      <c r="X3925" s="44"/>
      <c r="Y3925" s="44"/>
    </row>
    <row r="3926" spans="1:25" s="47" customFormat="1" x14ac:dyDescent="0.25">
      <c r="A3926" s="44"/>
      <c r="B3926" s="44"/>
      <c r="C3926" s="44"/>
      <c r="D3926" s="44"/>
      <c r="E3926" s="44"/>
      <c r="G3926" s="44"/>
      <c r="H3926" s="44"/>
      <c r="I3926" s="44"/>
      <c r="J3926" s="44"/>
      <c r="K3926" s="44"/>
      <c r="M3926" s="44"/>
      <c r="N3926" s="44"/>
      <c r="O3926" s="44"/>
      <c r="P3926" s="44"/>
      <c r="Q3926" s="44"/>
      <c r="W3926" s="44"/>
      <c r="X3926" s="44"/>
      <c r="Y3926" s="44"/>
    </row>
    <row r="3927" spans="1:25" s="47" customFormat="1" x14ac:dyDescent="0.25">
      <c r="A3927" s="44"/>
      <c r="B3927" s="44"/>
      <c r="C3927" s="44"/>
      <c r="D3927" s="44"/>
      <c r="E3927" s="44"/>
      <c r="G3927" s="44"/>
      <c r="H3927" s="44"/>
      <c r="I3927" s="44"/>
      <c r="J3927" s="44"/>
      <c r="K3927" s="44"/>
      <c r="M3927" s="44"/>
      <c r="N3927" s="44"/>
      <c r="O3927" s="44"/>
      <c r="P3927" s="44"/>
      <c r="Q3927" s="44"/>
      <c r="W3927" s="44"/>
      <c r="X3927" s="44"/>
      <c r="Y3927" s="44"/>
    </row>
    <row r="3928" spans="1:25" s="47" customFormat="1" x14ac:dyDescent="0.25">
      <c r="A3928" s="44"/>
      <c r="B3928" s="44"/>
      <c r="C3928" s="44"/>
      <c r="D3928" s="44"/>
      <c r="E3928" s="44"/>
      <c r="G3928" s="44"/>
      <c r="H3928" s="44"/>
      <c r="I3928" s="44"/>
      <c r="J3928" s="44"/>
      <c r="K3928" s="44"/>
      <c r="M3928" s="44"/>
      <c r="N3928" s="44"/>
      <c r="O3928" s="44"/>
      <c r="P3928" s="44"/>
      <c r="Q3928" s="44"/>
      <c r="W3928" s="44"/>
      <c r="X3928" s="44"/>
      <c r="Y3928" s="44"/>
    </row>
    <row r="3929" spans="1:25" s="47" customFormat="1" x14ac:dyDescent="0.25">
      <c r="A3929" s="44"/>
      <c r="B3929" s="44"/>
      <c r="C3929" s="44"/>
      <c r="D3929" s="44"/>
      <c r="E3929" s="44"/>
      <c r="G3929" s="44"/>
      <c r="H3929" s="44"/>
      <c r="I3929" s="44"/>
      <c r="J3929" s="44"/>
      <c r="K3929" s="44"/>
      <c r="M3929" s="44"/>
      <c r="N3929" s="44"/>
      <c r="O3929" s="44"/>
      <c r="P3929" s="44"/>
      <c r="Q3929" s="44"/>
      <c r="W3929" s="44"/>
      <c r="X3929" s="44"/>
      <c r="Y3929" s="44"/>
    </row>
    <row r="3930" spans="1:25" s="47" customFormat="1" x14ac:dyDescent="0.25">
      <c r="A3930" s="44"/>
      <c r="B3930" s="44"/>
      <c r="C3930" s="44"/>
      <c r="D3930" s="44"/>
      <c r="E3930" s="44"/>
      <c r="G3930" s="44"/>
      <c r="H3930" s="44"/>
      <c r="I3930" s="44"/>
      <c r="J3930" s="44"/>
      <c r="K3930" s="44"/>
      <c r="M3930" s="44"/>
      <c r="N3930" s="44"/>
      <c r="O3930" s="44"/>
      <c r="P3930" s="44"/>
      <c r="Q3930" s="44"/>
      <c r="W3930" s="44"/>
      <c r="X3930" s="44"/>
      <c r="Y3930" s="44"/>
    </row>
    <row r="3931" spans="1:25" s="47" customFormat="1" x14ac:dyDescent="0.25">
      <c r="A3931" s="44"/>
      <c r="B3931" s="44"/>
      <c r="C3931" s="44"/>
      <c r="D3931" s="44"/>
      <c r="E3931" s="44"/>
      <c r="G3931" s="44"/>
      <c r="H3931" s="44"/>
      <c r="I3931" s="44"/>
      <c r="J3931" s="44"/>
      <c r="K3931" s="44"/>
      <c r="M3931" s="44"/>
      <c r="N3931" s="44"/>
      <c r="O3931" s="44"/>
      <c r="P3931" s="44"/>
      <c r="Q3931" s="44"/>
      <c r="W3931" s="44"/>
      <c r="X3931" s="44"/>
      <c r="Y3931" s="44"/>
    </row>
    <row r="3932" spans="1:25" s="47" customFormat="1" x14ac:dyDescent="0.25">
      <c r="A3932" s="44"/>
      <c r="B3932" s="44"/>
      <c r="C3932" s="44"/>
      <c r="D3932" s="44"/>
      <c r="E3932" s="44"/>
      <c r="G3932" s="44"/>
      <c r="H3932" s="44"/>
      <c r="I3932" s="44"/>
      <c r="J3932" s="44"/>
      <c r="K3932" s="44"/>
      <c r="M3932" s="44"/>
      <c r="N3932" s="44"/>
      <c r="O3932" s="44"/>
      <c r="P3932" s="44"/>
      <c r="Q3932" s="44"/>
      <c r="W3932" s="44"/>
      <c r="X3932" s="44"/>
      <c r="Y3932" s="44"/>
    </row>
    <row r="3933" spans="1:25" s="47" customFormat="1" x14ac:dyDescent="0.25">
      <c r="A3933" s="44"/>
      <c r="B3933" s="44"/>
      <c r="C3933" s="44"/>
      <c r="D3933" s="44"/>
      <c r="E3933" s="44"/>
      <c r="G3933" s="44"/>
      <c r="H3933" s="44"/>
      <c r="I3933" s="44"/>
      <c r="J3933" s="44"/>
      <c r="K3933" s="44"/>
      <c r="M3933" s="44"/>
      <c r="N3933" s="44"/>
      <c r="O3933" s="44"/>
      <c r="P3933" s="44"/>
      <c r="Q3933" s="44"/>
      <c r="W3933" s="44"/>
      <c r="X3933" s="44"/>
      <c r="Y3933" s="44"/>
    </row>
    <row r="3934" spans="1:25" s="47" customFormat="1" x14ac:dyDescent="0.25">
      <c r="A3934" s="44"/>
      <c r="B3934" s="44"/>
      <c r="C3934" s="44"/>
      <c r="D3934" s="44"/>
      <c r="E3934" s="44"/>
      <c r="G3934" s="44"/>
      <c r="H3934" s="44"/>
      <c r="I3934" s="44"/>
      <c r="J3934" s="44"/>
      <c r="K3934" s="44"/>
      <c r="M3934" s="44"/>
      <c r="N3934" s="44"/>
      <c r="O3934" s="44"/>
      <c r="P3934" s="44"/>
      <c r="Q3934" s="44"/>
      <c r="W3934" s="44"/>
      <c r="X3934" s="44"/>
      <c r="Y3934" s="44"/>
    </row>
    <row r="3935" spans="1:25" s="47" customFormat="1" x14ac:dyDescent="0.25">
      <c r="A3935" s="44"/>
      <c r="B3935" s="44"/>
      <c r="C3935" s="44"/>
      <c r="D3935" s="44"/>
      <c r="E3935" s="44"/>
      <c r="G3935" s="44"/>
      <c r="H3935" s="44"/>
      <c r="I3935" s="44"/>
      <c r="J3935" s="44"/>
      <c r="K3935" s="44"/>
      <c r="M3935" s="44"/>
      <c r="N3935" s="44"/>
      <c r="O3935" s="44"/>
      <c r="P3935" s="44"/>
      <c r="Q3935" s="44"/>
      <c r="W3935" s="44"/>
      <c r="X3935" s="44"/>
      <c r="Y3935" s="44"/>
    </row>
    <row r="3936" spans="1:25" s="47" customFormat="1" x14ac:dyDescent="0.25">
      <c r="A3936" s="44"/>
      <c r="B3936" s="44"/>
      <c r="C3936" s="44"/>
      <c r="D3936" s="44"/>
      <c r="E3936" s="44"/>
      <c r="G3936" s="44"/>
      <c r="H3936" s="44"/>
      <c r="I3936" s="44"/>
      <c r="J3936" s="44"/>
      <c r="K3936" s="44"/>
      <c r="M3936" s="44"/>
      <c r="N3936" s="44"/>
      <c r="O3936" s="44"/>
      <c r="P3936" s="44"/>
      <c r="Q3936" s="44"/>
      <c r="W3936" s="44"/>
      <c r="X3936" s="44"/>
      <c r="Y3936" s="44"/>
    </row>
    <row r="3937" spans="1:25" s="47" customFormat="1" x14ac:dyDescent="0.25">
      <c r="A3937" s="44"/>
      <c r="B3937" s="44"/>
      <c r="C3937" s="44"/>
      <c r="D3937" s="44"/>
      <c r="E3937" s="44"/>
      <c r="G3937" s="44"/>
      <c r="H3937" s="44"/>
      <c r="I3937" s="44"/>
      <c r="J3937" s="44"/>
      <c r="K3937" s="44"/>
      <c r="M3937" s="44"/>
      <c r="N3937" s="44"/>
      <c r="O3937" s="44"/>
      <c r="P3937" s="44"/>
      <c r="Q3937" s="44"/>
      <c r="W3937" s="44"/>
      <c r="X3937" s="44"/>
      <c r="Y3937" s="44"/>
    </row>
    <row r="3938" spans="1:25" s="47" customFormat="1" x14ac:dyDescent="0.25">
      <c r="A3938" s="44"/>
      <c r="B3938" s="44"/>
      <c r="C3938" s="44"/>
      <c r="D3938" s="44"/>
      <c r="E3938" s="44"/>
      <c r="G3938" s="44"/>
      <c r="H3938" s="44"/>
      <c r="I3938" s="44"/>
      <c r="J3938" s="44"/>
      <c r="K3938" s="44"/>
      <c r="M3938" s="44"/>
      <c r="N3938" s="44"/>
      <c r="O3938" s="44"/>
      <c r="P3938" s="44"/>
      <c r="Q3938" s="44"/>
      <c r="W3938" s="44"/>
      <c r="X3938" s="44"/>
      <c r="Y3938" s="44"/>
    </row>
    <row r="3939" spans="1:25" s="47" customFormat="1" x14ac:dyDescent="0.25">
      <c r="A3939" s="44"/>
      <c r="B3939" s="44"/>
      <c r="C3939" s="44"/>
      <c r="D3939" s="44"/>
      <c r="E3939" s="44"/>
      <c r="G3939" s="44"/>
      <c r="H3939" s="44"/>
      <c r="I3939" s="44"/>
      <c r="J3939" s="44"/>
      <c r="K3939" s="44"/>
      <c r="M3939" s="44"/>
      <c r="N3939" s="44"/>
      <c r="O3939" s="44"/>
      <c r="P3939" s="44"/>
      <c r="Q3939" s="44"/>
      <c r="W3939" s="44"/>
      <c r="X3939" s="44"/>
      <c r="Y3939" s="44"/>
    </row>
    <row r="3940" spans="1:25" s="47" customFormat="1" x14ac:dyDescent="0.25">
      <c r="A3940" s="44"/>
      <c r="B3940" s="44"/>
      <c r="C3940" s="44"/>
      <c r="D3940" s="44"/>
      <c r="E3940" s="44"/>
      <c r="G3940" s="44"/>
      <c r="H3940" s="44"/>
      <c r="I3940" s="44"/>
      <c r="J3940" s="44"/>
      <c r="K3940" s="44"/>
      <c r="M3940" s="44"/>
      <c r="N3940" s="44"/>
      <c r="O3940" s="44"/>
      <c r="P3940" s="44"/>
      <c r="Q3940" s="44"/>
      <c r="W3940" s="44"/>
      <c r="X3940" s="44"/>
      <c r="Y3940" s="44"/>
    </row>
    <row r="3941" spans="1:25" s="47" customFormat="1" x14ac:dyDescent="0.25">
      <c r="A3941" s="44"/>
      <c r="B3941" s="44"/>
      <c r="C3941" s="44"/>
      <c r="D3941" s="44"/>
      <c r="E3941" s="44"/>
      <c r="G3941" s="44"/>
      <c r="H3941" s="44"/>
      <c r="I3941" s="44"/>
      <c r="J3941" s="44"/>
      <c r="K3941" s="44"/>
      <c r="M3941" s="44"/>
      <c r="N3941" s="44"/>
      <c r="O3941" s="44"/>
      <c r="P3941" s="44"/>
      <c r="Q3941" s="44"/>
      <c r="W3941" s="44"/>
      <c r="X3941" s="44"/>
      <c r="Y3941" s="44"/>
    </row>
    <row r="3942" spans="1:25" s="47" customFormat="1" x14ac:dyDescent="0.25">
      <c r="A3942" s="44"/>
      <c r="B3942" s="44"/>
      <c r="C3942" s="44"/>
      <c r="D3942" s="44"/>
      <c r="E3942" s="44"/>
      <c r="G3942" s="44"/>
      <c r="H3942" s="44"/>
      <c r="I3942" s="44"/>
      <c r="J3942" s="44"/>
      <c r="K3942" s="44"/>
      <c r="M3942" s="44"/>
      <c r="N3942" s="44"/>
      <c r="O3942" s="44"/>
      <c r="P3942" s="44"/>
      <c r="Q3942" s="44"/>
      <c r="W3942" s="44"/>
      <c r="X3942" s="44"/>
      <c r="Y3942" s="44"/>
    </row>
    <row r="3943" spans="1:25" s="47" customFormat="1" x14ac:dyDescent="0.25">
      <c r="A3943" s="44"/>
      <c r="B3943" s="44"/>
      <c r="C3943" s="44"/>
      <c r="D3943" s="44"/>
      <c r="E3943" s="44"/>
      <c r="G3943" s="44"/>
      <c r="H3943" s="44"/>
      <c r="I3943" s="44"/>
      <c r="J3943" s="44"/>
      <c r="K3943" s="44"/>
      <c r="M3943" s="44"/>
      <c r="N3943" s="44"/>
      <c r="O3943" s="44"/>
      <c r="P3943" s="44"/>
      <c r="Q3943" s="44"/>
      <c r="W3943" s="44"/>
      <c r="X3943" s="44"/>
      <c r="Y3943" s="44"/>
    </row>
    <row r="3944" spans="1:25" s="47" customFormat="1" x14ac:dyDescent="0.25">
      <c r="A3944" s="44"/>
      <c r="B3944" s="44"/>
      <c r="C3944" s="44"/>
      <c r="D3944" s="44"/>
      <c r="E3944" s="44"/>
      <c r="G3944" s="44"/>
      <c r="H3944" s="44"/>
      <c r="I3944" s="44"/>
      <c r="J3944" s="44"/>
      <c r="K3944" s="44"/>
      <c r="M3944" s="44"/>
      <c r="N3944" s="44"/>
      <c r="O3944" s="44"/>
      <c r="P3944" s="44"/>
      <c r="Q3944" s="44"/>
      <c r="W3944" s="44"/>
      <c r="X3944" s="44"/>
      <c r="Y3944" s="44"/>
    </row>
    <row r="3945" spans="1:25" s="47" customFormat="1" x14ac:dyDescent="0.25">
      <c r="A3945" s="44"/>
      <c r="B3945" s="44"/>
      <c r="C3945" s="44"/>
      <c r="D3945" s="44"/>
      <c r="E3945" s="44"/>
      <c r="G3945" s="44"/>
      <c r="H3945" s="44"/>
      <c r="I3945" s="44"/>
      <c r="J3945" s="44"/>
      <c r="K3945" s="44"/>
      <c r="M3945" s="44"/>
      <c r="N3945" s="44"/>
      <c r="O3945" s="44"/>
      <c r="P3945" s="44"/>
      <c r="Q3945" s="44"/>
      <c r="W3945" s="44"/>
      <c r="X3945" s="44"/>
      <c r="Y3945" s="44"/>
    </row>
    <row r="3946" spans="1:25" s="47" customFormat="1" x14ac:dyDescent="0.25">
      <c r="A3946" s="44"/>
      <c r="B3946" s="44"/>
      <c r="C3946" s="44"/>
      <c r="D3946" s="44"/>
      <c r="E3946" s="44"/>
      <c r="G3946" s="44"/>
      <c r="H3946" s="44"/>
      <c r="I3946" s="44"/>
      <c r="J3946" s="44"/>
      <c r="K3946" s="44"/>
      <c r="M3946" s="44"/>
      <c r="N3946" s="44"/>
      <c r="O3946" s="44"/>
      <c r="P3946" s="44"/>
      <c r="Q3946" s="44"/>
      <c r="W3946" s="44"/>
      <c r="X3946" s="44"/>
      <c r="Y3946" s="44"/>
    </row>
    <row r="3947" spans="1:25" s="47" customFormat="1" x14ac:dyDescent="0.25">
      <c r="A3947" s="44"/>
      <c r="B3947" s="44"/>
      <c r="C3947" s="44"/>
      <c r="D3947" s="44"/>
      <c r="E3947" s="44"/>
      <c r="G3947" s="44"/>
      <c r="H3947" s="44"/>
      <c r="I3947" s="44"/>
      <c r="J3947" s="44"/>
      <c r="K3947" s="44"/>
      <c r="M3947" s="44"/>
      <c r="N3947" s="44"/>
      <c r="O3947" s="44"/>
      <c r="P3947" s="44"/>
      <c r="Q3947" s="44"/>
      <c r="W3947" s="44"/>
      <c r="X3947" s="44"/>
      <c r="Y3947" s="44"/>
    </row>
    <row r="3948" spans="1:25" s="47" customFormat="1" x14ac:dyDescent="0.25">
      <c r="A3948" s="44"/>
      <c r="B3948" s="44"/>
      <c r="C3948" s="44"/>
      <c r="D3948" s="44"/>
      <c r="E3948" s="44"/>
      <c r="G3948" s="44"/>
      <c r="H3948" s="44"/>
      <c r="I3948" s="44"/>
      <c r="J3948" s="44"/>
      <c r="K3948" s="44"/>
      <c r="M3948" s="44"/>
      <c r="N3948" s="44"/>
      <c r="O3948" s="44"/>
      <c r="P3948" s="44"/>
      <c r="Q3948" s="44"/>
      <c r="W3948" s="44"/>
      <c r="X3948" s="44"/>
      <c r="Y3948" s="44"/>
    </row>
    <row r="3949" spans="1:25" s="47" customFormat="1" x14ac:dyDescent="0.25">
      <c r="A3949" s="44"/>
      <c r="B3949" s="44"/>
      <c r="C3949" s="44"/>
      <c r="D3949" s="44"/>
      <c r="E3949" s="44"/>
      <c r="G3949" s="44"/>
      <c r="H3949" s="44"/>
      <c r="I3949" s="44"/>
      <c r="J3949" s="44"/>
      <c r="K3949" s="44"/>
      <c r="M3949" s="44"/>
      <c r="N3949" s="44"/>
      <c r="O3949" s="44"/>
      <c r="P3949" s="44"/>
      <c r="Q3949" s="44"/>
      <c r="W3949" s="44"/>
      <c r="X3949" s="44"/>
      <c r="Y3949" s="44"/>
    </row>
    <row r="3950" spans="1:25" s="47" customFormat="1" x14ac:dyDescent="0.25">
      <c r="A3950" s="44"/>
      <c r="B3950" s="44"/>
      <c r="C3950" s="44"/>
      <c r="D3950" s="44"/>
      <c r="E3950" s="44"/>
      <c r="G3950" s="44"/>
      <c r="H3950" s="44"/>
      <c r="I3950" s="44"/>
      <c r="J3950" s="44"/>
      <c r="K3950" s="44"/>
      <c r="M3950" s="44"/>
      <c r="N3950" s="44"/>
      <c r="O3950" s="44"/>
      <c r="P3950" s="44"/>
      <c r="Q3950" s="44"/>
      <c r="W3950" s="44"/>
      <c r="X3950" s="44"/>
      <c r="Y3950" s="44"/>
    </row>
    <row r="3951" spans="1:25" s="47" customFormat="1" x14ac:dyDescent="0.25">
      <c r="A3951" s="44"/>
      <c r="B3951" s="44"/>
      <c r="C3951" s="44"/>
      <c r="D3951" s="44"/>
      <c r="E3951" s="44"/>
      <c r="G3951" s="44"/>
      <c r="H3951" s="44"/>
      <c r="I3951" s="44"/>
      <c r="J3951" s="44"/>
      <c r="K3951" s="44"/>
      <c r="M3951" s="44"/>
      <c r="N3951" s="44"/>
      <c r="O3951" s="44"/>
      <c r="P3951" s="44"/>
      <c r="Q3951" s="44"/>
      <c r="W3951" s="44"/>
      <c r="X3951" s="44"/>
      <c r="Y3951" s="44"/>
    </row>
    <row r="3952" spans="1:25" s="47" customFormat="1" x14ac:dyDescent="0.25">
      <c r="A3952" s="44"/>
      <c r="B3952" s="44"/>
      <c r="C3952" s="44"/>
      <c r="D3952" s="44"/>
      <c r="E3952" s="44"/>
      <c r="G3952" s="44"/>
      <c r="H3952" s="44"/>
      <c r="I3952" s="44"/>
      <c r="J3952" s="44"/>
      <c r="K3952" s="44"/>
      <c r="M3952" s="44"/>
      <c r="N3952" s="44"/>
      <c r="O3952" s="44"/>
      <c r="P3952" s="44"/>
      <c r="Q3952" s="44"/>
      <c r="W3952" s="44"/>
      <c r="X3952" s="44"/>
      <c r="Y3952" s="44"/>
    </row>
    <row r="3953" spans="1:25" s="47" customFormat="1" x14ac:dyDescent="0.25">
      <c r="A3953" s="44"/>
      <c r="B3953" s="44"/>
      <c r="C3953" s="44"/>
      <c r="D3953" s="44"/>
      <c r="E3953" s="44"/>
      <c r="G3953" s="44"/>
      <c r="H3953" s="44"/>
      <c r="I3953" s="44"/>
      <c r="J3953" s="44"/>
      <c r="K3953" s="44"/>
      <c r="M3953" s="44"/>
      <c r="N3953" s="44"/>
      <c r="O3953" s="44"/>
      <c r="P3953" s="44"/>
      <c r="Q3953" s="44"/>
      <c r="W3953" s="44"/>
      <c r="X3953" s="44"/>
      <c r="Y3953" s="44"/>
    </row>
    <row r="3954" spans="1:25" s="47" customFormat="1" x14ac:dyDescent="0.25">
      <c r="A3954" s="44"/>
      <c r="B3954" s="44"/>
      <c r="C3954" s="44"/>
      <c r="D3954" s="44"/>
      <c r="E3954" s="44"/>
      <c r="G3954" s="44"/>
      <c r="H3954" s="44"/>
      <c r="I3954" s="44"/>
      <c r="J3954" s="44"/>
      <c r="K3954" s="44"/>
      <c r="M3954" s="44"/>
      <c r="N3954" s="44"/>
      <c r="O3954" s="44"/>
      <c r="P3954" s="44"/>
      <c r="Q3954" s="44"/>
      <c r="W3954" s="44"/>
      <c r="X3954" s="44"/>
      <c r="Y3954" s="44"/>
    </row>
    <row r="3955" spans="1:25" s="47" customFormat="1" x14ac:dyDescent="0.25">
      <c r="A3955" s="44"/>
      <c r="B3955" s="44"/>
      <c r="C3955" s="44"/>
      <c r="D3955" s="44"/>
      <c r="E3955" s="44"/>
      <c r="G3955" s="44"/>
      <c r="H3955" s="44"/>
      <c r="I3955" s="44"/>
      <c r="J3955" s="44"/>
      <c r="K3955" s="44"/>
      <c r="M3955" s="44"/>
      <c r="N3955" s="44"/>
      <c r="O3955" s="44"/>
      <c r="P3955" s="44"/>
      <c r="Q3955" s="44"/>
      <c r="W3955" s="44"/>
      <c r="X3955" s="44"/>
      <c r="Y3955" s="44"/>
    </row>
    <row r="3956" spans="1:25" s="47" customFormat="1" x14ac:dyDescent="0.25">
      <c r="A3956" s="44"/>
      <c r="B3956" s="44"/>
      <c r="C3956" s="44"/>
      <c r="D3956" s="44"/>
      <c r="E3956" s="44"/>
      <c r="G3956" s="44"/>
      <c r="H3956" s="44"/>
      <c r="I3956" s="44"/>
      <c r="J3956" s="44"/>
      <c r="K3956" s="44"/>
      <c r="M3956" s="44"/>
      <c r="N3956" s="44"/>
      <c r="O3956" s="44"/>
      <c r="P3956" s="44"/>
      <c r="Q3956" s="44"/>
      <c r="W3956" s="44"/>
      <c r="X3956" s="44"/>
      <c r="Y3956" s="44"/>
    </row>
    <row r="3957" spans="1:25" s="47" customFormat="1" x14ac:dyDescent="0.25">
      <c r="A3957" s="44"/>
      <c r="B3957" s="44"/>
      <c r="C3957" s="44"/>
      <c r="D3957" s="44"/>
      <c r="E3957" s="44"/>
      <c r="G3957" s="44"/>
      <c r="H3957" s="44"/>
      <c r="I3957" s="44"/>
      <c r="J3957" s="44"/>
      <c r="K3957" s="44"/>
      <c r="M3957" s="44"/>
      <c r="N3957" s="44"/>
      <c r="O3957" s="44"/>
      <c r="P3957" s="44"/>
      <c r="Q3957" s="44"/>
      <c r="W3957" s="44"/>
      <c r="X3957" s="44"/>
      <c r="Y3957" s="44"/>
    </row>
    <row r="3958" spans="1:25" s="47" customFormat="1" x14ac:dyDescent="0.25">
      <c r="A3958" s="44"/>
      <c r="B3958" s="44"/>
      <c r="C3958" s="44"/>
      <c r="D3958" s="44"/>
      <c r="E3958" s="44"/>
      <c r="G3958" s="44"/>
      <c r="H3958" s="44"/>
      <c r="I3958" s="44"/>
      <c r="J3958" s="44"/>
      <c r="K3958" s="44"/>
      <c r="M3958" s="44"/>
      <c r="N3958" s="44"/>
      <c r="O3958" s="44"/>
      <c r="P3958" s="44"/>
      <c r="Q3958" s="44"/>
      <c r="W3958" s="44"/>
      <c r="X3958" s="44"/>
      <c r="Y3958" s="44"/>
    </row>
    <row r="3959" spans="1:25" s="47" customFormat="1" x14ac:dyDescent="0.25">
      <c r="A3959" s="44"/>
      <c r="B3959" s="44"/>
      <c r="C3959" s="44"/>
      <c r="D3959" s="44"/>
      <c r="E3959" s="44"/>
      <c r="G3959" s="44"/>
      <c r="H3959" s="44"/>
      <c r="I3959" s="44"/>
      <c r="J3959" s="44"/>
      <c r="K3959" s="44"/>
      <c r="M3959" s="44"/>
      <c r="N3959" s="44"/>
      <c r="O3959" s="44"/>
      <c r="P3959" s="44"/>
      <c r="Q3959" s="44"/>
      <c r="W3959" s="44"/>
      <c r="X3959" s="44"/>
      <c r="Y3959" s="44"/>
    </row>
    <row r="3960" spans="1:25" s="47" customFormat="1" x14ac:dyDescent="0.25">
      <c r="A3960" s="44"/>
      <c r="B3960" s="44"/>
      <c r="C3960" s="44"/>
      <c r="D3960" s="44"/>
      <c r="E3960" s="44"/>
      <c r="G3960" s="44"/>
      <c r="H3960" s="44"/>
      <c r="I3960" s="44"/>
      <c r="J3960" s="44"/>
      <c r="K3960" s="44"/>
      <c r="M3960" s="44"/>
      <c r="N3960" s="44"/>
      <c r="O3960" s="44"/>
      <c r="P3960" s="44"/>
      <c r="Q3960" s="44"/>
      <c r="W3960" s="44"/>
      <c r="X3960" s="44"/>
      <c r="Y3960" s="44"/>
    </row>
    <row r="3961" spans="1:25" s="47" customFormat="1" x14ac:dyDescent="0.25">
      <c r="A3961" s="44"/>
      <c r="B3961" s="44"/>
      <c r="C3961" s="44"/>
      <c r="D3961" s="44"/>
      <c r="E3961" s="44"/>
      <c r="G3961" s="44"/>
      <c r="H3961" s="44"/>
      <c r="I3961" s="44"/>
      <c r="J3961" s="44"/>
      <c r="K3961" s="44"/>
      <c r="M3961" s="44"/>
      <c r="N3961" s="44"/>
      <c r="O3961" s="44"/>
      <c r="P3961" s="44"/>
      <c r="Q3961" s="44"/>
      <c r="W3961" s="44"/>
      <c r="X3961" s="44"/>
      <c r="Y3961" s="44"/>
    </row>
    <row r="3962" spans="1:25" s="47" customFormat="1" x14ac:dyDescent="0.25">
      <c r="A3962" s="44"/>
      <c r="B3962" s="44"/>
      <c r="C3962" s="44"/>
      <c r="D3962" s="44"/>
      <c r="E3962" s="44"/>
      <c r="G3962" s="44"/>
      <c r="H3962" s="44"/>
      <c r="I3962" s="44"/>
      <c r="J3962" s="44"/>
      <c r="K3962" s="44"/>
      <c r="M3962" s="44"/>
      <c r="N3962" s="44"/>
      <c r="O3962" s="44"/>
      <c r="P3962" s="44"/>
      <c r="Q3962" s="44"/>
      <c r="W3962" s="44"/>
      <c r="X3962" s="44"/>
      <c r="Y3962" s="44"/>
    </row>
    <row r="3963" spans="1:25" s="47" customFormat="1" x14ac:dyDescent="0.25">
      <c r="A3963" s="44"/>
      <c r="B3963" s="44"/>
      <c r="C3963" s="44"/>
      <c r="D3963" s="44"/>
      <c r="E3963" s="44"/>
      <c r="G3963" s="44"/>
      <c r="H3963" s="44"/>
      <c r="I3963" s="44"/>
      <c r="J3963" s="44"/>
      <c r="K3963" s="44"/>
      <c r="M3963" s="44"/>
      <c r="N3963" s="44"/>
      <c r="O3963" s="44"/>
      <c r="P3963" s="44"/>
      <c r="Q3963" s="44"/>
      <c r="W3963" s="44"/>
      <c r="X3963" s="44"/>
      <c r="Y3963" s="44"/>
    </row>
    <row r="3964" spans="1:25" s="47" customFormat="1" x14ac:dyDescent="0.25">
      <c r="A3964" s="44"/>
      <c r="B3964" s="44"/>
      <c r="C3964" s="44"/>
      <c r="D3964" s="44"/>
      <c r="E3964" s="44"/>
      <c r="G3964" s="44"/>
      <c r="H3964" s="44"/>
      <c r="I3964" s="44"/>
      <c r="J3964" s="44"/>
      <c r="K3964" s="44"/>
      <c r="M3964" s="44"/>
      <c r="N3964" s="44"/>
      <c r="O3964" s="44"/>
      <c r="P3964" s="44"/>
      <c r="Q3964" s="44"/>
      <c r="W3964" s="44"/>
      <c r="X3964" s="44"/>
      <c r="Y3964" s="44"/>
    </row>
    <row r="3965" spans="1:25" s="47" customFormat="1" x14ac:dyDescent="0.25">
      <c r="A3965" s="44"/>
      <c r="B3965" s="44"/>
      <c r="C3965" s="44"/>
      <c r="D3965" s="44"/>
      <c r="E3965" s="44"/>
      <c r="G3965" s="44"/>
      <c r="H3965" s="44"/>
      <c r="I3965" s="44"/>
      <c r="J3965" s="44"/>
      <c r="K3965" s="44"/>
      <c r="M3965" s="44"/>
      <c r="N3965" s="44"/>
      <c r="O3965" s="44"/>
      <c r="P3965" s="44"/>
      <c r="Q3965" s="44"/>
      <c r="W3965" s="44"/>
      <c r="X3965" s="44"/>
      <c r="Y3965" s="44"/>
    </row>
    <row r="3966" spans="1:25" s="47" customFormat="1" x14ac:dyDescent="0.25">
      <c r="A3966" s="44"/>
      <c r="B3966" s="44"/>
      <c r="C3966" s="44"/>
      <c r="D3966" s="44"/>
      <c r="E3966" s="44"/>
      <c r="G3966" s="44"/>
      <c r="H3966" s="44"/>
      <c r="I3966" s="44"/>
      <c r="J3966" s="44"/>
      <c r="K3966" s="44"/>
      <c r="M3966" s="44"/>
      <c r="N3966" s="44"/>
      <c r="O3966" s="44"/>
      <c r="P3966" s="44"/>
      <c r="Q3966" s="44"/>
      <c r="W3966" s="44"/>
      <c r="X3966" s="44"/>
      <c r="Y3966" s="44"/>
    </row>
    <row r="3967" spans="1:25" s="47" customFormat="1" x14ac:dyDescent="0.25">
      <c r="A3967" s="44"/>
      <c r="B3967" s="44"/>
      <c r="C3967" s="44"/>
      <c r="D3967" s="44"/>
      <c r="E3967" s="44"/>
      <c r="G3967" s="44"/>
      <c r="H3967" s="44"/>
      <c r="I3967" s="44"/>
      <c r="J3967" s="44"/>
      <c r="K3967" s="44"/>
      <c r="M3967" s="44"/>
      <c r="N3967" s="44"/>
      <c r="O3967" s="44"/>
      <c r="P3967" s="44"/>
      <c r="Q3967" s="44"/>
      <c r="W3967" s="44"/>
      <c r="X3967" s="44"/>
      <c r="Y3967" s="44"/>
    </row>
    <row r="3968" spans="1:25" s="47" customFormat="1" x14ac:dyDescent="0.25">
      <c r="A3968" s="44"/>
      <c r="B3968" s="44"/>
      <c r="C3968" s="44"/>
      <c r="D3968" s="44"/>
      <c r="E3968" s="44"/>
      <c r="G3968" s="44"/>
      <c r="H3968" s="44"/>
      <c r="I3968" s="44"/>
      <c r="J3968" s="44"/>
      <c r="K3968" s="44"/>
      <c r="M3968" s="44"/>
      <c r="N3968" s="44"/>
      <c r="O3968" s="44"/>
      <c r="P3968" s="44"/>
      <c r="Q3968" s="44"/>
      <c r="W3968" s="44"/>
      <c r="X3968" s="44"/>
      <c r="Y3968" s="44"/>
    </row>
    <row r="3969" spans="1:25" s="47" customFormat="1" x14ac:dyDescent="0.25">
      <c r="A3969" s="44"/>
      <c r="B3969" s="44"/>
      <c r="C3969" s="44"/>
      <c r="D3969" s="44"/>
      <c r="E3969" s="44"/>
      <c r="G3969" s="44"/>
      <c r="H3969" s="44"/>
      <c r="I3969" s="44"/>
      <c r="J3969" s="44"/>
      <c r="K3969" s="44"/>
      <c r="M3969" s="44"/>
      <c r="N3969" s="44"/>
      <c r="O3969" s="44"/>
      <c r="P3969" s="44"/>
      <c r="Q3969" s="44"/>
      <c r="W3969" s="44"/>
      <c r="X3969" s="44"/>
      <c r="Y3969" s="44"/>
    </row>
    <row r="3970" spans="1:25" s="47" customFormat="1" x14ac:dyDescent="0.25">
      <c r="A3970" s="44"/>
      <c r="B3970" s="44"/>
      <c r="C3970" s="44"/>
      <c r="D3970" s="44"/>
      <c r="E3970" s="44"/>
      <c r="G3970" s="44"/>
      <c r="H3970" s="44"/>
      <c r="I3970" s="44"/>
      <c r="J3970" s="44"/>
      <c r="K3970" s="44"/>
      <c r="M3970" s="44"/>
      <c r="N3970" s="44"/>
      <c r="O3970" s="44"/>
      <c r="P3970" s="44"/>
      <c r="Q3970" s="44"/>
      <c r="W3970" s="44"/>
      <c r="X3970" s="44"/>
      <c r="Y3970" s="44"/>
    </row>
    <row r="3971" spans="1:25" s="47" customFormat="1" x14ac:dyDescent="0.25">
      <c r="A3971" s="44"/>
      <c r="B3971" s="44"/>
      <c r="C3971" s="44"/>
      <c r="D3971" s="44"/>
      <c r="E3971" s="44"/>
      <c r="G3971" s="44"/>
      <c r="H3971" s="44"/>
      <c r="I3971" s="44"/>
      <c r="J3971" s="44"/>
      <c r="K3971" s="44"/>
      <c r="M3971" s="44"/>
      <c r="N3971" s="44"/>
      <c r="O3971" s="44"/>
      <c r="P3971" s="44"/>
      <c r="Q3971" s="44"/>
      <c r="W3971" s="44"/>
      <c r="X3971" s="44"/>
      <c r="Y3971" s="44"/>
    </row>
    <row r="3972" spans="1:25" s="47" customFormat="1" x14ac:dyDescent="0.25">
      <c r="A3972" s="44"/>
      <c r="B3972" s="44"/>
      <c r="C3972" s="44"/>
      <c r="D3972" s="44"/>
      <c r="E3972" s="44"/>
      <c r="G3972" s="44"/>
      <c r="H3972" s="44"/>
      <c r="I3972" s="44"/>
      <c r="J3972" s="44"/>
      <c r="K3972" s="44"/>
      <c r="M3972" s="44"/>
      <c r="N3972" s="44"/>
      <c r="O3972" s="44"/>
      <c r="P3972" s="44"/>
      <c r="Q3972" s="44"/>
      <c r="W3972" s="44"/>
      <c r="X3972" s="44"/>
      <c r="Y3972" s="44"/>
    </row>
    <row r="3973" spans="1:25" s="47" customFormat="1" x14ac:dyDescent="0.25">
      <c r="A3973" s="44"/>
      <c r="B3973" s="44"/>
      <c r="C3973" s="44"/>
      <c r="D3973" s="44"/>
      <c r="E3973" s="44"/>
      <c r="G3973" s="44"/>
      <c r="H3973" s="44"/>
      <c r="I3973" s="44"/>
      <c r="J3973" s="44"/>
      <c r="K3973" s="44"/>
      <c r="M3973" s="44"/>
      <c r="N3973" s="44"/>
      <c r="O3973" s="44"/>
      <c r="P3973" s="44"/>
      <c r="Q3973" s="44"/>
      <c r="W3973" s="44"/>
      <c r="X3973" s="44"/>
      <c r="Y3973" s="44"/>
    </row>
    <row r="3974" spans="1:25" s="47" customFormat="1" x14ac:dyDescent="0.25">
      <c r="A3974" s="44"/>
      <c r="B3974" s="44"/>
      <c r="C3974" s="44"/>
      <c r="D3974" s="44"/>
      <c r="E3974" s="44"/>
      <c r="G3974" s="44"/>
      <c r="H3974" s="44"/>
      <c r="I3974" s="44"/>
      <c r="J3974" s="44"/>
      <c r="K3974" s="44"/>
      <c r="M3974" s="44"/>
      <c r="N3974" s="44"/>
      <c r="O3974" s="44"/>
      <c r="P3974" s="44"/>
      <c r="Q3974" s="44"/>
      <c r="W3974" s="44"/>
      <c r="X3974" s="44"/>
      <c r="Y3974" s="44"/>
    </row>
    <row r="3975" spans="1:25" s="47" customFormat="1" x14ac:dyDescent="0.25">
      <c r="A3975" s="44"/>
      <c r="B3975" s="44"/>
      <c r="C3975" s="44"/>
      <c r="D3975" s="44"/>
      <c r="E3975" s="44"/>
      <c r="G3975" s="44"/>
      <c r="H3975" s="44"/>
      <c r="I3975" s="44"/>
      <c r="J3975" s="44"/>
      <c r="K3975" s="44"/>
      <c r="M3975" s="44"/>
      <c r="N3975" s="44"/>
      <c r="O3975" s="44"/>
      <c r="P3975" s="44"/>
      <c r="Q3975" s="44"/>
      <c r="W3975" s="44"/>
      <c r="X3975" s="44"/>
      <c r="Y3975" s="44"/>
    </row>
    <row r="3976" spans="1:25" s="47" customFormat="1" x14ac:dyDescent="0.25">
      <c r="A3976" s="44"/>
      <c r="B3976" s="44"/>
      <c r="C3976" s="44"/>
      <c r="D3976" s="44"/>
      <c r="E3976" s="44"/>
      <c r="G3976" s="44"/>
      <c r="H3976" s="44"/>
      <c r="I3976" s="44"/>
      <c r="J3976" s="44"/>
      <c r="K3976" s="44"/>
      <c r="M3976" s="44"/>
      <c r="N3976" s="44"/>
      <c r="O3976" s="44"/>
      <c r="P3976" s="44"/>
      <c r="Q3976" s="44"/>
      <c r="W3976" s="44"/>
      <c r="X3976" s="44"/>
      <c r="Y3976" s="44"/>
    </row>
    <row r="3977" spans="1:25" s="47" customFormat="1" x14ac:dyDescent="0.25">
      <c r="A3977" s="44"/>
      <c r="B3977" s="44"/>
      <c r="C3977" s="44"/>
      <c r="D3977" s="44"/>
      <c r="E3977" s="44"/>
      <c r="G3977" s="44"/>
      <c r="H3977" s="44"/>
      <c r="I3977" s="44"/>
      <c r="J3977" s="44"/>
      <c r="K3977" s="44"/>
      <c r="M3977" s="44"/>
      <c r="N3977" s="44"/>
      <c r="O3977" s="44"/>
      <c r="P3977" s="44"/>
      <c r="Q3977" s="44"/>
      <c r="W3977" s="44"/>
      <c r="X3977" s="44"/>
      <c r="Y3977" s="44"/>
    </row>
    <row r="3978" spans="1:25" s="47" customFormat="1" x14ac:dyDescent="0.25">
      <c r="A3978" s="44"/>
      <c r="B3978" s="44"/>
      <c r="C3978" s="44"/>
      <c r="D3978" s="44"/>
      <c r="E3978" s="44"/>
      <c r="G3978" s="44"/>
      <c r="H3978" s="44"/>
      <c r="I3978" s="44"/>
      <c r="J3978" s="44"/>
      <c r="K3978" s="44"/>
      <c r="M3978" s="44"/>
      <c r="N3978" s="44"/>
      <c r="O3978" s="44"/>
      <c r="P3978" s="44"/>
      <c r="Q3978" s="44"/>
      <c r="W3978" s="44"/>
      <c r="X3978" s="44"/>
      <c r="Y3978" s="44"/>
    </row>
    <row r="3979" spans="1:25" s="47" customFormat="1" x14ac:dyDescent="0.25">
      <c r="A3979" s="44"/>
      <c r="B3979" s="44"/>
      <c r="C3979" s="44"/>
      <c r="D3979" s="44"/>
      <c r="E3979" s="44"/>
      <c r="G3979" s="44"/>
      <c r="H3979" s="44"/>
      <c r="I3979" s="44"/>
      <c r="J3979" s="44"/>
      <c r="K3979" s="44"/>
      <c r="M3979" s="44"/>
      <c r="N3979" s="44"/>
      <c r="O3979" s="44"/>
      <c r="P3979" s="44"/>
      <c r="Q3979" s="44"/>
      <c r="W3979" s="44"/>
      <c r="X3979" s="44"/>
      <c r="Y3979" s="44"/>
    </row>
    <row r="3980" spans="1:25" s="47" customFormat="1" x14ac:dyDescent="0.25">
      <c r="A3980" s="44"/>
      <c r="B3980" s="44"/>
      <c r="C3980" s="44"/>
      <c r="D3980" s="44"/>
      <c r="E3980" s="44"/>
      <c r="G3980" s="44"/>
      <c r="H3980" s="44"/>
      <c r="I3980" s="44"/>
      <c r="J3980" s="44"/>
      <c r="K3980" s="44"/>
      <c r="M3980" s="44"/>
      <c r="N3980" s="44"/>
      <c r="O3980" s="44"/>
      <c r="P3980" s="44"/>
      <c r="Q3980" s="44"/>
      <c r="W3980" s="44"/>
      <c r="X3980" s="44"/>
      <c r="Y3980" s="44"/>
    </row>
    <row r="3981" spans="1:25" s="47" customFormat="1" x14ac:dyDescent="0.25">
      <c r="A3981" s="44"/>
      <c r="B3981" s="44"/>
      <c r="C3981" s="44"/>
      <c r="D3981" s="44"/>
      <c r="E3981" s="44"/>
      <c r="G3981" s="44"/>
      <c r="H3981" s="44"/>
      <c r="I3981" s="44"/>
      <c r="J3981" s="44"/>
      <c r="K3981" s="44"/>
      <c r="M3981" s="44"/>
      <c r="N3981" s="44"/>
      <c r="O3981" s="44"/>
      <c r="P3981" s="44"/>
      <c r="Q3981" s="44"/>
      <c r="W3981" s="44"/>
      <c r="X3981" s="44"/>
      <c r="Y3981" s="44"/>
    </row>
    <row r="3982" spans="1:25" s="47" customFormat="1" x14ac:dyDescent="0.25">
      <c r="A3982" s="44"/>
      <c r="B3982" s="44"/>
      <c r="C3982" s="44"/>
      <c r="D3982" s="44"/>
      <c r="E3982" s="44"/>
      <c r="G3982" s="44"/>
      <c r="H3982" s="44"/>
      <c r="I3982" s="44"/>
      <c r="J3982" s="44"/>
      <c r="K3982" s="44"/>
      <c r="M3982" s="44"/>
      <c r="N3982" s="44"/>
      <c r="O3982" s="44"/>
      <c r="P3982" s="44"/>
      <c r="Q3982" s="44"/>
      <c r="W3982" s="44"/>
      <c r="X3982" s="44"/>
      <c r="Y3982" s="44"/>
    </row>
    <row r="3983" spans="1:25" s="47" customFormat="1" x14ac:dyDescent="0.25">
      <c r="A3983" s="44"/>
      <c r="B3983" s="44"/>
      <c r="C3983" s="44"/>
      <c r="D3983" s="44"/>
      <c r="E3983" s="44"/>
      <c r="G3983" s="44"/>
      <c r="H3983" s="44"/>
      <c r="I3983" s="44"/>
      <c r="J3983" s="44"/>
      <c r="K3983" s="44"/>
      <c r="M3983" s="44"/>
      <c r="N3983" s="44"/>
      <c r="O3983" s="44"/>
      <c r="P3983" s="44"/>
      <c r="Q3983" s="44"/>
      <c r="W3983" s="44"/>
      <c r="X3983" s="44"/>
      <c r="Y3983" s="44"/>
    </row>
    <row r="3984" spans="1:25" s="47" customFormat="1" x14ac:dyDescent="0.25">
      <c r="A3984" s="44"/>
      <c r="B3984" s="44"/>
      <c r="C3984" s="44"/>
      <c r="D3984" s="44"/>
      <c r="E3984" s="44"/>
      <c r="G3984" s="44"/>
      <c r="H3984" s="44"/>
      <c r="I3984" s="44"/>
      <c r="J3984" s="44"/>
      <c r="K3984" s="44"/>
      <c r="M3984" s="44"/>
      <c r="N3984" s="44"/>
      <c r="O3984" s="44"/>
      <c r="P3984" s="44"/>
      <c r="Q3984" s="44"/>
      <c r="W3984" s="44"/>
      <c r="X3984" s="44"/>
      <c r="Y3984" s="44"/>
    </row>
    <row r="3985" spans="1:25" s="47" customFormat="1" x14ac:dyDescent="0.25">
      <c r="A3985" s="44"/>
      <c r="B3985" s="44"/>
      <c r="C3985" s="44"/>
      <c r="D3985" s="44"/>
      <c r="E3985" s="44"/>
      <c r="G3985" s="44"/>
      <c r="H3985" s="44"/>
      <c r="I3985" s="44"/>
      <c r="J3985" s="44"/>
      <c r="K3985" s="44"/>
      <c r="M3985" s="44"/>
      <c r="N3985" s="44"/>
      <c r="O3985" s="44"/>
      <c r="P3985" s="44"/>
      <c r="Q3985" s="44"/>
      <c r="W3985" s="44"/>
      <c r="X3985" s="44"/>
      <c r="Y3985" s="44"/>
    </row>
    <row r="3986" spans="1:25" s="47" customFormat="1" x14ac:dyDescent="0.25">
      <c r="A3986" s="44"/>
      <c r="B3986" s="44"/>
      <c r="C3986" s="44"/>
      <c r="D3986" s="44"/>
      <c r="E3986" s="44"/>
      <c r="G3986" s="44"/>
      <c r="H3986" s="44"/>
      <c r="I3986" s="44"/>
      <c r="J3986" s="44"/>
      <c r="K3986" s="44"/>
      <c r="M3986" s="44"/>
      <c r="N3986" s="44"/>
      <c r="O3986" s="44"/>
      <c r="P3986" s="44"/>
      <c r="Q3986" s="44"/>
      <c r="W3986" s="44"/>
      <c r="X3986" s="44"/>
      <c r="Y3986" s="44"/>
    </row>
    <row r="3987" spans="1:25" s="47" customFormat="1" x14ac:dyDescent="0.25">
      <c r="A3987" s="44"/>
      <c r="B3987" s="44"/>
      <c r="C3987" s="44"/>
      <c r="D3987" s="44"/>
      <c r="E3987" s="44"/>
      <c r="G3987" s="44"/>
      <c r="H3987" s="44"/>
      <c r="I3987" s="44"/>
      <c r="J3987" s="44"/>
      <c r="K3987" s="44"/>
      <c r="M3987" s="44"/>
      <c r="N3987" s="44"/>
      <c r="O3987" s="44"/>
      <c r="P3987" s="44"/>
      <c r="Q3987" s="44"/>
      <c r="W3987" s="44"/>
      <c r="X3987" s="44"/>
      <c r="Y3987" s="44"/>
    </row>
    <row r="3988" spans="1:25" s="47" customFormat="1" x14ac:dyDescent="0.25">
      <c r="A3988" s="44"/>
      <c r="B3988" s="44"/>
      <c r="C3988" s="44"/>
      <c r="D3988" s="44"/>
      <c r="E3988" s="44"/>
      <c r="G3988" s="44"/>
      <c r="H3988" s="44"/>
      <c r="I3988" s="44"/>
      <c r="J3988" s="44"/>
      <c r="K3988" s="44"/>
      <c r="M3988" s="44"/>
      <c r="N3988" s="44"/>
      <c r="O3988" s="44"/>
      <c r="P3988" s="44"/>
      <c r="Q3988" s="44"/>
      <c r="W3988" s="44"/>
      <c r="X3988" s="44"/>
      <c r="Y3988" s="44"/>
    </row>
    <row r="3989" spans="1:25" s="47" customFormat="1" x14ac:dyDescent="0.25">
      <c r="A3989" s="44"/>
      <c r="B3989" s="44"/>
      <c r="C3989" s="44"/>
      <c r="D3989" s="44"/>
      <c r="E3989" s="44"/>
      <c r="G3989" s="44"/>
      <c r="H3989" s="44"/>
      <c r="I3989" s="44"/>
      <c r="J3989" s="44"/>
      <c r="K3989" s="44"/>
      <c r="M3989" s="44"/>
      <c r="N3989" s="44"/>
      <c r="O3989" s="44"/>
      <c r="P3989" s="44"/>
      <c r="Q3989" s="44"/>
      <c r="W3989" s="44"/>
      <c r="X3989" s="44"/>
      <c r="Y3989" s="44"/>
    </row>
    <row r="3990" spans="1:25" s="47" customFormat="1" x14ac:dyDescent="0.25">
      <c r="A3990" s="44"/>
      <c r="B3990" s="44"/>
      <c r="C3990" s="44"/>
      <c r="D3990" s="44"/>
      <c r="E3990" s="44"/>
      <c r="G3990" s="44"/>
      <c r="H3990" s="44"/>
      <c r="I3990" s="44"/>
      <c r="J3990" s="44"/>
      <c r="K3990" s="44"/>
      <c r="M3990" s="44"/>
      <c r="N3990" s="44"/>
      <c r="O3990" s="44"/>
      <c r="P3990" s="44"/>
      <c r="Q3990" s="44"/>
      <c r="W3990" s="44"/>
      <c r="X3990" s="44"/>
      <c r="Y3990" s="44"/>
    </row>
    <row r="3991" spans="1:25" s="47" customFormat="1" x14ac:dyDescent="0.25">
      <c r="A3991" s="44"/>
      <c r="B3991" s="44"/>
      <c r="C3991" s="44"/>
      <c r="D3991" s="44"/>
      <c r="E3991" s="44"/>
      <c r="G3991" s="44"/>
      <c r="H3991" s="44"/>
      <c r="I3991" s="44"/>
      <c r="J3991" s="44"/>
      <c r="K3991" s="44"/>
      <c r="M3991" s="44"/>
      <c r="N3991" s="44"/>
      <c r="O3991" s="44"/>
      <c r="P3991" s="44"/>
      <c r="Q3991" s="44"/>
      <c r="W3991" s="44"/>
      <c r="X3991" s="44"/>
      <c r="Y3991" s="44"/>
    </row>
    <row r="3992" spans="1:25" s="47" customFormat="1" x14ac:dyDescent="0.25">
      <c r="A3992" s="44"/>
      <c r="B3992" s="44"/>
      <c r="C3992" s="44"/>
      <c r="D3992" s="44"/>
      <c r="E3992" s="44"/>
      <c r="G3992" s="44"/>
      <c r="H3992" s="44"/>
      <c r="I3992" s="44"/>
      <c r="J3992" s="44"/>
      <c r="K3992" s="44"/>
      <c r="M3992" s="44"/>
      <c r="N3992" s="44"/>
      <c r="O3992" s="44"/>
      <c r="P3992" s="44"/>
      <c r="Q3992" s="44"/>
      <c r="W3992" s="44"/>
      <c r="X3992" s="44"/>
      <c r="Y3992" s="44"/>
    </row>
    <row r="3993" spans="1:25" s="47" customFormat="1" x14ac:dyDescent="0.25">
      <c r="A3993" s="44"/>
      <c r="B3993" s="44"/>
      <c r="C3993" s="44"/>
      <c r="D3993" s="44"/>
      <c r="E3993" s="44"/>
      <c r="G3993" s="44"/>
      <c r="H3993" s="44"/>
      <c r="I3993" s="44"/>
      <c r="J3993" s="44"/>
      <c r="K3993" s="44"/>
      <c r="M3993" s="44"/>
      <c r="N3993" s="44"/>
      <c r="O3993" s="44"/>
      <c r="P3993" s="44"/>
      <c r="Q3993" s="44"/>
      <c r="W3993" s="44"/>
      <c r="X3993" s="44"/>
      <c r="Y3993" s="44"/>
    </row>
    <row r="3994" spans="1:25" s="47" customFormat="1" x14ac:dyDescent="0.25">
      <c r="A3994" s="44"/>
      <c r="B3994" s="44"/>
      <c r="C3994" s="44"/>
      <c r="D3994" s="44"/>
      <c r="E3994" s="44"/>
      <c r="G3994" s="44"/>
      <c r="H3994" s="44"/>
      <c r="I3994" s="44"/>
      <c r="J3994" s="44"/>
      <c r="K3994" s="44"/>
      <c r="M3994" s="44"/>
      <c r="N3994" s="44"/>
      <c r="O3994" s="44"/>
      <c r="P3994" s="44"/>
      <c r="Q3994" s="44"/>
      <c r="W3994" s="44"/>
      <c r="X3994" s="44"/>
      <c r="Y3994" s="44"/>
    </row>
    <row r="3995" spans="1:25" s="47" customFormat="1" x14ac:dyDescent="0.25">
      <c r="A3995" s="44"/>
      <c r="B3995" s="44"/>
      <c r="C3995" s="44"/>
      <c r="D3995" s="44"/>
      <c r="E3995" s="44"/>
      <c r="G3995" s="44"/>
      <c r="H3995" s="44"/>
      <c r="I3995" s="44"/>
      <c r="J3995" s="44"/>
      <c r="K3995" s="44"/>
      <c r="M3995" s="44"/>
      <c r="N3995" s="44"/>
      <c r="O3995" s="44"/>
      <c r="P3995" s="44"/>
      <c r="Q3995" s="44"/>
      <c r="W3995" s="44"/>
      <c r="X3995" s="44"/>
      <c r="Y3995" s="44"/>
    </row>
    <row r="3996" spans="1:25" s="47" customFormat="1" x14ac:dyDescent="0.25">
      <c r="A3996" s="44"/>
      <c r="B3996" s="44"/>
      <c r="C3996" s="44"/>
      <c r="D3996" s="44"/>
      <c r="E3996" s="44"/>
      <c r="G3996" s="44"/>
      <c r="H3996" s="44"/>
      <c r="I3996" s="44"/>
      <c r="J3996" s="44"/>
      <c r="K3996" s="44"/>
      <c r="M3996" s="44"/>
      <c r="N3996" s="44"/>
      <c r="O3996" s="44"/>
      <c r="P3996" s="44"/>
      <c r="Q3996" s="44"/>
      <c r="W3996" s="44"/>
      <c r="X3996" s="44"/>
      <c r="Y3996" s="44"/>
    </row>
    <row r="3997" spans="1:25" s="47" customFormat="1" x14ac:dyDescent="0.25">
      <c r="A3997" s="44"/>
      <c r="B3997" s="44"/>
      <c r="C3997" s="44"/>
      <c r="D3997" s="44"/>
      <c r="E3997" s="44"/>
      <c r="G3997" s="44"/>
      <c r="H3997" s="44"/>
      <c r="I3997" s="44"/>
      <c r="J3997" s="44"/>
      <c r="K3997" s="44"/>
      <c r="M3997" s="44"/>
      <c r="N3997" s="44"/>
      <c r="O3997" s="44"/>
      <c r="P3997" s="44"/>
      <c r="Q3997" s="44"/>
      <c r="W3997" s="44"/>
      <c r="X3997" s="44"/>
      <c r="Y3997" s="44"/>
    </row>
    <row r="3998" spans="1:25" s="47" customFormat="1" x14ac:dyDescent="0.25">
      <c r="A3998" s="44"/>
      <c r="B3998" s="44"/>
      <c r="C3998" s="44"/>
      <c r="D3998" s="44"/>
      <c r="E3998" s="44"/>
      <c r="G3998" s="44"/>
      <c r="H3998" s="44"/>
      <c r="I3998" s="44"/>
      <c r="J3998" s="44"/>
      <c r="K3998" s="44"/>
      <c r="M3998" s="44"/>
      <c r="N3998" s="44"/>
      <c r="O3998" s="44"/>
      <c r="P3998" s="44"/>
      <c r="Q3998" s="44"/>
      <c r="W3998" s="44"/>
      <c r="X3998" s="44"/>
      <c r="Y3998" s="44"/>
    </row>
    <row r="3999" spans="1:25" s="47" customFormat="1" x14ac:dyDescent="0.25">
      <c r="A3999" s="44"/>
      <c r="B3999" s="44"/>
      <c r="C3999" s="44"/>
      <c r="D3999" s="44"/>
      <c r="E3999" s="44"/>
      <c r="G3999" s="44"/>
      <c r="H3999" s="44"/>
      <c r="I3999" s="44"/>
      <c r="J3999" s="44"/>
      <c r="K3999" s="44"/>
      <c r="M3999" s="44"/>
      <c r="N3999" s="44"/>
      <c r="O3999" s="44"/>
      <c r="P3999" s="44"/>
      <c r="Q3999" s="44"/>
      <c r="W3999" s="44"/>
      <c r="X3999" s="44"/>
      <c r="Y3999" s="44"/>
    </row>
    <row r="4000" spans="1:25" s="47" customFormat="1" x14ac:dyDescent="0.25">
      <c r="A4000" s="44"/>
      <c r="B4000" s="44"/>
      <c r="C4000" s="44"/>
      <c r="D4000" s="44"/>
      <c r="E4000" s="44"/>
      <c r="G4000" s="44"/>
      <c r="H4000" s="44"/>
      <c r="I4000" s="44"/>
      <c r="J4000" s="44"/>
      <c r="K4000" s="44"/>
      <c r="M4000" s="44"/>
      <c r="N4000" s="44"/>
      <c r="O4000" s="44"/>
      <c r="P4000" s="44"/>
      <c r="Q4000" s="44"/>
      <c r="W4000" s="44"/>
      <c r="X4000" s="44"/>
      <c r="Y4000" s="44"/>
    </row>
    <row r="4001" spans="1:25" s="47" customFormat="1" x14ac:dyDescent="0.25">
      <c r="A4001" s="44"/>
      <c r="B4001" s="44"/>
      <c r="C4001" s="44"/>
      <c r="D4001" s="44"/>
      <c r="E4001" s="44"/>
      <c r="G4001" s="44"/>
      <c r="H4001" s="44"/>
      <c r="I4001" s="44"/>
      <c r="J4001" s="44"/>
      <c r="K4001" s="44"/>
      <c r="M4001" s="44"/>
      <c r="N4001" s="44"/>
      <c r="O4001" s="44"/>
      <c r="P4001" s="44"/>
      <c r="Q4001" s="44"/>
      <c r="W4001" s="44"/>
      <c r="X4001" s="44"/>
      <c r="Y4001" s="44"/>
    </row>
    <row r="4002" spans="1:25" s="47" customFormat="1" x14ac:dyDescent="0.25">
      <c r="A4002" s="44"/>
      <c r="B4002" s="44"/>
      <c r="C4002" s="44"/>
      <c r="D4002" s="44"/>
      <c r="E4002" s="44"/>
      <c r="G4002" s="44"/>
      <c r="H4002" s="44"/>
      <c r="I4002" s="44"/>
      <c r="J4002" s="44"/>
      <c r="K4002" s="44"/>
      <c r="M4002" s="44"/>
      <c r="N4002" s="44"/>
      <c r="O4002" s="44"/>
      <c r="P4002" s="44"/>
      <c r="Q4002" s="44"/>
      <c r="W4002" s="44"/>
      <c r="X4002" s="44"/>
      <c r="Y4002" s="44"/>
    </row>
    <row r="4003" spans="1:25" s="47" customFormat="1" x14ac:dyDescent="0.25">
      <c r="A4003" s="44"/>
      <c r="B4003" s="44"/>
      <c r="C4003" s="44"/>
      <c r="D4003" s="44"/>
      <c r="E4003" s="44"/>
      <c r="G4003" s="44"/>
      <c r="H4003" s="44"/>
      <c r="I4003" s="44"/>
      <c r="J4003" s="44"/>
      <c r="K4003" s="44"/>
      <c r="M4003" s="44"/>
      <c r="N4003" s="44"/>
      <c r="O4003" s="44"/>
      <c r="P4003" s="44"/>
      <c r="Q4003" s="44"/>
      <c r="W4003" s="44"/>
      <c r="X4003" s="44"/>
      <c r="Y4003" s="44"/>
    </row>
    <row r="4004" spans="1:25" s="47" customFormat="1" x14ac:dyDescent="0.25">
      <c r="A4004" s="44"/>
      <c r="B4004" s="44"/>
      <c r="C4004" s="44"/>
      <c r="D4004" s="44"/>
      <c r="E4004" s="44"/>
      <c r="G4004" s="44"/>
      <c r="H4004" s="44"/>
      <c r="I4004" s="44"/>
      <c r="J4004" s="44"/>
      <c r="K4004" s="44"/>
      <c r="M4004" s="44"/>
      <c r="N4004" s="44"/>
      <c r="O4004" s="44"/>
      <c r="P4004" s="44"/>
      <c r="Q4004" s="44"/>
      <c r="W4004" s="44"/>
      <c r="X4004" s="44"/>
      <c r="Y4004" s="44"/>
    </row>
    <row r="4005" spans="1:25" s="47" customFormat="1" x14ac:dyDescent="0.25">
      <c r="A4005" s="44"/>
      <c r="B4005" s="44"/>
      <c r="C4005" s="44"/>
      <c r="D4005" s="44"/>
      <c r="E4005" s="44"/>
      <c r="G4005" s="44"/>
      <c r="H4005" s="44"/>
      <c r="I4005" s="44"/>
      <c r="J4005" s="44"/>
      <c r="K4005" s="44"/>
      <c r="M4005" s="44"/>
      <c r="N4005" s="44"/>
      <c r="O4005" s="44"/>
      <c r="P4005" s="44"/>
      <c r="Q4005" s="44"/>
      <c r="W4005" s="44"/>
      <c r="X4005" s="44"/>
      <c r="Y4005" s="44"/>
    </row>
    <row r="4006" spans="1:25" s="47" customFormat="1" x14ac:dyDescent="0.25">
      <c r="A4006" s="44"/>
      <c r="B4006" s="44"/>
      <c r="C4006" s="44"/>
      <c r="D4006" s="44"/>
      <c r="E4006" s="44"/>
      <c r="G4006" s="44"/>
      <c r="H4006" s="44"/>
      <c r="I4006" s="44"/>
      <c r="J4006" s="44"/>
      <c r="K4006" s="44"/>
      <c r="M4006" s="44"/>
      <c r="N4006" s="44"/>
      <c r="O4006" s="44"/>
      <c r="P4006" s="44"/>
      <c r="Q4006" s="44"/>
      <c r="W4006" s="44"/>
      <c r="X4006" s="44"/>
      <c r="Y4006" s="44"/>
    </row>
    <row r="4007" spans="1:25" s="47" customFormat="1" x14ac:dyDescent="0.25">
      <c r="A4007" s="44"/>
      <c r="B4007" s="44"/>
      <c r="C4007" s="44"/>
      <c r="D4007" s="44"/>
      <c r="E4007" s="44"/>
      <c r="G4007" s="44"/>
      <c r="H4007" s="44"/>
      <c r="I4007" s="44"/>
      <c r="J4007" s="44"/>
      <c r="K4007" s="44"/>
      <c r="M4007" s="44"/>
      <c r="N4007" s="44"/>
      <c r="O4007" s="44"/>
      <c r="P4007" s="44"/>
      <c r="Q4007" s="44"/>
      <c r="W4007" s="44"/>
      <c r="X4007" s="44"/>
      <c r="Y4007" s="44"/>
    </row>
    <row r="4008" spans="1:25" s="47" customFormat="1" x14ac:dyDescent="0.25">
      <c r="A4008" s="44"/>
      <c r="B4008" s="44"/>
      <c r="C4008" s="44"/>
      <c r="D4008" s="44"/>
      <c r="E4008" s="44"/>
      <c r="G4008" s="44"/>
      <c r="H4008" s="44"/>
      <c r="I4008" s="44"/>
      <c r="J4008" s="44"/>
      <c r="K4008" s="44"/>
      <c r="M4008" s="44"/>
      <c r="N4008" s="44"/>
      <c r="O4008" s="44"/>
      <c r="P4008" s="44"/>
      <c r="Q4008" s="44"/>
      <c r="W4008" s="44"/>
      <c r="X4008" s="44"/>
      <c r="Y4008" s="44"/>
    </row>
    <row r="4009" spans="1:25" s="47" customFormat="1" x14ac:dyDescent="0.25">
      <c r="A4009" s="44"/>
      <c r="B4009" s="44"/>
      <c r="C4009" s="44"/>
      <c r="D4009" s="44"/>
      <c r="E4009" s="44"/>
      <c r="G4009" s="44"/>
      <c r="H4009" s="44"/>
      <c r="I4009" s="44"/>
      <c r="J4009" s="44"/>
      <c r="K4009" s="44"/>
      <c r="M4009" s="44"/>
      <c r="N4009" s="44"/>
      <c r="O4009" s="44"/>
      <c r="P4009" s="44"/>
      <c r="Q4009" s="44"/>
      <c r="W4009" s="44"/>
      <c r="X4009" s="44"/>
      <c r="Y4009" s="44"/>
    </row>
    <row r="4010" spans="1:25" s="47" customFormat="1" x14ac:dyDescent="0.25">
      <c r="A4010" s="44"/>
      <c r="B4010" s="44"/>
      <c r="C4010" s="44"/>
      <c r="D4010" s="44"/>
      <c r="E4010" s="44"/>
      <c r="G4010" s="44"/>
      <c r="H4010" s="44"/>
      <c r="I4010" s="44"/>
      <c r="J4010" s="44"/>
      <c r="K4010" s="44"/>
      <c r="M4010" s="44"/>
      <c r="N4010" s="44"/>
      <c r="O4010" s="44"/>
      <c r="P4010" s="44"/>
      <c r="Q4010" s="44"/>
      <c r="W4010" s="44"/>
      <c r="X4010" s="44"/>
      <c r="Y4010" s="44"/>
    </row>
    <row r="4011" spans="1:25" s="47" customFormat="1" x14ac:dyDescent="0.25">
      <c r="A4011" s="44"/>
      <c r="B4011" s="44"/>
      <c r="C4011" s="44"/>
      <c r="D4011" s="44"/>
      <c r="E4011" s="44"/>
      <c r="G4011" s="44"/>
      <c r="H4011" s="44"/>
      <c r="I4011" s="44"/>
      <c r="J4011" s="44"/>
      <c r="K4011" s="44"/>
      <c r="M4011" s="44"/>
      <c r="N4011" s="44"/>
      <c r="O4011" s="44"/>
      <c r="P4011" s="44"/>
      <c r="Q4011" s="44"/>
      <c r="W4011" s="44"/>
      <c r="X4011" s="44"/>
      <c r="Y4011" s="44"/>
    </row>
    <row r="4012" spans="1:25" s="47" customFormat="1" x14ac:dyDescent="0.25">
      <c r="A4012" s="44"/>
      <c r="B4012" s="44"/>
      <c r="C4012" s="44"/>
      <c r="D4012" s="44"/>
      <c r="E4012" s="44"/>
      <c r="G4012" s="44"/>
      <c r="H4012" s="44"/>
      <c r="I4012" s="44"/>
      <c r="J4012" s="44"/>
      <c r="K4012" s="44"/>
      <c r="M4012" s="44"/>
      <c r="N4012" s="44"/>
      <c r="O4012" s="44"/>
      <c r="P4012" s="44"/>
      <c r="Q4012" s="44"/>
      <c r="W4012" s="44"/>
      <c r="X4012" s="44"/>
      <c r="Y4012" s="44"/>
    </row>
    <row r="4013" spans="1:25" s="47" customFormat="1" x14ac:dyDescent="0.25">
      <c r="A4013" s="44"/>
      <c r="B4013" s="44"/>
      <c r="C4013" s="44"/>
      <c r="D4013" s="44"/>
      <c r="E4013" s="44"/>
      <c r="G4013" s="44"/>
      <c r="H4013" s="44"/>
      <c r="I4013" s="44"/>
      <c r="J4013" s="44"/>
      <c r="K4013" s="44"/>
      <c r="M4013" s="44"/>
      <c r="N4013" s="44"/>
      <c r="O4013" s="44"/>
      <c r="P4013" s="44"/>
      <c r="Q4013" s="44"/>
      <c r="W4013" s="44"/>
      <c r="X4013" s="44"/>
      <c r="Y4013" s="44"/>
    </row>
    <row r="4014" spans="1:25" s="47" customFormat="1" x14ac:dyDescent="0.25">
      <c r="A4014" s="44"/>
      <c r="B4014" s="44"/>
      <c r="C4014" s="44"/>
      <c r="D4014" s="44"/>
      <c r="E4014" s="44"/>
      <c r="G4014" s="44"/>
      <c r="H4014" s="44"/>
      <c r="I4014" s="44"/>
      <c r="J4014" s="44"/>
      <c r="K4014" s="44"/>
      <c r="M4014" s="44"/>
      <c r="N4014" s="44"/>
      <c r="O4014" s="44"/>
      <c r="P4014" s="44"/>
      <c r="Q4014" s="44"/>
      <c r="W4014" s="44"/>
      <c r="X4014" s="44"/>
      <c r="Y4014" s="44"/>
    </row>
    <row r="4015" spans="1:25" s="47" customFormat="1" x14ac:dyDescent="0.25">
      <c r="A4015" s="44"/>
      <c r="B4015" s="44"/>
      <c r="C4015" s="44"/>
      <c r="D4015" s="44"/>
      <c r="E4015" s="44"/>
      <c r="G4015" s="44"/>
      <c r="H4015" s="44"/>
      <c r="I4015" s="44"/>
      <c r="J4015" s="44"/>
      <c r="K4015" s="44"/>
      <c r="M4015" s="44"/>
      <c r="N4015" s="44"/>
      <c r="O4015" s="44"/>
      <c r="P4015" s="44"/>
      <c r="Q4015" s="44"/>
      <c r="W4015" s="44"/>
      <c r="X4015" s="44"/>
      <c r="Y4015" s="44"/>
    </row>
    <row r="4016" spans="1:25" s="47" customFormat="1" x14ac:dyDescent="0.25">
      <c r="A4016" s="44"/>
      <c r="B4016" s="44"/>
      <c r="C4016" s="44"/>
      <c r="D4016" s="44"/>
      <c r="E4016" s="44"/>
      <c r="G4016" s="44"/>
      <c r="H4016" s="44"/>
      <c r="I4016" s="44"/>
      <c r="J4016" s="44"/>
      <c r="K4016" s="44"/>
      <c r="M4016" s="44"/>
      <c r="N4016" s="44"/>
      <c r="O4016" s="44"/>
      <c r="P4016" s="44"/>
      <c r="Q4016" s="44"/>
      <c r="W4016" s="44"/>
      <c r="X4016" s="44"/>
      <c r="Y4016" s="44"/>
    </row>
    <row r="4017" spans="1:25" s="47" customFormat="1" x14ac:dyDescent="0.25">
      <c r="A4017" s="44"/>
      <c r="B4017" s="44"/>
      <c r="C4017" s="44"/>
      <c r="D4017" s="44"/>
      <c r="E4017" s="44"/>
      <c r="G4017" s="44"/>
      <c r="H4017" s="44"/>
      <c r="I4017" s="44"/>
      <c r="J4017" s="44"/>
      <c r="K4017" s="44"/>
      <c r="M4017" s="44"/>
      <c r="N4017" s="44"/>
      <c r="O4017" s="44"/>
      <c r="P4017" s="44"/>
      <c r="Q4017" s="44"/>
      <c r="W4017" s="44"/>
      <c r="X4017" s="44"/>
      <c r="Y4017" s="44"/>
    </row>
    <row r="4018" spans="1:25" s="47" customFormat="1" x14ac:dyDescent="0.25">
      <c r="A4018" s="44"/>
      <c r="B4018" s="44"/>
      <c r="C4018" s="44"/>
      <c r="D4018" s="44"/>
      <c r="E4018" s="44"/>
      <c r="G4018" s="44"/>
      <c r="H4018" s="44"/>
      <c r="I4018" s="44"/>
      <c r="J4018" s="44"/>
      <c r="K4018" s="44"/>
      <c r="M4018" s="44"/>
      <c r="N4018" s="44"/>
      <c r="O4018" s="44"/>
      <c r="P4018" s="44"/>
      <c r="Q4018" s="44"/>
      <c r="W4018" s="44"/>
      <c r="X4018" s="44"/>
      <c r="Y4018" s="44"/>
    </row>
    <row r="4019" spans="1:25" s="47" customFormat="1" x14ac:dyDescent="0.25">
      <c r="A4019" s="44"/>
      <c r="B4019" s="44"/>
      <c r="C4019" s="44"/>
      <c r="D4019" s="44"/>
      <c r="E4019" s="44"/>
      <c r="G4019" s="44"/>
      <c r="H4019" s="44"/>
      <c r="I4019" s="44"/>
      <c r="J4019" s="44"/>
      <c r="K4019" s="44"/>
      <c r="M4019" s="44"/>
      <c r="N4019" s="44"/>
      <c r="O4019" s="44"/>
      <c r="P4019" s="44"/>
      <c r="Q4019" s="44"/>
      <c r="W4019" s="44"/>
      <c r="X4019" s="44"/>
      <c r="Y4019" s="44"/>
    </row>
    <row r="4020" spans="1:25" s="47" customFormat="1" x14ac:dyDescent="0.25">
      <c r="A4020" s="44"/>
      <c r="B4020" s="44"/>
      <c r="C4020" s="44"/>
      <c r="D4020" s="44"/>
      <c r="E4020" s="44"/>
      <c r="G4020" s="44"/>
      <c r="H4020" s="44"/>
      <c r="I4020" s="44"/>
      <c r="J4020" s="44"/>
      <c r="K4020" s="44"/>
      <c r="M4020" s="44"/>
      <c r="N4020" s="44"/>
      <c r="O4020" s="44"/>
      <c r="P4020" s="44"/>
      <c r="Q4020" s="44"/>
      <c r="W4020" s="44"/>
      <c r="X4020" s="44"/>
      <c r="Y4020" s="44"/>
    </row>
    <row r="4021" spans="1:25" s="47" customFormat="1" x14ac:dyDescent="0.25">
      <c r="A4021" s="44"/>
      <c r="B4021" s="44"/>
      <c r="C4021" s="44"/>
      <c r="D4021" s="44"/>
      <c r="E4021" s="44"/>
      <c r="G4021" s="44"/>
      <c r="H4021" s="44"/>
      <c r="I4021" s="44"/>
      <c r="J4021" s="44"/>
      <c r="K4021" s="44"/>
      <c r="M4021" s="44"/>
      <c r="N4021" s="44"/>
      <c r="O4021" s="44"/>
      <c r="P4021" s="44"/>
      <c r="Q4021" s="44"/>
      <c r="W4021" s="44"/>
      <c r="X4021" s="44"/>
      <c r="Y4021" s="44"/>
    </row>
    <row r="4022" spans="1:25" s="47" customFormat="1" x14ac:dyDescent="0.25">
      <c r="A4022" s="44"/>
      <c r="B4022" s="44"/>
      <c r="C4022" s="44"/>
      <c r="D4022" s="44"/>
      <c r="E4022" s="44"/>
      <c r="G4022" s="44"/>
      <c r="H4022" s="44"/>
      <c r="I4022" s="44"/>
      <c r="J4022" s="44"/>
      <c r="K4022" s="44"/>
      <c r="M4022" s="44"/>
      <c r="N4022" s="44"/>
      <c r="O4022" s="44"/>
      <c r="P4022" s="44"/>
      <c r="Q4022" s="44"/>
      <c r="W4022" s="44"/>
      <c r="X4022" s="44"/>
      <c r="Y4022" s="44"/>
    </row>
    <row r="4023" spans="1:25" s="47" customFormat="1" x14ac:dyDescent="0.25">
      <c r="A4023" s="44"/>
      <c r="B4023" s="44"/>
      <c r="C4023" s="44"/>
      <c r="D4023" s="44"/>
      <c r="E4023" s="44"/>
      <c r="G4023" s="44"/>
      <c r="H4023" s="44"/>
      <c r="I4023" s="44"/>
      <c r="J4023" s="44"/>
      <c r="K4023" s="44"/>
      <c r="M4023" s="44"/>
      <c r="N4023" s="44"/>
      <c r="O4023" s="44"/>
      <c r="P4023" s="44"/>
      <c r="Q4023" s="44"/>
      <c r="W4023" s="44"/>
      <c r="X4023" s="44"/>
      <c r="Y4023" s="44"/>
    </row>
    <row r="4024" spans="1:25" s="47" customFormat="1" x14ac:dyDescent="0.25">
      <c r="A4024" s="44"/>
      <c r="B4024" s="44"/>
      <c r="C4024" s="44"/>
      <c r="D4024" s="44"/>
      <c r="E4024" s="44"/>
      <c r="G4024" s="44"/>
      <c r="H4024" s="44"/>
      <c r="I4024" s="44"/>
      <c r="J4024" s="44"/>
      <c r="K4024" s="44"/>
      <c r="M4024" s="44"/>
      <c r="N4024" s="44"/>
      <c r="O4024" s="44"/>
      <c r="P4024" s="44"/>
      <c r="Q4024" s="44"/>
      <c r="W4024" s="44"/>
      <c r="X4024" s="44"/>
      <c r="Y4024" s="44"/>
    </row>
    <row r="4025" spans="1:25" s="47" customFormat="1" x14ac:dyDescent="0.25">
      <c r="A4025" s="44"/>
      <c r="B4025" s="44"/>
      <c r="C4025" s="44"/>
      <c r="D4025" s="44"/>
      <c r="E4025" s="44"/>
      <c r="G4025" s="44"/>
      <c r="H4025" s="44"/>
      <c r="I4025" s="44"/>
      <c r="J4025" s="44"/>
      <c r="K4025" s="44"/>
      <c r="M4025" s="44"/>
      <c r="N4025" s="44"/>
      <c r="O4025" s="44"/>
      <c r="P4025" s="44"/>
      <c r="Q4025" s="44"/>
      <c r="W4025" s="44"/>
      <c r="X4025" s="44"/>
      <c r="Y4025" s="44"/>
    </row>
    <row r="4026" spans="1:25" s="47" customFormat="1" x14ac:dyDescent="0.25">
      <c r="A4026" s="44"/>
      <c r="B4026" s="44"/>
      <c r="C4026" s="44"/>
      <c r="D4026" s="44"/>
      <c r="E4026" s="44"/>
      <c r="G4026" s="44"/>
      <c r="H4026" s="44"/>
      <c r="I4026" s="44"/>
      <c r="J4026" s="44"/>
      <c r="K4026" s="44"/>
      <c r="M4026" s="44"/>
      <c r="N4026" s="44"/>
      <c r="O4026" s="44"/>
      <c r="P4026" s="44"/>
      <c r="Q4026" s="44"/>
      <c r="W4026" s="44"/>
      <c r="X4026" s="44"/>
      <c r="Y4026" s="44"/>
    </row>
    <row r="4027" spans="1:25" s="47" customFormat="1" x14ac:dyDescent="0.25">
      <c r="A4027" s="44"/>
      <c r="B4027" s="44"/>
      <c r="C4027" s="44"/>
      <c r="D4027" s="44"/>
      <c r="E4027" s="44"/>
      <c r="G4027" s="44"/>
      <c r="H4027" s="44"/>
      <c r="I4027" s="44"/>
      <c r="J4027" s="44"/>
      <c r="K4027" s="44"/>
      <c r="M4027" s="44"/>
      <c r="N4027" s="44"/>
      <c r="O4027" s="44"/>
      <c r="P4027" s="44"/>
      <c r="Q4027" s="44"/>
      <c r="W4027" s="44"/>
      <c r="X4027" s="44"/>
      <c r="Y4027" s="44"/>
    </row>
    <row r="4028" spans="1:25" s="47" customFormat="1" x14ac:dyDescent="0.25">
      <c r="A4028" s="44"/>
      <c r="B4028" s="44"/>
      <c r="C4028" s="44"/>
      <c r="D4028" s="44"/>
      <c r="E4028" s="44"/>
      <c r="G4028" s="44"/>
      <c r="H4028" s="44"/>
      <c r="I4028" s="44"/>
      <c r="J4028" s="44"/>
      <c r="K4028" s="44"/>
      <c r="M4028" s="44"/>
      <c r="N4028" s="44"/>
      <c r="O4028" s="44"/>
      <c r="P4028" s="44"/>
      <c r="Q4028" s="44"/>
      <c r="W4028" s="44"/>
      <c r="X4028" s="44"/>
      <c r="Y4028" s="44"/>
    </row>
    <row r="4029" spans="1:25" s="47" customFormat="1" x14ac:dyDescent="0.25">
      <c r="A4029" s="44"/>
      <c r="B4029" s="44"/>
      <c r="C4029" s="44"/>
      <c r="D4029" s="44"/>
      <c r="E4029" s="44"/>
      <c r="G4029" s="44"/>
      <c r="H4029" s="44"/>
      <c r="I4029" s="44"/>
      <c r="J4029" s="44"/>
      <c r="K4029" s="44"/>
      <c r="M4029" s="44"/>
      <c r="N4029" s="44"/>
      <c r="O4029" s="44"/>
      <c r="P4029" s="44"/>
      <c r="Q4029" s="44"/>
      <c r="W4029" s="44"/>
      <c r="X4029" s="44"/>
      <c r="Y4029" s="44"/>
    </row>
    <row r="4030" spans="1:25" s="47" customFormat="1" x14ac:dyDescent="0.25">
      <c r="A4030" s="44"/>
      <c r="B4030" s="44"/>
      <c r="C4030" s="44"/>
      <c r="D4030" s="44"/>
      <c r="E4030" s="44"/>
      <c r="G4030" s="44"/>
      <c r="H4030" s="44"/>
      <c r="I4030" s="44"/>
      <c r="J4030" s="44"/>
      <c r="K4030" s="44"/>
      <c r="M4030" s="44"/>
      <c r="N4030" s="44"/>
      <c r="O4030" s="44"/>
      <c r="P4030" s="44"/>
      <c r="Q4030" s="44"/>
      <c r="W4030" s="44"/>
      <c r="X4030" s="44"/>
      <c r="Y4030" s="44"/>
    </row>
    <row r="4031" spans="1:25" s="47" customFormat="1" x14ac:dyDescent="0.25">
      <c r="A4031" s="44"/>
      <c r="B4031" s="44"/>
      <c r="C4031" s="44"/>
      <c r="D4031" s="44"/>
      <c r="E4031" s="44"/>
      <c r="G4031" s="44"/>
      <c r="H4031" s="44"/>
      <c r="I4031" s="44"/>
      <c r="J4031" s="44"/>
      <c r="K4031" s="44"/>
      <c r="M4031" s="44"/>
      <c r="N4031" s="44"/>
      <c r="O4031" s="44"/>
      <c r="P4031" s="44"/>
      <c r="Q4031" s="44"/>
      <c r="W4031" s="44"/>
      <c r="X4031" s="44"/>
      <c r="Y4031" s="44"/>
    </row>
    <row r="4032" spans="1:25" s="47" customFormat="1" x14ac:dyDescent="0.25">
      <c r="A4032" s="44"/>
      <c r="B4032" s="44"/>
      <c r="C4032" s="44"/>
      <c r="D4032" s="44"/>
      <c r="E4032" s="44"/>
      <c r="G4032" s="44"/>
      <c r="H4032" s="44"/>
      <c r="I4032" s="44"/>
      <c r="J4032" s="44"/>
      <c r="K4032" s="44"/>
      <c r="M4032" s="44"/>
      <c r="N4032" s="44"/>
      <c r="O4032" s="44"/>
      <c r="P4032" s="44"/>
      <c r="Q4032" s="44"/>
      <c r="W4032" s="44"/>
      <c r="X4032" s="44"/>
      <c r="Y4032" s="44"/>
    </row>
    <row r="4033" spans="1:25" s="47" customFormat="1" x14ac:dyDescent="0.25">
      <c r="A4033" s="44"/>
      <c r="B4033" s="44"/>
      <c r="C4033" s="44"/>
      <c r="D4033" s="44"/>
      <c r="E4033" s="44"/>
      <c r="G4033" s="44"/>
      <c r="H4033" s="44"/>
      <c r="I4033" s="44"/>
      <c r="J4033" s="44"/>
      <c r="K4033" s="44"/>
      <c r="M4033" s="44"/>
      <c r="N4033" s="44"/>
      <c r="O4033" s="44"/>
      <c r="P4033" s="44"/>
      <c r="Q4033" s="44"/>
      <c r="W4033" s="44"/>
      <c r="X4033" s="44"/>
      <c r="Y4033" s="44"/>
    </row>
    <row r="4034" spans="1:25" s="47" customFormat="1" x14ac:dyDescent="0.25">
      <c r="A4034" s="44"/>
      <c r="B4034" s="44"/>
      <c r="C4034" s="44"/>
      <c r="D4034" s="44"/>
      <c r="E4034" s="44"/>
      <c r="G4034" s="44"/>
      <c r="H4034" s="44"/>
      <c r="I4034" s="44"/>
      <c r="J4034" s="44"/>
      <c r="K4034" s="44"/>
      <c r="M4034" s="44"/>
      <c r="N4034" s="44"/>
      <c r="O4034" s="44"/>
      <c r="P4034" s="44"/>
      <c r="Q4034" s="44"/>
      <c r="W4034" s="44"/>
      <c r="X4034" s="44"/>
      <c r="Y4034" s="44"/>
    </row>
    <row r="4035" spans="1:25" s="47" customFormat="1" x14ac:dyDescent="0.25">
      <c r="A4035" s="44"/>
      <c r="B4035" s="44"/>
      <c r="C4035" s="44"/>
      <c r="D4035" s="44"/>
      <c r="E4035" s="44"/>
      <c r="G4035" s="44"/>
      <c r="H4035" s="44"/>
      <c r="I4035" s="44"/>
      <c r="J4035" s="44"/>
      <c r="K4035" s="44"/>
      <c r="M4035" s="44"/>
      <c r="N4035" s="44"/>
      <c r="O4035" s="44"/>
      <c r="P4035" s="44"/>
      <c r="Q4035" s="44"/>
      <c r="W4035" s="44"/>
      <c r="X4035" s="44"/>
      <c r="Y4035" s="44"/>
    </row>
    <row r="4036" spans="1:25" s="47" customFormat="1" x14ac:dyDescent="0.25">
      <c r="A4036" s="44"/>
      <c r="B4036" s="44"/>
      <c r="C4036" s="44"/>
      <c r="D4036" s="44"/>
      <c r="E4036" s="44"/>
      <c r="G4036" s="44"/>
      <c r="H4036" s="44"/>
      <c r="I4036" s="44"/>
      <c r="J4036" s="44"/>
      <c r="K4036" s="44"/>
      <c r="M4036" s="44"/>
      <c r="N4036" s="44"/>
      <c r="O4036" s="44"/>
      <c r="P4036" s="44"/>
      <c r="Q4036" s="44"/>
      <c r="W4036" s="44"/>
      <c r="X4036" s="44"/>
      <c r="Y4036" s="44"/>
    </row>
    <row r="4037" spans="1:25" s="47" customFormat="1" x14ac:dyDescent="0.25">
      <c r="A4037" s="44"/>
      <c r="B4037" s="44"/>
      <c r="C4037" s="44"/>
      <c r="D4037" s="44"/>
      <c r="E4037" s="44"/>
      <c r="G4037" s="44"/>
      <c r="H4037" s="44"/>
      <c r="I4037" s="44"/>
      <c r="J4037" s="44"/>
      <c r="K4037" s="44"/>
      <c r="M4037" s="44"/>
      <c r="N4037" s="44"/>
      <c r="O4037" s="44"/>
      <c r="P4037" s="44"/>
      <c r="Q4037" s="44"/>
      <c r="W4037" s="44"/>
      <c r="X4037" s="44"/>
      <c r="Y4037" s="44"/>
    </row>
    <row r="4038" spans="1:25" s="47" customFormat="1" x14ac:dyDescent="0.25">
      <c r="A4038" s="44"/>
      <c r="B4038" s="44"/>
      <c r="C4038" s="44"/>
      <c r="D4038" s="44"/>
      <c r="E4038" s="44"/>
      <c r="G4038" s="44"/>
      <c r="H4038" s="44"/>
      <c r="I4038" s="44"/>
      <c r="J4038" s="44"/>
      <c r="K4038" s="44"/>
      <c r="M4038" s="44"/>
      <c r="N4038" s="44"/>
      <c r="O4038" s="44"/>
      <c r="P4038" s="44"/>
      <c r="Q4038" s="44"/>
      <c r="W4038" s="44"/>
      <c r="X4038" s="44"/>
      <c r="Y4038" s="44"/>
    </row>
    <row r="4039" spans="1:25" s="47" customFormat="1" x14ac:dyDescent="0.25">
      <c r="A4039" s="44"/>
      <c r="B4039" s="44"/>
      <c r="C4039" s="44"/>
      <c r="D4039" s="44"/>
      <c r="E4039" s="44"/>
      <c r="G4039" s="44"/>
      <c r="H4039" s="44"/>
      <c r="I4039" s="44"/>
      <c r="J4039" s="44"/>
      <c r="K4039" s="44"/>
      <c r="M4039" s="44"/>
      <c r="N4039" s="44"/>
      <c r="O4039" s="44"/>
      <c r="P4039" s="44"/>
      <c r="Q4039" s="44"/>
      <c r="W4039" s="44"/>
      <c r="X4039" s="44"/>
      <c r="Y4039" s="44"/>
    </row>
    <row r="4040" spans="1:25" s="47" customFormat="1" x14ac:dyDescent="0.25">
      <c r="A4040" s="44"/>
      <c r="B4040" s="44"/>
      <c r="C4040" s="44"/>
      <c r="D4040" s="44"/>
      <c r="E4040" s="44"/>
      <c r="G4040" s="44"/>
      <c r="H4040" s="44"/>
      <c r="I4040" s="44"/>
      <c r="J4040" s="44"/>
      <c r="K4040" s="44"/>
      <c r="M4040" s="44"/>
      <c r="N4040" s="44"/>
      <c r="O4040" s="44"/>
      <c r="P4040" s="44"/>
      <c r="Q4040" s="44"/>
      <c r="W4040" s="44"/>
      <c r="X4040" s="44"/>
      <c r="Y4040" s="44"/>
    </row>
    <row r="4041" spans="1:25" s="47" customFormat="1" x14ac:dyDescent="0.25">
      <c r="A4041" s="44"/>
      <c r="B4041" s="44"/>
      <c r="C4041" s="44"/>
      <c r="D4041" s="44"/>
      <c r="E4041" s="44"/>
      <c r="G4041" s="44"/>
      <c r="H4041" s="44"/>
      <c r="I4041" s="44"/>
      <c r="J4041" s="44"/>
      <c r="K4041" s="44"/>
      <c r="M4041" s="44"/>
      <c r="N4041" s="44"/>
      <c r="O4041" s="44"/>
      <c r="P4041" s="44"/>
      <c r="Q4041" s="44"/>
      <c r="W4041" s="44"/>
      <c r="X4041" s="44"/>
      <c r="Y4041" s="44"/>
    </row>
    <row r="4042" spans="1:25" s="47" customFormat="1" x14ac:dyDescent="0.25">
      <c r="A4042" s="44"/>
      <c r="B4042" s="44"/>
      <c r="C4042" s="44"/>
      <c r="D4042" s="44"/>
      <c r="E4042" s="44"/>
      <c r="G4042" s="44"/>
      <c r="H4042" s="44"/>
      <c r="I4042" s="44"/>
      <c r="J4042" s="44"/>
      <c r="K4042" s="44"/>
      <c r="M4042" s="44"/>
      <c r="N4042" s="44"/>
      <c r="O4042" s="44"/>
      <c r="P4042" s="44"/>
      <c r="Q4042" s="44"/>
      <c r="W4042" s="44"/>
      <c r="X4042" s="44"/>
      <c r="Y4042" s="44"/>
    </row>
    <row r="4043" spans="1:25" s="47" customFormat="1" x14ac:dyDescent="0.25">
      <c r="A4043" s="44"/>
      <c r="B4043" s="44"/>
      <c r="C4043" s="44"/>
      <c r="D4043" s="44"/>
      <c r="E4043" s="44"/>
      <c r="G4043" s="44"/>
      <c r="H4043" s="44"/>
      <c r="I4043" s="44"/>
      <c r="J4043" s="44"/>
      <c r="K4043" s="44"/>
      <c r="M4043" s="44"/>
      <c r="N4043" s="44"/>
      <c r="O4043" s="44"/>
      <c r="P4043" s="44"/>
      <c r="Q4043" s="44"/>
      <c r="W4043" s="44"/>
      <c r="X4043" s="44"/>
      <c r="Y4043" s="44"/>
    </row>
    <row r="4044" spans="1:25" s="47" customFormat="1" x14ac:dyDescent="0.25">
      <c r="A4044" s="44"/>
      <c r="B4044" s="44"/>
      <c r="C4044" s="44"/>
      <c r="D4044" s="44"/>
      <c r="E4044" s="44"/>
      <c r="G4044" s="44"/>
      <c r="H4044" s="44"/>
      <c r="I4044" s="44"/>
      <c r="J4044" s="44"/>
      <c r="K4044" s="44"/>
      <c r="M4044" s="44"/>
      <c r="N4044" s="44"/>
      <c r="O4044" s="44"/>
      <c r="P4044" s="44"/>
      <c r="Q4044" s="44"/>
      <c r="W4044" s="44"/>
      <c r="X4044" s="44"/>
      <c r="Y4044" s="44"/>
    </row>
    <row r="4045" spans="1:25" s="47" customFormat="1" x14ac:dyDescent="0.25">
      <c r="A4045" s="44"/>
      <c r="B4045" s="44"/>
      <c r="C4045" s="44"/>
      <c r="D4045" s="44"/>
      <c r="E4045" s="44"/>
      <c r="G4045" s="44"/>
      <c r="H4045" s="44"/>
      <c r="I4045" s="44"/>
      <c r="J4045" s="44"/>
      <c r="K4045" s="44"/>
      <c r="M4045" s="44"/>
      <c r="N4045" s="44"/>
      <c r="O4045" s="44"/>
      <c r="P4045" s="44"/>
      <c r="Q4045" s="44"/>
      <c r="W4045" s="44"/>
      <c r="X4045" s="44"/>
      <c r="Y4045" s="44"/>
    </row>
    <row r="4046" spans="1:25" s="47" customFormat="1" x14ac:dyDescent="0.25">
      <c r="A4046" s="44"/>
      <c r="B4046" s="44"/>
      <c r="C4046" s="44"/>
      <c r="D4046" s="44"/>
      <c r="E4046" s="44"/>
      <c r="G4046" s="44"/>
      <c r="H4046" s="44"/>
      <c r="I4046" s="44"/>
      <c r="J4046" s="44"/>
      <c r="K4046" s="44"/>
      <c r="M4046" s="44"/>
      <c r="N4046" s="44"/>
      <c r="O4046" s="44"/>
      <c r="P4046" s="44"/>
      <c r="Q4046" s="44"/>
      <c r="W4046" s="44"/>
      <c r="X4046" s="44"/>
      <c r="Y4046" s="44"/>
    </row>
    <row r="4047" spans="1:25" s="47" customFormat="1" x14ac:dyDescent="0.25">
      <c r="A4047" s="44"/>
      <c r="B4047" s="44"/>
      <c r="C4047" s="44"/>
      <c r="D4047" s="44"/>
      <c r="E4047" s="44"/>
      <c r="G4047" s="44"/>
      <c r="H4047" s="44"/>
      <c r="I4047" s="44"/>
      <c r="J4047" s="44"/>
      <c r="K4047" s="44"/>
      <c r="M4047" s="44"/>
      <c r="N4047" s="44"/>
      <c r="O4047" s="44"/>
      <c r="P4047" s="44"/>
      <c r="Q4047" s="44"/>
      <c r="W4047" s="44"/>
      <c r="X4047" s="44"/>
      <c r="Y4047" s="44"/>
    </row>
    <row r="4048" spans="1:25" s="47" customFormat="1" x14ac:dyDescent="0.25">
      <c r="A4048" s="44"/>
      <c r="B4048" s="44"/>
      <c r="C4048" s="44"/>
      <c r="D4048" s="44"/>
      <c r="E4048" s="44"/>
      <c r="G4048" s="44"/>
      <c r="H4048" s="44"/>
      <c r="I4048" s="44"/>
      <c r="J4048" s="44"/>
      <c r="K4048" s="44"/>
      <c r="M4048" s="44"/>
      <c r="N4048" s="44"/>
      <c r="O4048" s="44"/>
      <c r="P4048" s="44"/>
      <c r="Q4048" s="44"/>
      <c r="W4048" s="44"/>
      <c r="X4048" s="44"/>
      <c r="Y4048" s="44"/>
    </row>
    <row r="4049" spans="1:25" s="47" customFormat="1" x14ac:dyDescent="0.25">
      <c r="A4049" s="44"/>
      <c r="B4049" s="44"/>
      <c r="C4049" s="44"/>
      <c r="D4049" s="44"/>
      <c r="E4049" s="44"/>
      <c r="G4049" s="44"/>
      <c r="H4049" s="44"/>
      <c r="I4049" s="44"/>
      <c r="J4049" s="44"/>
      <c r="K4049" s="44"/>
      <c r="M4049" s="44"/>
      <c r="N4049" s="44"/>
      <c r="O4049" s="44"/>
      <c r="P4049" s="44"/>
      <c r="Q4049" s="44"/>
      <c r="W4049" s="44"/>
      <c r="X4049" s="44"/>
      <c r="Y4049" s="44"/>
    </row>
    <row r="4050" spans="1:25" s="47" customFormat="1" x14ac:dyDescent="0.25">
      <c r="A4050" s="44"/>
      <c r="B4050" s="44"/>
      <c r="C4050" s="44"/>
      <c r="D4050" s="44"/>
      <c r="E4050" s="44"/>
      <c r="G4050" s="44"/>
      <c r="H4050" s="44"/>
      <c r="I4050" s="44"/>
      <c r="J4050" s="44"/>
      <c r="K4050" s="44"/>
      <c r="M4050" s="44"/>
      <c r="N4050" s="44"/>
      <c r="O4050" s="44"/>
      <c r="P4050" s="44"/>
      <c r="Q4050" s="44"/>
      <c r="W4050" s="44"/>
      <c r="X4050" s="44"/>
      <c r="Y4050" s="44"/>
    </row>
    <row r="4051" spans="1:25" s="47" customFormat="1" x14ac:dyDescent="0.25">
      <c r="A4051" s="44"/>
      <c r="B4051" s="44"/>
      <c r="C4051" s="44"/>
      <c r="D4051" s="44"/>
      <c r="E4051" s="44"/>
      <c r="G4051" s="44"/>
      <c r="H4051" s="44"/>
      <c r="I4051" s="44"/>
      <c r="J4051" s="44"/>
      <c r="K4051" s="44"/>
      <c r="M4051" s="44"/>
      <c r="N4051" s="44"/>
      <c r="O4051" s="44"/>
      <c r="P4051" s="44"/>
      <c r="Q4051" s="44"/>
      <c r="W4051" s="44"/>
      <c r="X4051" s="44"/>
      <c r="Y4051" s="44"/>
    </row>
    <row r="4052" spans="1:25" s="47" customFormat="1" x14ac:dyDescent="0.25">
      <c r="A4052" s="44"/>
      <c r="B4052" s="44"/>
      <c r="C4052" s="44"/>
      <c r="D4052" s="44"/>
      <c r="E4052" s="44"/>
      <c r="G4052" s="44"/>
      <c r="H4052" s="44"/>
      <c r="I4052" s="44"/>
      <c r="J4052" s="44"/>
      <c r="K4052" s="44"/>
      <c r="M4052" s="44"/>
      <c r="N4052" s="44"/>
      <c r="O4052" s="44"/>
      <c r="P4052" s="44"/>
      <c r="Q4052" s="44"/>
      <c r="W4052" s="44"/>
      <c r="X4052" s="44"/>
      <c r="Y4052" s="44"/>
    </row>
    <row r="4053" spans="1:25" s="47" customFormat="1" x14ac:dyDescent="0.25">
      <c r="A4053" s="44"/>
      <c r="B4053" s="44"/>
      <c r="C4053" s="44"/>
      <c r="D4053" s="44"/>
      <c r="E4053" s="44"/>
      <c r="G4053" s="44"/>
      <c r="H4053" s="44"/>
      <c r="I4053" s="44"/>
      <c r="J4053" s="44"/>
      <c r="K4053" s="44"/>
      <c r="M4053" s="44"/>
      <c r="N4053" s="44"/>
      <c r="O4053" s="44"/>
      <c r="P4053" s="44"/>
      <c r="Q4053" s="44"/>
      <c r="W4053" s="44"/>
      <c r="X4053" s="44"/>
      <c r="Y4053" s="44"/>
    </row>
    <row r="4054" spans="1:25" s="47" customFormat="1" x14ac:dyDescent="0.25">
      <c r="A4054" s="44"/>
      <c r="B4054" s="44"/>
      <c r="C4054" s="44"/>
      <c r="D4054" s="44"/>
      <c r="E4054" s="44"/>
      <c r="G4054" s="44"/>
      <c r="H4054" s="44"/>
      <c r="I4054" s="44"/>
      <c r="J4054" s="44"/>
      <c r="K4054" s="44"/>
      <c r="M4054" s="44"/>
      <c r="N4054" s="44"/>
      <c r="O4054" s="44"/>
      <c r="P4054" s="44"/>
      <c r="Q4054" s="44"/>
      <c r="W4054" s="44"/>
      <c r="X4054" s="44"/>
      <c r="Y4054" s="44"/>
    </row>
    <row r="4055" spans="1:25" s="47" customFormat="1" x14ac:dyDescent="0.25">
      <c r="A4055" s="44"/>
      <c r="B4055" s="44"/>
      <c r="C4055" s="44"/>
      <c r="D4055" s="44"/>
      <c r="E4055" s="44"/>
      <c r="G4055" s="44"/>
      <c r="H4055" s="44"/>
      <c r="I4055" s="44"/>
      <c r="J4055" s="44"/>
      <c r="K4055" s="44"/>
      <c r="M4055" s="44"/>
      <c r="N4055" s="44"/>
      <c r="O4055" s="44"/>
      <c r="P4055" s="44"/>
      <c r="Q4055" s="44"/>
      <c r="W4055" s="44"/>
      <c r="X4055" s="44"/>
      <c r="Y4055" s="44"/>
    </row>
    <row r="4056" spans="1:25" s="47" customFormat="1" x14ac:dyDescent="0.25">
      <c r="A4056" s="44"/>
      <c r="B4056" s="44"/>
      <c r="C4056" s="44"/>
      <c r="D4056" s="44"/>
      <c r="E4056" s="44"/>
      <c r="G4056" s="44"/>
      <c r="H4056" s="44"/>
      <c r="I4056" s="44"/>
      <c r="J4056" s="44"/>
      <c r="K4056" s="44"/>
      <c r="M4056" s="44"/>
      <c r="N4056" s="44"/>
      <c r="O4056" s="44"/>
      <c r="P4056" s="44"/>
      <c r="Q4056" s="44"/>
      <c r="W4056" s="44"/>
      <c r="X4056" s="44"/>
      <c r="Y4056" s="44"/>
    </row>
    <row r="4057" spans="1:25" s="47" customFormat="1" x14ac:dyDescent="0.25">
      <c r="A4057" s="44"/>
      <c r="B4057" s="44"/>
      <c r="C4057" s="44"/>
      <c r="D4057" s="44"/>
      <c r="E4057" s="44"/>
      <c r="G4057" s="44"/>
      <c r="H4057" s="44"/>
      <c r="I4057" s="44"/>
      <c r="J4057" s="44"/>
      <c r="K4057" s="44"/>
      <c r="M4057" s="44"/>
      <c r="N4057" s="44"/>
      <c r="O4057" s="44"/>
      <c r="P4057" s="44"/>
      <c r="Q4057" s="44"/>
      <c r="W4057" s="44"/>
      <c r="X4057" s="44"/>
      <c r="Y4057" s="44"/>
    </row>
    <row r="4058" spans="1:25" s="47" customFormat="1" x14ac:dyDescent="0.25">
      <c r="A4058" s="44"/>
      <c r="B4058" s="44"/>
      <c r="C4058" s="44"/>
      <c r="D4058" s="44"/>
      <c r="E4058" s="44"/>
      <c r="G4058" s="44"/>
      <c r="H4058" s="44"/>
      <c r="I4058" s="44"/>
      <c r="J4058" s="44"/>
      <c r="K4058" s="44"/>
      <c r="M4058" s="44"/>
      <c r="N4058" s="44"/>
      <c r="O4058" s="44"/>
      <c r="P4058" s="44"/>
      <c r="Q4058" s="44"/>
      <c r="W4058" s="44"/>
      <c r="X4058" s="44"/>
      <c r="Y4058" s="44"/>
    </row>
    <row r="4059" spans="1:25" s="47" customFormat="1" x14ac:dyDescent="0.25">
      <c r="A4059" s="44"/>
      <c r="B4059" s="44"/>
      <c r="C4059" s="44"/>
      <c r="D4059" s="44"/>
      <c r="E4059" s="44"/>
      <c r="G4059" s="44"/>
      <c r="H4059" s="44"/>
      <c r="I4059" s="44"/>
      <c r="J4059" s="44"/>
      <c r="K4059" s="44"/>
      <c r="M4059" s="44"/>
      <c r="N4059" s="44"/>
      <c r="O4059" s="44"/>
      <c r="P4059" s="44"/>
      <c r="Q4059" s="44"/>
      <c r="W4059" s="44"/>
      <c r="X4059" s="44"/>
      <c r="Y4059" s="44"/>
    </row>
    <row r="4060" spans="1:25" s="47" customFormat="1" x14ac:dyDescent="0.25">
      <c r="A4060" s="44"/>
      <c r="B4060" s="44"/>
      <c r="C4060" s="44"/>
      <c r="D4060" s="44"/>
      <c r="E4060" s="44"/>
      <c r="G4060" s="44"/>
      <c r="H4060" s="44"/>
      <c r="I4060" s="44"/>
      <c r="J4060" s="44"/>
      <c r="K4060" s="44"/>
      <c r="M4060" s="44"/>
      <c r="N4060" s="44"/>
      <c r="O4060" s="44"/>
      <c r="P4060" s="44"/>
      <c r="Q4060" s="44"/>
      <c r="W4060" s="44"/>
      <c r="X4060" s="44"/>
      <c r="Y4060" s="44"/>
    </row>
    <row r="4061" spans="1:25" s="47" customFormat="1" x14ac:dyDescent="0.25">
      <c r="A4061" s="44"/>
      <c r="B4061" s="44"/>
      <c r="C4061" s="44"/>
      <c r="D4061" s="44"/>
      <c r="E4061" s="44"/>
      <c r="G4061" s="44"/>
      <c r="H4061" s="44"/>
      <c r="I4061" s="44"/>
      <c r="J4061" s="44"/>
      <c r="K4061" s="44"/>
      <c r="M4061" s="44"/>
      <c r="N4061" s="44"/>
      <c r="O4061" s="44"/>
      <c r="P4061" s="44"/>
      <c r="Q4061" s="44"/>
      <c r="W4061" s="44"/>
      <c r="X4061" s="44"/>
      <c r="Y4061" s="44"/>
    </row>
    <row r="4062" spans="1:25" s="47" customFormat="1" x14ac:dyDescent="0.25">
      <c r="A4062" s="44"/>
      <c r="B4062" s="44"/>
      <c r="C4062" s="44"/>
      <c r="D4062" s="44"/>
      <c r="E4062" s="44"/>
      <c r="G4062" s="44"/>
      <c r="H4062" s="44"/>
      <c r="I4062" s="44"/>
      <c r="J4062" s="44"/>
      <c r="K4062" s="44"/>
      <c r="M4062" s="44"/>
      <c r="N4062" s="44"/>
      <c r="O4062" s="44"/>
      <c r="P4062" s="44"/>
      <c r="Q4062" s="44"/>
      <c r="W4062" s="44"/>
      <c r="X4062" s="44"/>
      <c r="Y4062" s="44"/>
    </row>
    <row r="4063" spans="1:25" s="47" customFormat="1" x14ac:dyDescent="0.25">
      <c r="A4063" s="44"/>
      <c r="B4063" s="44"/>
      <c r="C4063" s="44"/>
      <c r="D4063" s="44"/>
      <c r="E4063" s="44"/>
      <c r="G4063" s="44"/>
      <c r="H4063" s="44"/>
      <c r="I4063" s="44"/>
      <c r="J4063" s="44"/>
      <c r="K4063" s="44"/>
      <c r="M4063" s="44"/>
      <c r="N4063" s="44"/>
      <c r="O4063" s="44"/>
      <c r="P4063" s="44"/>
      <c r="Q4063" s="44"/>
      <c r="W4063" s="44"/>
      <c r="X4063" s="44"/>
      <c r="Y4063" s="44"/>
    </row>
    <row r="4064" spans="1:25" s="47" customFormat="1" x14ac:dyDescent="0.25">
      <c r="A4064" s="44"/>
      <c r="B4064" s="44"/>
      <c r="C4064" s="44"/>
      <c r="D4064" s="44"/>
      <c r="E4064" s="44"/>
      <c r="G4064" s="44"/>
      <c r="H4064" s="44"/>
      <c r="I4064" s="44"/>
      <c r="J4064" s="44"/>
      <c r="K4064" s="44"/>
      <c r="M4064" s="44"/>
      <c r="N4064" s="44"/>
      <c r="O4064" s="44"/>
      <c r="P4064" s="44"/>
      <c r="Q4064" s="44"/>
      <c r="W4064" s="44"/>
      <c r="X4064" s="44"/>
      <c r="Y4064" s="44"/>
    </row>
    <row r="4065" spans="1:25" s="47" customFormat="1" x14ac:dyDescent="0.25">
      <c r="A4065" s="44"/>
      <c r="B4065" s="44"/>
      <c r="C4065" s="44"/>
      <c r="D4065" s="44"/>
      <c r="E4065" s="44"/>
      <c r="G4065" s="44"/>
      <c r="H4065" s="44"/>
      <c r="I4065" s="44"/>
      <c r="J4065" s="44"/>
      <c r="K4065" s="44"/>
      <c r="M4065" s="44"/>
      <c r="N4065" s="44"/>
      <c r="O4065" s="44"/>
      <c r="P4065" s="44"/>
      <c r="Q4065" s="44"/>
      <c r="W4065" s="44"/>
      <c r="X4065" s="44"/>
      <c r="Y4065" s="44"/>
    </row>
    <row r="4066" spans="1:25" s="47" customFormat="1" x14ac:dyDescent="0.25">
      <c r="A4066" s="44"/>
      <c r="B4066" s="44"/>
      <c r="C4066" s="44"/>
      <c r="D4066" s="44"/>
      <c r="E4066" s="44"/>
      <c r="G4066" s="44"/>
      <c r="H4066" s="44"/>
      <c r="I4066" s="44"/>
      <c r="J4066" s="44"/>
      <c r="K4066" s="44"/>
      <c r="M4066" s="44"/>
      <c r="N4066" s="44"/>
      <c r="O4066" s="44"/>
      <c r="P4066" s="44"/>
      <c r="Q4066" s="44"/>
      <c r="W4066" s="44"/>
      <c r="X4066" s="44"/>
      <c r="Y4066" s="44"/>
    </row>
    <row r="4067" spans="1:25" s="47" customFormat="1" x14ac:dyDescent="0.25">
      <c r="A4067" s="44"/>
      <c r="B4067" s="44"/>
      <c r="C4067" s="44"/>
      <c r="D4067" s="44"/>
      <c r="E4067" s="44"/>
      <c r="G4067" s="44"/>
      <c r="H4067" s="44"/>
      <c r="I4067" s="44"/>
      <c r="J4067" s="44"/>
      <c r="K4067" s="44"/>
      <c r="M4067" s="44"/>
      <c r="N4067" s="44"/>
      <c r="O4067" s="44"/>
      <c r="P4067" s="44"/>
      <c r="Q4067" s="44"/>
      <c r="W4067" s="44"/>
      <c r="X4067" s="44"/>
      <c r="Y4067" s="44"/>
    </row>
    <row r="4068" spans="1:25" s="47" customFormat="1" x14ac:dyDescent="0.25">
      <c r="A4068" s="44"/>
      <c r="B4068" s="44"/>
      <c r="C4068" s="44"/>
      <c r="D4068" s="44"/>
      <c r="E4068" s="44"/>
      <c r="G4068" s="44"/>
      <c r="H4068" s="44"/>
      <c r="I4068" s="44"/>
      <c r="J4068" s="44"/>
      <c r="K4068" s="44"/>
      <c r="M4068" s="44"/>
      <c r="N4068" s="44"/>
      <c r="O4068" s="44"/>
      <c r="P4068" s="44"/>
      <c r="Q4068" s="44"/>
      <c r="W4068" s="44"/>
      <c r="X4068" s="44"/>
      <c r="Y4068" s="44"/>
    </row>
    <row r="4069" spans="1:25" s="47" customFormat="1" x14ac:dyDescent="0.25">
      <c r="A4069" s="44"/>
      <c r="B4069" s="44"/>
      <c r="C4069" s="44"/>
      <c r="D4069" s="44"/>
      <c r="E4069" s="44"/>
      <c r="G4069" s="44"/>
      <c r="H4069" s="44"/>
      <c r="I4069" s="44"/>
      <c r="J4069" s="44"/>
      <c r="K4069" s="44"/>
      <c r="M4069" s="44"/>
      <c r="N4069" s="44"/>
      <c r="O4069" s="44"/>
      <c r="P4069" s="44"/>
      <c r="Q4069" s="44"/>
      <c r="W4069" s="44"/>
      <c r="X4069" s="44"/>
      <c r="Y4069" s="44"/>
    </row>
    <row r="4070" spans="1:25" s="47" customFormat="1" x14ac:dyDescent="0.25">
      <c r="A4070" s="44"/>
      <c r="B4070" s="44"/>
      <c r="C4070" s="44"/>
      <c r="D4070" s="44"/>
      <c r="E4070" s="44"/>
      <c r="G4070" s="44"/>
      <c r="H4070" s="44"/>
      <c r="I4070" s="44"/>
      <c r="J4070" s="44"/>
      <c r="K4070" s="44"/>
      <c r="M4070" s="44"/>
      <c r="N4070" s="44"/>
      <c r="O4070" s="44"/>
      <c r="P4070" s="44"/>
      <c r="Q4070" s="44"/>
      <c r="W4070" s="44"/>
      <c r="X4070" s="44"/>
      <c r="Y4070" s="44"/>
    </row>
    <row r="4071" spans="1:25" s="47" customFormat="1" x14ac:dyDescent="0.25">
      <c r="A4071" s="44"/>
      <c r="B4071" s="44"/>
      <c r="C4071" s="44"/>
      <c r="D4071" s="44"/>
      <c r="E4071" s="44"/>
      <c r="G4071" s="44"/>
      <c r="H4071" s="44"/>
      <c r="I4071" s="44"/>
      <c r="J4071" s="44"/>
      <c r="K4071" s="44"/>
      <c r="M4071" s="44"/>
      <c r="N4071" s="44"/>
      <c r="O4071" s="44"/>
      <c r="P4071" s="44"/>
      <c r="Q4071" s="44"/>
      <c r="W4071" s="44"/>
      <c r="X4071" s="44"/>
      <c r="Y4071" s="44"/>
    </row>
    <row r="4072" spans="1:25" s="47" customFormat="1" x14ac:dyDescent="0.25">
      <c r="A4072" s="44"/>
      <c r="B4072" s="44"/>
      <c r="C4072" s="44"/>
      <c r="D4072" s="44"/>
      <c r="E4072" s="44"/>
      <c r="G4072" s="44"/>
      <c r="H4072" s="44"/>
      <c r="I4072" s="44"/>
      <c r="J4072" s="44"/>
      <c r="K4072" s="44"/>
      <c r="M4072" s="44"/>
      <c r="N4072" s="44"/>
      <c r="O4072" s="44"/>
      <c r="P4072" s="44"/>
      <c r="Q4072" s="44"/>
      <c r="W4072" s="44"/>
      <c r="X4072" s="44"/>
      <c r="Y4072" s="44"/>
    </row>
    <row r="4073" spans="1:25" s="47" customFormat="1" x14ac:dyDescent="0.25">
      <c r="A4073" s="44"/>
      <c r="B4073" s="44"/>
      <c r="C4073" s="44"/>
      <c r="D4073" s="44"/>
      <c r="E4073" s="44"/>
      <c r="G4073" s="44"/>
      <c r="H4073" s="44"/>
      <c r="I4073" s="44"/>
      <c r="J4073" s="44"/>
      <c r="K4073" s="44"/>
      <c r="M4073" s="44"/>
      <c r="N4073" s="44"/>
      <c r="O4073" s="44"/>
      <c r="P4073" s="44"/>
      <c r="Q4073" s="44"/>
      <c r="W4073" s="44"/>
      <c r="X4073" s="44"/>
      <c r="Y4073" s="44"/>
    </row>
    <row r="4074" spans="1:25" s="47" customFormat="1" x14ac:dyDescent="0.25">
      <c r="A4074" s="44"/>
      <c r="B4074" s="44"/>
      <c r="C4074" s="44"/>
      <c r="D4074" s="44"/>
      <c r="E4074" s="44"/>
      <c r="G4074" s="44"/>
      <c r="H4074" s="44"/>
      <c r="I4074" s="44"/>
      <c r="J4074" s="44"/>
      <c r="K4074" s="44"/>
      <c r="M4074" s="44"/>
      <c r="N4074" s="44"/>
      <c r="O4074" s="44"/>
      <c r="P4074" s="44"/>
      <c r="Q4074" s="44"/>
      <c r="W4074" s="44"/>
      <c r="X4074" s="44"/>
      <c r="Y4074" s="44"/>
    </row>
    <row r="4075" spans="1:25" s="47" customFormat="1" x14ac:dyDescent="0.25">
      <c r="A4075" s="44"/>
      <c r="B4075" s="44"/>
      <c r="C4075" s="44"/>
      <c r="D4075" s="44"/>
      <c r="E4075" s="44"/>
      <c r="G4075" s="44"/>
      <c r="H4075" s="44"/>
      <c r="I4075" s="44"/>
      <c r="J4075" s="44"/>
      <c r="K4075" s="44"/>
      <c r="M4075" s="44"/>
      <c r="N4075" s="44"/>
      <c r="O4075" s="44"/>
      <c r="P4075" s="44"/>
      <c r="Q4075" s="44"/>
      <c r="W4075" s="44"/>
      <c r="X4075" s="44"/>
      <c r="Y4075" s="44"/>
    </row>
    <row r="4076" spans="1:25" s="47" customFormat="1" x14ac:dyDescent="0.25">
      <c r="A4076" s="44"/>
      <c r="B4076" s="44"/>
      <c r="C4076" s="44"/>
      <c r="D4076" s="44"/>
      <c r="E4076" s="44"/>
      <c r="G4076" s="44"/>
      <c r="H4076" s="44"/>
      <c r="I4076" s="44"/>
      <c r="J4076" s="44"/>
      <c r="K4076" s="44"/>
      <c r="M4076" s="44"/>
      <c r="N4076" s="44"/>
      <c r="O4076" s="44"/>
      <c r="P4076" s="44"/>
      <c r="Q4076" s="44"/>
      <c r="W4076" s="44"/>
      <c r="X4076" s="44"/>
      <c r="Y4076" s="44"/>
    </row>
    <row r="4077" spans="1:25" s="47" customFormat="1" x14ac:dyDescent="0.25">
      <c r="A4077" s="44"/>
      <c r="B4077" s="44"/>
      <c r="C4077" s="44"/>
      <c r="D4077" s="44"/>
      <c r="E4077" s="44"/>
      <c r="G4077" s="44"/>
      <c r="H4077" s="44"/>
      <c r="I4077" s="44"/>
      <c r="J4077" s="44"/>
      <c r="K4077" s="44"/>
      <c r="M4077" s="44"/>
      <c r="N4077" s="44"/>
      <c r="O4077" s="44"/>
      <c r="P4077" s="44"/>
      <c r="Q4077" s="44"/>
      <c r="W4077" s="44"/>
      <c r="X4077" s="44"/>
      <c r="Y4077" s="44"/>
    </row>
    <row r="4078" spans="1:25" s="47" customFormat="1" x14ac:dyDescent="0.25">
      <c r="A4078" s="44"/>
      <c r="B4078" s="44"/>
      <c r="C4078" s="44"/>
      <c r="D4078" s="44"/>
      <c r="E4078" s="44"/>
      <c r="G4078" s="44"/>
      <c r="H4078" s="44"/>
      <c r="I4078" s="44"/>
      <c r="J4078" s="44"/>
      <c r="K4078" s="44"/>
      <c r="M4078" s="44"/>
      <c r="N4078" s="44"/>
      <c r="O4078" s="44"/>
      <c r="P4078" s="44"/>
      <c r="Q4078" s="44"/>
      <c r="W4078" s="44"/>
      <c r="X4078" s="44"/>
      <c r="Y4078" s="44"/>
    </row>
    <row r="4079" spans="1:25" s="47" customFormat="1" x14ac:dyDescent="0.25">
      <c r="A4079" s="44"/>
      <c r="B4079" s="44"/>
      <c r="C4079" s="44"/>
      <c r="D4079" s="44"/>
      <c r="E4079" s="44"/>
      <c r="G4079" s="44"/>
      <c r="H4079" s="44"/>
      <c r="I4079" s="44"/>
      <c r="J4079" s="44"/>
      <c r="K4079" s="44"/>
      <c r="M4079" s="44"/>
      <c r="N4079" s="44"/>
      <c r="O4079" s="44"/>
      <c r="P4079" s="44"/>
      <c r="Q4079" s="44"/>
      <c r="W4079" s="44"/>
      <c r="X4079" s="44"/>
      <c r="Y4079" s="44"/>
    </row>
    <row r="4080" spans="1:25" s="47" customFormat="1" x14ac:dyDescent="0.25">
      <c r="A4080" s="44"/>
      <c r="B4080" s="44"/>
      <c r="C4080" s="44"/>
      <c r="D4080" s="44"/>
      <c r="E4080" s="44"/>
      <c r="G4080" s="44"/>
      <c r="H4080" s="44"/>
      <c r="I4080" s="44"/>
      <c r="J4080" s="44"/>
      <c r="K4080" s="44"/>
      <c r="M4080" s="44"/>
      <c r="N4080" s="44"/>
      <c r="O4080" s="44"/>
      <c r="P4080" s="44"/>
      <c r="Q4080" s="44"/>
      <c r="W4080" s="44"/>
      <c r="X4080" s="44"/>
      <c r="Y4080" s="44"/>
    </row>
    <row r="4081" spans="1:25" s="47" customFormat="1" x14ac:dyDescent="0.25">
      <c r="A4081" s="44"/>
      <c r="B4081" s="44"/>
      <c r="C4081" s="44"/>
      <c r="D4081" s="44"/>
      <c r="E4081" s="44"/>
      <c r="G4081" s="44"/>
      <c r="H4081" s="44"/>
      <c r="I4081" s="44"/>
      <c r="J4081" s="44"/>
      <c r="K4081" s="44"/>
      <c r="M4081" s="44"/>
      <c r="N4081" s="44"/>
      <c r="O4081" s="44"/>
      <c r="P4081" s="44"/>
      <c r="Q4081" s="44"/>
      <c r="W4081" s="44"/>
      <c r="X4081" s="44"/>
      <c r="Y4081" s="44"/>
    </row>
    <row r="4082" spans="1:25" s="47" customFormat="1" x14ac:dyDescent="0.25">
      <c r="A4082" s="44"/>
      <c r="B4082" s="44"/>
      <c r="C4082" s="44"/>
      <c r="D4082" s="44"/>
      <c r="E4082" s="44"/>
      <c r="G4082" s="44"/>
      <c r="H4082" s="44"/>
      <c r="I4082" s="44"/>
      <c r="J4082" s="44"/>
      <c r="K4082" s="44"/>
      <c r="M4082" s="44"/>
      <c r="N4082" s="44"/>
      <c r="O4082" s="44"/>
      <c r="P4082" s="44"/>
      <c r="Q4082" s="44"/>
      <c r="W4082" s="44"/>
      <c r="X4082" s="44"/>
      <c r="Y4082" s="44"/>
    </row>
    <row r="4083" spans="1:25" s="47" customFormat="1" x14ac:dyDescent="0.25">
      <c r="A4083" s="44"/>
      <c r="B4083" s="44"/>
      <c r="C4083" s="44"/>
      <c r="D4083" s="44"/>
      <c r="E4083" s="44"/>
      <c r="G4083" s="44"/>
      <c r="H4083" s="44"/>
      <c r="I4083" s="44"/>
      <c r="J4083" s="44"/>
      <c r="K4083" s="44"/>
      <c r="M4083" s="44"/>
      <c r="N4083" s="44"/>
      <c r="O4083" s="44"/>
      <c r="P4083" s="44"/>
      <c r="Q4083" s="44"/>
      <c r="W4083" s="44"/>
      <c r="X4083" s="44"/>
      <c r="Y4083" s="44"/>
    </row>
    <row r="4084" spans="1:25" s="47" customFormat="1" x14ac:dyDescent="0.25">
      <c r="A4084" s="44"/>
      <c r="B4084" s="44"/>
      <c r="C4084" s="44"/>
      <c r="D4084" s="44"/>
      <c r="E4084" s="44"/>
      <c r="G4084" s="44"/>
      <c r="H4084" s="44"/>
      <c r="I4084" s="44"/>
      <c r="J4084" s="44"/>
      <c r="K4084" s="44"/>
      <c r="M4084" s="44"/>
      <c r="N4084" s="44"/>
      <c r="O4084" s="44"/>
      <c r="P4084" s="44"/>
      <c r="Q4084" s="44"/>
      <c r="W4084" s="44"/>
      <c r="X4084" s="44"/>
      <c r="Y4084" s="44"/>
    </row>
    <row r="4085" spans="1:25" s="47" customFormat="1" x14ac:dyDescent="0.25">
      <c r="A4085" s="44"/>
      <c r="B4085" s="44"/>
      <c r="C4085" s="44"/>
      <c r="D4085" s="44"/>
      <c r="E4085" s="44"/>
      <c r="G4085" s="44"/>
      <c r="H4085" s="44"/>
      <c r="I4085" s="44"/>
      <c r="J4085" s="44"/>
      <c r="K4085" s="44"/>
      <c r="M4085" s="44"/>
      <c r="N4085" s="44"/>
      <c r="O4085" s="44"/>
      <c r="P4085" s="44"/>
      <c r="Q4085" s="44"/>
      <c r="W4085" s="44"/>
      <c r="X4085" s="44"/>
      <c r="Y4085" s="44"/>
    </row>
    <row r="4086" spans="1:25" s="47" customFormat="1" x14ac:dyDescent="0.25">
      <c r="A4086" s="44"/>
      <c r="B4086" s="44"/>
      <c r="C4086" s="44"/>
      <c r="D4086" s="44"/>
      <c r="E4086" s="44"/>
      <c r="G4086" s="44"/>
      <c r="H4086" s="44"/>
      <c r="I4086" s="44"/>
      <c r="J4086" s="44"/>
      <c r="K4086" s="44"/>
      <c r="M4086" s="44"/>
      <c r="N4086" s="44"/>
      <c r="O4086" s="44"/>
      <c r="P4086" s="44"/>
      <c r="Q4086" s="44"/>
      <c r="W4086" s="44"/>
      <c r="X4086" s="44"/>
      <c r="Y4086" s="44"/>
    </row>
    <row r="4087" spans="1:25" s="47" customFormat="1" x14ac:dyDescent="0.25">
      <c r="A4087" s="44"/>
      <c r="B4087" s="44"/>
      <c r="C4087" s="44"/>
      <c r="D4087" s="44"/>
      <c r="E4087" s="44"/>
      <c r="G4087" s="44"/>
      <c r="H4087" s="44"/>
      <c r="I4087" s="44"/>
      <c r="J4087" s="44"/>
      <c r="K4087" s="44"/>
      <c r="M4087" s="44"/>
      <c r="N4087" s="44"/>
      <c r="O4087" s="44"/>
      <c r="P4087" s="44"/>
      <c r="Q4087" s="44"/>
      <c r="W4087" s="44"/>
      <c r="X4087" s="44"/>
      <c r="Y4087" s="44"/>
    </row>
    <row r="4088" spans="1:25" s="47" customFormat="1" x14ac:dyDescent="0.25">
      <c r="A4088" s="44"/>
      <c r="B4088" s="44"/>
      <c r="C4088" s="44"/>
      <c r="D4088" s="44"/>
      <c r="E4088" s="44"/>
      <c r="G4088" s="44"/>
      <c r="H4088" s="44"/>
      <c r="I4088" s="44"/>
      <c r="J4088" s="44"/>
      <c r="K4088" s="44"/>
      <c r="M4088" s="44"/>
      <c r="N4088" s="44"/>
      <c r="O4088" s="44"/>
      <c r="P4088" s="44"/>
      <c r="Q4088" s="44"/>
      <c r="W4088" s="44"/>
      <c r="X4088" s="44"/>
      <c r="Y4088" s="44"/>
    </row>
    <row r="4089" spans="1:25" s="47" customFormat="1" x14ac:dyDescent="0.25">
      <c r="A4089" s="44"/>
      <c r="B4089" s="44"/>
      <c r="C4089" s="44"/>
      <c r="D4089" s="44"/>
      <c r="E4089" s="44"/>
      <c r="G4089" s="44"/>
      <c r="H4089" s="44"/>
      <c r="I4089" s="44"/>
      <c r="J4089" s="44"/>
      <c r="K4089" s="44"/>
      <c r="M4089" s="44"/>
      <c r="N4089" s="44"/>
      <c r="O4089" s="44"/>
      <c r="P4089" s="44"/>
      <c r="Q4089" s="44"/>
      <c r="W4089" s="44"/>
      <c r="X4089" s="44"/>
      <c r="Y4089" s="44"/>
    </row>
    <row r="4090" spans="1:25" s="47" customFormat="1" x14ac:dyDescent="0.25">
      <c r="A4090" s="44"/>
      <c r="B4090" s="44"/>
      <c r="C4090" s="44"/>
      <c r="D4090" s="44"/>
      <c r="E4090" s="44"/>
      <c r="G4090" s="44"/>
      <c r="H4090" s="44"/>
      <c r="I4090" s="44"/>
      <c r="J4090" s="44"/>
      <c r="K4090" s="44"/>
      <c r="M4090" s="44"/>
      <c r="N4090" s="44"/>
      <c r="O4090" s="44"/>
      <c r="P4090" s="44"/>
      <c r="Q4090" s="44"/>
      <c r="W4090" s="44"/>
      <c r="X4090" s="44"/>
      <c r="Y4090" s="44"/>
    </row>
    <row r="4091" spans="1:25" s="47" customFormat="1" x14ac:dyDescent="0.25">
      <c r="A4091" s="44"/>
      <c r="B4091" s="44"/>
      <c r="C4091" s="44"/>
      <c r="D4091" s="44"/>
      <c r="E4091" s="44"/>
      <c r="G4091" s="44"/>
      <c r="H4091" s="44"/>
      <c r="I4091" s="44"/>
      <c r="J4091" s="44"/>
      <c r="K4091" s="44"/>
      <c r="M4091" s="44"/>
      <c r="N4091" s="44"/>
      <c r="O4091" s="44"/>
      <c r="P4091" s="44"/>
      <c r="Q4091" s="44"/>
      <c r="W4091" s="44"/>
      <c r="X4091" s="44"/>
      <c r="Y4091" s="44"/>
    </row>
    <row r="4092" spans="1:25" s="47" customFormat="1" x14ac:dyDescent="0.25">
      <c r="A4092" s="44"/>
      <c r="B4092" s="44"/>
      <c r="C4092" s="44"/>
      <c r="D4092" s="44"/>
      <c r="E4092" s="44"/>
      <c r="G4092" s="44"/>
      <c r="H4092" s="44"/>
      <c r="I4092" s="44"/>
      <c r="J4092" s="44"/>
      <c r="K4092" s="44"/>
      <c r="M4092" s="44"/>
      <c r="N4092" s="44"/>
      <c r="O4092" s="44"/>
      <c r="P4092" s="44"/>
      <c r="Q4092" s="44"/>
      <c r="W4092" s="44"/>
      <c r="X4092" s="44"/>
      <c r="Y4092" s="44"/>
    </row>
    <row r="4093" spans="1:25" s="47" customFormat="1" x14ac:dyDescent="0.25">
      <c r="A4093" s="44"/>
      <c r="B4093" s="44"/>
      <c r="C4093" s="44"/>
      <c r="D4093" s="44"/>
      <c r="E4093" s="44"/>
      <c r="G4093" s="44"/>
      <c r="H4093" s="44"/>
      <c r="I4093" s="44"/>
      <c r="J4093" s="44"/>
      <c r="K4093" s="44"/>
      <c r="M4093" s="44"/>
      <c r="N4093" s="44"/>
      <c r="O4093" s="44"/>
      <c r="P4093" s="44"/>
      <c r="Q4093" s="44"/>
      <c r="W4093" s="44"/>
      <c r="X4093" s="44"/>
      <c r="Y4093" s="44"/>
    </row>
    <row r="4094" spans="1:25" s="47" customFormat="1" x14ac:dyDescent="0.25">
      <c r="A4094" s="44"/>
      <c r="B4094" s="44"/>
      <c r="C4094" s="44"/>
      <c r="D4094" s="44"/>
      <c r="E4094" s="44"/>
      <c r="G4094" s="44"/>
      <c r="H4094" s="44"/>
      <c r="I4094" s="44"/>
      <c r="J4094" s="44"/>
      <c r="K4094" s="44"/>
      <c r="M4094" s="44"/>
      <c r="N4094" s="44"/>
      <c r="O4094" s="44"/>
      <c r="P4094" s="44"/>
      <c r="Q4094" s="44"/>
      <c r="W4094" s="44"/>
      <c r="X4094" s="44"/>
      <c r="Y4094" s="44"/>
    </row>
    <row r="4095" spans="1:25" s="47" customFormat="1" x14ac:dyDescent="0.25">
      <c r="A4095" s="44"/>
      <c r="B4095" s="44"/>
      <c r="C4095" s="44"/>
      <c r="D4095" s="44"/>
      <c r="E4095" s="44"/>
      <c r="G4095" s="44"/>
      <c r="H4095" s="44"/>
      <c r="I4095" s="44"/>
      <c r="J4095" s="44"/>
      <c r="K4095" s="44"/>
      <c r="M4095" s="44"/>
      <c r="N4095" s="44"/>
      <c r="O4095" s="44"/>
      <c r="P4095" s="44"/>
      <c r="Q4095" s="44"/>
      <c r="W4095" s="44"/>
      <c r="X4095" s="44"/>
      <c r="Y4095" s="44"/>
    </row>
    <row r="4096" spans="1:25" s="47" customFormat="1" x14ac:dyDescent="0.25">
      <c r="A4096" s="44"/>
      <c r="B4096" s="44"/>
      <c r="C4096" s="44"/>
      <c r="D4096" s="44"/>
      <c r="E4096" s="44"/>
      <c r="G4096" s="44"/>
      <c r="H4096" s="44"/>
      <c r="I4096" s="44"/>
      <c r="J4096" s="44"/>
      <c r="K4096" s="44"/>
      <c r="M4096" s="44"/>
      <c r="N4096" s="44"/>
      <c r="O4096" s="44"/>
      <c r="P4096" s="44"/>
      <c r="Q4096" s="44"/>
      <c r="W4096" s="44"/>
      <c r="X4096" s="44"/>
      <c r="Y4096" s="44"/>
    </row>
    <row r="4097" spans="1:25" s="47" customFormat="1" x14ac:dyDescent="0.25">
      <c r="A4097" s="44"/>
      <c r="B4097" s="44"/>
      <c r="C4097" s="44"/>
      <c r="D4097" s="44"/>
      <c r="E4097" s="44"/>
      <c r="G4097" s="44"/>
      <c r="H4097" s="44"/>
      <c r="I4097" s="44"/>
      <c r="J4097" s="44"/>
      <c r="K4097" s="44"/>
      <c r="M4097" s="44"/>
      <c r="N4097" s="44"/>
      <c r="O4097" s="44"/>
      <c r="P4097" s="44"/>
      <c r="Q4097" s="44"/>
      <c r="W4097" s="44"/>
      <c r="X4097" s="44"/>
      <c r="Y4097" s="44"/>
    </row>
    <row r="4098" spans="1:25" s="47" customFormat="1" x14ac:dyDescent="0.25">
      <c r="A4098" s="44"/>
      <c r="B4098" s="44"/>
      <c r="C4098" s="44"/>
      <c r="D4098" s="44"/>
      <c r="E4098" s="44"/>
      <c r="G4098" s="44"/>
      <c r="H4098" s="44"/>
      <c r="I4098" s="44"/>
      <c r="J4098" s="44"/>
      <c r="K4098" s="44"/>
      <c r="M4098" s="44"/>
      <c r="N4098" s="44"/>
      <c r="O4098" s="44"/>
      <c r="P4098" s="44"/>
      <c r="Q4098" s="44"/>
      <c r="W4098" s="44"/>
      <c r="X4098" s="44"/>
      <c r="Y4098" s="44"/>
    </row>
    <row r="4099" spans="1:25" s="47" customFormat="1" x14ac:dyDescent="0.25">
      <c r="A4099" s="44"/>
      <c r="B4099" s="44"/>
      <c r="C4099" s="44"/>
      <c r="D4099" s="44"/>
      <c r="E4099" s="44"/>
      <c r="G4099" s="44"/>
      <c r="H4099" s="44"/>
      <c r="I4099" s="44"/>
      <c r="J4099" s="44"/>
      <c r="K4099" s="44"/>
      <c r="M4099" s="44"/>
      <c r="N4099" s="44"/>
      <c r="O4099" s="44"/>
      <c r="P4099" s="44"/>
      <c r="Q4099" s="44"/>
      <c r="W4099" s="44"/>
      <c r="X4099" s="44"/>
      <c r="Y4099" s="44"/>
    </row>
    <row r="4100" spans="1:25" s="47" customFormat="1" x14ac:dyDescent="0.25">
      <c r="A4100" s="44"/>
      <c r="B4100" s="44"/>
      <c r="C4100" s="44"/>
      <c r="D4100" s="44"/>
      <c r="E4100" s="44"/>
      <c r="G4100" s="44"/>
      <c r="H4100" s="44"/>
      <c r="I4100" s="44"/>
      <c r="J4100" s="44"/>
      <c r="K4100" s="44"/>
      <c r="M4100" s="44"/>
      <c r="N4100" s="44"/>
      <c r="O4100" s="44"/>
      <c r="P4100" s="44"/>
      <c r="Q4100" s="44"/>
      <c r="W4100" s="44"/>
      <c r="X4100" s="44"/>
      <c r="Y4100" s="44"/>
    </row>
    <row r="4101" spans="1:25" s="47" customFormat="1" x14ac:dyDescent="0.25">
      <c r="A4101" s="44"/>
      <c r="B4101" s="44"/>
      <c r="C4101" s="44"/>
      <c r="D4101" s="44"/>
      <c r="E4101" s="44"/>
      <c r="G4101" s="44"/>
      <c r="H4101" s="44"/>
      <c r="I4101" s="44"/>
      <c r="J4101" s="44"/>
      <c r="K4101" s="44"/>
      <c r="M4101" s="44"/>
      <c r="N4101" s="44"/>
      <c r="O4101" s="44"/>
      <c r="P4101" s="44"/>
      <c r="Q4101" s="44"/>
      <c r="W4101" s="44"/>
      <c r="X4101" s="44"/>
      <c r="Y4101" s="44"/>
    </row>
    <row r="4102" spans="1:25" s="47" customFormat="1" x14ac:dyDescent="0.25">
      <c r="A4102" s="44"/>
      <c r="B4102" s="44"/>
      <c r="C4102" s="44"/>
      <c r="D4102" s="44"/>
      <c r="E4102" s="44"/>
      <c r="G4102" s="44"/>
      <c r="H4102" s="44"/>
      <c r="I4102" s="44"/>
      <c r="J4102" s="44"/>
      <c r="K4102" s="44"/>
      <c r="M4102" s="44"/>
      <c r="N4102" s="44"/>
      <c r="O4102" s="44"/>
      <c r="P4102" s="44"/>
      <c r="Q4102" s="44"/>
      <c r="W4102" s="44"/>
      <c r="X4102" s="44"/>
      <c r="Y4102" s="44"/>
    </row>
    <row r="4103" spans="1:25" s="47" customFormat="1" x14ac:dyDescent="0.25">
      <c r="A4103" s="44"/>
      <c r="B4103" s="44"/>
      <c r="C4103" s="44"/>
      <c r="D4103" s="44"/>
      <c r="E4103" s="44"/>
      <c r="G4103" s="44"/>
      <c r="H4103" s="44"/>
      <c r="I4103" s="44"/>
      <c r="J4103" s="44"/>
      <c r="K4103" s="44"/>
      <c r="M4103" s="44"/>
      <c r="N4103" s="44"/>
      <c r="O4103" s="44"/>
      <c r="P4103" s="44"/>
      <c r="Q4103" s="44"/>
      <c r="W4103" s="44"/>
      <c r="X4103" s="44"/>
      <c r="Y4103" s="44"/>
    </row>
    <row r="4104" spans="1:25" s="47" customFormat="1" x14ac:dyDescent="0.25">
      <c r="A4104" s="44"/>
      <c r="B4104" s="44"/>
      <c r="C4104" s="44"/>
      <c r="D4104" s="44"/>
      <c r="E4104" s="44"/>
      <c r="G4104" s="44"/>
      <c r="H4104" s="44"/>
      <c r="I4104" s="44"/>
      <c r="J4104" s="44"/>
      <c r="K4104" s="44"/>
      <c r="M4104" s="44"/>
      <c r="N4104" s="44"/>
      <c r="O4104" s="44"/>
      <c r="P4104" s="44"/>
      <c r="Q4104" s="44"/>
      <c r="W4104" s="44"/>
      <c r="X4104" s="44"/>
      <c r="Y4104" s="44"/>
    </row>
    <row r="4105" spans="1:25" s="47" customFormat="1" x14ac:dyDescent="0.25">
      <c r="A4105" s="44"/>
      <c r="B4105" s="44"/>
      <c r="C4105" s="44"/>
      <c r="D4105" s="44"/>
      <c r="E4105" s="44"/>
      <c r="G4105" s="44"/>
      <c r="H4105" s="44"/>
      <c r="I4105" s="44"/>
      <c r="J4105" s="44"/>
      <c r="K4105" s="44"/>
      <c r="M4105" s="44"/>
      <c r="N4105" s="44"/>
      <c r="O4105" s="44"/>
      <c r="P4105" s="44"/>
      <c r="Q4105" s="44"/>
      <c r="W4105" s="44"/>
      <c r="X4105" s="44"/>
      <c r="Y4105" s="44"/>
    </row>
    <row r="4106" spans="1:25" s="47" customFormat="1" x14ac:dyDescent="0.25">
      <c r="A4106" s="44"/>
      <c r="B4106" s="44"/>
      <c r="C4106" s="44"/>
      <c r="D4106" s="44"/>
      <c r="E4106" s="44"/>
      <c r="G4106" s="44"/>
      <c r="H4106" s="44"/>
      <c r="I4106" s="44"/>
      <c r="J4106" s="44"/>
      <c r="K4106" s="44"/>
      <c r="M4106" s="44"/>
      <c r="N4106" s="44"/>
      <c r="O4106" s="44"/>
      <c r="P4106" s="44"/>
      <c r="Q4106" s="44"/>
      <c r="W4106" s="44"/>
      <c r="X4106" s="44"/>
      <c r="Y4106" s="44"/>
    </row>
    <row r="4107" spans="1:25" s="47" customFormat="1" x14ac:dyDescent="0.25">
      <c r="A4107" s="44"/>
      <c r="B4107" s="44"/>
      <c r="C4107" s="44"/>
      <c r="D4107" s="44"/>
      <c r="E4107" s="44"/>
      <c r="G4107" s="44"/>
      <c r="H4107" s="44"/>
      <c r="I4107" s="44"/>
      <c r="J4107" s="44"/>
      <c r="K4107" s="44"/>
      <c r="M4107" s="44"/>
      <c r="N4107" s="44"/>
      <c r="O4107" s="44"/>
      <c r="P4107" s="44"/>
      <c r="Q4107" s="44"/>
      <c r="W4107" s="44"/>
      <c r="X4107" s="44"/>
      <c r="Y4107" s="44"/>
    </row>
    <row r="4108" spans="1:25" s="47" customFormat="1" x14ac:dyDescent="0.25">
      <c r="A4108" s="44"/>
      <c r="B4108" s="44"/>
      <c r="C4108" s="44"/>
      <c r="D4108" s="44"/>
      <c r="E4108" s="44"/>
      <c r="G4108" s="44"/>
      <c r="H4108" s="44"/>
      <c r="I4108" s="44"/>
      <c r="J4108" s="44"/>
      <c r="K4108" s="44"/>
      <c r="M4108" s="44"/>
      <c r="N4108" s="44"/>
      <c r="O4108" s="44"/>
      <c r="P4108" s="44"/>
      <c r="Q4108" s="44"/>
      <c r="W4108" s="44"/>
      <c r="X4108" s="44"/>
      <c r="Y4108" s="44"/>
    </row>
    <row r="4109" spans="1:25" s="47" customFormat="1" x14ac:dyDescent="0.25">
      <c r="A4109" s="44"/>
      <c r="B4109" s="44"/>
      <c r="C4109" s="44"/>
      <c r="D4109" s="44"/>
      <c r="E4109" s="44"/>
      <c r="G4109" s="44"/>
      <c r="H4109" s="44"/>
      <c r="I4109" s="44"/>
      <c r="J4109" s="44"/>
      <c r="K4109" s="44"/>
      <c r="M4109" s="44"/>
      <c r="N4109" s="44"/>
      <c r="O4109" s="44"/>
      <c r="P4109" s="44"/>
      <c r="Q4109" s="44"/>
      <c r="W4109" s="44"/>
      <c r="X4109" s="44"/>
      <c r="Y4109" s="44"/>
    </row>
    <row r="4110" spans="1:25" s="47" customFormat="1" x14ac:dyDescent="0.25">
      <c r="A4110" s="44"/>
      <c r="B4110" s="44"/>
      <c r="C4110" s="44"/>
      <c r="D4110" s="44"/>
      <c r="E4110" s="44"/>
      <c r="G4110" s="44"/>
      <c r="H4110" s="44"/>
      <c r="I4110" s="44"/>
      <c r="J4110" s="44"/>
      <c r="K4110" s="44"/>
      <c r="M4110" s="44"/>
      <c r="N4110" s="44"/>
      <c r="O4110" s="44"/>
      <c r="P4110" s="44"/>
      <c r="Q4110" s="44"/>
      <c r="W4110" s="44"/>
      <c r="X4110" s="44"/>
      <c r="Y4110" s="44"/>
    </row>
    <row r="4111" spans="1:25" s="47" customFormat="1" x14ac:dyDescent="0.25">
      <c r="A4111" s="44"/>
      <c r="B4111" s="44"/>
      <c r="C4111" s="44"/>
      <c r="D4111" s="44"/>
      <c r="E4111" s="44"/>
      <c r="G4111" s="44"/>
      <c r="H4111" s="44"/>
      <c r="I4111" s="44"/>
      <c r="J4111" s="44"/>
      <c r="K4111" s="44"/>
      <c r="M4111" s="44"/>
      <c r="N4111" s="44"/>
      <c r="O4111" s="44"/>
      <c r="P4111" s="44"/>
      <c r="Q4111" s="44"/>
      <c r="W4111" s="44"/>
      <c r="X4111" s="44"/>
      <c r="Y4111" s="44"/>
    </row>
    <row r="4112" spans="1:25" s="47" customFormat="1" x14ac:dyDescent="0.25">
      <c r="A4112" s="44"/>
      <c r="B4112" s="44"/>
      <c r="C4112" s="44"/>
      <c r="D4112" s="44"/>
      <c r="E4112" s="44"/>
      <c r="G4112" s="44"/>
      <c r="H4112" s="44"/>
      <c r="I4112" s="44"/>
      <c r="J4112" s="44"/>
      <c r="K4112" s="44"/>
      <c r="M4112" s="44"/>
      <c r="N4112" s="44"/>
      <c r="O4112" s="44"/>
      <c r="P4112" s="44"/>
      <c r="Q4112" s="44"/>
      <c r="W4112" s="44"/>
      <c r="X4112" s="44"/>
      <c r="Y4112" s="44"/>
    </row>
    <row r="4113" spans="1:25" s="47" customFormat="1" x14ac:dyDescent="0.25">
      <c r="A4113" s="44"/>
      <c r="B4113" s="44"/>
      <c r="C4113" s="44"/>
      <c r="D4113" s="44"/>
      <c r="E4113" s="44"/>
      <c r="G4113" s="44"/>
      <c r="H4113" s="44"/>
      <c r="I4113" s="44"/>
      <c r="J4113" s="44"/>
      <c r="K4113" s="44"/>
      <c r="M4113" s="44"/>
      <c r="N4113" s="44"/>
      <c r="O4113" s="44"/>
      <c r="P4113" s="44"/>
      <c r="Q4113" s="44"/>
      <c r="W4113" s="44"/>
      <c r="X4113" s="44"/>
      <c r="Y4113" s="44"/>
    </row>
    <row r="4114" spans="1:25" s="47" customFormat="1" x14ac:dyDescent="0.25">
      <c r="A4114" s="44"/>
      <c r="B4114" s="44"/>
      <c r="C4114" s="44"/>
      <c r="D4114" s="44"/>
      <c r="E4114" s="44"/>
      <c r="G4114" s="44"/>
      <c r="H4114" s="44"/>
      <c r="I4114" s="44"/>
      <c r="J4114" s="44"/>
      <c r="K4114" s="44"/>
      <c r="M4114" s="44"/>
      <c r="N4114" s="44"/>
      <c r="O4114" s="44"/>
      <c r="P4114" s="44"/>
      <c r="Q4114" s="44"/>
      <c r="W4114" s="44"/>
      <c r="X4114" s="44"/>
      <c r="Y4114" s="44"/>
    </row>
    <row r="4115" spans="1:25" s="47" customFormat="1" x14ac:dyDescent="0.25">
      <c r="A4115" s="44"/>
      <c r="B4115" s="44"/>
      <c r="C4115" s="44"/>
      <c r="D4115" s="44"/>
      <c r="E4115" s="44"/>
      <c r="G4115" s="44"/>
      <c r="H4115" s="44"/>
      <c r="I4115" s="44"/>
      <c r="J4115" s="44"/>
      <c r="K4115" s="44"/>
      <c r="M4115" s="44"/>
      <c r="N4115" s="44"/>
      <c r="O4115" s="44"/>
      <c r="P4115" s="44"/>
      <c r="Q4115" s="44"/>
      <c r="W4115" s="44"/>
      <c r="X4115" s="44"/>
      <c r="Y4115" s="44"/>
    </row>
    <row r="4116" spans="1:25" s="47" customFormat="1" x14ac:dyDescent="0.25">
      <c r="A4116" s="44"/>
      <c r="B4116" s="44"/>
      <c r="C4116" s="44"/>
      <c r="D4116" s="44"/>
      <c r="E4116" s="44"/>
      <c r="G4116" s="44"/>
      <c r="H4116" s="44"/>
      <c r="I4116" s="44"/>
      <c r="J4116" s="44"/>
      <c r="K4116" s="44"/>
      <c r="M4116" s="44"/>
      <c r="N4116" s="44"/>
      <c r="O4116" s="44"/>
      <c r="P4116" s="44"/>
      <c r="Q4116" s="44"/>
      <c r="W4116" s="44"/>
      <c r="X4116" s="44"/>
      <c r="Y4116" s="44"/>
    </row>
    <row r="4117" spans="1:25" s="47" customFormat="1" x14ac:dyDescent="0.25">
      <c r="A4117" s="44"/>
      <c r="B4117" s="44"/>
      <c r="C4117" s="44"/>
      <c r="D4117" s="44"/>
      <c r="E4117" s="44"/>
      <c r="G4117" s="44"/>
      <c r="H4117" s="44"/>
      <c r="I4117" s="44"/>
      <c r="J4117" s="44"/>
      <c r="K4117" s="44"/>
      <c r="M4117" s="44"/>
      <c r="N4117" s="44"/>
      <c r="O4117" s="44"/>
      <c r="P4117" s="44"/>
      <c r="Q4117" s="44"/>
      <c r="W4117" s="44"/>
      <c r="X4117" s="44"/>
      <c r="Y4117" s="44"/>
    </row>
    <row r="4118" spans="1:25" s="47" customFormat="1" x14ac:dyDescent="0.25">
      <c r="A4118" s="44"/>
      <c r="B4118" s="44"/>
      <c r="C4118" s="44"/>
      <c r="D4118" s="44"/>
      <c r="E4118" s="44"/>
      <c r="G4118" s="44"/>
      <c r="H4118" s="44"/>
      <c r="I4118" s="44"/>
      <c r="J4118" s="44"/>
      <c r="K4118" s="44"/>
      <c r="M4118" s="44"/>
      <c r="N4118" s="44"/>
      <c r="O4118" s="44"/>
      <c r="P4118" s="44"/>
      <c r="Q4118" s="44"/>
      <c r="W4118" s="44"/>
      <c r="X4118" s="44"/>
      <c r="Y4118" s="44"/>
    </row>
    <row r="4119" spans="1:25" s="47" customFormat="1" x14ac:dyDescent="0.25">
      <c r="A4119" s="44"/>
      <c r="B4119" s="44"/>
      <c r="C4119" s="44"/>
      <c r="D4119" s="44"/>
      <c r="E4119" s="44"/>
      <c r="G4119" s="44"/>
      <c r="H4119" s="44"/>
      <c r="I4119" s="44"/>
      <c r="J4119" s="44"/>
      <c r="K4119" s="44"/>
      <c r="M4119" s="44"/>
      <c r="N4119" s="44"/>
      <c r="O4119" s="44"/>
      <c r="P4119" s="44"/>
      <c r="Q4119" s="44"/>
      <c r="W4119" s="44"/>
      <c r="X4119" s="44"/>
      <c r="Y4119" s="44"/>
    </row>
    <row r="4120" spans="1:25" s="47" customFormat="1" x14ac:dyDescent="0.25">
      <c r="A4120" s="44"/>
      <c r="B4120" s="44"/>
      <c r="C4120" s="44"/>
      <c r="D4120" s="44"/>
      <c r="E4120" s="44"/>
      <c r="G4120" s="44"/>
      <c r="H4120" s="44"/>
      <c r="I4120" s="44"/>
      <c r="J4120" s="44"/>
      <c r="K4120" s="44"/>
      <c r="M4120" s="44"/>
      <c r="N4120" s="44"/>
      <c r="O4120" s="44"/>
      <c r="P4120" s="44"/>
      <c r="Q4120" s="44"/>
      <c r="W4120" s="44"/>
      <c r="X4120" s="44"/>
      <c r="Y4120" s="44"/>
    </row>
    <row r="4121" spans="1:25" s="47" customFormat="1" x14ac:dyDescent="0.25">
      <c r="A4121" s="44"/>
      <c r="B4121" s="44"/>
      <c r="C4121" s="44"/>
      <c r="D4121" s="44"/>
      <c r="E4121" s="44"/>
      <c r="G4121" s="44"/>
      <c r="H4121" s="44"/>
      <c r="I4121" s="44"/>
      <c r="J4121" s="44"/>
      <c r="K4121" s="44"/>
      <c r="M4121" s="44"/>
      <c r="N4121" s="44"/>
      <c r="O4121" s="44"/>
      <c r="P4121" s="44"/>
      <c r="Q4121" s="44"/>
      <c r="W4121" s="44"/>
      <c r="X4121" s="44"/>
      <c r="Y4121" s="44"/>
    </row>
    <row r="4122" spans="1:25" s="47" customFormat="1" x14ac:dyDescent="0.25">
      <c r="A4122" s="44"/>
      <c r="B4122" s="44"/>
      <c r="C4122" s="44"/>
      <c r="D4122" s="44"/>
      <c r="E4122" s="44"/>
      <c r="G4122" s="44"/>
      <c r="H4122" s="44"/>
      <c r="I4122" s="44"/>
      <c r="J4122" s="44"/>
      <c r="K4122" s="44"/>
      <c r="M4122" s="44"/>
      <c r="N4122" s="44"/>
      <c r="O4122" s="44"/>
      <c r="P4122" s="44"/>
      <c r="Q4122" s="44"/>
      <c r="W4122" s="44"/>
      <c r="X4122" s="44"/>
      <c r="Y4122" s="44"/>
    </row>
    <row r="4123" spans="1:25" s="47" customFormat="1" x14ac:dyDescent="0.25">
      <c r="A4123" s="44"/>
      <c r="B4123" s="44"/>
      <c r="C4123" s="44"/>
      <c r="D4123" s="44"/>
      <c r="E4123" s="44"/>
      <c r="G4123" s="44"/>
      <c r="H4123" s="44"/>
      <c r="I4123" s="44"/>
      <c r="J4123" s="44"/>
      <c r="K4123" s="44"/>
      <c r="M4123" s="44"/>
      <c r="N4123" s="44"/>
      <c r="O4123" s="44"/>
      <c r="P4123" s="44"/>
      <c r="Q4123" s="44"/>
      <c r="W4123" s="44"/>
      <c r="X4123" s="44"/>
      <c r="Y4123" s="44"/>
    </row>
    <row r="4124" spans="1:25" s="47" customFormat="1" x14ac:dyDescent="0.25">
      <c r="A4124" s="44"/>
      <c r="B4124" s="44"/>
      <c r="C4124" s="44"/>
      <c r="D4124" s="44"/>
      <c r="E4124" s="44"/>
      <c r="G4124" s="44"/>
      <c r="H4124" s="44"/>
      <c r="I4124" s="44"/>
      <c r="J4124" s="44"/>
      <c r="K4124" s="44"/>
      <c r="M4124" s="44"/>
      <c r="N4124" s="44"/>
      <c r="O4124" s="44"/>
      <c r="P4124" s="44"/>
      <c r="Q4124" s="44"/>
      <c r="W4124" s="44"/>
      <c r="X4124" s="44"/>
      <c r="Y4124" s="44"/>
    </row>
    <row r="4125" spans="1:25" s="47" customFormat="1" x14ac:dyDescent="0.25">
      <c r="A4125" s="44"/>
      <c r="B4125" s="44"/>
      <c r="C4125" s="44"/>
      <c r="D4125" s="44"/>
      <c r="E4125" s="44"/>
      <c r="G4125" s="44"/>
      <c r="H4125" s="44"/>
      <c r="I4125" s="44"/>
      <c r="J4125" s="44"/>
      <c r="K4125" s="44"/>
      <c r="M4125" s="44"/>
      <c r="N4125" s="44"/>
      <c r="O4125" s="44"/>
      <c r="P4125" s="44"/>
      <c r="Q4125" s="44"/>
      <c r="W4125" s="44"/>
      <c r="X4125" s="44"/>
      <c r="Y4125" s="44"/>
    </row>
    <row r="4126" spans="1:25" s="47" customFormat="1" x14ac:dyDescent="0.25">
      <c r="A4126" s="44"/>
      <c r="B4126" s="44"/>
      <c r="C4126" s="44"/>
      <c r="D4126" s="44"/>
      <c r="E4126" s="44"/>
      <c r="G4126" s="44"/>
      <c r="H4126" s="44"/>
      <c r="I4126" s="44"/>
      <c r="J4126" s="44"/>
      <c r="K4126" s="44"/>
      <c r="M4126" s="44"/>
      <c r="N4126" s="44"/>
      <c r="O4126" s="44"/>
      <c r="P4126" s="44"/>
      <c r="Q4126" s="44"/>
      <c r="W4126" s="44"/>
      <c r="X4126" s="44"/>
      <c r="Y4126" s="44"/>
    </row>
    <row r="4127" spans="1:25" s="47" customFormat="1" x14ac:dyDescent="0.25">
      <c r="A4127" s="44"/>
      <c r="B4127" s="44"/>
      <c r="C4127" s="44"/>
      <c r="D4127" s="44"/>
      <c r="E4127" s="44"/>
      <c r="G4127" s="44"/>
      <c r="H4127" s="44"/>
      <c r="I4127" s="44"/>
      <c r="J4127" s="44"/>
      <c r="K4127" s="44"/>
      <c r="M4127" s="44"/>
      <c r="N4127" s="44"/>
      <c r="O4127" s="44"/>
      <c r="P4127" s="44"/>
      <c r="Q4127" s="44"/>
      <c r="W4127" s="44"/>
      <c r="X4127" s="44"/>
      <c r="Y4127" s="44"/>
    </row>
    <row r="4128" spans="1:25" s="47" customFormat="1" x14ac:dyDescent="0.25">
      <c r="A4128" s="44"/>
      <c r="B4128" s="44"/>
      <c r="C4128" s="44"/>
      <c r="D4128" s="44"/>
      <c r="E4128" s="44"/>
      <c r="G4128" s="44"/>
      <c r="H4128" s="44"/>
      <c r="I4128" s="44"/>
      <c r="J4128" s="44"/>
      <c r="K4128" s="44"/>
      <c r="M4128" s="44"/>
      <c r="N4128" s="44"/>
      <c r="O4128" s="44"/>
      <c r="P4128" s="44"/>
      <c r="Q4128" s="44"/>
      <c r="W4128" s="44"/>
      <c r="X4128" s="44"/>
      <c r="Y4128" s="44"/>
    </row>
    <row r="4129" spans="1:25" s="47" customFormat="1" x14ac:dyDescent="0.25">
      <c r="A4129" s="44"/>
      <c r="B4129" s="44"/>
      <c r="C4129" s="44"/>
      <c r="D4129" s="44"/>
      <c r="E4129" s="44"/>
      <c r="G4129" s="44"/>
      <c r="H4129" s="44"/>
      <c r="I4129" s="44"/>
      <c r="J4129" s="44"/>
      <c r="K4129" s="44"/>
      <c r="M4129" s="44"/>
      <c r="N4129" s="44"/>
      <c r="O4129" s="44"/>
      <c r="P4129" s="44"/>
      <c r="Q4129" s="44"/>
      <c r="W4129" s="44"/>
      <c r="X4129" s="44"/>
      <c r="Y4129" s="44"/>
    </row>
    <row r="4130" spans="1:25" s="47" customFormat="1" x14ac:dyDescent="0.25">
      <c r="A4130" s="44"/>
      <c r="B4130" s="44"/>
      <c r="C4130" s="44"/>
      <c r="D4130" s="44"/>
      <c r="E4130" s="44"/>
      <c r="G4130" s="44"/>
      <c r="H4130" s="44"/>
      <c r="I4130" s="44"/>
      <c r="J4130" s="44"/>
      <c r="K4130" s="44"/>
      <c r="M4130" s="44"/>
      <c r="N4130" s="44"/>
      <c r="O4130" s="44"/>
      <c r="P4130" s="44"/>
      <c r="Q4130" s="44"/>
      <c r="W4130" s="44"/>
      <c r="X4130" s="44"/>
      <c r="Y4130" s="44"/>
    </row>
    <row r="4131" spans="1:25" s="47" customFormat="1" x14ac:dyDescent="0.25">
      <c r="A4131" s="44"/>
      <c r="B4131" s="44"/>
      <c r="C4131" s="44"/>
      <c r="D4131" s="44"/>
      <c r="E4131" s="44"/>
      <c r="G4131" s="44"/>
      <c r="H4131" s="44"/>
      <c r="I4131" s="44"/>
      <c r="J4131" s="44"/>
      <c r="K4131" s="44"/>
      <c r="M4131" s="44"/>
      <c r="N4131" s="44"/>
      <c r="O4131" s="44"/>
      <c r="P4131" s="44"/>
      <c r="Q4131" s="44"/>
      <c r="W4131" s="44"/>
      <c r="X4131" s="44"/>
      <c r="Y4131" s="44"/>
    </row>
    <row r="4132" spans="1:25" s="47" customFormat="1" x14ac:dyDescent="0.25">
      <c r="A4132" s="44"/>
      <c r="B4132" s="44"/>
      <c r="C4132" s="44"/>
      <c r="D4132" s="44"/>
      <c r="E4132" s="44"/>
      <c r="G4132" s="44"/>
      <c r="H4132" s="44"/>
      <c r="I4132" s="44"/>
      <c r="J4132" s="44"/>
      <c r="K4132" s="44"/>
      <c r="M4132" s="44"/>
      <c r="N4132" s="44"/>
      <c r="O4132" s="44"/>
      <c r="P4132" s="44"/>
      <c r="Q4132" s="44"/>
      <c r="W4132" s="44"/>
      <c r="X4132" s="44"/>
      <c r="Y4132" s="44"/>
    </row>
    <row r="4133" spans="1:25" s="47" customFormat="1" x14ac:dyDescent="0.25">
      <c r="A4133" s="44"/>
      <c r="B4133" s="44"/>
      <c r="C4133" s="44"/>
      <c r="D4133" s="44"/>
      <c r="E4133" s="44"/>
      <c r="G4133" s="44"/>
      <c r="H4133" s="44"/>
      <c r="I4133" s="44"/>
      <c r="J4133" s="44"/>
      <c r="K4133" s="44"/>
      <c r="M4133" s="44"/>
      <c r="N4133" s="44"/>
      <c r="O4133" s="44"/>
      <c r="P4133" s="44"/>
      <c r="Q4133" s="44"/>
      <c r="W4133" s="44"/>
      <c r="X4133" s="44"/>
      <c r="Y4133" s="44"/>
    </row>
    <row r="4134" spans="1:25" s="47" customFormat="1" x14ac:dyDescent="0.25">
      <c r="A4134" s="44"/>
      <c r="B4134" s="44"/>
      <c r="C4134" s="44"/>
      <c r="D4134" s="44"/>
      <c r="E4134" s="44"/>
      <c r="G4134" s="44"/>
      <c r="H4134" s="44"/>
      <c r="I4134" s="44"/>
      <c r="J4134" s="44"/>
      <c r="K4134" s="44"/>
      <c r="M4134" s="44"/>
      <c r="N4134" s="44"/>
      <c r="O4134" s="44"/>
      <c r="P4134" s="44"/>
      <c r="Q4134" s="44"/>
      <c r="W4134" s="44"/>
      <c r="X4134" s="44"/>
      <c r="Y4134" s="44"/>
    </row>
    <row r="4135" spans="1:25" s="47" customFormat="1" x14ac:dyDescent="0.25">
      <c r="A4135" s="44"/>
      <c r="B4135" s="44"/>
      <c r="C4135" s="44"/>
      <c r="D4135" s="44"/>
      <c r="E4135" s="44"/>
      <c r="G4135" s="44"/>
      <c r="H4135" s="44"/>
      <c r="I4135" s="44"/>
      <c r="J4135" s="44"/>
      <c r="K4135" s="44"/>
      <c r="M4135" s="44"/>
      <c r="N4135" s="44"/>
      <c r="O4135" s="44"/>
      <c r="P4135" s="44"/>
      <c r="Q4135" s="44"/>
      <c r="W4135" s="44"/>
      <c r="X4135" s="44"/>
      <c r="Y4135" s="44"/>
    </row>
    <row r="4136" spans="1:25" s="47" customFormat="1" x14ac:dyDescent="0.25">
      <c r="A4136" s="44"/>
      <c r="B4136" s="44"/>
      <c r="C4136" s="44"/>
      <c r="D4136" s="44"/>
      <c r="E4136" s="44"/>
      <c r="G4136" s="44"/>
      <c r="H4136" s="44"/>
      <c r="I4136" s="44"/>
      <c r="J4136" s="44"/>
      <c r="K4136" s="44"/>
      <c r="M4136" s="44"/>
      <c r="N4136" s="44"/>
      <c r="O4136" s="44"/>
      <c r="P4136" s="44"/>
      <c r="Q4136" s="44"/>
      <c r="W4136" s="44"/>
      <c r="X4136" s="44"/>
      <c r="Y4136" s="44"/>
    </row>
    <row r="4137" spans="1:25" s="47" customFormat="1" x14ac:dyDescent="0.25">
      <c r="A4137" s="44"/>
      <c r="B4137" s="44"/>
      <c r="C4137" s="44"/>
      <c r="D4137" s="44"/>
      <c r="E4137" s="44"/>
      <c r="G4137" s="44"/>
      <c r="H4137" s="44"/>
      <c r="I4137" s="44"/>
      <c r="J4137" s="44"/>
      <c r="K4137" s="44"/>
      <c r="M4137" s="44"/>
      <c r="N4137" s="44"/>
      <c r="O4137" s="44"/>
      <c r="P4137" s="44"/>
      <c r="Q4137" s="44"/>
      <c r="W4137" s="44"/>
      <c r="X4137" s="44"/>
      <c r="Y4137" s="44"/>
    </row>
    <row r="4138" spans="1:25" s="47" customFormat="1" x14ac:dyDescent="0.25">
      <c r="A4138" s="44"/>
      <c r="B4138" s="44"/>
      <c r="C4138" s="44"/>
      <c r="D4138" s="44"/>
      <c r="E4138" s="44"/>
      <c r="G4138" s="44"/>
      <c r="H4138" s="44"/>
      <c r="I4138" s="44"/>
      <c r="J4138" s="44"/>
      <c r="K4138" s="44"/>
      <c r="M4138" s="44"/>
      <c r="N4138" s="44"/>
      <c r="O4138" s="44"/>
      <c r="P4138" s="44"/>
      <c r="Q4138" s="44"/>
      <c r="W4138" s="44"/>
      <c r="X4138" s="44"/>
      <c r="Y4138" s="44"/>
    </row>
    <row r="4139" spans="1:25" s="47" customFormat="1" x14ac:dyDescent="0.25">
      <c r="A4139" s="44"/>
      <c r="B4139" s="44"/>
      <c r="C4139" s="44"/>
      <c r="D4139" s="44"/>
      <c r="E4139" s="44"/>
      <c r="G4139" s="44"/>
      <c r="H4139" s="44"/>
      <c r="I4139" s="44"/>
      <c r="J4139" s="44"/>
      <c r="K4139" s="44"/>
      <c r="M4139" s="44"/>
      <c r="N4139" s="44"/>
      <c r="O4139" s="44"/>
      <c r="P4139" s="44"/>
      <c r="Q4139" s="44"/>
      <c r="W4139" s="44"/>
      <c r="X4139" s="44"/>
      <c r="Y4139" s="44"/>
    </row>
    <row r="4140" spans="1:25" s="47" customFormat="1" x14ac:dyDescent="0.25">
      <c r="A4140" s="44"/>
      <c r="B4140" s="44"/>
      <c r="C4140" s="44"/>
      <c r="D4140" s="44"/>
      <c r="E4140" s="44"/>
      <c r="G4140" s="44"/>
      <c r="H4140" s="44"/>
      <c r="I4140" s="44"/>
      <c r="J4140" s="44"/>
      <c r="K4140" s="44"/>
      <c r="M4140" s="44"/>
      <c r="N4140" s="44"/>
      <c r="O4140" s="44"/>
      <c r="P4140" s="44"/>
      <c r="Q4140" s="44"/>
      <c r="W4140" s="44"/>
      <c r="X4140" s="44"/>
      <c r="Y4140" s="44"/>
    </row>
    <row r="4141" spans="1:25" s="47" customFormat="1" x14ac:dyDescent="0.25">
      <c r="A4141" s="44"/>
      <c r="B4141" s="44"/>
      <c r="C4141" s="44"/>
      <c r="D4141" s="44"/>
      <c r="E4141" s="44"/>
      <c r="G4141" s="44"/>
      <c r="H4141" s="44"/>
      <c r="I4141" s="44"/>
      <c r="J4141" s="44"/>
      <c r="K4141" s="44"/>
      <c r="M4141" s="44"/>
      <c r="N4141" s="44"/>
      <c r="O4141" s="44"/>
      <c r="P4141" s="44"/>
      <c r="Q4141" s="44"/>
      <c r="W4141" s="44"/>
      <c r="X4141" s="44"/>
      <c r="Y4141" s="44"/>
    </row>
    <row r="4142" spans="1:25" s="47" customFormat="1" x14ac:dyDescent="0.25">
      <c r="A4142" s="44"/>
      <c r="B4142" s="44"/>
      <c r="C4142" s="44"/>
      <c r="D4142" s="44"/>
      <c r="E4142" s="44"/>
      <c r="G4142" s="44"/>
      <c r="H4142" s="44"/>
      <c r="I4142" s="44"/>
      <c r="J4142" s="44"/>
      <c r="K4142" s="44"/>
      <c r="M4142" s="44"/>
      <c r="N4142" s="44"/>
      <c r="O4142" s="44"/>
      <c r="P4142" s="44"/>
      <c r="Q4142" s="44"/>
      <c r="W4142" s="44"/>
      <c r="X4142" s="44"/>
      <c r="Y4142" s="44"/>
    </row>
    <row r="4143" spans="1:25" s="47" customFormat="1" x14ac:dyDescent="0.25">
      <c r="A4143" s="44"/>
      <c r="B4143" s="44"/>
      <c r="C4143" s="44"/>
      <c r="D4143" s="44"/>
      <c r="E4143" s="44"/>
      <c r="G4143" s="44"/>
      <c r="H4143" s="44"/>
      <c r="I4143" s="44"/>
      <c r="J4143" s="44"/>
      <c r="K4143" s="44"/>
      <c r="M4143" s="44"/>
      <c r="N4143" s="44"/>
      <c r="O4143" s="44"/>
      <c r="P4143" s="44"/>
      <c r="Q4143" s="44"/>
      <c r="W4143" s="44"/>
      <c r="X4143" s="44"/>
      <c r="Y4143" s="44"/>
    </row>
    <row r="4144" spans="1:25" s="47" customFormat="1" x14ac:dyDescent="0.25">
      <c r="A4144" s="44"/>
      <c r="B4144" s="44"/>
      <c r="C4144" s="44"/>
      <c r="D4144" s="44"/>
      <c r="E4144" s="44"/>
      <c r="G4144" s="44"/>
      <c r="H4144" s="44"/>
      <c r="I4144" s="44"/>
      <c r="J4144" s="44"/>
      <c r="K4144" s="44"/>
      <c r="M4144" s="44"/>
      <c r="N4144" s="44"/>
      <c r="O4144" s="44"/>
      <c r="P4144" s="44"/>
      <c r="Q4144" s="44"/>
      <c r="W4144" s="44"/>
      <c r="X4144" s="44"/>
      <c r="Y4144" s="44"/>
    </row>
    <row r="4145" spans="1:25" s="47" customFormat="1" x14ac:dyDescent="0.25">
      <c r="A4145" s="44"/>
      <c r="B4145" s="44"/>
      <c r="C4145" s="44"/>
      <c r="D4145" s="44"/>
      <c r="E4145" s="44"/>
      <c r="G4145" s="44"/>
      <c r="H4145" s="44"/>
      <c r="I4145" s="44"/>
      <c r="J4145" s="44"/>
      <c r="K4145" s="44"/>
      <c r="M4145" s="44"/>
      <c r="N4145" s="44"/>
      <c r="O4145" s="44"/>
      <c r="P4145" s="44"/>
      <c r="Q4145" s="44"/>
      <c r="W4145" s="44"/>
      <c r="X4145" s="44"/>
      <c r="Y4145" s="44"/>
    </row>
    <row r="4146" spans="1:25" s="47" customFormat="1" x14ac:dyDescent="0.25">
      <c r="A4146" s="44"/>
      <c r="B4146" s="44"/>
      <c r="C4146" s="44"/>
      <c r="D4146" s="44"/>
      <c r="E4146" s="44"/>
      <c r="G4146" s="44"/>
      <c r="H4146" s="44"/>
      <c r="I4146" s="44"/>
      <c r="J4146" s="44"/>
      <c r="K4146" s="44"/>
      <c r="M4146" s="44"/>
      <c r="N4146" s="44"/>
      <c r="O4146" s="44"/>
      <c r="P4146" s="44"/>
      <c r="Q4146" s="44"/>
      <c r="W4146" s="44"/>
      <c r="X4146" s="44"/>
      <c r="Y4146" s="44"/>
    </row>
    <row r="4147" spans="1:25" s="47" customFormat="1" x14ac:dyDescent="0.25">
      <c r="A4147" s="44"/>
      <c r="B4147" s="44"/>
      <c r="C4147" s="44"/>
      <c r="D4147" s="44"/>
      <c r="E4147" s="44"/>
      <c r="G4147" s="44"/>
      <c r="H4147" s="44"/>
      <c r="I4147" s="44"/>
      <c r="J4147" s="44"/>
      <c r="K4147" s="44"/>
      <c r="M4147" s="44"/>
      <c r="N4147" s="44"/>
      <c r="O4147" s="44"/>
      <c r="P4147" s="44"/>
      <c r="Q4147" s="44"/>
      <c r="W4147" s="44"/>
      <c r="X4147" s="44"/>
      <c r="Y4147" s="44"/>
    </row>
    <row r="4148" spans="1:25" s="47" customFormat="1" x14ac:dyDescent="0.25">
      <c r="A4148" s="44"/>
      <c r="B4148" s="44"/>
      <c r="C4148" s="44"/>
      <c r="D4148" s="44"/>
      <c r="E4148" s="44"/>
      <c r="G4148" s="44"/>
      <c r="H4148" s="44"/>
      <c r="I4148" s="44"/>
      <c r="J4148" s="44"/>
      <c r="K4148" s="44"/>
      <c r="M4148" s="44"/>
      <c r="N4148" s="44"/>
      <c r="O4148" s="44"/>
      <c r="P4148" s="44"/>
      <c r="Q4148" s="44"/>
      <c r="W4148" s="44"/>
      <c r="X4148" s="44"/>
      <c r="Y4148" s="44"/>
    </row>
    <row r="4149" spans="1:25" s="47" customFormat="1" x14ac:dyDescent="0.25">
      <c r="A4149" s="44"/>
      <c r="B4149" s="44"/>
      <c r="C4149" s="44"/>
      <c r="D4149" s="44"/>
      <c r="E4149" s="44"/>
      <c r="G4149" s="44"/>
      <c r="H4149" s="44"/>
      <c r="I4149" s="44"/>
      <c r="J4149" s="44"/>
      <c r="K4149" s="44"/>
      <c r="M4149" s="44"/>
      <c r="N4149" s="44"/>
      <c r="O4149" s="44"/>
      <c r="P4149" s="44"/>
      <c r="Q4149" s="44"/>
      <c r="W4149" s="44"/>
      <c r="X4149" s="44"/>
      <c r="Y4149" s="44"/>
    </row>
    <row r="4150" spans="1:25" s="47" customFormat="1" x14ac:dyDescent="0.25">
      <c r="A4150" s="44"/>
      <c r="B4150" s="44"/>
      <c r="C4150" s="44"/>
      <c r="D4150" s="44"/>
      <c r="E4150" s="44"/>
      <c r="G4150" s="44"/>
      <c r="H4150" s="44"/>
      <c r="I4150" s="44"/>
      <c r="J4150" s="44"/>
      <c r="K4150" s="44"/>
      <c r="M4150" s="44"/>
      <c r="N4150" s="44"/>
      <c r="O4150" s="44"/>
      <c r="P4150" s="44"/>
      <c r="Q4150" s="44"/>
      <c r="W4150" s="44"/>
      <c r="X4150" s="44"/>
      <c r="Y4150" s="44"/>
    </row>
    <row r="4151" spans="1:25" s="47" customFormat="1" x14ac:dyDescent="0.25">
      <c r="A4151" s="44"/>
      <c r="B4151" s="44"/>
      <c r="C4151" s="44"/>
      <c r="D4151" s="44"/>
      <c r="E4151" s="44"/>
      <c r="G4151" s="44"/>
      <c r="H4151" s="44"/>
      <c r="I4151" s="44"/>
      <c r="J4151" s="44"/>
      <c r="K4151" s="44"/>
      <c r="M4151" s="44"/>
      <c r="N4151" s="44"/>
      <c r="O4151" s="44"/>
      <c r="P4151" s="44"/>
      <c r="Q4151" s="44"/>
      <c r="W4151" s="44"/>
      <c r="X4151" s="44"/>
      <c r="Y4151" s="44"/>
    </row>
    <row r="4152" spans="1:25" s="47" customFormat="1" x14ac:dyDescent="0.25">
      <c r="A4152" s="44"/>
      <c r="B4152" s="44"/>
      <c r="C4152" s="44"/>
      <c r="D4152" s="44"/>
      <c r="E4152" s="44"/>
      <c r="G4152" s="44"/>
      <c r="H4152" s="44"/>
      <c r="I4152" s="44"/>
      <c r="J4152" s="44"/>
      <c r="K4152" s="44"/>
      <c r="M4152" s="44"/>
      <c r="N4152" s="44"/>
      <c r="O4152" s="44"/>
      <c r="P4152" s="44"/>
      <c r="Q4152" s="44"/>
      <c r="W4152" s="44"/>
      <c r="X4152" s="44"/>
      <c r="Y4152" s="44"/>
    </row>
    <row r="4153" spans="1:25" s="47" customFormat="1" x14ac:dyDescent="0.25">
      <c r="A4153" s="44"/>
      <c r="B4153" s="44"/>
      <c r="C4153" s="44"/>
      <c r="D4153" s="44"/>
      <c r="E4153" s="44"/>
      <c r="G4153" s="44"/>
      <c r="H4153" s="44"/>
      <c r="I4153" s="44"/>
      <c r="J4153" s="44"/>
      <c r="K4153" s="44"/>
      <c r="M4153" s="44"/>
      <c r="N4153" s="44"/>
      <c r="O4153" s="44"/>
      <c r="P4153" s="44"/>
      <c r="Q4153" s="44"/>
      <c r="W4153" s="44"/>
      <c r="X4153" s="44"/>
      <c r="Y4153" s="44"/>
    </row>
    <row r="4154" spans="1:25" s="47" customFormat="1" x14ac:dyDescent="0.25">
      <c r="A4154" s="44"/>
      <c r="B4154" s="44"/>
      <c r="C4154" s="44"/>
      <c r="D4154" s="44"/>
      <c r="E4154" s="44"/>
      <c r="G4154" s="44"/>
      <c r="H4154" s="44"/>
      <c r="I4154" s="44"/>
      <c r="J4154" s="44"/>
      <c r="K4154" s="44"/>
      <c r="M4154" s="44"/>
      <c r="N4154" s="44"/>
      <c r="O4154" s="44"/>
      <c r="P4154" s="44"/>
      <c r="Q4154" s="44"/>
      <c r="W4154" s="44"/>
      <c r="X4154" s="44"/>
      <c r="Y4154" s="44"/>
    </row>
    <row r="4155" spans="1:25" s="47" customFormat="1" x14ac:dyDescent="0.25">
      <c r="A4155" s="44"/>
      <c r="B4155" s="44"/>
      <c r="C4155" s="44"/>
      <c r="D4155" s="44"/>
      <c r="E4155" s="44"/>
      <c r="G4155" s="44"/>
      <c r="H4155" s="44"/>
      <c r="I4155" s="44"/>
      <c r="J4155" s="44"/>
      <c r="K4155" s="44"/>
      <c r="M4155" s="44"/>
      <c r="N4155" s="44"/>
      <c r="O4155" s="44"/>
      <c r="P4155" s="44"/>
      <c r="Q4155" s="44"/>
      <c r="W4155" s="44"/>
      <c r="X4155" s="44"/>
      <c r="Y4155" s="44"/>
    </row>
    <row r="4156" spans="1:25" s="47" customFormat="1" x14ac:dyDescent="0.25">
      <c r="A4156" s="44"/>
      <c r="B4156" s="44"/>
      <c r="C4156" s="44"/>
      <c r="D4156" s="44"/>
      <c r="E4156" s="44"/>
      <c r="G4156" s="44"/>
      <c r="H4156" s="44"/>
      <c r="I4156" s="44"/>
      <c r="J4156" s="44"/>
      <c r="K4156" s="44"/>
      <c r="M4156" s="44"/>
      <c r="N4156" s="44"/>
      <c r="O4156" s="44"/>
      <c r="P4156" s="44"/>
      <c r="Q4156" s="44"/>
      <c r="W4156" s="44"/>
      <c r="X4156" s="44"/>
      <c r="Y4156" s="44"/>
    </row>
    <row r="4157" spans="1:25" s="47" customFormat="1" x14ac:dyDescent="0.25">
      <c r="A4157" s="44"/>
      <c r="B4157" s="44"/>
      <c r="C4157" s="44"/>
      <c r="D4157" s="44"/>
      <c r="E4157" s="44"/>
      <c r="G4157" s="44"/>
      <c r="H4157" s="44"/>
      <c r="I4157" s="44"/>
      <c r="J4157" s="44"/>
      <c r="K4157" s="44"/>
      <c r="M4157" s="44"/>
      <c r="N4157" s="44"/>
      <c r="O4157" s="44"/>
      <c r="P4157" s="44"/>
      <c r="Q4157" s="44"/>
      <c r="W4157" s="44"/>
      <c r="X4157" s="44"/>
      <c r="Y4157" s="44"/>
    </row>
    <row r="4158" spans="1:25" s="47" customFormat="1" x14ac:dyDescent="0.25">
      <c r="A4158" s="44"/>
      <c r="B4158" s="44"/>
      <c r="C4158" s="44"/>
      <c r="D4158" s="44"/>
      <c r="E4158" s="44"/>
      <c r="G4158" s="44"/>
      <c r="H4158" s="44"/>
      <c r="I4158" s="44"/>
      <c r="J4158" s="44"/>
      <c r="K4158" s="44"/>
      <c r="M4158" s="44"/>
      <c r="N4158" s="44"/>
      <c r="O4158" s="44"/>
      <c r="P4158" s="44"/>
      <c r="Q4158" s="44"/>
      <c r="W4158" s="44"/>
      <c r="X4158" s="44"/>
      <c r="Y4158" s="44"/>
    </row>
    <row r="4159" spans="1:25" s="47" customFormat="1" x14ac:dyDescent="0.25">
      <c r="A4159" s="44"/>
      <c r="B4159" s="44"/>
      <c r="C4159" s="44"/>
      <c r="D4159" s="44"/>
      <c r="E4159" s="44"/>
      <c r="G4159" s="44"/>
      <c r="H4159" s="44"/>
      <c r="I4159" s="44"/>
      <c r="J4159" s="44"/>
      <c r="K4159" s="44"/>
      <c r="M4159" s="44"/>
      <c r="N4159" s="44"/>
      <c r="O4159" s="44"/>
      <c r="P4159" s="44"/>
      <c r="Q4159" s="44"/>
      <c r="W4159" s="44"/>
      <c r="X4159" s="44"/>
      <c r="Y4159" s="44"/>
    </row>
    <row r="4160" spans="1:25" s="47" customFormat="1" x14ac:dyDescent="0.25">
      <c r="A4160" s="44"/>
      <c r="B4160" s="44"/>
      <c r="C4160" s="44"/>
      <c r="D4160" s="44"/>
      <c r="E4160" s="44"/>
      <c r="G4160" s="44"/>
      <c r="H4160" s="44"/>
      <c r="I4160" s="44"/>
      <c r="J4160" s="44"/>
      <c r="K4160" s="44"/>
      <c r="M4160" s="44"/>
      <c r="N4160" s="44"/>
      <c r="O4160" s="44"/>
      <c r="P4160" s="44"/>
      <c r="Q4160" s="44"/>
      <c r="W4160" s="44"/>
      <c r="X4160" s="44"/>
      <c r="Y4160" s="44"/>
    </row>
    <row r="4161" spans="1:25" s="47" customFormat="1" x14ac:dyDescent="0.25">
      <c r="A4161" s="44"/>
      <c r="B4161" s="44"/>
      <c r="C4161" s="44"/>
      <c r="D4161" s="44"/>
      <c r="E4161" s="44"/>
      <c r="G4161" s="44"/>
      <c r="H4161" s="44"/>
      <c r="I4161" s="44"/>
      <c r="J4161" s="44"/>
      <c r="K4161" s="44"/>
      <c r="M4161" s="44"/>
      <c r="N4161" s="44"/>
      <c r="O4161" s="44"/>
      <c r="P4161" s="44"/>
      <c r="Q4161" s="44"/>
      <c r="W4161" s="44"/>
      <c r="X4161" s="44"/>
      <c r="Y4161" s="44"/>
    </row>
    <row r="4162" spans="1:25" s="47" customFormat="1" x14ac:dyDescent="0.25">
      <c r="A4162" s="44"/>
      <c r="B4162" s="44"/>
      <c r="C4162" s="44"/>
      <c r="D4162" s="44"/>
      <c r="E4162" s="44"/>
      <c r="G4162" s="44"/>
      <c r="H4162" s="44"/>
      <c r="I4162" s="44"/>
      <c r="J4162" s="44"/>
      <c r="K4162" s="44"/>
      <c r="M4162" s="44"/>
      <c r="N4162" s="44"/>
      <c r="O4162" s="44"/>
      <c r="P4162" s="44"/>
      <c r="Q4162" s="44"/>
      <c r="W4162" s="44"/>
      <c r="X4162" s="44"/>
      <c r="Y4162" s="44"/>
    </row>
    <row r="4163" spans="1:25" s="47" customFormat="1" x14ac:dyDescent="0.25">
      <c r="A4163" s="44"/>
      <c r="B4163" s="44"/>
      <c r="C4163" s="44"/>
      <c r="D4163" s="44"/>
      <c r="E4163" s="44"/>
      <c r="G4163" s="44"/>
      <c r="H4163" s="44"/>
      <c r="I4163" s="44"/>
      <c r="J4163" s="44"/>
      <c r="K4163" s="44"/>
      <c r="M4163" s="44"/>
      <c r="N4163" s="44"/>
      <c r="O4163" s="44"/>
      <c r="P4163" s="44"/>
      <c r="Q4163" s="44"/>
      <c r="W4163" s="44"/>
      <c r="X4163" s="44"/>
      <c r="Y4163" s="44"/>
    </row>
    <row r="4164" spans="1:25" s="47" customFormat="1" x14ac:dyDescent="0.25">
      <c r="A4164" s="44"/>
      <c r="B4164" s="44"/>
      <c r="C4164" s="44"/>
      <c r="D4164" s="44"/>
      <c r="E4164" s="44"/>
      <c r="G4164" s="44"/>
      <c r="H4164" s="44"/>
      <c r="I4164" s="44"/>
      <c r="J4164" s="44"/>
      <c r="K4164" s="44"/>
      <c r="M4164" s="44"/>
      <c r="N4164" s="44"/>
      <c r="O4164" s="44"/>
      <c r="P4164" s="44"/>
      <c r="Q4164" s="44"/>
      <c r="W4164" s="44"/>
      <c r="X4164" s="44"/>
      <c r="Y4164" s="44"/>
    </row>
    <row r="4165" spans="1:25" s="47" customFormat="1" x14ac:dyDescent="0.25">
      <c r="A4165" s="44"/>
      <c r="B4165" s="44"/>
      <c r="C4165" s="44"/>
      <c r="D4165" s="44"/>
      <c r="E4165" s="44"/>
      <c r="G4165" s="44"/>
      <c r="H4165" s="44"/>
      <c r="I4165" s="44"/>
      <c r="J4165" s="44"/>
      <c r="K4165" s="44"/>
      <c r="M4165" s="44"/>
      <c r="N4165" s="44"/>
      <c r="O4165" s="44"/>
      <c r="P4165" s="44"/>
      <c r="Q4165" s="44"/>
      <c r="W4165" s="44"/>
      <c r="X4165" s="44"/>
      <c r="Y4165" s="44"/>
    </row>
    <row r="4166" spans="1:25" s="47" customFormat="1" x14ac:dyDescent="0.25">
      <c r="A4166" s="44"/>
      <c r="B4166" s="44"/>
      <c r="C4166" s="44"/>
      <c r="D4166" s="44"/>
      <c r="E4166" s="44"/>
      <c r="G4166" s="44"/>
      <c r="H4166" s="44"/>
      <c r="I4166" s="44"/>
      <c r="J4166" s="44"/>
      <c r="K4166" s="44"/>
      <c r="M4166" s="44"/>
      <c r="N4166" s="44"/>
      <c r="O4166" s="44"/>
      <c r="P4166" s="44"/>
      <c r="Q4166" s="44"/>
      <c r="W4166" s="44"/>
      <c r="X4166" s="44"/>
      <c r="Y4166" s="44"/>
    </row>
    <row r="4167" spans="1:25" s="47" customFormat="1" x14ac:dyDescent="0.25">
      <c r="A4167" s="44"/>
      <c r="B4167" s="44"/>
      <c r="C4167" s="44"/>
      <c r="D4167" s="44"/>
      <c r="E4167" s="44"/>
      <c r="G4167" s="44"/>
      <c r="H4167" s="44"/>
      <c r="I4167" s="44"/>
      <c r="J4167" s="44"/>
      <c r="K4167" s="44"/>
      <c r="M4167" s="44"/>
      <c r="N4167" s="44"/>
      <c r="O4167" s="44"/>
      <c r="P4167" s="44"/>
      <c r="Q4167" s="44"/>
      <c r="W4167" s="44"/>
      <c r="X4167" s="44"/>
      <c r="Y4167" s="44"/>
    </row>
    <row r="4168" spans="1:25" s="47" customFormat="1" x14ac:dyDescent="0.25">
      <c r="A4168" s="44"/>
      <c r="B4168" s="44"/>
      <c r="C4168" s="44"/>
      <c r="D4168" s="44"/>
      <c r="E4168" s="44"/>
      <c r="G4168" s="44"/>
      <c r="H4168" s="44"/>
      <c r="I4168" s="44"/>
      <c r="J4168" s="44"/>
      <c r="K4168" s="44"/>
      <c r="M4168" s="44"/>
      <c r="N4168" s="44"/>
      <c r="O4168" s="44"/>
      <c r="P4168" s="44"/>
      <c r="Q4168" s="44"/>
      <c r="W4168" s="44"/>
      <c r="X4168" s="44"/>
      <c r="Y4168" s="44"/>
    </row>
    <row r="4169" spans="1:25" s="47" customFormat="1" x14ac:dyDescent="0.25">
      <c r="A4169" s="44"/>
      <c r="B4169" s="44"/>
      <c r="C4169" s="44"/>
      <c r="D4169" s="44"/>
      <c r="E4169" s="44"/>
      <c r="G4169" s="44"/>
      <c r="H4169" s="44"/>
      <c r="I4169" s="44"/>
      <c r="J4169" s="44"/>
      <c r="K4169" s="44"/>
      <c r="M4169" s="44"/>
      <c r="N4169" s="44"/>
      <c r="O4169" s="44"/>
      <c r="P4169" s="44"/>
      <c r="Q4169" s="44"/>
      <c r="W4169" s="44"/>
      <c r="X4169" s="44"/>
      <c r="Y4169" s="44"/>
    </row>
    <row r="4170" spans="1:25" s="47" customFormat="1" x14ac:dyDescent="0.25">
      <c r="A4170" s="44"/>
      <c r="B4170" s="44"/>
      <c r="C4170" s="44"/>
      <c r="D4170" s="44"/>
      <c r="E4170" s="44"/>
      <c r="G4170" s="44"/>
      <c r="H4170" s="44"/>
      <c r="I4170" s="44"/>
      <c r="J4170" s="44"/>
      <c r="K4170" s="44"/>
      <c r="M4170" s="44"/>
      <c r="N4170" s="44"/>
      <c r="O4170" s="44"/>
      <c r="P4170" s="44"/>
      <c r="Q4170" s="44"/>
      <c r="W4170" s="44"/>
      <c r="X4170" s="44"/>
      <c r="Y4170" s="44"/>
    </row>
    <row r="4171" spans="1:25" s="47" customFormat="1" x14ac:dyDescent="0.25">
      <c r="A4171" s="44"/>
      <c r="B4171" s="44"/>
      <c r="C4171" s="44"/>
      <c r="D4171" s="44"/>
      <c r="E4171" s="44"/>
      <c r="G4171" s="44"/>
      <c r="H4171" s="44"/>
      <c r="I4171" s="44"/>
      <c r="J4171" s="44"/>
      <c r="K4171" s="44"/>
      <c r="M4171" s="44"/>
      <c r="N4171" s="44"/>
      <c r="O4171" s="44"/>
      <c r="P4171" s="44"/>
      <c r="Q4171" s="44"/>
      <c r="W4171" s="44"/>
      <c r="X4171" s="44"/>
      <c r="Y4171" s="44"/>
    </row>
    <row r="4172" spans="1:25" s="47" customFormat="1" x14ac:dyDescent="0.25">
      <c r="A4172" s="44"/>
      <c r="B4172" s="44"/>
      <c r="C4172" s="44"/>
      <c r="D4172" s="44"/>
      <c r="E4172" s="44"/>
      <c r="G4172" s="44"/>
      <c r="H4172" s="44"/>
      <c r="I4172" s="44"/>
      <c r="J4172" s="44"/>
      <c r="K4172" s="44"/>
      <c r="M4172" s="44"/>
      <c r="N4172" s="44"/>
      <c r="O4172" s="44"/>
      <c r="P4172" s="44"/>
      <c r="Q4172" s="44"/>
      <c r="W4172" s="44"/>
      <c r="X4172" s="44"/>
      <c r="Y4172" s="44"/>
    </row>
    <row r="4173" spans="1:25" s="47" customFormat="1" x14ac:dyDescent="0.25">
      <c r="A4173" s="44"/>
      <c r="B4173" s="44"/>
      <c r="C4173" s="44"/>
      <c r="D4173" s="44"/>
      <c r="E4173" s="44"/>
      <c r="G4173" s="44"/>
      <c r="H4173" s="44"/>
      <c r="I4173" s="44"/>
      <c r="J4173" s="44"/>
      <c r="K4173" s="44"/>
      <c r="M4173" s="44"/>
      <c r="N4173" s="44"/>
      <c r="O4173" s="44"/>
      <c r="P4173" s="44"/>
      <c r="Q4173" s="44"/>
      <c r="W4173" s="44"/>
      <c r="X4173" s="44"/>
      <c r="Y4173" s="44"/>
    </row>
    <row r="4174" spans="1:25" s="47" customFormat="1" x14ac:dyDescent="0.25">
      <c r="A4174" s="44"/>
      <c r="B4174" s="44"/>
      <c r="C4174" s="44"/>
      <c r="D4174" s="44"/>
      <c r="E4174" s="44"/>
      <c r="G4174" s="44"/>
      <c r="H4174" s="44"/>
      <c r="I4174" s="44"/>
      <c r="J4174" s="44"/>
      <c r="K4174" s="44"/>
      <c r="M4174" s="44"/>
      <c r="N4174" s="44"/>
      <c r="O4174" s="44"/>
      <c r="P4174" s="44"/>
      <c r="Q4174" s="44"/>
      <c r="W4174" s="44"/>
      <c r="X4174" s="44"/>
      <c r="Y4174" s="44"/>
    </row>
    <row r="4175" spans="1:25" s="47" customFormat="1" x14ac:dyDescent="0.25">
      <c r="A4175" s="44"/>
      <c r="B4175" s="44"/>
      <c r="C4175" s="44"/>
      <c r="D4175" s="44"/>
      <c r="E4175" s="44"/>
      <c r="G4175" s="44"/>
      <c r="H4175" s="44"/>
      <c r="I4175" s="44"/>
      <c r="J4175" s="44"/>
      <c r="K4175" s="44"/>
      <c r="M4175" s="44"/>
      <c r="N4175" s="44"/>
      <c r="O4175" s="44"/>
      <c r="P4175" s="44"/>
      <c r="Q4175" s="44"/>
      <c r="W4175" s="44"/>
      <c r="X4175" s="44"/>
      <c r="Y4175" s="44"/>
    </row>
    <row r="4176" spans="1:25" s="47" customFormat="1" x14ac:dyDescent="0.25">
      <c r="A4176" s="44"/>
      <c r="B4176" s="44"/>
      <c r="C4176" s="44"/>
      <c r="D4176" s="44"/>
      <c r="E4176" s="44"/>
      <c r="G4176" s="44"/>
      <c r="H4176" s="44"/>
      <c r="I4176" s="44"/>
      <c r="J4176" s="44"/>
      <c r="K4176" s="44"/>
      <c r="M4176" s="44"/>
      <c r="N4176" s="44"/>
      <c r="O4176" s="44"/>
      <c r="P4176" s="44"/>
      <c r="Q4176" s="44"/>
      <c r="W4176" s="44"/>
      <c r="X4176" s="44"/>
      <c r="Y4176" s="44"/>
    </row>
    <row r="4177" spans="1:25" s="47" customFormat="1" x14ac:dyDescent="0.25">
      <c r="A4177" s="44"/>
      <c r="B4177" s="44"/>
      <c r="C4177" s="44"/>
      <c r="D4177" s="44"/>
      <c r="E4177" s="44"/>
      <c r="G4177" s="44"/>
      <c r="H4177" s="44"/>
      <c r="I4177" s="44"/>
      <c r="J4177" s="44"/>
      <c r="K4177" s="44"/>
      <c r="M4177" s="44"/>
      <c r="N4177" s="44"/>
      <c r="O4177" s="44"/>
      <c r="P4177" s="44"/>
      <c r="Q4177" s="44"/>
      <c r="W4177" s="44"/>
      <c r="X4177" s="44"/>
      <c r="Y4177" s="44"/>
    </row>
    <row r="4178" spans="1:25" s="47" customFormat="1" x14ac:dyDescent="0.25">
      <c r="A4178" s="44"/>
      <c r="B4178" s="44"/>
      <c r="C4178" s="44"/>
      <c r="D4178" s="44"/>
      <c r="E4178" s="44"/>
      <c r="G4178" s="44"/>
      <c r="H4178" s="44"/>
      <c r="I4178" s="44"/>
      <c r="J4178" s="44"/>
      <c r="K4178" s="44"/>
      <c r="M4178" s="44"/>
      <c r="N4178" s="44"/>
      <c r="O4178" s="44"/>
      <c r="P4178" s="44"/>
      <c r="Q4178" s="44"/>
      <c r="W4178" s="44"/>
      <c r="X4178" s="44"/>
      <c r="Y4178" s="44"/>
    </row>
    <row r="4179" spans="1:25" s="47" customFormat="1" x14ac:dyDescent="0.25">
      <c r="A4179" s="44"/>
      <c r="B4179" s="44"/>
      <c r="C4179" s="44"/>
      <c r="D4179" s="44"/>
      <c r="E4179" s="44"/>
      <c r="G4179" s="44"/>
      <c r="H4179" s="44"/>
      <c r="I4179" s="44"/>
      <c r="J4179" s="44"/>
      <c r="K4179" s="44"/>
      <c r="M4179" s="44"/>
      <c r="N4179" s="44"/>
      <c r="O4179" s="44"/>
      <c r="P4179" s="44"/>
      <c r="Q4179" s="44"/>
      <c r="W4179" s="44"/>
      <c r="X4179" s="44"/>
      <c r="Y4179" s="44"/>
    </row>
    <row r="4180" spans="1:25" s="47" customFormat="1" x14ac:dyDescent="0.25">
      <c r="A4180" s="44"/>
      <c r="B4180" s="44"/>
      <c r="C4180" s="44"/>
      <c r="D4180" s="44"/>
      <c r="E4180" s="44"/>
      <c r="G4180" s="44"/>
      <c r="H4180" s="44"/>
      <c r="I4180" s="44"/>
      <c r="J4180" s="44"/>
      <c r="K4180" s="44"/>
      <c r="M4180" s="44"/>
      <c r="N4180" s="44"/>
      <c r="O4180" s="44"/>
      <c r="P4180" s="44"/>
      <c r="Q4180" s="44"/>
      <c r="W4180" s="44"/>
      <c r="X4180" s="44"/>
      <c r="Y4180" s="44"/>
    </row>
    <row r="4181" spans="1:25" s="47" customFormat="1" x14ac:dyDescent="0.25">
      <c r="A4181" s="44"/>
      <c r="B4181" s="44"/>
      <c r="C4181" s="44"/>
      <c r="D4181" s="44"/>
      <c r="E4181" s="44"/>
      <c r="G4181" s="44"/>
      <c r="H4181" s="44"/>
      <c r="I4181" s="44"/>
      <c r="J4181" s="44"/>
      <c r="K4181" s="44"/>
      <c r="M4181" s="44"/>
      <c r="N4181" s="44"/>
      <c r="O4181" s="44"/>
      <c r="P4181" s="44"/>
      <c r="Q4181" s="44"/>
      <c r="W4181" s="44"/>
      <c r="X4181" s="44"/>
      <c r="Y4181" s="44"/>
    </row>
    <row r="4182" spans="1:25" s="47" customFormat="1" x14ac:dyDescent="0.25">
      <c r="A4182" s="44"/>
      <c r="B4182" s="44"/>
      <c r="C4182" s="44"/>
      <c r="D4182" s="44"/>
      <c r="E4182" s="44"/>
      <c r="G4182" s="44"/>
      <c r="H4182" s="44"/>
      <c r="I4182" s="44"/>
      <c r="J4182" s="44"/>
      <c r="K4182" s="44"/>
      <c r="M4182" s="44"/>
      <c r="N4182" s="44"/>
      <c r="O4182" s="44"/>
      <c r="P4182" s="44"/>
      <c r="Q4182" s="44"/>
      <c r="W4182" s="44"/>
      <c r="X4182" s="44"/>
      <c r="Y4182" s="44"/>
    </row>
    <row r="4183" spans="1:25" s="47" customFormat="1" x14ac:dyDescent="0.25">
      <c r="A4183" s="44"/>
      <c r="B4183" s="44"/>
      <c r="C4183" s="44"/>
      <c r="D4183" s="44"/>
      <c r="E4183" s="44"/>
      <c r="G4183" s="44"/>
      <c r="H4183" s="44"/>
      <c r="I4183" s="44"/>
      <c r="J4183" s="44"/>
      <c r="K4183" s="44"/>
      <c r="M4183" s="44"/>
      <c r="N4183" s="44"/>
      <c r="O4183" s="44"/>
      <c r="P4183" s="44"/>
      <c r="Q4183" s="44"/>
      <c r="W4183" s="44"/>
      <c r="X4183" s="44"/>
      <c r="Y4183" s="44"/>
    </row>
    <row r="4184" spans="1:25" s="47" customFormat="1" x14ac:dyDescent="0.25">
      <c r="A4184" s="44"/>
      <c r="B4184" s="44"/>
      <c r="C4184" s="44"/>
      <c r="D4184" s="44"/>
      <c r="E4184" s="44"/>
      <c r="G4184" s="44"/>
      <c r="H4184" s="44"/>
      <c r="I4184" s="44"/>
      <c r="J4184" s="44"/>
      <c r="K4184" s="44"/>
      <c r="M4184" s="44"/>
      <c r="N4184" s="44"/>
      <c r="O4184" s="44"/>
      <c r="P4184" s="44"/>
      <c r="Q4184" s="44"/>
      <c r="W4184" s="44"/>
      <c r="X4184" s="44"/>
      <c r="Y4184" s="44"/>
    </row>
    <row r="4185" spans="1:25" s="47" customFormat="1" x14ac:dyDescent="0.25">
      <c r="A4185" s="44"/>
      <c r="B4185" s="44"/>
      <c r="C4185" s="44"/>
      <c r="D4185" s="44"/>
      <c r="E4185" s="44"/>
      <c r="G4185" s="44"/>
      <c r="H4185" s="44"/>
      <c r="I4185" s="44"/>
      <c r="J4185" s="44"/>
      <c r="K4185" s="44"/>
      <c r="M4185" s="44"/>
      <c r="N4185" s="44"/>
      <c r="O4185" s="44"/>
      <c r="P4185" s="44"/>
      <c r="Q4185" s="44"/>
      <c r="W4185" s="44"/>
      <c r="X4185" s="44"/>
      <c r="Y4185" s="44"/>
    </row>
    <row r="4186" spans="1:25" s="47" customFormat="1" x14ac:dyDescent="0.25">
      <c r="A4186" s="44"/>
      <c r="B4186" s="44"/>
      <c r="C4186" s="44"/>
      <c r="D4186" s="44"/>
      <c r="E4186" s="44"/>
      <c r="G4186" s="44"/>
      <c r="H4186" s="44"/>
      <c r="I4186" s="44"/>
      <c r="J4186" s="44"/>
      <c r="K4186" s="44"/>
      <c r="M4186" s="44"/>
      <c r="N4186" s="44"/>
      <c r="O4186" s="44"/>
      <c r="P4186" s="44"/>
      <c r="Q4186" s="44"/>
      <c r="W4186" s="44"/>
      <c r="X4186" s="44"/>
      <c r="Y4186" s="44"/>
    </row>
    <row r="4187" spans="1:25" s="47" customFormat="1" x14ac:dyDescent="0.25">
      <c r="A4187" s="44"/>
      <c r="B4187" s="44"/>
      <c r="C4187" s="44"/>
      <c r="D4187" s="44"/>
      <c r="E4187" s="44"/>
      <c r="G4187" s="44"/>
      <c r="H4187" s="44"/>
      <c r="I4187" s="44"/>
      <c r="J4187" s="44"/>
      <c r="K4187" s="44"/>
      <c r="M4187" s="44"/>
      <c r="N4187" s="44"/>
      <c r="O4187" s="44"/>
      <c r="P4187" s="44"/>
      <c r="Q4187" s="44"/>
      <c r="W4187" s="44"/>
      <c r="X4187" s="44"/>
      <c r="Y4187" s="44"/>
    </row>
    <row r="4188" spans="1:25" s="47" customFormat="1" x14ac:dyDescent="0.25">
      <c r="A4188" s="44"/>
      <c r="B4188" s="44"/>
      <c r="C4188" s="44"/>
      <c r="D4188" s="44"/>
      <c r="E4188" s="44"/>
      <c r="G4188" s="44"/>
      <c r="H4188" s="44"/>
      <c r="I4188" s="44"/>
      <c r="J4188" s="44"/>
      <c r="K4188" s="44"/>
      <c r="M4188" s="44"/>
      <c r="N4188" s="44"/>
      <c r="O4188" s="44"/>
      <c r="P4188" s="44"/>
      <c r="Q4188" s="44"/>
      <c r="W4188" s="44"/>
      <c r="X4188" s="44"/>
      <c r="Y4188" s="44"/>
    </row>
    <row r="4189" spans="1:25" s="47" customFormat="1" x14ac:dyDescent="0.25">
      <c r="A4189" s="44"/>
      <c r="B4189" s="44"/>
      <c r="C4189" s="44"/>
      <c r="D4189" s="44"/>
      <c r="E4189" s="44"/>
      <c r="G4189" s="44"/>
      <c r="H4189" s="44"/>
      <c r="I4189" s="44"/>
      <c r="J4189" s="44"/>
      <c r="K4189" s="44"/>
      <c r="M4189" s="44"/>
      <c r="N4189" s="44"/>
      <c r="O4189" s="44"/>
      <c r="P4189" s="44"/>
      <c r="Q4189" s="44"/>
      <c r="W4189" s="44"/>
      <c r="X4189" s="44"/>
      <c r="Y4189" s="44"/>
    </row>
    <row r="4190" spans="1:25" s="47" customFormat="1" x14ac:dyDescent="0.25">
      <c r="A4190" s="44"/>
      <c r="B4190" s="44"/>
      <c r="C4190" s="44"/>
      <c r="D4190" s="44"/>
      <c r="E4190" s="44"/>
      <c r="G4190" s="44"/>
      <c r="H4190" s="44"/>
      <c r="I4190" s="44"/>
      <c r="J4190" s="44"/>
      <c r="K4190" s="44"/>
      <c r="M4190" s="44"/>
      <c r="N4190" s="44"/>
      <c r="O4190" s="44"/>
      <c r="P4190" s="44"/>
      <c r="Q4190" s="44"/>
      <c r="W4190" s="44"/>
      <c r="X4190" s="44"/>
      <c r="Y4190" s="44"/>
    </row>
    <row r="4191" spans="1:25" s="47" customFormat="1" x14ac:dyDescent="0.25">
      <c r="A4191" s="44"/>
      <c r="B4191" s="44"/>
      <c r="C4191" s="44"/>
      <c r="D4191" s="44"/>
      <c r="E4191" s="44"/>
      <c r="G4191" s="44"/>
      <c r="H4191" s="44"/>
      <c r="I4191" s="44"/>
      <c r="J4191" s="44"/>
      <c r="K4191" s="44"/>
      <c r="M4191" s="44"/>
      <c r="N4191" s="44"/>
      <c r="O4191" s="44"/>
      <c r="P4191" s="44"/>
      <c r="Q4191" s="44"/>
      <c r="W4191" s="44"/>
      <c r="X4191" s="44"/>
      <c r="Y4191" s="44"/>
    </row>
    <row r="4192" spans="1:25" s="47" customFormat="1" x14ac:dyDescent="0.25">
      <c r="A4192" s="44"/>
      <c r="B4192" s="44"/>
      <c r="C4192" s="44"/>
      <c r="D4192" s="44"/>
      <c r="E4192" s="44"/>
      <c r="G4192" s="44"/>
      <c r="H4192" s="44"/>
      <c r="I4192" s="44"/>
      <c r="J4192" s="44"/>
      <c r="K4192" s="44"/>
      <c r="M4192" s="44"/>
      <c r="N4192" s="44"/>
      <c r="O4192" s="44"/>
      <c r="P4192" s="44"/>
      <c r="Q4192" s="44"/>
      <c r="W4192" s="44"/>
      <c r="X4192" s="44"/>
      <c r="Y4192" s="44"/>
    </row>
    <row r="4193" spans="1:25" s="47" customFormat="1" x14ac:dyDescent="0.25">
      <c r="A4193" s="44"/>
      <c r="B4193" s="44"/>
      <c r="C4193" s="44"/>
      <c r="D4193" s="44"/>
      <c r="E4193" s="44"/>
      <c r="G4193" s="44"/>
      <c r="H4193" s="44"/>
      <c r="I4193" s="44"/>
      <c r="J4193" s="44"/>
      <c r="K4193" s="44"/>
      <c r="M4193" s="44"/>
      <c r="N4193" s="44"/>
      <c r="O4193" s="44"/>
      <c r="P4193" s="44"/>
      <c r="Q4193" s="44"/>
      <c r="W4193" s="44"/>
      <c r="X4193" s="44"/>
      <c r="Y4193" s="44"/>
    </row>
    <row r="4194" spans="1:25" s="47" customFormat="1" x14ac:dyDescent="0.25">
      <c r="A4194" s="44"/>
      <c r="B4194" s="44"/>
      <c r="C4194" s="44"/>
      <c r="D4194" s="44"/>
      <c r="E4194" s="44"/>
      <c r="G4194" s="44"/>
      <c r="H4194" s="44"/>
      <c r="I4194" s="44"/>
      <c r="J4194" s="44"/>
      <c r="K4194" s="44"/>
      <c r="M4194" s="44"/>
      <c r="N4194" s="44"/>
      <c r="O4194" s="44"/>
      <c r="P4194" s="44"/>
      <c r="Q4194" s="44"/>
      <c r="W4194" s="44"/>
      <c r="X4194" s="44"/>
      <c r="Y4194" s="44"/>
    </row>
    <row r="4195" spans="1:25" s="47" customFormat="1" x14ac:dyDescent="0.25">
      <c r="A4195" s="44"/>
      <c r="B4195" s="44"/>
      <c r="C4195" s="44"/>
      <c r="D4195" s="44"/>
      <c r="E4195" s="44"/>
      <c r="G4195" s="44"/>
      <c r="H4195" s="44"/>
      <c r="I4195" s="44"/>
      <c r="J4195" s="44"/>
      <c r="K4195" s="44"/>
      <c r="M4195" s="44"/>
      <c r="N4195" s="44"/>
      <c r="O4195" s="44"/>
      <c r="P4195" s="44"/>
      <c r="Q4195" s="44"/>
      <c r="W4195" s="44"/>
      <c r="X4195" s="44"/>
      <c r="Y4195" s="44"/>
    </row>
    <row r="4196" spans="1:25" s="47" customFormat="1" x14ac:dyDescent="0.25">
      <c r="A4196" s="44"/>
      <c r="B4196" s="44"/>
      <c r="C4196" s="44"/>
      <c r="D4196" s="44"/>
      <c r="E4196" s="44"/>
      <c r="G4196" s="44"/>
      <c r="H4196" s="44"/>
      <c r="I4196" s="44"/>
      <c r="J4196" s="44"/>
      <c r="K4196" s="44"/>
      <c r="M4196" s="44"/>
      <c r="N4196" s="44"/>
      <c r="O4196" s="44"/>
      <c r="P4196" s="44"/>
      <c r="Q4196" s="44"/>
      <c r="W4196" s="44"/>
      <c r="X4196" s="44"/>
      <c r="Y4196" s="44"/>
    </row>
    <row r="4197" spans="1:25" s="47" customFormat="1" x14ac:dyDescent="0.25">
      <c r="A4197" s="44"/>
      <c r="B4197" s="44"/>
      <c r="C4197" s="44"/>
      <c r="D4197" s="44"/>
      <c r="E4197" s="44"/>
      <c r="G4197" s="44"/>
      <c r="H4197" s="44"/>
      <c r="I4197" s="44"/>
      <c r="J4197" s="44"/>
      <c r="K4197" s="44"/>
      <c r="M4197" s="44"/>
      <c r="N4197" s="44"/>
      <c r="O4197" s="44"/>
      <c r="P4197" s="44"/>
      <c r="Q4197" s="44"/>
      <c r="W4197" s="44"/>
      <c r="X4197" s="44"/>
      <c r="Y4197" s="44"/>
    </row>
    <row r="4198" spans="1:25" s="47" customFormat="1" x14ac:dyDescent="0.25">
      <c r="A4198" s="44"/>
      <c r="B4198" s="44"/>
      <c r="C4198" s="44"/>
      <c r="D4198" s="44"/>
      <c r="E4198" s="44"/>
      <c r="G4198" s="44"/>
      <c r="H4198" s="44"/>
      <c r="I4198" s="44"/>
      <c r="J4198" s="44"/>
      <c r="K4198" s="44"/>
      <c r="M4198" s="44"/>
      <c r="N4198" s="44"/>
      <c r="O4198" s="44"/>
      <c r="P4198" s="44"/>
      <c r="Q4198" s="44"/>
      <c r="W4198" s="44"/>
      <c r="X4198" s="44"/>
      <c r="Y4198" s="44"/>
    </row>
    <row r="4199" spans="1:25" s="47" customFormat="1" x14ac:dyDescent="0.25">
      <c r="A4199" s="44"/>
      <c r="B4199" s="44"/>
      <c r="C4199" s="44"/>
      <c r="D4199" s="44"/>
      <c r="E4199" s="44"/>
      <c r="G4199" s="44"/>
      <c r="H4199" s="44"/>
      <c r="I4199" s="44"/>
      <c r="J4199" s="44"/>
      <c r="K4199" s="44"/>
      <c r="M4199" s="44"/>
      <c r="N4199" s="44"/>
      <c r="O4199" s="44"/>
      <c r="P4199" s="44"/>
      <c r="Q4199" s="44"/>
      <c r="W4199" s="44"/>
      <c r="X4199" s="44"/>
      <c r="Y4199" s="44"/>
    </row>
    <row r="4200" spans="1:25" s="47" customFormat="1" x14ac:dyDescent="0.25">
      <c r="A4200" s="44"/>
      <c r="B4200" s="44"/>
      <c r="C4200" s="44"/>
      <c r="D4200" s="44"/>
      <c r="E4200" s="44"/>
      <c r="G4200" s="44"/>
      <c r="H4200" s="44"/>
      <c r="I4200" s="44"/>
      <c r="J4200" s="44"/>
      <c r="K4200" s="44"/>
      <c r="M4200" s="44"/>
      <c r="N4200" s="44"/>
      <c r="O4200" s="44"/>
      <c r="P4200" s="44"/>
      <c r="Q4200" s="44"/>
      <c r="W4200" s="44"/>
      <c r="X4200" s="44"/>
      <c r="Y4200" s="44"/>
    </row>
    <row r="4201" spans="1:25" s="47" customFormat="1" x14ac:dyDescent="0.25">
      <c r="A4201" s="44"/>
      <c r="B4201" s="44"/>
      <c r="C4201" s="44"/>
      <c r="D4201" s="44"/>
      <c r="E4201" s="44"/>
      <c r="G4201" s="44"/>
      <c r="H4201" s="44"/>
      <c r="I4201" s="44"/>
      <c r="J4201" s="44"/>
      <c r="K4201" s="44"/>
      <c r="M4201" s="44"/>
      <c r="N4201" s="44"/>
      <c r="O4201" s="44"/>
      <c r="P4201" s="44"/>
      <c r="Q4201" s="44"/>
      <c r="W4201" s="44"/>
      <c r="X4201" s="44"/>
      <c r="Y4201" s="44"/>
    </row>
    <row r="4202" spans="1:25" s="47" customFormat="1" x14ac:dyDescent="0.25">
      <c r="A4202" s="44"/>
      <c r="B4202" s="44"/>
      <c r="C4202" s="44"/>
      <c r="D4202" s="44"/>
      <c r="E4202" s="44"/>
      <c r="G4202" s="44"/>
      <c r="H4202" s="44"/>
      <c r="I4202" s="44"/>
      <c r="J4202" s="44"/>
      <c r="K4202" s="44"/>
      <c r="M4202" s="44"/>
      <c r="N4202" s="44"/>
      <c r="O4202" s="44"/>
      <c r="P4202" s="44"/>
      <c r="Q4202" s="44"/>
      <c r="W4202" s="44"/>
      <c r="X4202" s="44"/>
      <c r="Y4202" s="44"/>
    </row>
    <row r="4203" spans="1:25" s="47" customFormat="1" x14ac:dyDescent="0.25">
      <c r="A4203" s="44"/>
      <c r="B4203" s="44"/>
      <c r="C4203" s="44"/>
      <c r="D4203" s="44"/>
      <c r="E4203" s="44"/>
      <c r="G4203" s="44"/>
      <c r="H4203" s="44"/>
      <c r="I4203" s="44"/>
      <c r="J4203" s="44"/>
      <c r="K4203" s="44"/>
      <c r="M4203" s="44"/>
      <c r="N4203" s="44"/>
      <c r="O4203" s="44"/>
      <c r="P4203" s="44"/>
      <c r="Q4203" s="44"/>
      <c r="W4203" s="44"/>
      <c r="X4203" s="44"/>
      <c r="Y4203" s="44"/>
    </row>
    <row r="4204" spans="1:25" s="47" customFormat="1" x14ac:dyDescent="0.25">
      <c r="A4204" s="44"/>
      <c r="B4204" s="44"/>
      <c r="C4204" s="44"/>
      <c r="D4204" s="44"/>
      <c r="E4204" s="44"/>
      <c r="G4204" s="44"/>
      <c r="H4204" s="44"/>
      <c r="I4204" s="44"/>
      <c r="J4204" s="44"/>
      <c r="K4204" s="44"/>
      <c r="M4204" s="44"/>
      <c r="N4204" s="44"/>
      <c r="O4204" s="44"/>
      <c r="P4204" s="44"/>
      <c r="Q4204" s="44"/>
      <c r="W4204" s="44"/>
      <c r="X4204" s="44"/>
      <c r="Y4204" s="44"/>
    </row>
    <row r="4205" spans="1:25" s="47" customFormat="1" x14ac:dyDescent="0.25">
      <c r="A4205" s="44"/>
      <c r="B4205" s="44"/>
      <c r="C4205" s="44"/>
      <c r="D4205" s="44"/>
      <c r="E4205" s="44"/>
      <c r="G4205" s="44"/>
      <c r="H4205" s="44"/>
      <c r="I4205" s="44"/>
      <c r="J4205" s="44"/>
      <c r="K4205" s="44"/>
      <c r="M4205" s="44"/>
      <c r="N4205" s="44"/>
      <c r="O4205" s="44"/>
      <c r="P4205" s="44"/>
      <c r="Q4205" s="44"/>
      <c r="W4205" s="44"/>
      <c r="X4205" s="44"/>
      <c r="Y4205" s="44"/>
    </row>
    <row r="4206" spans="1:25" s="47" customFormat="1" x14ac:dyDescent="0.25">
      <c r="A4206" s="44"/>
      <c r="B4206" s="44"/>
      <c r="C4206" s="44"/>
      <c r="D4206" s="44"/>
      <c r="E4206" s="44"/>
      <c r="G4206" s="44"/>
      <c r="H4206" s="44"/>
      <c r="I4206" s="44"/>
      <c r="J4206" s="44"/>
      <c r="K4206" s="44"/>
      <c r="M4206" s="44"/>
      <c r="N4206" s="44"/>
      <c r="O4206" s="44"/>
      <c r="P4206" s="44"/>
      <c r="Q4206" s="44"/>
      <c r="W4206" s="44"/>
      <c r="X4206" s="44"/>
      <c r="Y4206" s="44"/>
    </row>
    <row r="4207" spans="1:25" s="47" customFormat="1" x14ac:dyDescent="0.25">
      <c r="A4207" s="44"/>
      <c r="B4207" s="44"/>
      <c r="C4207" s="44"/>
      <c r="D4207" s="44"/>
      <c r="E4207" s="44"/>
      <c r="G4207" s="44"/>
      <c r="H4207" s="44"/>
      <c r="I4207" s="44"/>
      <c r="J4207" s="44"/>
      <c r="K4207" s="44"/>
      <c r="M4207" s="44"/>
      <c r="N4207" s="44"/>
      <c r="O4207" s="44"/>
      <c r="P4207" s="44"/>
      <c r="Q4207" s="44"/>
      <c r="W4207" s="44"/>
      <c r="X4207" s="44"/>
      <c r="Y4207" s="44"/>
    </row>
    <row r="4208" spans="1:25" s="47" customFormat="1" x14ac:dyDescent="0.25">
      <c r="A4208" s="44"/>
      <c r="B4208" s="44"/>
      <c r="C4208" s="44"/>
      <c r="D4208" s="44"/>
      <c r="E4208" s="44"/>
      <c r="G4208" s="44"/>
      <c r="H4208" s="44"/>
      <c r="I4208" s="44"/>
      <c r="J4208" s="44"/>
      <c r="K4208" s="44"/>
      <c r="M4208" s="44"/>
      <c r="N4208" s="44"/>
      <c r="O4208" s="44"/>
      <c r="P4208" s="44"/>
      <c r="Q4208" s="44"/>
      <c r="W4208" s="44"/>
      <c r="X4208" s="44"/>
      <c r="Y4208" s="44"/>
    </row>
    <row r="4209" spans="1:25" s="47" customFormat="1" x14ac:dyDescent="0.25">
      <c r="A4209" s="44"/>
      <c r="B4209" s="44"/>
      <c r="C4209" s="44"/>
      <c r="D4209" s="44"/>
      <c r="E4209" s="44"/>
      <c r="G4209" s="44"/>
      <c r="H4209" s="44"/>
      <c r="I4209" s="44"/>
      <c r="J4209" s="44"/>
      <c r="K4209" s="44"/>
      <c r="M4209" s="44"/>
      <c r="N4209" s="44"/>
      <c r="O4209" s="44"/>
      <c r="P4209" s="44"/>
      <c r="Q4209" s="44"/>
      <c r="W4209" s="44"/>
      <c r="X4209" s="44"/>
      <c r="Y4209" s="44"/>
    </row>
    <row r="4210" spans="1:25" s="47" customFormat="1" x14ac:dyDescent="0.25">
      <c r="A4210" s="44"/>
      <c r="B4210" s="44"/>
      <c r="C4210" s="44"/>
      <c r="D4210" s="44"/>
      <c r="E4210" s="44"/>
      <c r="G4210" s="44"/>
      <c r="H4210" s="44"/>
      <c r="I4210" s="44"/>
      <c r="J4210" s="44"/>
      <c r="K4210" s="44"/>
      <c r="M4210" s="44"/>
      <c r="N4210" s="44"/>
      <c r="O4210" s="44"/>
      <c r="P4210" s="44"/>
      <c r="Q4210" s="44"/>
      <c r="W4210" s="44"/>
      <c r="X4210" s="44"/>
      <c r="Y4210" s="44"/>
    </row>
    <row r="4211" spans="1:25" s="47" customFormat="1" x14ac:dyDescent="0.25">
      <c r="A4211" s="44"/>
      <c r="B4211" s="44"/>
      <c r="C4211" s="44"/>
      <c r="D4211" s="44"/>
      <c r="E4211" s="44"/>
      <c r="G4211" s="44"/>
      <c r="H4211" s="44"/>
      <c r="I4211" s="44"/>
      <c r="J4211" s="44"/>
      <c r="K4211" s="44"/>
      <c r="M4211" s="44"/>
      <c r="N4211" s="44"/>
      <c r="O4211" s="44"/>
      <c r="P4211" s="44"/>
      <c r="Q4211" s="44"/>
      <c r="W4211" s="44"/>
      <c r="X4211" s="44"/>
      <c r="Y4211" s="44"/>
    </row>
    <row r="4212" spans="1:25" s="47" customFormat="1" x14ac:dyDescent="0.25">
      <c r="A4212" s="44"/>
      <c r="B4212" s="44"/>
      <c r="C4212" s="44"/>
      <c r="D4212" s="44"/>
      <c r="E4212" s="44"/>
      <c r="G4212" s="44"/>
      <c r="H4212" s="44"/>
      <c r="I4212" s="44"/>
      <c r="J4212" s="44"/>
      <c r="K4212" s="44"/>
      <c r="M4212" s="44"/>
      <c r="N4212" s="44"/>
      <c r="O4212" s="44"/>
      <c r="P4212" s="44"/>
      <c r="Q4212" s="44"/>
      <c r="W4212" s="44"/>
      <c r="X4212" s="44"/>
      <c r="Y4212" s="44"/>
    </row>
    <row r="4213" spans="1:25" s="47" customFormat="1" x14ac:dyDescent="0.25">
      <c r="A4213" s="44"/>
      <c r="B4213" s="44"/>
      <c r="C4213" s="44"/>
      <c r="D4213" s="44"/>
      <c r="E4213" s="44"/>
      <c r="G4213" s="44"/>
      <c r="H4213" s="44"/>
      <c r="I4213" s="44"/>
      <c r="J4213" s="44"/>
      <c r="K4213" s="44"/>
      <c r="M4213" s="44"/>
      <c r="N4213" s="44"/>
      <c r="O4213" s="44"/>
      <c r="P4213" s="44"/>
      <c r="Q4213" s="44"/>
      <c r="W4213" s="44"/>
      <c r="X4213" s="44"/>
      <c r="Y4213" s="44"/>
    </row>
    <row r="4214" spans="1:25" s="47" customFormat="1" x14ac:dyDescent="0.25">
      <c r="A4214" s="44"/>
      <c r="B4214" s="44"/>
      <c r="C4214" s="44"/>
      <c r="D4214" s="44"/>
      <c r="E4214" s="44"/>
      <c r="G4214" s="44"/>
      <c r="H4214" s="44"/>
      <c r="I4214" s="44"/>
      <c r="J4214" s="44"/>
      <c r="K4214" s="44"/>
      <c r="M4214" s="44"/>
      <c r="N4214" s="44"/>
      <c r="O4214" s="44"/>
      <c r="P4214" s="44"/>
      <c r="Q4214" s="44"/>
      <c r="W4214" s="44"/>
      <c r="X4214" s="44"/>
      <c r="Y4214" s="44"/>
    </row>
    <row r="4215" spans="1:25" s="47" customFormat="1" x14ac:dyDescent="0.25">
      <c r="A4215" s="44"/>
      <c r="B4215" s="44"/>
      <c r="C4215" s="44"/>
      <c r="D4215" s="44"/>
      <c r="E4215" s="44"/>
      <c r="G4215" s="44"/>
      <c r="H4215" s="44"/>
      <c r="I4215" s="44"/>
      <c r="J4215" s="44"/>
      <c r="K4215" s="44"/>
      <c r="M4215" s="44"/>
      <c r="N4215" s="44"/>
      <c r="O4215" s="44"/>
      <c r="P4215" s="44"/>
      <c r="Q4215" s="44"/>
      <c r="W4215" s="44"/>
      <c r="X4215" s="44"/>
      <c r="Y4215" s="44"/>
    </row>
    <row r="4216" spans="1:25" s="47" customFormat="1" x14ac:dyDescent="0.25">
      <c r="A4216" s="44"/>
      <c r="B4216" s="44"/>
      <c r="C4216" s="44"/>
      <c r="D4216" s="44"/>
      <c r="E4216" s="44"/>
      <c r="G4216" s="44"/>
      <c r="H4216" s="44"/>
      <c r="I4216" s="44"/>
      <c r="J4216" s="44"/>
      <c r="K4216" s="44"/>
      <c r="M4216" s="44"/>
      <c r="N4216" s="44"/>
      <c r="O4216" s="44"/>
      <c r="P4216" s="44"/>
      <c r="Q4216" s="44"/>
      <c r="W4216" s="44"/>
      <c r="X4216" s="44"/>
      <c r="Y4216" s="44"/>
    </row>
    <row r="4217" spans="1:25" s="47" customFormat="1" x14ac:dyDescent="0.25">
      <c r="A4217" s="44"/>
      <c r="B4217" s="44"/>
      <c r="C4217" s="44"/>
      <c r="D4217" s="44"/>
      <c r="E4217" s="44"/>
      <c r="G4217" s="44"/>
      <c r="H4217" s="44"/>
      <c r="I4217" s="44"/>
      <c r="J4217" s="44"/>
      <c r="K4217" s="44"/>
      <c r="M4217" s="44"/>
      <c r="N4217" s="44"/>
      <c r="O4217" s="44"/>
      <c r="P4217" s="44"/>
      <c r="Q4217" s="44"/>
      <c r="W4217" s="44"/>
      <c r="X4217" s="44"/>
      <c r="Y4217" s="44"/>
    </row>
    <row r="4218" spans="1:25" s="47" customFormat="1" x14ac:dyDescent="0.25">
      <c r="A4218" s="44"/>
      <c r="B4218" s="44"/>
      <c r="C4218" s="44"/>
      <c r="D4218" s="44"/>
      <c r="E4218" s="44"/>
      <c r="G4218" s="44"/>
      <c r="H4218" s="44"/>
      <c r="I4218" s="44"/>
      <c r="J4218" s="44"/>
      <c r="K4218" s="44"/>
      <c r="M4218" s="44"/>
      <c r="N4218" s="44"/>
      <c r="O4218" s="44"/>
      <c r="P4218" s="44"/>
      <c r="Q4218" s="44"/>
      <c r="W4218" s="44"/>
      <c r="X4218" s="44"/>
      <c r="Y4218" s="44"/>
    </row>
    <row r="4219" spans="1:25" s="47" customFormat="1" x14ac:dyDescent="0.25">
      <c r="A4219" s="44"/>
      <c r="B4219" s="44"/>
      <c r="C4219" s="44"/>
      <c r="D4219" s="44"/>
      <c r="E4219" s="44"/>
      <c r="G4219" s="44"/>
      <c r="H4219" s="44"/>
      <c r="I4219" s="44"/>
      <c r="J4219" s="44"/>
      <c r="K4219" s="44"/>
      <c r="M4219" s="44"/>
      <c r="N4219" s="44"/>
      <c r="O4219" s="44"/>
      <c r="P4219" s="44"/>
      <c r="Q4219" s="44"/>
      <c r="W4219" s="44"/>
      <c r="X4219" s="44"/>
      <c r="Y4219" s="44"/>
    </row>
    <row r="4220" spans="1:25" s="47" customFormat="1" x14ac:dyDescent="0.25">
      <c r="A4220" s="44"/>
      <c r="B4220" s="44"/>
      <c r="C4220" s="44"/>
      <c r="D4220" s="44"/>
      <c r="E4220" s="44"/>
      <c r="G4220" s="44"/>
      <c r="H4220" s="44"/>
      <c r="I4220" s="44"/>
      <c r="J4220" s="44"/>
      <c r="K4220" s="44"/>
      <c r="M4220" s="44"/>
      <c r="N4220" s="44"/>
      <c r="O4220" s="44"/>
      <c r="P4220" s="44"/>
      <c r="Q4220" s="44"/>
      <c r="W4220" s="44"/>
      <c r="X4220" s="44"/>
      <c r="Y4220" s="44"/>
    </row>
    <row r="4221" spans="1:25" s="47" customFormat="1" x14ac:dyDescent="0.25">
      <c r="A4221" s="44"/>
      <c r="B4221" s="44"/>
      <c r="C4221" s="44"/>
      <c r="D4221" s="44"/>
      <c r="E4221" s="44"/>
      <c r="G4221" s="44"/>
      <c r="H4221" s="44"/>
      <c r="I4221" s="44"/>
      <c r="J4221" s="44"/>
      <c r="K4221" s="44"/>
      <c r="M4221" s="44"/>
      <c r="N4221" s="44"/>
      <c r="O4221" s="44"/>
      <c r="P4221" s="44"/>
      <c r="Q4221" s="44"/>
      <c r="W4221" s="44"/>
      <c r="X4221" s="44"/>
      <c r="Y4221" s="44"/>
    </row>
    <row r="4222" spans="1:25" s="47" customFormat="1" x14ac:dyDescent="0.25">
      <c r="A4222" s="44"/>
      <c r="B4222" s="44"/>
      <c r="C4222" s="44"/>
      <c r="D4222" s="44"/>
      <c r="E4222" s="44"/>
      <c r="G4222" s="44"/>
      <c r="H4222" s="44"/>
      <c r="I4222" s="44"/>
      <c r="J4222" s="44"/>
      <c r="K4222" s="44"/>
      <c r="M4222" s="44"/>
      <c r="N4222" s="44"/>
      <c r="O4222" s="44"/>
      <c r="P4222" s="44"/>
      <c r="Q4222" s="44"/>
      <c r="W4222" s="44"/>
      <c r="X4222" s="44"/>
      <c r="Y4222" s="44"/>
    </row>
    <row r="4223" spans="1:25" s="47" customFormat="1" x14ac:dyDescent="0.25">
      <c r="A4223" s="44"/>
      <c r="B4223" s="44"/>
      <c r="C4223" s="44"/>
      <c r="D4223" s="44"/>
      <c r="E4223" s="44"/>
      <c r="G4223" s="44"/>
      <c r="H4223" s="44"/>
      <c r="I4223" s="44"/>
      <c r="J4223" s="44"/>
      <c r="K4223" s="44"/>
      <c r="M4223" s="44"/>
      <c r="N4223" s="44"/>
      <c r="O4223" s="44"/>
      <c r="P4223" s="44"/>
      <c r="Q4223" s="44"/>
      <c r="W4223" s="44"/>
      <c r="X4223" s="44"/>
      <c r="Y4223" s="44"/>
    </row>
    <row r="4224" spans="1:25" s="47" customFormat="1" x14ac:dyDescent="0.25">
      <c r="A4224" s="44"/>
      <c r="B4224" s="44"/>
      <c r="C4224" s="44"/>
      <c r="D4224" s="44"/>
      <c r="E4224" s="44"/>
      <c r="G4224" s="44"/>
      <c r="H4224" s="44"/>
      <c r="I4224" s="44"/>
      <c r="J4224" s="44"/>
      <c r="K4224" s="44"/>
      <c r="M4224" s="44"/>
      <c r="N4224" s="44"/>
      <c r="O4224" s="44"/>
      <c r="P4224" s="44"/>
      <c r="Q4224" s="44"/>
      <c r="W4224" s="44"/>
      <c r="X4224" s="44"/>
      <c r="Y4224" s="44"/>
    </row>
    <row r="4225" spans="1:25" s="47" customFormat="1" x14ac:dyDescent="0.25">
      <c r="A4225" s="44"/>
      <c r="B4225" s="44"/>
      <c r="C4225" s="44"/>
      <c r="D4225" s="44"/>
      <c r="E4225" s="44"/>
      <c r="G4225" s="44"/>
      <c r="H4225" s="44"/>
      <c r="I4225" s="44"/>
      <c r="J4225" s="44"/>
      <c r="K4225" s="44"/>
      <c r="M4225" s="44"/>
      <c r="N4225" s="44"/>
      <c r="O4225" s="44"/>
      <c r="P4225" s="44"/>
      <c r="Q4225" s="44"/>
      <c r="W4225" s="44"/>
      <c r="X4225" s="44"/>
      <c r="Y4225" s="44"/>
    </row>
    <row r="4226" spans="1:25" s="47" customFormat="1" x14ac:dyDescent="0.25">
      <c r="A4226" s="44"/>
      <c r="B4226" s="44"/>
      <c r="C4226" s="44"/>
      <c r="D4226" s="44"/>
      <c r="E4226" s="44"/>
      <c r="G4226" s="44"/>
      <c r="H4226" s="44"/>
      <c r="I4226" s="44"/>
      <c r="J4226" s="44"/>
      <c r="K4226" s="44"/>
      <c r="M4226" s="44"/>
      <c r="N4226" s="44"/>
      <c r="O4226" s="44"/>
      <c r="P4226" s="44"/>
      <c r="Q4226" s="44"/>
      <c r="W4226" s="44"/>
      <c r="X4226" s="44"/>
      <c r="Y4226" s="44"/>
    </row>
    <row r="4227" spans="1:25" s="47" customFormat="1" x14ac:dyDescent="0.25">
      <c r="A4227" s="44"/>
      <c r="B4227" s="44"/>
      <c r="C4227" s="44"/>
      <c r="D4227" s="44"/>
      <c r="E4227" s="44"/>
      <c r="G4227" s="44"/>
      <c r="H4227" s="44"/>
      <c r="I4227" s="44"/>
      <c r="J4227" s="44"/>
      <c r="K4227" s="44"/>
      <c r="M4227" s="44"/>
      <c r="N4227" s="44"/>
      <c r="O4227" s="44"/>
      <c r="P4227" s="44"/>
      <c r="Q4227" s="44"/>
      <c r="W4227" s="44"/>
      <c r="X4227" s="44"/>
      <c r="Y4227" s="44"/>
    </row>
    <row r="4228" spans="1:25" s="47" customFormat="1" x14ac:dyDescent="0.25">
      <c r="A4228" s="44"/>
      <c r="B4228" s="44"/>
      <c r="C4228" s="44"/>
      <c r="D4228" s="44"/>
      <c r="E4228" s="44"/>
      <c r="G4228" s="44"/>
      <c r="H4228" s="44"/>
      <c r="I4228" s="44"/>
      <c r="J4228" s="44"/>
      <c r="K4228" s="44"/>
      <c r="M4228" s="44"/>
      <c r="N4228" s="44"/>
      <c r="O4228" s="44"/>
      <c r="P4228" s="44"/>
      <c r="Q4228" s="44"/>
      <c r="W4228" s="44"/>
      <c r="X4228" s="44"/>
      <c r="Y4228" s="44"/>
    </row>
    <row r="4229" spans="1:25" s="47" customFormat="1" x14ac:dyDescent="0.25">
      <c r="A4229" s="44"/>
      <c r="B4229" s="44"/>
      <c r="C4229" s="44"/>
      <c r="D4229" s="44"/>
      <c r="E4229" s="44"/>
      <c r="G4229" s="44"/>
      <c r="H4229" s="44"/>
      <c r="I4229" s="44"/>
      <c r="J4229" s="44"/>
      <c r="K4229" s="44"/>
      <c r="M4229" s="44"/>
      <c r="N4229" s="44"/>
      <c r="O4229" s="44"/>
      <c r="P4229" s="44"/>
      <c r="Q4229" s="44"/>
      <c r="W4229" s="44"/>
      <c r="X4229" s="44"/>
      <c r="Y4229" s="44"/>
    </row>
    <row r="4230" spans="1:25" s="47" customFormat="1" x14ac:dyDescent="0.25">
      <c r="A4230" s="44"/>
      <c r="B4230" s="44"/>
      <c r="C4230" s="44"/>
      <c r="D4230" s="44"/>
      <c r="E4230" s="44"/>
      <c r="G4230" s="44"/>
      <c r="H4230" s="44"/>
      <c r="I4230" s="44"/>
      <c r="J4230" s="44"/>
      <c r="K4230" s="44"/>
      <c r="M4230" s="44"/>
      <c r="N4230" s="44"/>
      <c r="O4230" s="44"/>
      <c r="P4230" s="44"/>
      <c r="Q4230" s="44"/>
      <c r="W4230" s="44"/>
      <c r="X4230" s="44"/>
      <c r="Y4230" s="44"/>
    </row>
    <row r="4231" spans="1:25" s="47" customFormat="1" x14ac:dyDescent="0.25">
      <c r="A4231" s="44"/>
      <c r="B4231" s="44"/>
      <c r="C4231" s="44"/>
      <c r="D4231" s="44"/>
      <c r="E4231" s="44"/>
      <c r="G4231" s="44"/>
      <c r="H4231" s="44"/>
      <c r="I4231" s="44"/>
      <c r="J4231" s="44"/>
      <c r="K4231" s="44"/>
      <c r="M4231" s="44"/>
      <c r="N4231" s="44"/>
      <c r="O4231" s="44"/>
      <c r="P4231" s="44"/>
      <c r="Q4231" s="44"/>
      <c r="W4231" s="44"/>
      <c r="X4231" s="44"/>
      <c r="Y4231" s="44"/>
    </row>
    <row r="4232" spans="1:25" s="47" customFormat="1" x14ac:dyDescent="0.25">
      <c r="A4232" s="44"/>
      <c r="B4232" s="44"/>
      <c r="C4232" s="44"/>
      <c r="D4232" s="44"/>
      <c r="E4232" s="44"/>
      <c r="G4232" s="44"/>
      <c r="H4232" s="44"/>
      <c r="I4232" s="44"/>
      <c r="J4232" s="44"/>
      <c r="K4232" s="44"/>
      <c r="M4232" s="44"/>
      <c r="N4232" s="44"/>
      <c r="O4232" s="44"/>
      <c r="P4232" s="44"/>
      <c r="Q4232" s="44"/>
      <c r="W4232" s="44"/>
      <c r="X4232" s="44"/>
      <c r="Y4232" s="44"/>
    </row>
    <row r="4233" spans="1:25" s="47" customFormat="1" x14ac:dyDescent="0.25">
      <c r="A4233" s="44"/>
      <c r="B4233" s="44"/>
      <c r="C4233" s="44"/>
      <c r="D4233" s="44"/>
      <c r="E4233" s="44"/>
      <c r="G4233" s="44"/>
      <c r="H4233" s="44"/>
      <c r="I4233" s="44"/>
      <c r="J4233" s="44"/>
      <c r="K4233" s="44"/>
      <c r="M4233" s="44"/>
      <c r="N4233" s="44"/>
      <c r="O4233" s="44"/>
      <c r="P4233" s="44"/>
      <c r="Q4233" s="44"/>
      <c r="W4233" s="44"/>
      <c r="X4233" s="44"/>
      <c r="Y4233" s="44"/>
    </row>
    <row r="4234" spans="1:25" s="47" customFormat="1" x14ac:dyDescent="0.25">
      <c r="A4234" s="44"/>
      <c r="B4234" s="44"/>
      <c r="C4234" s="44"/>
      <c r="D4234" s="44"/>
      <c r="E4234" s="44"/>
      <c r="G4234" s="44"/>
      <c r="H4234" s="44"/>
      <c r="I4234" s="44"/>
      <c r="J4234" s="44"/>
      <c r="K4234" s="44"/>
      <c r="M4234" s="44"/>
      <c r="N4234" s="44"/>
      <c r="O4234" s="44"/>
      <c r="P4234" s="44"/>
      <c r="Q4234" s="44"/>
      <c r="W4234" s="44"/>
      <c r="X4234" s="44"/>
      <c r="Y4234" s="44"/>
    </row>
    <row r="4235" spans="1:25" s="47" customFormat="1" x14ac:dyDescent="0.25">
      <c r="A4235" s="44"/>
      <c r="B4235" s="44"/>
      <c r="C4235" s="44"/>
      <c r="D4235" s="44"/>
      <c r="E4235" s="44"/>
      <c r="G4235" s="44"/>
      <c r="H4235" s="44"/>
      <c r="I4235" s="44"/>
      <c r="J4235" s="44"/>
      <c r="K4235" s="44"/>
      <c r="M4235" s="44"/>
      <c r="N4235" s="44"/>
      <c r="O4235" s="44"/>
      <c r="P4235" s="44"/>
      <c r="Q4235" s="44"/>
      <c r="W4235" s="44"/>
      <c r="X4235" s="44"/>
      <c r="Y4235" s="44"/>
    </row>
    <row r="4236" spans="1:25" s="47" customFormat="1" x14ac:dyDescent="0.25">
      <c r="A4236" s="44"/>
      <c r="B4236" s="44"/>
      <c r="C4236" s="44"/>
      <c r="D4236" s="44"/>
      <c r="E4236" s="44"/>
      <c r="G4236" s="44"/>
      <c r="H4236" s="44"/>
      <c r="I4236" s="44"/>
      <c r="J4236" s="44"/>
      <c r="K4236" s="44"/>
      <c r="M4236" s="44"/>
      <c r="N4236" s="44"/>
      <c r="O4236" s="44"/>
      <c r="P4236" s="44"/>
      <c r="Q4236" s="44"/>
      <c r="W4236" s="44"/>
      <c r="X4236" s="44"/>
      <c r="Y4236" s="44"/>
    </row>
    <row r="4237" spans="1:25" s="47" customFormat="1" x14ac:dyDescent="0.25">
      <c r="A4237" s="44"/>
      <c r="B4237" s="44"/>
      <c r="C4237" s="44"/>
      <c r="D4237" s="44"/>
      <c r="E4237" s="44"/>
      <c r="G4237" s="44"/>
      <c r="H4237" s="44"/>
      <c r="I4237" s="44"/>
      <c r="J4237" s="44"/>
      <c r="K4237" s="44"/>
      <c r="M4237" s="44"/>
      <c r="N4237" s="44"/>
      <c r="O4237" s="44"/>
      <c r="P4237" s="44"/>
      <c r="Q4237" s="44"/>
      <c r="W4237" s="44"/>
      <c r="X4237" s="44"/>
      <c r="Y4237" s="44"/>
    </row>
    <row r="4238" spans="1:25" s="47" customFormat="1" x14ac:dyDescent="0.25">
      <c r="A4238" s="44"/>
      <c r="B4238" s="44"/>
      <c r="C4238" s="44"/>
      <c r="D4238" s="44"/>
      <c r="E4238" s="44"/>
      <c r="G4238" s="44"/>
      <c r="H4238" s="44"/>
      <c r="I4238" s="44"/>
      <c r="J4238" s="44"/>
      <c r="K4238" s="44"/>
      <c r="M4238" s="44"/>
      <c r="N4238" s="44"/>
      <c r="O4238" s="44"/>
      <c r="P4238" s="44"/>
      <c r="Q4238" s="44"/>
      <c r="W4238" s="44"/>
      <c r="X4238" s="44"/>
      <c r="Y4238" s="44"/>
    </row>
    <row r="4239" spans="1:25" s="47" customFormat="1" x14ac:dyDescent="0.25">
      <c r="A4239" s="44"/>
      <c r="B4239" s="44"/>
      <c r="C4239" s="44"/>
      <c r="D4239" s="44"/>
      <c r="E4239" s="44"/>
      <c r="G4239" s="44"/>
      <c r="H4239" s="44"/>
      <c r="I4239" s="44"/>
      <c r="J4239" s="44"/>
      <c r="K4239" s="44"/>
      <c r="M4239" s="44"/>
      <c r="N4239" s="44"/>
      <c r="O4239" s="44"/>
      <c r="P4239" s="44"/>
      <c r="Q4239" s="44"/>
      <c r="W4239" s="44"/>
      <c r="X4239" s="44"/>
      <c r="Y4239" s="44"/>
    </row>
    <row r="4240" spans="1:25" s="47" customFormat="1" x14ac:dyDescent="0.25">
      <c r="A4240" s="44"/>
      <c r="B4240" s="44"/>
      <c r="C4240" s="44"/>
      <c r="D4240" s="44"/>
      <c r="E4240" s="44"/>
      <c r="G4240" s="44"/>
      <c r="H4240" s="44"/>
      <c r="I4240" s="44"/>
      <c r="J4240" s="44"/>
      <c r="K4240" s="44"/>
      <c r="M4240" s="44"/>
      <c r="N4240" s="44"/>
      <c r="O4240" s="44"/>
      <c r="P4240" s="44"/>
      <c r="Q4240" s="44"/>
      <c r="W4240" s="44"/>
      <c r="X4240" s="44"/>
      <c r="Y4240" s="44"/>
    </row>
    <row r="4241" spans="1:25" s="47" customFormat="1" x14ac:dyDescent="0.25">
      <c r="A4241" s="44"/>
      <c r="B4241" s="44"/>
      <c r="C4241" s="44"/>
      <c r="D4241" s="44"/>
      <c r="E4241" s="44"/>
      <c r="G4241" s="44"/>
      <c r="H4241" s="44"/>
      <c r="I4241" s="44"/>
      <c r="J4241" s="44"/>
      <c r="K4241" s="44"/>
      <c r="M4241" s="44"/>
      <c r="N4241" s="44"/>
      <c r="O4241" s="44"/>
      <c r="P4241" s="44"/>
      <c r="Q4241" s="44"/>
      <c r="W4241" s="44"/>
      <c r="X4241" s="44"/>
      <c r="Y4241" s="44"/>
    </row>
    <row r="4242" spans="1:25" s="47" customFormat="1" x14ac:dyDescent="0.25">
      <c r="A4242" s="44"/>
      <c r="B4242" s="44"/>
      <c r="C4242" s="44"/>
      <c r="D4242" s="44"/>
      <c r="E4242" s="44"/>
      <c r="G4242" s="44"/>
      <c r="H4242" s="44"/>
      <c r="I4242" s="44"/>
      <c r="J4242" s="44"/>
      <c r="K4242" s="44"/>
      <c r="M4242" s="44"/>
      <c r="N4242" s="44"/>
      <c r="O4242" s="44"/>
      <c r="P4242" s="44"/>
      <c r="Q4242" s="44"/>
      <c r="W4242" s="44"/>
      <c r="X4242" s="44"/>
      <c r="Y4242" s="44"/>
    </row>
    <row r="4243" spans="1:25" s="47" customFormat="1" x14ac:dyDescent="0.25">
      <c r="A4243" s="44"/>
      <c r="B4243" s="44"/>
      <c r="C4243" s="44"/>
      <c r="D4243" s="44"/>
      <c r="E4243" s="44"/>
      <c r="G4243" s="44"/>
      <c r="H4243" s="44"/>
      <c r="I4243" s="44"/>
      <c r="J4243" s="44"/>
      <c r="K4243" s="44"/>
      <c r="M4243" s="44"/>
      <c r="N4243" s="44"/>
      <c r="O4243" s="44"/>
      <c r="P4243" s="44"/>
      <c r="Q4243" s="44"/>
      <c r="W4243" s="44"/>
      <c r="X4243" s="44"/>
      <c r="Y4243" s="44"/>
    </row>
    <row r="4244" spans="1:25" s="47" customFormat="1" x14ac:dyDescent="0.25">
      <c r="A4244" s="44"/>
      <c r="B4244" s="44"/>
      <c r="C4244" s="44"/>
      <c r="D4244" s="44"/>
      <c r="E4244" s="44"/>
      <c r="G4244" s="44"/>
      <c r="H4244" s="44"/>
      <c r="I4244" s="44"/>
      <c r="J4244" s="44"/>
      <c r="K4244" s="44"/>
      <c r="M4244" s="44"/>
      <c r="N4244" s="44"/>
      <c r="O4244" s="44"/>
      <c r="P4244" s="44"/>
      <c r="Q4244" s="44"/>
      <c r="W4244" s="44"/>
      <c r="X4244" s="44"/>
      <c r="Y4244" s="44"/>
    </row>
    <row r="4245" spans="1:25" s="47" customFormat="1" x14ac:dyDescent="0.25">
      <c r="A4245" s="44"/>
      <c r="B4245" s="44"/>
      <c r="C4245" s="44"/>
      <c r="D4245" s="44"/>
      <c r="E4245" s="44"/>
      <c r="G4245" s="44"/>
      <c r="H4245" s="44"/>
      <c r="I4245" s="44"/>
      <c r="J4245" s="44"/>
      <c r="K4245" s="44"/>
      <c r="M4245" s="44"/>
      <c r="N4245" s="44"/>
      <c r="O4245" s="44"/>
      <c r="P4245" s="44"/>
      <c r="Q4245" s="44"/>
      <c r="W4245" s="44"/>
      <c r="X4245" s="44"/>
      <c r="Y4245" s="44"/>
    </row>
    <row r="4246" spans="1:25" s="47" customFormat="1" x14ac:dyDescent="0.25">
      <c r="A4246" s="44"/>
      <c r="B4246" s="44"/>
      <c r="C4246" s="44"/>
      <c r="D4246" s="44"/>
      <c r="E4246" s="44"/>
      <c r="G4246" s="44"/>
      <c r="H4246" s="44"/>
      <c r="I4246" s="44"/>
      <c r="J4246" s="44"/>
      <c r="K4246" s="44"/>
      <c r="M4246" s="44"/>
      <c r="N4246" s="44"/>
      <c r="O4246" s="44"/>
      <c r="P4246" s="44"/>
      <c r="Q4246" s="44"/>
      <c r="W4246" s="44"/>
      <c r="X4246" s="44"/>
      <c r="Y4246" s="44"/>
    </row>
    <row r="4247" spans="1:25" s="47" customFormat="1" x14ac:dyDescent="0.25">
      <c r="A4247" s="44"/>
      <c r="B4247" s="44"/>
      <c r="C4247" s="44"/>
      <c r="D4247" s="44"/>
      <c r="E4247" s="44"/>
      <c r="G4247" s="44"/>
      <c r="H4247" s="44"/>
      <c r="I4247" s="44"/>
      <c r="J4247" s="44"/>
      <c r="K4247" s="44"/>
      <c r="M4247" s="44"/>
      <c r="N4247" s="44"/>
      <c r="O4247" s="44"/>
      <c r="P4247" s="44"/>
      <c r="Q4247" s="44"/>
      <c r="W4247" s="44"/>
      <c r="X4247" s="44"/>
      <c r="Y4247" s="44"/>
    </row>
    <row r="4248" spans="1:25" s="47" customFormat="1" x14ac:dyDescent="0.25">
      <c r="A4248" s="44"/>
      <c r="B4248" s="44"/>
      <c r="C4248" s="44"/>
      <c r="D4248" s="44"/>
      <c r="E4248" s="44"/>
      <c r="G4248" s="44"/>
      <c r="H4248" s="44"/>
      <c r="I4248" s="44"/>
      <c r="J4248" s="44"/>
      <c r="K4248" s="44"/>
      <c r="M4248" s="44"/>
      <c r="N4248" s="44"/>
      <c r="O4248" s="44"/>
      <c r="P4248" s="44"/>
      <c r="Q4248" s="44"/>
      <c r="W4248" s="44"/>
      <c r="X4248" s="44"/>
      <c r="Y4248" s="44"/>
    </row>
    <row r="4249" spans="1:25" s="47" customFormat="1" x14ac:dyDescent="0.25">
      <c r="A4249" s="44"/>
      <c r="B4249" s="44"/>
      <c r="C4249" s="44"/>
      <c r="D4249" s="44"/>
      <c r="E4249" s="44"/>
      <c r="G4249" s="44"/>
      <c r="H4249" s="44"/>
      <c r="I4249" s="44"/>
      <c r="J4249" s="44"/>
      <c r="K4249" s="44"/>
      <c r="M4249" s="44"/>
      <c r="N4249" s="44"/>
      <c r="O4249" s="44"/>
      <c r="P4249" s="44"/>
      <c r="Q4249" s="44"/>
      <c r="W4249" s="44"/>
      <c r="X4249" s="44"/>
      <c r="Y4249" s="44"/>
    </row>
    <row r="4250" spans="1:25" s="47" customFormat="1" x14ac:dyDescent="0.25">
      <c r="A4250" s="44"/>
      <c r="B4250" s="44"/>
      <c r="C4250" s="44"/>
      <c r="D4250" s="44"/>
      <c r="E4250" s="44"/>
      <c r="G4250" s="44"/>
      <c r="H4250" s="44"/>
      <c r="I4250" s="44"/>
      <c r="J4250" s="44"/>
      <c r="K4250" s="44"/>
      <c r="M4250" s="44"/>
      <c r="N4250" s="44"/>
      <c r="O4250" s="44"/>
      <c r="P4250" s="44"/>
      <c r="Q4250" s="44"/>
      <c r="W4250" s="44"/>
      <c r="X4250" s="44"/>
      <c r="Y4250" s="44"/>
    </row>
    <row r="4251" spans="1:25" s="47" customFormat="1" x14ac:dyDescent="0.25">
      <c r="A4251" s="44"/>
      <c r="B4251" s="44"/>
      <c r="C4251" s="44"/>
      <c r="D4251" s="44"/>
      <c r="E4251" s="44"/>
      <c r="G4251" s="44"/>
      <c r="H4251" s="44"/>
      <c r="I4251" s="44"/>
      <c r="J4251" s="44"/>
      <c r="K4251" s="44"/>
      <c r="M4251" s="44"/>
      <c r="N4251" s="44"/>
      <c r="O4251" s="44"/>
      <c r="P4251" s="44"/>
      <c r="Q4251" s="44"/>
      <c r="W4251" s="44"/>
      <c r="X4251" s="44"/>
      <c r="Y4251" s="44"/>
    </row>
    <row r="4252" spans="1:25" s="47" customFormat="1" x14ac:dyDescent="0.25">
      <c r="A4252" s="44"/>
      <c r="B4252" s="44"/>
      <c r="C4252" s="44"/>
      <c r="D4252" s="44"/>
      <c r="E4252" s="44"/>
      <c r="G4252" s="44"/>
      <c r="H4252" s="44"/>
      <c r="I4252" s="44"/>
      <c r="J4252" s="44"/>
      <c r="K4252" s="44"/>
      <c r="M4252" s="44"/>
      <c r="N4252" s="44"/>
      <c r="O4252" s="44"/>
      <c r="P4252" s="44"/>
      <c r="Q4252" s="44"/>
      <c r="W4252" s="44"/>
      <c r="X4252" s="44"/>
      <c r="Y4252" s="44"/>
    </row>
    <row r="4253" spans="1:25" s="47" customFormat="1" x14ac:dyDescent="0.25">
      <c r="A4253" s="44"/>
      <c r="B4253" s="44"/>
      <c r="C4253" s="44"/>
      <c r="D4253" s="44"/>
      <c r="E4253" s="44"/>
      <c r="G4253" s="44"/>
      <c r="H4253" s="44"/>
      <c r="I4253" s="44"/>
      <c r="J4253" s="44"/>
      <c r="K4253" s="44"/>
      <c r="M4253" s="44"/>
      <c r="N4253" s="44"/>
      <c r="O4253" s="44"/>
      <c r="P4253" s="44"/>
      <c r="Q4253" s="44"/>
      <c r="W4253" s="44"/>
      <c r="X4253" s="44"/>
      <c r="Y4253" s="44"/>
    </row>
    <row r="4254" spans="1:25" s="47" customFormat="1" x14ac:dyDescent="0.25">
      <c r="A4254" s="44"/>
      <c r="B4254" s="44"/>
      <c r="C4254" s="44"/>
      <c r="D4254" s="44"/>
      <c r="E4254" s="44"/>
      <c r="G4254" s="44"/>
      <c r="H4254" s="44"/>
      <c r="I4254" s="44"/>
      <c r="J4254" s="44"/>
      <c r="K4254" s="44"/>
      <c r="M4254" s="44"/>
      <c r="N4254" s="44"/>
      <c r="O4254" s="44"/>
      <c r="P4254" s="44"/>
      <c r="Q4254" s="44"/>
      <c r="W4254" s="44"/>
      <c r="X4254" s="44"/>
      <c r="Y4254" s="44"/>
    </row>
    <row r="4255" spans="1:25" s="47" customFormat="1" x14ac:dyDescent="0.25">
      <c r="A4255" s="44"/>
      <c r="B4255" s="44"/>
      <c r="C4255" s="44"/>
      <c r="D4255" s="44"/>
    </row>
    <row r="4256" spans="1:25" s="47" customFormat="1" x14ac:dyDescent="0.25">
      <c r="A4256" s="44"/>
      <c r="B4256" s="44"/>
      <c r="C4256" s="44"/>
      <c r="D4256" s="44"/>
    </row>
    <row r="4257" spans="1:4" s="47" customFormat="1" x14ac:dyDescent="0.25">
      <c r="A4257" s="44"/>
      <c r="B4257" s="44"/>
      <c r="C4257" s="44"/>
      <c r="D4257" s="44"/>
    </row>
    <row r="4258" spans="1:4" s="47" customFormat="1" x14ac:dyDescent="0.25">
      <c r="A4258" s="44"/>
      <c r="B4258" s="44"/>
      <c r="C4258" s="44"/>
      <c r="D4258" s="44"/>
    </row>
    <row r="4259" spans="1:4" s="47" customFormat="1" x14ac:dyDescent="0.25">
      <c r="A4259" s="44"/>
      <c r="B4259" s="44"/>
      <c r="C4259" s="44"/>
      <c r="D4259" s="44"/>
    </row>
    <row r="4260" spans="1:4" s="47" customFormat="1" x14ac:dyDescent="0.25">
      <c r="A4260" s="44"/>
      <c r="B4260" s="44"/>
      <c r="C4260" s="44"/>
      <c r="D4260" s="44"/>
    </row>
    <row r="4261" spans="1:4" s="47" customFormat="1" x14ac:dyDescent="0.25">
      <c r="A4261" s="44"/>
      <c r="B4261" s="44"/>
      <c r="C4261" s="44"/>
      <c r="D4261" s="44"/>
    </row>
    <row r="4262" spans="1:4" s="47" customFormat="1" x14ac:dyDescent="0.25">
      <c r="A4262" s="44"/>
      <c r="B4262" s="44"/>
      <c r="C4262" s="44"/>
      <c r="D4262" s="44"/>
    </row>
    <row r="4263" spans="1:4" s="47" customFormat="1" x14ac:dyDescent="0.25">
      <c r="A4263" s="44"/>
      <c r="B4263" s="44"/>
      <c r="C4263" s="44"/>
      <c r="D4263" s="44"/>
    </row>
    <row r="4264" spans="1:4" s="47" customFormat="1" x14ac:dyDescent="0.25">
      <c r="A4264" s="44"/>
      <c r="B4264" s="44"/>
      <c r="C4264" s="44"/>
      <c r="D4264" s="44"/>
    </row>
    <row r="4265" spans="1:4" s="47" customFormat="1" x14ac:dyDescent="0.25">
      <c r="A4265" s="44"/>
      <c r="B4265" s="44"/>
      <c r="C4265" s="44"/>
      <c r="D4265" s="44"/>
    </row>
    <row r="4266" spans="1:4" s="47" customFormat="1" x14ac:dyDescent="0.25">
      <c r="A4266" s="44"/>
      <c r="B4266" s="44"/>
      <c r="C4266" s="44"/>
      <c r="D4266" s="44"/>
    </row>
    <row r="4267" spans="1:4" s="47" customFormat="1" x14ac:dyDescent="0.25">
      <c r="A4267" s="44"/>
      <c r="B4267" s="44"/>
      <c r="C4267" s="44"/>
      <c r="D4267" s="44"/>
    </row>
    <row r="4268" spans="1:4" s="47" customFormat="1" x14ac:dyDescent="0.25">
      <c r="A4268" s="44"/>
      <c r="B4268" s="44"/>
      <c r="C4268" s="44"/>
      <c r="D4268" s="44"/>
    </row>
    <row r="4269" spans="1:4" s="47" customFormat="1" x14ac:dyDescent="0.25">
      <c r="A4269" s="44"/>
      <c r="B4269" s="44"/>
      <c r="C4269" s="44"/>
      <c r="D4269" s="44"/>
    </row>
    <row r="4270" spans="1:4" s="47" customFormat="1" x14ac:dyDescent="0.25">
      <c r="A4270" s="44"/>
      <c r="B4270" s="44"/>
      <c r="C4270" s="44"/>
      <c r="D4270" s="44"/>
    </row>
    <row r="4271" spans="1:4" s="47" customFormat="1" x14ac:dyDescent="0.25">
      <c r="A4271" s="44"/>
      <c r="B4271" s="44"/>
      <c r="C4271" s="44"/>
      <c r="D4271" s="44"/>
    </row>
    <row r="4272" spans="1:4" s="47" customFormat="1" x14ac:dyDescent="0.25">
      <c r="A4272" s="44"/>
      <c r="B4272" s="44"/>
      <c r="C4272" s="44"/>
      <c r="D4272" s="44"/>
    </row>
    <row r="4273" spans="1:4" s="47" customFormat="1" x14ac:dyDescent="0.25">
      <c r="A4273" s="44"/>
      <c r="B4273" s="44"/>
      <c r="C4273" s="44"/>
      <c r="D4273" s="44"/>
    </row>
    <row r="4274" spans="1:4" s="47" customFormat="1" x14ac:dyDescent="0.25">
      <c r="A4274" s="44"/>
      <c r="B4274" s="44"/>
      <c r="C4274" s="44"/>
      <c r="D4274" s="44"/>
    </row>
    <row r="4275" spans="1:4" s="47" customFormat="1" x14ac:dyDescent="0.25">
      <c r="A4275" s="44"/>
      <c r="B4275" s="44"/>
      <c r="C4275" s="44"/>
      <c r="D4275" s="44"/>
    </row>
    <row r="4276" spans="1:4" s="47" customFormat="1" x14ac:dyDescent="0.25">
      <c r="A4276" s="44"/>
      <c r="B4276" s="44"/>
      <c r="C4276" s="44"/>
      <c r="D4276" s="44"/>
    </row>
    <row r="4277" spans="1:4" s="47" customFormat="1" x14ac:dyDescent="0.25">
      <c r="A4277" s="44"/>
      <c r="B4277" s="44"/>
      <c r="C4277" s="44"/>
      <c r="D4277" s="44"/>
    </row>
    <row r="4278" spans="1:4" s="47" customFormat="1" x14ac:dyDescent="0.25">
      <c r="A4278" s="44"/>
      <c r="B4278" s="44"/>
      <c r="C4278" s="44"/>
      <c r="D4278" s="44"/>
    </row>
    <row r="4279" spans="1:4" s="47" customFormat="1" x14ac:dyDescent="0.25">
      <c r="A4279" s="44"/>
      <c r="B4279" s="44"/>
      <c r="C4279" s="44"/>
      <c r="D4279" s="44"/>
    </row>
    <row r="4280" spans="1:4" s="47" customFormat="1" x14ac:dyDescent="0.25">
      <c r="A4280" s="44"/>
      <c r="B4280" s="44"/>
      <c r="C4280" s="44"/>
      <c r="D4280" s="44"/>
    </row>
    <row r="4281" spans="1:4" s="47" customFormat="1" x14ac:dyDescent="0.25">
      <c r="A4281" s="44"/>
      <c r="B4281" s="44"/>
      <c r="C4281" s="44"/>
      <c r="D4281" s="44"/>
    </row>
    <row r="4282" spans="1:4" s="47" customFormat="1" x14ac:dyDescent="0.25">
      <c r="A4282" s="44"/>
      <c r="B4282" s="44"/>
      <c r="C4282" s="44"/>
      <c r="D4282" s="44"/>
    </row>
    <row r="4283" spans="1:4" s="47" customFormat="1" x14ac:dyDescent="0.25">
      <c r="A4283" s="44"/>
      <c r="B4283" s="44"/>
      <c r="C4283" s="44"/>
      <c r="D4283" s="44"/>
    </row>
    <row r="4284" spans="1:4" s="47" customFormat="1" x14ac:dyDescent="0.25">
      <c r="A4284" s="44"/>
      <c r="B4284" s="44"/>
      <c r="C4284" s="44"/>
      <c r="D4284" s="44"/>
    </row>
    <row r="4285" spans="1:4" s="47" customFormat="1" x14ac:dyDescent="0.25">
      <c r="A4285" s="44"/>
      <c r="B4285" s="44"/>
      <c r="C4285" s="44"/>
      <c r="D4285" s="44"/>
    </row>
    <row r="4286" spans="1:4" s="47" customFormat="1" x14ac:dyDescent="0.25">
      <c r="A4286" s="44"/>
      <c r="B4286" s="44"/>
      <c r="C4286" s="44"/>
      <c r="D4286" s="44"/>
    </row>
    <row r="4287" spans="1:4" s="47" customFormat="1" x14ac:dyDescent="0.25">
      <c r="A4287" s="44"/>
      <c r="B4287" s="44"/>
      <c r="C4287" s="44"/>
      <c r="D4287" s="44"/>
    </row>
    <row r="4288" spans="1:4" s="47" customFormat="1" x14ac:dyDescent="0.25">
      <c r="A4288" s="44"/>
      <c r="B4288" s="44"/>
      <c r="C4288" s="44"/>
      <c r="D4288" s="44"/>
    </row>
    <row r="4289" spans="1:4" s="47" customFormat="1" x14ac:dyDescent="0.25">
      <c r="A4289" s="44"/>
      <c r="B4289" s="44"/>
      <c r="C4289" s="44"/>
      <c r="D4289" s="44"/>
    </row>
    <row r="4290" spans="1:4" s="47" customFormat="1" x14ac:dyDescent="0.25">
      <c r="A4290" s="44"/>
      <c r="B4290" s="44"/>
      <c r="C4290" s="44"/>
      <c r="D4290" s="44"/>
    </row>
    <row r="4291" spans="1:4" s="47" customFormat="1" x14ac:dyDescent="0.25">
      <c r="A4291" s="44"/>
      <c r="B4291" s="44"/>
      <c r="C4291" s="44"/>
      <c r="D4291" s="44"/>
    </row>
    <row r="4292" spans="1:4" s="47" customFormat="1" x14ac:dyDescent="0.25">
      <c r="A4292" s="44"/>
      <c r="B4292" s="44"/>
      <c r="C4292" s="44"/>
      <c r="D4292" s="44"/>
    </row>
    <row r="4293" spans="1:4" s="47" customFormat="1" x14ac:dyDescent="0.25">
      <c r="A4293" s="44"/>
      <c r="B4293" s="44"/>
      <c r="C4293" s="44"/>
      <c r="D4293" s="44"/>
    </row>
    <row r="4294" spans="1:4" s="47" customFormat="1" x14ac:dyDescent="0.25">
      <c r="A4294" s="44"/>
      <c r="B4294" s="44"/>
      <c r="C4294" s="44"/>
      <c r="D4294" s="44"/>
    </row>
    <row r="4295" spans="1:4" s="47" customFormat="1" x14ac:dyDescent="0.25">
      <c r="A4295" s="44"/>
      <c r="B4295" s="44"/>
      <c r="C4295" s="44"/>
      <c r="D4295" s="44"/>
    </row>
    <row r="4296" spans="1:4" s="47" customFormat="1" x14ac:dyDescent="0.25">
      <c r="A4296" s="44"/>
      <c r="B4296" s="44"/>
      <c r="C4296" s="44"/>
      <c r="D4296" s="44"/>
    </row>
    <row r="4297" spans="1:4" s="47" customFormat="1" x14ac:dyDescent="0.25">
      <c r="A4297" s="44"/>
      <c r="B4297" s="44"/>
      <c r="C4297" s="44"/>
      <c r="D4297" s="44"/>
    </row>
    <row r="4298" spans="1:4" s="47" customFormat="1" x14ac:dyDescent="0.25">
      <c r="A4298" s="44"/>
      <c r="B4298" s="44"/>
      <c r="C4298" s="44"/>
      <c r="D4298" s="44"/>
    </row>
    <row r="4299" spans="1:4" s="47" customFormat="1" x14ac:dyDescent="0.25">
      <c r="A4299" s="44"/>
      <c r="B4299" s="44"/>
      <c r="C4299" s="44"/>
      <c r="D4299" s="44"/>
    </row>
    <row r="4300" spans="1:4" s="47" customFormat="1" x14ac:dyDescent="0.25">
      <c r="A4300" s="44"/>
      <c r="B4300" s="44"/>
      <c r="C4300" s="44"/>
      <c r="D4300" s="44"/>
    </row>
    <row r="4301" spans="1:4" s="47" customFormat="1" x14ac:dyDescent="0.25">
      <c r="A4301" s="44"/>
      <c r="B4301" s="44"/>
      <c r="C4301" s="44"/>
      <c r="D4301" s="44"/>
    </row>
    <row r="4302" spans="1:4" s="47" customFormat="1" x14ac:dyDescent="0.25">
      <c r="A4302" s="44"/>
      <c r="B4302" s="44"/>
      <c r="C4302" s="44"/>
      <c r="D4302" s="44"/>
    </row>
    <row r="4303" spans="1:4" s="47" customFormat="1" x14ac:dyDescent="0.25">
      <c r="A4303" s="44"/>
      <c r="B4303" s="44"/>
      <c r="C4303" s="44"/>
      <c r="D4303" s="44"/>
    </row>
    <row r="4304" spans="1:4" s="47" customFormat="1" x14ac:dyDescent="0.25">
      <c r="A4304" s="44"/>
      <c r="B4304" s="44"/>
      <c r="C4304" s="44"/>
      <c r="D4304" s="44"/>
    </row>
    <row r="4305" spans="1:4" s="47" customFormat="1" x14ac:dyDescent="0.25">
      <c r="A4305" s="44"/>
      <c r="B4305" s="44"/>
      <c r="C4305" s="44"/>
      <c r="D4305" s="44"/>
    </row>
    <row r="4306" spans="1:4" s="47" customFormat="1" x14ac:dyDescent="0.25">
      <c r="A4306" s="44"/>
      <c r="B4306" s="44"/>
      <c r="C4306" s="44"/>
      <c r="D4306" s="44"/>
    </row>
    <row r="4307" spans="1:4" s="47" customFormat="1" x14ac:dyDescent="0.25">
      <c r="A4307" s="44"/>
      <c r="B4307" s="44"/>
      <c r="C4307" s="44"/>
      <c r="D4307" s="44"/>
    </row>
    <row r="4308" spans="1:4" s="47" customFormat="1" x14ac:dyDescent="0.25">
      <c r="A4308" s="44"/>
      <c r="B4308" s="44"/>
      <c r="C4308" s="44"/>
      <c r="D4308" s="44"/>
    </row>
    <row r="4309" spans="1:4" s="47" customFormat="1" x14ac:dyDescent="0.25">
      <c r="A4309" s="44"/>
      <c r="B4309" s="44"/>
      <c r="C4309" s="44"/>
      <c r="D4309" s="44"/>
    </row>
    <row r="4310" spans="1:4" s="47" customFormat="1" x14ac:dyDescent="0.25">
      <c r="A4310" s="44"/>
      <c r="B4310" s="44"/>
      <c r="C4310" s="44"/>
      <c r="D4310" s="44"/>
    </row>
    <row r="4311" spans="1:4" s="47" customFormat="1" x14ac:dyDescent="0.25">
      <c r="A4311" s="44"/>
      <c r="B4311" s="44"/>
      <c r="C4311" s="44"/>
      <c r="D4311" s="44"/>
    </row>
    <row r="4312" spans="1:4" s="47" customFormat="1" x14ac:dyDescent="0.25">
      <c r="A4312" s="44"/>
      <c r="B4312" s="44"/>
      <c r="C4312" s="44"/>
      <c r="D4312" s="44"/>
    </row>
    <row r="4313" spans="1:4" s="47" customFormat="1" x14ac:dyDescent="0.25">
      <c r="A4313" s="44"/>
      <c r="B4313" s="44"/>
      <c r="C4313" s="44"/>
      <c r="D4313" s="44"/>
    </row>
    <row r="4314" spans="1:4" s="47" customFormat="1" x14ac:dyDescent="0.25">
      <c r="A4314" s="44"/>
      <c r="B4314" s="44"/>
      <c r="C4314" s="44"/>
      <c r="D4314" s="44"/>
    </row>
    <row r="4315" spans="1:4" s="47" customFormat="1" x14ac:dyDescent="0.25">
      <c r="A4315" s="44"/>
      <c r="B4315" s="44"/>
      <c r="C4315" s="44"/>
      <c r="D4315" s="44"/>
    </row>
    <row r="4316" spans="1:4" s="47" customFormat="1" x14ac:dyDescent="0.25">
      <c r="A4316" s="44"/>
      <c r="B4316" s="44"/>
      <c r="C4316" s="44"/>
      <c r="D4316" s="44"/>
    </row>
    <row r="4317" spans="1:4" s="47" customFormat="1" x14ac:dyDescent="0.25">
      <c r="A4317" s="44"/>
      <c r="B4317" s="44"/>
      <c r="C4317" s="44"/>
      <c r="D4317" s="44"/>
    </row>
    <row r="4318" spans="1:4" s="47" customFormat="1" x14ac:dyDescent="0.25">
      <c r="A4318" s="44"/>
      <c r="B4318" s="44"/>
      <c r="C4318" s="44"/>
      <c r="D4318" s="44"/>
    </row>
    <row r="4319" spans="1:4" s="47" customFormat="1" x14ac:dyDescent="0.25">
      <c r="A4319" s="44"/>
      <c r="B4319" s="44"/>
      <c r="C4319" s="44"/>
      <c r="D4319" s="44"/>
    </row>
    <row r="4320" spans="1:4" s="47" customFormat="1" x14ac:dyDescent="0.25">
      <c r="A4320" s="44"/>
      <c r="B4320" s="44"/>
      <c r="C4320" s="44"/>
      <c r="D4320" s="44"/>
    </row>
    <row r="4321" spans="1:4" s="47" customFormat="1" x14ac:dyDescent="0.25">
      <c r="A4321" s="44"/>
      <c r="B4321" s="44"/>
      <c r="C4321" s="44"/>
      <c r="D4321" s="44"/>
    </row>
    <row r="4322" spans="1:4" s="47" customFormat="1" x14ac:dyDescent="0.25">
      <c r="A4322" s="44"/>
      <c r="B4322" s="44"/>
      <c r="C4322" s="44"/>
      <c r="D4322" s="44"/>
    </row>
    <row r="4323" spans="1:4" s="47" customFormat="1" x14ac:dyDescent="0.25">
      <c r="A4323" s="44"/>
      <c r="B4323" s="44"/>
      <c r="C4323" s="44"/>
      <c r="D4323" s="44"/>
    </row>
    <row r="4324" spans="1:4" s="47" customFormat="1" x14ac:dyDescent="0.25">
      <c r="A4324" s="44"/>
      <c r="B4324" s="44"/>
      <c r="C4324" s="44"/>
      <c r="D4324" s="44"/>
    </row>
    <row r="4325" spans="1:4" s="47" customFormat="1" x14ac:dyDescent="0.25">
      <c r="A4325" s="44"/>
      <c r="B4325" s="44"/>
      <c r="C4325" s="44"/>
      <c r="D4325" s="44"/>
    </row>
    <row r="4326" spans="1:4" s="47" customFormat="1" x14ac:dyDescent="0.25">
      <c r="A4326" s="44"/>
      <c r="B4326" s="44"/>
      <c r="C4326" s="44"/>
      <c r="D4326" s="44"/>
    </row>
    <row r="4327" spans="1:4" s="47" customFormat="1" x14ac:dyDescent="0.25">
      <c r="A4327" s="44"/>
      <c r="B4327" s="44"/>
      <c r="C4327" s="44"/>
      <c r="D4327" s="44"/>
    </row>
    <row r="4328" spans="1:4" s="47" customFormat="1" x14ac:dyDescent="0.25">
      <c r="A4328" s="44"/>
      <c r="B4328" s="44"/>
      <c r="C4328" s="44"/>
      <c r="D4328" s="44"/>
    </row>
    <row r="4329" spans="1:4" s="47" customFormat="1" x14ac:dyDescent="0.25">
      <c r="A4329" s="44"/>
      <c r="B4329" s="44"/>
      <c r="C4329" s="44"/>
      <c r="D4329" s="44"/>
    </row>
    <row r="4330" spans="1:4" s="47" customFormat="1" x14ac:dyDescent="0.25">
      <c r="A4330" s="44"/>
      <c r="B4330" s="44"/>
      <c r="C4330" s="44"/>
      <c r="D4330" s="44"/>
    </row>
    <row r="4331" spans="1:4" s="47" customFormat="1" x14ac:dyDescent="0.25">
      <c r="A4331" s="44"/>
      <c r="B4331" s="44"/>
      <c r="C4331" s="44"/>
      <c r="D4331" s="44"/>
    </row>
    <row r="4332" spans="1:4" s="47" customFormat="1" x14ac:dyDescent="0.25">
      <c r="A4332" s="44"/>
      <c r="B4332" s="44"/>
      <c r="C4332" s="44"/>
      <c r="D4332" s="44"/>
    </row>
    <row r="4333" spans="1:4" s="47" customFormat="1" x14ac:dyDescent="0.25">
      <c r="A4333" s="44"/>
      <c r="B4333" s="44"/>
      <c r="C4333" s="44"/>
      <c r="D4333" s="44"/>
    </row>
    <row r="4334" spans="1:4" s="47" customFormat="1" x14ac:dyDescent="0.25">
      <c r="A4334" s="44"/>
      <c r="B4334" s="44"/>
      <c r="C4334" s="44"/>
      <c r="D4334" s="44"/>
    </row>
    <row r="4335" spans="1:4" s="47" customFormat="1" x14ac:dyDescent="0.25">
      <c r="A4335" s="44"/>
      <c r="B4335" s="44"/>
      <c r="C4335" s="44"/>
      <c r="D4335" s="44"/>
    </row>
    <row r="4336" spans="1:4" s="47" customFormat="1" x14ac:dyDescent="0.25">
      <c r="A4336" s="44"/>
      <c r="B4336" s="44"/>
      <c r="C4336" s="44"/>
      <c r="D4336" s="44"/>
    </row>
    <row r="4337" spans="1:4" s="47" customFormat="1" x14ac:dyDescent="0.25">
      <c r="A4337" s="44"/>
      <c r="B4337" s="44"/>
      <c r="C4337" s="44"/>
      <c r="D4337" s="44"/>
    </row>
    <row r="4338" spans="1:4" s="47" customFormat="1" x14ac:dyDescent="0.25">
      <c r="A4338" s="44"/>
      <c r="B4338" s="44"/>
      <c r="C4338" s="44"/>
      <c r="D4338" s="44"/>
    </row>
    <row r="4339" spans="1:4" s="47" customFormat="1" x14ac:dyDescent="0.25">
      <c r="A4339" s="44"/>
      <c r="B4339" s="44"/>
      <c r="C4339" s="44"/>
      <c r="D4339" s="44"/>
    </row>
    <row r="4340" spans="1:4" s="47" customFormat="1" x14ac:dyDescent="0.25">
      <c r="A4340" s="44"/>
      <c r="B4340" s="44"/>
      <c r="C4340" s="44"/>
      <c r="D4340" s="44"/>
    </row>
    <row r="4341" spans="1:4" s="47" customFormat="1" x14ac:dyDescent="0.25">
      <c r="A4341" s="44"/>
      <c r="B4341" s="44"/>
      <c r="C4341" s="44"/>
      <c r="D4341" s="44"/>
    </row>
    <row r="4342" spans="1:4" s="47" customFormat="1" x14ac:dyDescent="0.25">
      <c r="A4342" s="44"/>
      <c r="B4342" s="44"/>
      <c r="C4342" s="44"/>
      <c r="D4342" s="44"/>
    </row>
    <row r="4343" spans="1:4" s="47" customFormat="1" x14ac:dyDescent="0.25">
      <c r="A4343" s="44"/>
      <c r="B4343" s="44"/>
      <c r="C4343" s="44"/>
      <c r="D4343" s="44"/>
    </row>
    <row r="4344" spans="1:4" s="47" customFormat="1" x14ac:dyDescent="0.25">
      <c r="A4344" s="44"/>
      <c r="B4344" s="44"/>
      <c r="C4344" s="44"/>
      <c r="D4344" s="44"/>
    </row>
    <row r="4345" spans="1:4" s="47" customFormat="1" x14ac:dyDescent="0.25">
      <c r="A4345" s="44"/>
      <c r="B4345" s="44"/>
      <c r="C4345" s="44"/>
      <c r="D4345" s="44"/>
    </row>
    <row r="4346" spans="1:4" s="47" customFormat="1" x14ac:dyDescent="0.25">
      <c r="A4346" s="44"/>
      <c r="B4346" s="44"/>
      <c r="C4346" s="44"/>
      <c r="D4346" s="44"/>
    </row>
    <row r="4347" spans="1:4" s="47" customFormat="1" x14ac:dyDescent="0.25">
      <c r="A4347" s="44"/>
      <c r="B4347" s="44"/>
      <c r="C4347" s="44"/>
      <c r="D4347" s="44"/>
    </row>
    <row r="4348" spans="1:4" s="47" customFormat="1" x14ac:dyDescent="0.25">
      <c r="A4348" s="44"/>
      <c r="B4348" s="44"/>
      <c r="C4348" s="44"/>
      <c r="D4348" s="44"/>
    </row>
    <row r="4349" spans="1:4" s="47" customFormat="1" x14ac:dyDescent="0.25">
      <c r="A4349" s="44"/>
      <c r="B4349" s="44"/>
      <c r="C4349" s="44"/>
      <c r="D4349" s="44"/>
    </row>
    <row r="4350" spans="1:4" s="47" customFormat="1" x14ac:dyDescent="0.25">
      <c r="A4350" s="44"/>
      <c r="B4350" s="44"/>
      <c r="C4350" s="44"/>
      <c r="D4350" s="44"/>
    </row>
    <row r="4351" spans="1:4" s="47" customFormat="1" x14ac:dyDescent="0.25">
      <c r="A4351" s="44"/>
      <c r="B4351" s="44"/>
      <c r="C4351" s="44"/>
      <c r="D4351" s="44"/>
    </row>
    <row r="4352" spans="1:4" s="47" customFormat="1" x14ac:dyDescent="0.25">
      <c r="A4352" s="44"/>
      <c r="B4352" s="44"/>
      <c r="C4352" s="44"/>
      <c r="D4352" s="44"/>
    </row>
    <row r="4353" spans="1:4" s="47" customFormat="1" x14ac:dyDescent="0.25">
      <c r="A4353" s="44"/>
      <c r="B4353" s="44"/>
      <c r="C4353" s="44"/>
      <c r="D4353" s="44"/>
    </row>
    <row r="4354" spans="1:4" s="47" customFormat="1" x14ac:dyDescent="0.25">
      <c r="A4354" s="44"/>
      <c r="B4354" s="44"/>
      <c r="C4354" s="44"/>
      <c r="D4354" s="44"/>
    </row>
    <row r="4355" spans="1:4" s="47" customFormat="1" x14ac:dyDescent="0.25">
      <c r="A4355" s="44"/>
      <c r="B4355" s="44"/>
      <c r="C4355" s="44"/>
      <c r="D4355" s="44"/>
    </row>
    <row r="4356" spans="1:4" s="47" customFormat="1" x14ac:dyDescent="0.25">
      <c r="A4356" s="44"/>
      <c r="B4356" s="44"/>
      <c r="C4356" s="44"/>
      <c r="D4356" s="44"/>
    </row>
    <row r="4357" spans="1:4" s="47" customFormat="1" x14ac:dyDescent="0.25">
      <c r="A4357" s="44"/>
      <c r="B4357" s="44"/>
      <c r="C4357" s="44"/>
      <c r="D4357" s="44"/>
    </row>
    <row r="4358" spans="1:4" s="47" customFormat="1" x14ac:dyDescent="0.25">
      <c r="A4358" s="44"/>
      <c r="B4358" s="44"/>
      <c r="C4358" s="44"/>
      <c r="D4358" s="44"/>
    </row>
    <row r="4359" spans="1:4" s="47" customFormat="1" x14ac:dyDescent="0.25">
      <c r="A4359" s="44"/>
      <c r="B4359" s="44"/>
      <c r="C4359" s="44"/>
      <c r="D4359" s="44"/>
    </row>
    <row r="4360" spans="1:4" s="47" customFormat="1" x14ac:dyDescent="0.25">
      <c r="A4360" s="44"/>
      <c r="B4360" s="44"/>
      <c r="C4360" s="44"/>
      <c r="D4360" s="44"/>
    </row>
    <row r="4361" spans="1:4" s="47" customFormat="1" x14ac:dyDescent="0.25">
      <c r="A4361" s="44"/>
      <c r="B4361" s="44"/>
      <c r="C4361" s="44"/>
      <c r="D4361" s="44"/>
    </row>
    <row r="4362" spans="1:4" s="47" customFormat="1" x14ac:dyDescent="0.25">
      <c r="A4362" s="44"/>
      <c r="B4362" s="44"/>
      <c r="C4362" s="44"/>
      <c r="D4362" s="44"/>
    </row>
    <row r="4363" spans="1:4" s="47" customFormat="1" x14ac:dyDescent="0.25">
      <c r="A4363" s="44"/>
      <c r="B4363" s="44"/>
      <c r="C4363" s="44"/>
      <c r="D4363" s="44"/>
    </row>
    <row r="4364" spans="1:4" s="47" customFormat="1" x14ac:dyDescent="0.25">
      <c r="A4364" s="44"/>
      <c r="B4364" s="44"/>
      <c r="C4364" s="44"/>
      <c r="D4364" s="44"/>
    </row>
    <row r="4365" spans="1:4" s="47" customFormat="1" x14ac:dyDescent="0.25">
      <c r="A4365" s="44"/>
      <c r="B4365" s="44"/>
      <c r="C4365" s="44"/>
      <c r="D4365" s="44"/>
    </row>
    <row r="4366" spans="1:4" s="47" customFormat="1" x14ac:dyDescent="0.25">
      <c r="A4366" s="44"/>
      <c r="B4366" s="44"/>
      <c r="C4366" s="44"/>
      <c r="D4366" s="44"/>
    </row>
    <row r="4367" spans="1:4" s="47" customFormat="1" x14ac:dyDescent="0.25">
      <c r="A4367" s="44"/>
      <c r="B4367" s="44"/>
      <c r="C4367" s="44"/>
      <c r="D4367" s="44"/>
    </row>
    <row r="4368" spans="1:4" s="47" customFormat="1" x14ac:dyDescent="0.25">
      <c r="A4368" s="44"/>
      <c r="B4368" s="44"/>
      <c r="C4368" s="44"/>
      <c r="D4368" s="44"/>
    </row>
    <row r="4369" spans="1:4" s="47" customFormat="1" x14ac:dyDescent="0.25">
      <c r="A4369" s="44"/>
      <c r="B4369" s="44"/>
      <c r="C4369" s="44"/>
      <c r="D4369" s="44"/>
    </row>
    <row r="4370" spans="1:4" s="47" customFormat="1" x14ac:dyDescent="0.25">
      <c r="A4370" s="44"/>
      <c r="B4370" s="44"/>
      <c r="C4370" s="44"/>
      <c r="D4370" s="44"/>
    </row>
    <row r="4371" spans="1:4" s="47" customFormat="1" x14ac:dyDescent="0.25">
      <c r="A4371" s="44"/>
      <c r="B4371" s="44"/>
      <c r="C4371" s="44"/>
      <c r="D4371" s="44"/>
    </row>
    <row r="4372" spans="1:4" s="47" customFormat="1" x14ac:dyDescent="0.25">
      <c r="A4372" s="44"/>
      <c r="B4372" s="44"/>
      <c r="C4372" s="44"/>
      <c r="D4372" s="44"/>
    </row>
    <row r="4373" spans="1:4" s="47" customFormat="1" x14ac:dyDescent="0.25">
      <c r="A4373" s="44"/>
      <c r="B4373" s="44"/>
      <c r="C4373" s="44"/>
      <c r="D4373" s="44"/>
    </row>
    <row r="4374" spans="1:4" s="47" customFormat="1" x14ac:dyDescent="0.25">
      <c r="A4374" s="44"/>
      <c r="B4374" s="44"/>
      <c r="C4374" s="44"/>
      <c r="D4374" s="44"/>
    </row>
    <row r="4375" spans="1:4" s="47" customFormat="1" x14ac:dyDescent="0.25">
      <c r="A4375" s="44"/>
      <c r="B4375" s="44"/>
      <c r="C4375" s="44"/>
      <c r="D4375" s="44"/>
    </row>
    <row r="4376" spans="1:4" s="47" customFormat="1" x14ac:dyDescent="0.25">
      <c r="A4376" s="44"/>
      <c r="B4376" s="44"/>
      <c r="C4376" s="44"/>
      <c r="D4376" s="44"/>
    </row>
    <row r="4377" spans="1:4" s="47" customFormat="1" x14ac:dyDescent="0.25">
      <c r="A4377" s="44"/>
      <c r="B4377" s="44"/>
      <c r="C4377" s="44"/>
      <c r="D4377" s="44"/>
    </row>
    <row r="4378" spans="1:4" s="47" customFormat="1" x14ac:dyDescent="0.25">
      <c r="A4378" s="44"/>
      <c r="B4378" s="44"/>
      <c r="C4378" s="44"/>
      <c r="D4378" s="44"/>
    </row>
    <row r="4379" spans="1:4" s="47" customFormat="1" x14ac:dyDescent="0.25">
      <c r="A4379" s="44"/>
      <c r="B4379" s="44"/>
      <c r="C4379" s="44"/>
      <c r="D4379" s="44"/>
    </row>
    <row r="4380" spans="1:4" s="47" customFormat="1" x14ac:dyDescent="0.25">
      <c r="A4380" s="44"/>
      <c r="B4380" s="44"/>
      <c r="C4380" s="44"/>
      <c r="D4380" s="44"/>
    </row>
    <row r="4381" spans="1:4" s="47" customFormat="1" x14ac:dyDescent="0.25">
      <c r="A4381" s="44"/>
      <c r="B4381" s="44"/>
      <c r="C4381" s="44"/>
      <c r="D4381" s="44"/>
    </row>
    <row r="4382" spans="1:4" s="47" customFormat="1" x14ac:dyDescent="0.25">
      <c r="A4382" s="44"/>
      <c r="B4382" s="44"/>
      <c r="C4382" s="44"/>
      <c r="D4382" s="44"/>
    </row>
    <row r="4383" spans="1:4" s="47" customFormat="1" x14ac:dyDescent="0.25">
      <c r="A4383" s="44"/>
      <c r="B4383" s="44"/>
      <c r="C4383" s="44"/>
      <c r="D4383" s="44"/>
    </row>
    <row r="4384" spans="1:4" s="47" customFormat="1" x14ac:dyDescent="0.25">
      <c r="A4384" s="44"/>
      <c r="B4384" s="44"/>
      <c r="C4384" s="44"/>
      <c r="D4384" s="44"/>
    </row>
    <row r="4385" spans="1:4" s="47" customFormat="1" x14ac:dyDescent="0.25">
      <c r="A4385" s="44"/>
      <c r="B4385" s="44"/>
      <c r="C4385" s="44"/>
      <c r="D4385" s="44"/>
    </row>
    <row r="4386" spans="1:4" s="47" customFormat="1" x14ac:dyDescent="0.25">
      <c r="A4386" s="44"/>
      <c r="B4386" s="44"/>
      <c r="C4386" s="44"/>
      <c r="D4386" s="44"/>
    </row>
    <row r="4387" spans="1:4" s="47" customFormat="1" x14ac:dyDescent="0.25">
      <c r="A4387" s="44"/>
      <c r="B4387" s="44"/>
      <c r="C4387" s="44"/>
      <c r="D4387" s="44"/>
    </row>
    <row r="4388" spans="1:4" s="47" customFormat="1" x14ac:dyDescent="0.25">
      <c r="A4388" s="44"/>
      <c r="B4388" s="44"/>
      <c r="C4388" s="44"/>
      <c r="D4388" s="44"/>
    </row>
    <row r="4389" spans="1:4" s="47" customFormat="1" x14ac:dyDescent="0.25">
      <c r="A4389" s="44"/>
      <c r="B4389" s="44"/>
      <c r="C4389" s="44"/>
      <c r="D4389" s="44"/>
    </row>
    <row r="4390" spans="1:4" s="47" customFormat="1" x14ac:dyDescent="0.25">
      <c r="A4390" s="44"/>
      <c r="B4390" s="44"/>
      <c r="C4390" s="44"/>
      <c r="D4390" s="44"/>
    </row>
    <row r="4391" spans="1:4" s="47" customFormat="1" x14ac:dyDescent="0.25">
      <c r="A4391" s="44"/>
      <c r="B4391" s="44"/>
      <c r="C4391" s="44"/>
      <c r="D4391" s="44"/>
    </row>
    <row r="4392" spans="1:4" s="47" customFormat="1" x14ac:dyDescent="0.25">
      <c r="A4392" s="44"/>
      <c r="B4392" s="44"/>
      <c r="C4392" s="44"/>
      <c r="D4392" s="44"/>
    </row>
    <row r="4393" spans="1:4" s="47" customFormat="1" x14ac:dyDescent="0.25">
      <c r="A4393" s="44"/>
      <c r="B4393" s="44"/>
      <c r="C4393" s="44"/>
      <c r="D4393" s="44"/>
    </row>
    <row r="4394" spans="1:4" s="47" customFormat="1" x14ac:dyDescent="0.25">
      <c r="A4394" s="44"/>
      <c r="B4394" s="44"/>
      <c r="C4394" s="44"/>
      <c r="D4394" s="44"/>
    </row>
    <row r="4395" spans="1:4" s="47" customFormat="1" x14ac:dyDescent="0.25">
      <c r="A4395" s="44"/>
      <c r="B4395" s="44"/>
      <c r="C4395" s="44"/>
      <c r="D4395" s="44"/>
    </row>
    <row r="4396" spans="1:4" s="47" customFormat="1" x14ac:dyDescent="0.25">
      <c r="A4396" s="44"/>
      <c r="B4396" s="44"/>
      <c r="C4396" s="44"/>
      <c r="D4396" s="44"/>
    </row>
    <row r="4397" spans="1:4" s="47" customFormat="1" x14ac:dyDescent="0.25">
      <c r="A4397" s="44"/>
      <c r="B4397" s="44"/>
      <c r="C4397" s="44"/>
      <c r="D4397" s="44"/>
    </row>
    <row r="4398" spans="1:4" s="47" customFormat="1" x14ac:dyDescent="0.25">
      <c r="A4398" s="44"/>
      <c r="B4398" s="44"/>
      <c r="C4398" s="44"/>
      <c r="D4398" s="44"/>
    </row>
    <row r="4399" spans="1:4" s="47" customFormat="1" x14ac:dyDescent="0.25">
      <c r="A4399" s="44"/>
      <c r="B4399" s="44"/>
      <c r="C4399" s="44"/>
      <c r="D4399" s="44"/>
    </row>
    <row r="4400" spans="1:4" s="47" customFormat="1" x14ac:dyDescent="0.25">
      <c r="A4400" s="44"/>
      <c r="B4400" s="44"/>
      <c r="C4400" s="44"/>
      <c r="D4400" s="44"/>
    </row>
    <row r="4401" spans="1:4" s="47" customFormat="1" x14ac:dyDescent="0.25">
      <c r="A4401" s="44"/>
      <c r="B4401" s="44"/>
      <c r="C4401" s="44"/>
      <c r="D4401" s="44"/>
    </row>
    <row r="4402" spans="1:4" s="47" customFormat="1" x14ac:dyDescent="0.25">
      <c r="A4402" s="44"/>
      <c r="B4402" s="44"/>
      <c r="C4402" s="44"/>
      <c r="D4402" s="44"/>
    </row>
    <row r="4403" spans="1:4" s="47" customFormat="1" x14ac:dyDescent="0.25">
      <c r="A4403" s="44"/>
      <c r="B4403" s="44"/>
      <c r="C4403" s="44"/>
      <c r="D4403" s="44"/>
    </row>
    <row r="4404" spans="1:4" s="47" customFormat="1" x14ac:dyDescent="0.25">
      <c r="A4404" s="44"/>
      <c r="B4404" s="44"/>
      <c r="C4404" s="44"/>
      <c r="D4404" s="44"/>
    </row>
    <row r="4405" spans="1:4" s="47" customFormat="1" x14ac:dyDescent="0.25">
      <c r="A4405" s="44"/>
      <c r="B4405" s="44"/>
      <c r="C4405" s="44"/>
      <c r="D4405" s="44"/>
    </row>
    <row r="4406" spans="1:4" s="47" customFormat="1" x14ac:dyDescent="0.25">
      <c r="A4406" s="44"/>
      <c r="B4406" s="44"/>
      <c r="C4406" s="44"/>
      <c r="D4406" s="44"/>
    </row>
    <row r="4407" spans="1:4" s="47" customFormat="1" x14ac:dyDescent="0.25">
      <c r="A4407" s="44"/>
      <c r="B4407" s="44"/>
      <c r="C4407" s="44"/>
      <c r="D4407" s="44"/>
    </row>
    <row r="4408" spans="1:4" s="47" customFormat="1" x14ac:dyDescent="0.25">
      <c r="A4408" s="44"/>
      <c r="B4408" s="44"/>
      <c r="C4408" s="44"/>
      <c r="D4408" s="44"/>
    </row>
    <row r="4409" spans="1:4" s="47" customFormat="1" x14ac:dyDescent="0.25">
      <c r="A4409" s="44"/>
      <c r="B4409" s="44"/>
      <c r="C4409" s="44"/>
      <c r="D4409" s="44"/>
    </row>
    <row r="4410" spans="1:4" s="47" customFormat="1" x14ac:dyDescent="0.25">
      <c r="A4410" s="44"/>
      <c r="B4410" s="44"/>
      <c r="C4410" s="44"/>
      <c r="D4410" s="44"/>
    </row>
    <row r="4411" spans="1:4" s="47" customFormat="1" x14ac:dyDescent="0.25">
      <c r="A4411" s="44"/>
      <c r="B4411" s="44"/>
      <c r="C4411" s="44"/>
      <c r="D4411" s="44"/>
    </row>
    <row r="4412" spans="1:4" s="47" customFormat="1" x14ac:dyDescent="0.25">
      <c r="A4412" s="44"/>
      <c r="B4412" s="44"/>
      <c r="C4412" s="44"/>
      <c r="D4412" s="44"/>
    </row>
    <row r="4413" spans="1:4" s="47" customFormat="1" x14ac:dyDescent="0.25">
      <c r="A4413" s="44"/>
      <c r="B4413" s="44"/>
      <c r="C4413" s="44"/>
      <c r="D4413" s="44"/>
    </row>
    <row r="4414" spans="1:4" s="47" customFormat="1" x14ac:dyDescent="0.25">
      <c r="A4414" s="44"/>
      <c r="B4414" s="44"/>
      <c r="C4414" s="44"/>
      <c r="D4414" s="44"/>
    </row>
    <row r="4415" spans="1:4" s="47" customFormat="1" x14ac:dyDescent="0.25">
      <c r="A4415" s="44"/>
      <c r="B4415" s="44"/>
      <c r="C4415" s="44"/>
      <c r="D4415" s="44"/>
    </row>
    <row r="4416" spans="1:4" s="47" customFormat="1" x14ac:dyDescent="0.25">
      <c r="A4416" s="44"/>
      <c r="B4416" s="44"/>
      <c r="C4416" s="44"/>
      <c r="D4416" s="44"/>
    </row>
    <row r="4417" spans="1:4" s="47" customFormat="1" x14ac:dyDescent="0.25">
      <c r="A4417" s="44"/>
      <c r="B4417" s="44"/>
      <c r="C4417" s="44"/>
      <c r="D4417" s="44"/>
    </row>
    <row r="4418" spans="1:4" s="47" customFormat="1" x14ac:dyDescent="0.25">
      <c r="A4418" s="44"/>
      <c r="B4418" s="44"/>
      <c r="C4418" s="44"/>
      <c r="D4418" s="44"/>
    </row>
    <row r="4419" spans="1:4" s="47" customFormat="1" x14ac:dyDescent="0.25">
      <c r="A4419" s="44"/>
      <c r="B4419" s="44"/>
      <c r="C4419" s="44"/>
      <c r="D4419" s="44"/>
    </row>
    <row r="4420" spans="1:4" s="47" customFormat="1" x14ac:dyDescent="0.25">
      <c r="A4420" s="44"/>
      <c r="B4420" s="44"/>
      <c r="C4420" s="44"/>
      <c r="D4420" s="44"/>
    </row>
    <row r="4421" spans="1:4" s="47" customFormat="1" x14ac:dyDescent="0.25">
      <c r="A4421" s="44"/>
      <c r="B4421" s="44"/>
      <c r="C4421" s="44"/>
      <c r="D4421" s="44"/>
    </row>
    <row r="4422" spans="1:4" s="47" customFormat="1" x14ac:dyDescent="0.25">
      <c r="A4422" s="44"/>
      <c r="B4422" s="44"/>
      <c r="C4422" s="44"/>
      <c r="D4422" s="44"/>
    </row>
    <row r="4423" spans="1:4" s="47" customFormat="1" x14ac:dyDescent="0.25">
      <c r="A4423" s="44"/>
      <c r="B4423" s="44"/>
      <c r="C4423" s="44"/>
      <c r="D4423" s="44"/>
    </row>
    <row r="4424" spans="1:4" s="47" customFormat="1" x14ac:dyDescent="0.25">
      <c r="A4424" s="44"/>
      <c r="B4424" s="44"/>
      <c r="C4424" s="44"/>
      <c r="D4424" s="44"/>
    </row>
    <row r="4425" spans="1:4" s="47" customFormat="1" x14ac:dyDescent="0.25">
      <c r="A4425" s="44"/>
      <c r="B4425" s="44"/>
      <c r="C4425" s="44"/>
      <c r="D4425" s="44"/>
    </row>
    <row r="4426" spans="1:4" s="47" customFormat="1" x14ac:dyDescent="0.25">
      <c r="A4426" s="44"/>
      <c r="B4426" s="44"/>
      <c r="C4426" s="44"/>
      <c r="D4426" s="44"/>
    </row>
    <row r="4427" spans="1:4" s="47" customFormat="1" x14ac:dyDescent="0.25">
      <c r="A4427" s="44"/>
      <c r="B4427" s="44"/>
      <c r="C4427" s="44"/>
      <c r="D4427" s="44"/>
    </row>
    <row r="4428" spans="1:4" s="47" customFormat="1" x14ac:dyDescent="0.25">
      <c r="A4428" s="44"/>
      <c r="B4428" s="44"/>
      <c r="C4428" s="44"/>
      <c r="D4428" s="44"/>
    </row>
    <row r="4429" spans="1:4" s="47" customFormat="1" x14ac:dyDescent="0.25">
      <c r="A4429" s="44"/>
      <c r="B4429" s="44"/>
      <c r="C4429" s="44"/>
      <c r="D4429" s="44"/>
    </row>
    <row r="4430" spans="1:4" s="47" customFormat="1" x14ac:dyDescent="0.25">
      <c r="A4430" s="44"/>
      <c r="B4430" s="44"/>
      <c r="C4430" s="44"/>
      <c r="D4430" s="44"/>
    </row>
    <row r="4431" spans="1:4" s="47" customFormat="1" x14ac:dyDescent="0.25">
      <c r="A4431" s="44"/>
      <c r="B4431" s="44"/>
      <c r="C4431" s="44"/>
      <c r="D4431" s="44"/>
    </row>
    <row r="4432" spans="1:4" s="47" customFormat="1" x14ac:dyDescent="0.25">
      <c r="A4432" s="44"/>
      <c r="B4432" s="44"/>
      <c r="C4432" s="44"/>
      <c r="D4432" s="44"/>
    </row>
    <row r="4433" spans="1:4" s="47" customFormat="1" x14ac:dyDescent="0.25">
      <c r="A4433" s="44"/>
      <c r="B4433" s="44"/>
      <c r="C4433" s="44"/>
      <c r="D4433" s="44"/>
    </row>
    <row r="4434" spans="1:4" s="47" customFormat="1" x14ac:dyDescent="0.25">
      <c r="A4434" s="44"/>
      <c r="B4434" s="44"/>
      <c r="C4434" s="44"/>
      <c r="D4434" s="44"/>
    </row>
    <row r="4435" spans="1:4" s="47" customFormat="1" x14ac:dyDescent="0.25">
      <c r="A4435" s="44"/>
      <c r="B4435" s="44"/>
      <c r="C4435" s="44"/>
      <c r="D4435" s="44"/>
    </row>
    <row r="4436" spans="1:4" s="47" customFormat="1" x14ac:dyDescent="0.25">
      <c r="A4436" s="44"/>
      <c r="B4436" s="44"/>
      <c r="C4436" s="44"/>
      <c r="D4436" s="44"/>
    </row>
    <row r="4437" spans="1:4" s="47" customFormat="1" x14ac:dyDescent="0.25">
      <c r="A4437" s="44"/>
      <c r="B4437" s="44"/>
      <c r="C4437" s="44"/>
      <c r="D4437" s="44"/>
    </row>
    <row r="4438" spans="1:4" s="47" customFormat="1" x14ac:dyDescent="0.25">
      <c r="A4438" s="44"/>
      <c r="B4438" s="44"/>
      <c r="C4438" s="44"/>
      <c r="D4438" s="44"/>
    </row>
    <row r="4439" spans="1:4" s="47" customFormat="1" x14ac:dyDescent="0.25">
      <c r="A4439" s="44"/>
      <c r="B4439" s="44"/>
      <c r="C4439" s="44"/>
      <c r="D4439" s="44"/>
    </row>
    <row r="4440" spans="1:4" s="47" customFormat="1" x14ac:dyDescent="0.25">
      <c r="A4440" s="44"/>
      <c r="B4440" s="44"/>
      <c r="C4440" s="44"/>
      <c r="D4440" s="44"/>
    </row>
    <row r="4441" spans="1:4" s="47" customFormat="1" x14ac:dyDescent="0.25">
      <c r="A4441" s="44"/>
      <c r="B4441" s="44"/>
      <c r="C4441" s="44"/>
      <c r="D4441" s="44"/>
    </row>
    <row r="4442" spans="1:4" s="47" customFormat="1" x14ac:dyDescent="0.25">
      <c r="A4442" s="44"/>
      <c r="B4442" s="44"/>
      <c r="C4442" s="44"/>
      <c r="D4442" s="44"/>
    </row>
    <row r="4443" spans="1:4" s="47" customFormat="1" x14ac:dyDescent="0.25">
      <c r="A4443" s="44"/>
      <c r="B4443" s="44"/>
      <c r="C4443" s="44"/>
      <c r="D4443" s="44"/>
    </row>
    <row r="4444" spans="1:4" s="47" customFormat="1" x14ac:dyDescent="0.25">
      <c r="A4444" s="44"/>
      <c r="B4444" s="44"/>
      <c r="C4444" s="44"/>
      <c r="D4444" s="44"/>
    </row>
    <row r="4445" spans="1:4" s="47" customFormat="1" x14ac:dyDescent="0.25">
      <c r="A4445" s="44"/>
      <c r="B4445" s="44"/>
      <c r="C4445" s="44"/>
      <c r="D4445" s="44"/>
    </row>
    <row r="4446" spans="1:4" s="47" customFormat="1" x14ac:dyDescent="0.25">
      <c r="A4446" s="44"/>
      <c r="B4446" s="44"/>
      <c r="C4446" s="44"/>
      <c r="D4446" s="44"/>
    </row>
    <row r="4447" spans="1:4" s="47" customFormat="1" x14ac:dyDescent="0.25">
      <c r="A4447" s="44"/>
      <c r="B4447" s="44"/>
      <c r="C4447" s="44"/>
      <c r="D4447" s="44"/>
    </row>
    <row r="4448" spans="1:4" s="47" customFormat="1" x14ac:dyDescent="0.25">
      <c r="A4448" s="44"/>
      <c r="B4448" s="44"/>
      <c r="C4448" s="44"/>
      <c r="D4448" s="44"/>
    </row>
    <row r="4449" spans="1:4" s="47" customFormat="1" x14ac:dyDescent="0.25">
      <c r="A4449" s="44"/>
      <c r="B4449" s="44"/>
      <c r="C4449" s="44"/>
      <c r="D4449" s="44"/>
    </row>
    <row r="4450" spans="1:4" s="47" customFormat="1" x14ac:dyDescent="0.25">
      <c r="A4450" s="44"/>
      <c r="B4450" s="44"/>
      <c r="C4450" s="44"/>
      <c r="D4450" s="44"/>
    </row>
    <row r="4451" spans="1:4" s="47" customFormat="1" x14ac:dyDescent="0.25">
      <c r="A4451" s="44"/>
      <c r="B4451" s="44"/>
      <c r="C4451" s="44"/>
      <c r="D4451" s="44"/>
    </row>
    <row r="4452" spans="1:4" s="47" customFormat="1" x14ac:dyDescent="0.25">
      <c r="A4452" s="44"/>
      <c r="B4452" s="44"/>
      <c r="C4452" s="44"/>
      <c r="D4452" s="44"/>
    </row>
    <row r="4453" spans="1:4" s="47" customFormat="1" x14ac:dyDescent="0.25">
      <c r="A4453" s="44"/>
      <c r="B4453" s="44"/>
      <c r="C4453" s="44"/>
      <c r="D4453" s="44"/>
    </row>
    <row r="4454" spans="1:4" s="47" customFormat="1" x14ac:dyDescent="0.25">
      <c r="A4454" s="44"/>
      <c r="B4454" s="44"/>
      <c r="C4454" s="44"/>
      <c r="D4454" s="44"/>
    </row>
    <row r="4455" spans="1:4" s="47" customFormat="1" x14ac:dyDescent="0.25">
      <c r="A4455" s="44"/>
      <c r="B4455" s="44"/>
      <c r="C4455" s="44"/>
      <c r="D4455" s="44"/>
    </row>
    <row r="4456" spans="1:4" s="47" customFormat="1" x14ac:dyDescent="0.25">
      <c r="A4456" s="44"/>
      <c r="B4456" s="44"/>
      <c r="C4456" s="44"/>
      <c r="D4456" s="44"/>
    </row>
    <row r="4457" spans="1:4" s="47" customFormat="1" x14ac:dyDescent="0.25">
      <c r="A4457" s="44"/>
      <c r="B4457" s="44"/>
      <c r="C4457" s="44"/>
      <c r="D4457" s="44"/>
    </row>
    <row r="4458" spans="1:4" s="47" customFormat="1" x14ac:dyDescent="0.25">
      <c r="A4458" s="44"/>
      <c r="B4458" s="44"/>
      <c r="C4458" s="44"/>
      <c r="D4458" s="44"/>
    </row>
    <row r="4459" spans="1:4" s="47" customFormat="1" x14ac:dyDescent="0.25">
      <c r="A4459" s="44"/>
      <c r="B4459" s="44"/>
      <c r="C4459" s="44"/>
      <c r="D4459" s="44"/>
    </row>
    <row r="4460" spans="1:4" s="47" customFormat="1" x14ac:dyDescent="0.25">
      <c r="A4460" s="44"/>
      <c r="B4460" s="44"/>
      <c r="C4460" s="44"/>
      <c r="D4460" s="44"/>
    </row>
    <row r="4461" spans="1:4" s="47" customFormat="1" x14ac:dyDescent="0.25">
      <c r="A4461" s="44"/>
      <c r="B4461" s="44"/>
      <c r="C4461" s="44"/>
      <c r="D4461" s="44"/>
    </row>
    <row r="4462" spans="1:4" s="47" customFormat="1" x14ac:dyDescent="0.25">
      <c r="A4462" s="44"/>
      <c r="B4462" s="44"/>
      <c r="C4462" s="44"/>
      <c r="D4462" s="44"/>
    </row>
    <row r="4463" spans="1:4" s="47" customFormat="1" x14ac:dyDescent="0.25">
      <c r="A4463" s="44"/>
      <c r="B4463" s="44"/>
      <c r="C4463" s="44"/>
      <c r="D4463" s="44"/>
    </row>
    <row r="4464" spans="1:4" s="47" customFormat="1" x14ac:dyDescent="0.25">
      <c r="A4464" s="44"/>
      <c r="B4464" s="44"/>
      <c r="C4464" s="44"/>
      <c r="D4464" s="44"/>
    </row>
    <row r="4465" spans="1:4" s="47" customFormat="1" x14ac:dyDescent="0.25">
      <c r="A4465" s="44"/>
      <c r="B4465" s="44"/>
      <c r="C4465" s="44"/>
      <c r="D4465" s="44"/>
    </row>
    <row r="4466" spans="1:4" s="47" customFormat="1" x14ac:dyDescent="0.25">
      <c r="A4466" s="44"/>
      <c r="B4466" s="44"/>
      <c r="C4466" s="44"/>
      <c r="D4466" s="44"/>
    </row>
    <row r="4467" spans="1:4" s="47" customFormat="1" x14ac:dyDescent="0.25">
      <c r="A4467" s="44"/>
      <c r="B4467" s="44"/>
      <c r="C4467" s="44"/>
      <c r="D4467" s="44"/>
    </row>
    <row r="4468" spans="1:4" s="47" customFormat="1" x14ac:dyDescent="0.25">
      <c r="A4468" s="44"/>
      <c r="B4468" s="44"/>
      <c r="C4468" s="44"/>
      <c r="D4468" s="44"/>
    </row>
    <row r="4469" spans="1:4" s="47" customFormat="1" x14ac:dyDescent="0.25">
      <c r="A4469" s="44"/>
      <c r="B4469" s="44"/>
      <c r="C4469" s="44"/>
      <c r="D4469" s="44"/>
    </row>
    <row r="4470" spans="1:4" s="47" customFormat="1" x14ac:dyDescent="0.25">
      <c r="A4470" s="44"/>
      <c r="B4470" s="44"/>
      <c r="C4470" s="44"/>
      <c r="D4470" s="44"/>
    </row>
    <row r="4471" spans="1:4" s="47" customFormat="1" x14ac:dyDescent="0.25">
      <c r="A4471" s="44"/>
      <c r="B4471" s="44"/>
      <c r="C4471" s="44"/>
      <c r="D4471" s="44"/>
    </row>
    <row r="4472" spans="1:4" s="47" customFormat="1" x14ac:dyDescent="0.25">
      <c r="A4472" s="44"/>
      <c r="B4472" s="44"/>
      <c r="C4472" s="44"/>
      <c r="D4472" s="44"/>
    </row>
    <row r="4473" spans="1:4" s="47" customFormat="1" x14ac:dyDescent="0.25">
      <c r="A4473" s="44"/>
      <c r="B4473" s="44"/>
      <c r="C4473" s="44"/>
      <c r="D4473" s="44"/>
    </row>
    <row r="4474" spans="1:4" s="47" customFormat="1" x14ac:dyDescent="0.25">
      <c r="A4474" s="44"/>
      <c r="B4474" s="44"/>
      <c r="C4474" s="44"/>
      <c r="D4474" s="44"/>
    </row>
    <row r="4475" spans="1:4" s="47" customFormat="1" x14ac:dyDescent="0.25">
      <c r="A4475" s="44"/>
      <c r="B4475" s="44"/>
      <c r="C4475" s="44"/>
      <c r="D4475" s="44"/>
    </row>
    <row r="4476" spans="1:4" s="47" customFormat="1" x14ac:dyDescent="0.25">
      <c r="A4476" s="44"/>
      <c r="B4476" s="44"/>
      <c r="C4476" s="44"/>
      <c r="D4476" s="44"/>
    </row>
    <row r="4477" spans="1:4" s="47" customFormat="1" x14ac:dyDescent="0.25">
      <c r="A4477" s="44"/>
      <c r="B4477" s="44"/>
      <c r="C4477" s="44"/>
      <c r="D4477" s="44"/>
    </row>
    <row r="4478" spans="1:4" s="47" customFormat="1" x14ac:dyDescent="0.25">
      <c r="A4478" s="44"/>
      <c r="B4478" s="44"/>
      <c r="C4478" s="44"/>
      <c r="D4478" s="44"/>
    </row>
    <row r="4479" spans="1:4" s="47" customFormat="1" x14ac:dyDescent="0.25">
      <c r="A4479" s="44"/>
      <c r="B4479" s="44"/>
      <c r="C4479" s="44"/>
      <c r="D4479" s="44"/>
    </row>
    <row r="4480" spans="1:4" s="47" customFormat="1" x14ac:dyDescent="0.25">
      <c r="A4480" s="44"/>
      <c r="B4480" s="44"/>
      <c r="C4480" s="44"/>
      <c r="D4480" s="44"/>
    </row>
    <row r="4481" spans="1:4" s="47" customFormat="1" x14ac:dyDescent="0.25">
      <c r="A4481" s="44"/>
      <c r="B4481" s="44"/>
      <c r="C4481" s="44"/>
      <c r="D4481" s="44"/>
    </row>
    <row r="4482" spans="1:4" s="47" customFormat="1" x14ac:dyDescent="0.25">
      <c r="A4482" s="44"/>
      <c r="B4482" s="44"/>
      <c r="C4482" s="44"/>
      <c r="D4482" s="44"/>
    </row>
    <row r="4483" spans="1:4" s="47" customFormat="1" x14ac:dyDescent="0.25">
      <c r="A4483" s="44"/>
      <c r="B4483" s="44"/>
      <c r="C4483" s="44"/>
      <c r="D4483" s="44"/>
    </row>
    <row r="4484" spans="1:4" s="47" customFormat="1" x14ac:dyDescent="0.25">
      <c r="A4484" s="44"/>
      <c r="B4484" s="44"/>
      <c r="C4484" s="44"/>
      <c r="D4484" s="44"/>
    </row>
    <row r="4485" spans="1:4" s="47" customFormat="1" x14ac:dyDescent="0.25">
      <c r="A4485" s="44"/>
      <c r="B4485" s="44"/>
      <c r="C4485" s="44"/>
      <c r="D4485" s="44"/>
    </row>
    <row r="4486" spans="1:4" s="47" customFormat="1" x14ac:dyDescent="0.25">
      <c r="A4486" s="44"/>
      <c r="B4486" s="44"/>
      <c r="C4486" s="44"/>
      <c r="D4486" s="44"/>
    </row>
    <row r="4487" spans="1:4" s="47" customFormat="1" x14ac:dyDescent="0.25">
      <c r="A4487" s="44"/>
      <c r="B4487" s="44"/>
      <c r="C4487" s="44"/>
      <c r="D4487" s="44"/>
    </row>
    <row r="4488" spans="1:4" s="47" customFormat="1" x14ac:dyDescent="0.25">
      <c r="A4488" s="44"/>
      <c r="B4488" s="44"/>
      <c r="C4488" s="44"/>
      <c r="D4488" s="44"/>
    </row>
    <row r="4489" spans="1:4" s="47" customFormat="1" x14ac:dyDescent="0.25">
      <c r="A4489" s="44"/>
      <c r="B4489" s="44"/>
      <c r="C4489" s="44"/>
      <c r="D4489" s="44"/>
    </row>
    <row r="4490" spans="1:4" s="47" customFormat="1" x14ac:dyDescent="0.25">
      <c r="A4490" s="44"/>
      <c r="B4490" s="44"/>
      <c r="C4490" s="44"/>
      <c r="D4490" s="44"/>
    </row>
    <row r="4491" spans="1:4" s="47" customFormat="1" x14ac:dyDescent="0.25">
      <c r="A4491" s="44"/>
      <c r="B4491" s="44"/>
      <c r="C4491" s="44"/>
      <c r="D4491" s="44"/>
    </row>
    <row r="4492" spans="1:4" s="47" customFormat="1" x14ac:dyDescent="0.25">
      <c r="A4492" s="44"/>
      <c r="B4492" s="44"/>
      <c r="C4492" s="44"/>
      <c r="D4492" s="44"/>
    </row>
    <row r="4493" spans="1:4" s="47" customFormat="1" x14ac:dyDescent="0.25">
      <c r="A4493" s="44"/>
      <c r="B4493" s="44"/>
      <c r="C4493" s="44"/>
      <c r="D4493" s="44"/>
    </row>
    <row r="4494" spans="1:4" s="47" customFormat="1" x14ac:dyDescent="0.25">
      <c r="A4494" s="44"/>
      <c r="B4494" s="44"/>
      <c r="C4494" s="44"/>
      <c r="D4494" s="44"/>
    </row>
    <row r="4495" spans="1:4" s="47" customFormat="1" x14ac:dyDescent="0.25">
      <c r="A4495" s="44"/>
      <c r="B4495" s="44"/>
      <c r="C4495" s="44"/>
      <c r="D4495" s="44"/>
    </row>
    <row r="4496" spans="1:4" s="47" customFormat="1" x14ac:dyDescent="0.25">
      <c r="A4496" s="44"/>
      <c r="B4496" s="44"/>
      <c r="C4496" s="44"/>
      <c r="D4496" s="44"/>
    </row>
    <row r="4497" spans="1:4" s="47" customFormat="1" x14ac:dyDescent="0.25">
      <c r="A4497" s="44"/>
      <c r="B4497" s="44"/>
      <c r="C4497" s="44"/>
      <c r="D4497" s="44"/>
    </row>
    <row r="4498" spans="1:4" s="47" customFormat="1" x14ac:dyDescent="0.25">
      <c r="A4498" s="44"/>
      <c r="B4498" s="44"/>
      <c r="C4498" s="44"/>
      <c r="D4498" s="44"/>
    </row>
    <row r="4499" spans="1:4" s="47" customFormat="1" x14ac:dyDescent="0.25">
      <c r="A4499" s="44"/>
      <c r="B4499" s="44"/>
      <c r="C4499" s="44"/>
      <c r="D4499" s="44"/>
    </row>
    <row r="4500" spans="1:4" s="47" customFormat="1" x14ac:dyDescent="0.25">
      <c r="A4500" s="44"/>
      <c r="B4500" s="44"/>
      <c r="C4500" s="44"/>
      <c r="D4500" s="44"/>
    </row>
    <row r="4501" spans="1:4" s="47" customFormat="1" x14ac:dyDescent="0.25">
      <c r="A4501" s="44"/>
      <c r="B4501" s="44"/>
      <c r="C4501" s="44"/>
      <c r="D4501" s="44"/>
    </row>
    <row r="4502" spans="1:4" s="47" customFormat="1" x14ac:dyDescent="0.25">
      <c r="A4502" s="44"/>
      <c r="B4502" s="44"/>
      <c r="C4502" s="44"/>
      <c r="D4502" s="44"/>
    </row>
    <row r="4503" spans="1:4" s="47" customFormat="1" x14ac:dyDescent="0.25">
      <c r="A4503" s="44"/>
      <c r="B4503" s="44"/>
      <c r="C4503" s="44"/>
      <c r="D4503" s="44"/>
    </row>
    <row r="4504" spans="1:4" s="47" customFormat="1" x14ac:dyDescent="0.25">
      <c r="A4504" s="44"/>
      <c r="B4504" s="44"/>
      <c r="C4504" s="44"/>
      <c r="D4504" s="44"/>
    </row>
    <row r="4505" spans="1:4" s="47" customFormat="1" x14ac:dyDescent="0.25">
      <c r="A4505" s="44"/>
      <c r="B4505" s="44"/>
      <c r="C4505" s="44"/>
      <c r="D4505" s="44"/>
    </row>
    <row r="4506" spans="1:4" s="47" customFormat="1" x14ac:dyDescent="0.25">
      <c r="A4506" s="44"/>
      <c r="B4506" s="44"/>
      <c r="C4506" s="44"/>
      <c r="D4506" s="44"/>
    </row>
    <row r="4507" spans="1:4" s="47" customFormat="1" x14ac:dyDescent="0.25">
      <c r="A4507" s="44"/>
      <c r="B4507" s="44"/>
      <c r="C4507" s="44"/>
      <c r="D4507" s="44"/>
    </row>
    <row r="4508" spans="1:4" s="47" customFormat="1" x14ac:dyDescent="0.25">
      <c r="A4508" s="44"/>
      <c r="B4508" s="44"/>
      <c r="C4508" s="44"/>
      <c r="D4508" s="44"/>
    </row>
    <row r="4509" spans="1:4" s="47" customFormat="1" x14ac:dyDescent="0.25">
      <c r="A4509" s="44"/>
      <c r="B4509" s="44"/>
      <c r="C4509" s="44"/>
      <c r="D4509" s="44"/>
    </row>
    <row r="4510" spans="1:4" s="47" customFormat="1" x14ac:dyDescent="0.25">
      <c r="A4510" s="44"/>
      <c r="B4510" s="44"/>
      <c r="C4510" s="44"/>
      <c r="D4510" s="44"/>
    </row>
    <row r="4511" spans="1:4" s="47" customFormat="1" x14ac:dyDescent="0.25">
      <c r="A4511" s="44"/>
      <c r="B4511" s="44"/>
      <c r="C4511" s="44"/>
      <c r="D4511" s="44"/>
    </row>
    <row r="4512" spans="1:4" s="47" customFormat="1" x14ac:dyDescent="0.25">
      <c r="A4512" s="44"/>
      <c r="B4512" s="44"/>
      <c r="C4512" s="44"/>
      <c r="D4512" s="44"/>
    </row>
    <row r="4513" spans="1:4" s="47" customFormat="1" x14ac:dyDescent="0.25">
      <c r="A4513" s="44"/>
      <c r="B4513" s="44"/>
      <c r="C4513" s="44"/>
      <c r="D4513" s="44"/>
    </row>
    <row r="4514" spans="1:4" s="47" customFormat="1" x14ac:dyDescent="0.25">
      <c r="A4514" s="44"/>
      <c r="B4514" s="44"/>
      <c r="C4514" s="44"/>
      <c r="D4514" s="44"/>
    </row>
    <row r="4515" spans="1:4" s="47" customFormat="1" x14ac:dyDescent="0.25">
      <c r="A4515" s="44"/>
      <c r="B4515" s="44"/>
      <c r="C4515" s="44"/>
      <c r="D4515" s="44"/>
    </row>
    <row r="4516" spans="1:4" s="47" customFormat="1" x14ac:dyDescent="0.25">
      <c r="A4516" s="44"/>
      <c r="B4516" s="44"/>
      <c r="C4516" s="44"/>
      <c r="D4516" s="44"/>
    </row>
    <row r="4517" spans="1:4" s="47" customFormat="1" x14ac:dyDescent="0.25">
      <c r="A4517" s="44"/>
      <c r="B4517" s="44"/>
      <c r="C4517" s="44"/>
      <c r="D4517" s="44"/>
    </row>
    <row r="4518" spans="1:4" s="47" customFormat="1" x14ac:dyDescent="0.25">
      <c r="A4518" s="44"/>
      <c r="B4518" s="44"/>
      <c r="C4518" s="44"/>
      <c r="D4518" s="44"/>
    </row>
    <row r="4519" spans="1:4" s="47" customFormat="1" x14ac:dyDescent="0.25">
      <c r="A4519" s="44"/>
      <c r="B4519" s="44"/>
      <c r="C4519" s="44"/>
      <c r="D4519" s="44"/>
    </row>
    <row r="4520" spans="1:4" s="47" customFormat="1" x14ac:dyDescent="0.25">
      <c r="A4520" s="44"/>
      <c r="B4520" s="44"/>
      <c r="C4520" s="44"/>
      <c r="D4520" s="44"/>
    </row>
    <row r="4521" spans="1:4" s="47" customFormat="1" x14ac:dyDescent="0.25">
      <c r="A4521" s="44"/>
      <c r="B4521" s="44"/>
      <c r="C4521" s="44"/>
      <c r="D4521" s="44"/>
    </row>
    <row r="4522" spans="1:4" s="47" customFormat="1" x14ac:dyDescent="0.25">
      <c r="A4522" s="44"/>
      <c r="B4522" s="44"/>
      <c r="C4522" s="44"/>
      <c r="D4522" s="44"/>
    </row>
    <row r="4523" spans="1:4" s="47" customFormat="1" x14ac:dyDescent="0.25">
      <c r="A4523" s="44"/>
      <c r="B4523" s="44"/>
      <c r="C4523" s="44"/>
      <c r="D4523" s="44"/>
    </row>
    <row r="4524" spans="1:4" s="47" customFormat="1" x14ac:dyDescent="0.25">
      <c r="A4524" s="44"/>
      <c r="B4524" s="44"/>
      <c r="C4524" s="44"/>
      <c r="D4524" s="44"/>
    </row>
    <row r="4525" spans="1:4" s="47" customFormat="1" x14ac:dyDescent="0.25">
      <c r="A4525" s="44"/>
      <c r="B4525" s="44"/>
      <c r="C4525" s="44"/>
      <c r="D4525" s="44"/>
    </row>
    <row r="4526" spans="1:4" s="47" customFormat="1" x14ac:dyDescent="0.25">
      <c r="A4526" s="44"/>
      <c r="B4526" s="44"/>
      <c r="C4526" s="44"/>
      <c r="D4526" s="44"/>
    </row>
    <row r="4527" spans="1:4" s="47" customFormat="1" x14ac:dyDescent="0.25">
      <c r="A4527" s="44"/>
      <c r="B4527" s="44"/>
      <c r="C4527" s="44"/>
      <c r="D4527" s="44"/>
    </row>
    <row r="4528" spans="1:4" s="47" customFormat="1" x14ac:dyDescent="0.25">
      <c r="A4528" s="44"/>
      <c r="B4528" s="44"/>
      <c r="C4528" s="44"/>
      <c r="D4528" s="44"/>
    </row>
    <row r="4529" spans="1:4" s="47" customFormat="1" x14ac:dyDescent="0.25">
      <c r="A4529" s="44"/>
      <c r="B4529" s="44"/>
      <c r="C4529" s="44"/>
      <c r="D4529" s="44"/>
    </row>
    <row r="4530" spans="1:4" s="47" customFormat="1" x14ac:dyDescent="0.25">
      <c r="A4530" s="44"/>
      <c r="B4530" s="44"/>
      <c r="C4530" s="44"/>
      <c r="D4530" s="44"/>
    </row>
    <row r="4531" spans="1:4" s="47" customFormat="1" x14ac:dyDescent="0.25">
      <c r="A4531" s="44"/>
      <c r="B4531" s="44"/>
      <c r="C4531" s="44"/>
      <c r="D4531" s="44"/>
    </row>
    <row r="4532" spans="1:4" s="47" customFormat="1" x14ac:dyDescent="0.25">
      <c r="A4532" s="44"/>
      <c r="B4532" s="44"/>
      <c r="C4532" s="44"/>
      <c r="D4532" s="44"/>
    </row>
    <row r="4533" spans="1:4" s="47" customFormat="1" x14ac:dyDescent="0.25">
      <c r="A4533" s="44"/>
      <c r="B4533" s="44"/>
      <c r="C4533" s="44"/>
      <c r="D4533" s="44"/>
    </row>
    <row r="4534" spans="1:4" s="47" customFormat="1" x14ac:dyDescent="0.25">
      <c r="A4534" s="44"/>
      <c r="B4534" s="44"/>
      <c r="C4534" s="44"/>
      <c r="D4534" s="44"/>
    </row>
    <row r="4535" spans="1:4" s="47" customFormat="1" x14ac:dyDescent="0.25">
      <c r="A4535" s="44"/>
      <c r="B4535" s="44"/>
      <c r="C4535" s="44"/>
      <c r="D4535" s="44"/>
    </row>
    <row r="4536" spans="1:4" s="47" customFormat="1" x14ac:dyDescent="0.25">
      <c r="A4536" s="44"/>
      <c r="B4536" s="44"/>
      <c r="C4536" s="44"/>
      <c r="D4536" s="44"/>
    </row>
    <row r="4537" spans="1:4" s="47" customFormat="1" x14ac:dyDescent="0.25">
      <c r="A4537" s="44"/>
      <c r="B4537" s="44"/>
      <c r="C4537" s="44"/>
      <c r="D4537" s="44"/>
    </row>
    <row r="4538" spans="1:4" s="47" customFormat="1" x14ac:dyDescent="0.25">
      <c r="A4538" s="44"/>
      <c r="B4538" s="44"/>
      <c r="C4538" s="44"/>
      <c r="D4538" s="44"/>
    </row>
    <row r="4539" spans="1:4" s="47" customFormat="1" x14ac:dyDescent="0.25">
      <c r="A4539" s="44"/>
      <c r="B4539" s="44"/>
      <c r="C4539" s="44"/>
      <c r="D4539" s="44"/>
    </row>
    <row r="4540" spans="1:4" s="47" customFormat="1" x14ac:dyDescent="0.25">
      <c r="A4540" s="44"/>
      <c r="B4540" s="44"/>
      <c r="C4540" s="44"/>
      <c r="D4540" s="44"/>
    </row>
    <row r="4541" spans="1:4" s="47" customFormat="1" x14ac:dyDescent="0.25">
      <c r="A4541" s="44"/>
      <c r="B4541" s="44"/>
      <c r="C4541" s="44"/>
      <c r="D4541" s="44"/>
    </row>
    <row r="4542" spans="1:4" s="47" customFormat="1" x14ac:dyDescent="0.25">
      <c r="A4542" s="44"/>
      <c r="B4542" s="44"/>
      <c r="C4542" s="44"/>
      <c r="D4542" s="44"/>
    </row>
    <row r="4543" spans="1:4" s="47" customFormat="1" x14ac:dyDescent="0.25">
      <c r="A4543" s="44"/>
      <c r="B4543" s="44"/>
      <c r="C4543" s="44"/>
      <c r="D4543" s="44"/>
    </row>
    <row r="4544" spans="1:4" s="47" customFormat="1" x14ac:dyDescent="0.25">
      <c r="A4544" s="44"/>
      <c r="B4544" s="44"/>
      <c r="C4544" s="44"/>
      <c r="D4544" s="44"/>
    </row>
    <row r="4545" spans="1:4" s="47" customFormat="1" x14ac:dyDescent="0.25">
      <c r="A4545" s="44"/>
      <c r="B4545" s="44"/>
      <c r="C4545" s="44"/>
      <c r="D4545" s="44"/>
    </row>
    <row r="4546" spans="1:4" s="47" customFormat="1" x14ac:dyDescent="0.25">
      <c r="A4546" s="44"/>
      <c r="B4546" s="44"/>
      <c r="C4546" s="44"/>
      <c r="D4546" s="44"/>
    </row>
    <row r="4547" spans="1:4" s="47" customFormat="1" x14ac:dyDescent="0.25">
      <c r="A4547" s="44"/>
      <c r="B4547" s="44"/>
      <c r="C4547" s="44"/>
      <c r="D4547" s="44"/>
    </row>
    <row r="4548" spans="1:4" s="47" customFormat="1" x14ac:dyDescent="0.25">
      <c r="A4548" s="44"/>
      <c r="B4548" s="44"/>
      <c r="C4548" s="44"/>
      <c r="D4548" s="44"/>
    </row>
    <row r="4549" spans="1:4" s="47" customFormat="1" x14ac:dyDescent="0.25">
      <c r="A4549" s="44"/>
      <c r="B4549" s="44"/>
      <c r="C4549" s="44"/>
      <c r="D4549" s="44"/>
    </row>
    <row r="4550" spans="1:4" s="47" customFormat="1" x14ac:dyDescent="0.25">
      <c r="A4550" s="44"/>
      <c r="B4550" s="44"/>
      <c r="C4550" s="44"/>
      <c r="D4550" s="44"/>
    </row>
    <row r="4551" spans="1:4" s="47" customFormat="1" x14ac:dyDescent="0.25">
      <c r="A4551" s="44"/>
      <c r="B4551" s="44"/>
      <c r="C4551" s="44"/>
      <c r="D4551" s="44"/>
    </row>
    <row r="4552" spans="1:4" s="47" customFormat="1" x14ac:dyDescent="0.25">
      <c r="A4552" s="44"/>
      <c r="B4552" s="44"/>
      <c r="C4552" s="44"/>
      <c r="D4552" s="44"/>
    </row>
    <row r="4553" spans="1:4" s="47" customFormat="1" x14ac:dyDescent="0.25">
      <c r="A4553" s="44"/>
      <c r="B4553" s="44"/>
      <c r="C4553" s="44"/>
      <c r="D4553" s="44"/>
    </row>
    <row r="4554" spans="1:4" s="47" customFormat="1" x14ac:dyDescent="0.25">
      <c r="A4554" s="44"/>
      <c r="B4554" s="44"/>
      <c r="C4554" s="44"/>
      <c r="D4554" s="44"/>
    </row>
    <row r="4555" spans="1:4" s="47" customFormat="1" x14ac:dyDescent="0.25">
      <c r="A4555" s="44"/>
      <c r="B4555" s="44"/>
      <c r="C4555" s="44"/>
      <c r="D4555" s="44"/>
    </row>
    <row r="4556" spans="1:4" s="47" customFormat="1" x14ac:dyDescent="0.25">
      <c r="A4556" s="44"/>
      <c r="B4556" s="44"/>
      <c r="C4556" s="44"/>
      <c r="D4556" s="44"/>
    </row>
    <row r="4557" spans="1:4" s="47" customFormat="1" x14ac:dyDescent="0.25">
      <c r="A4557" s="44"/>
      <c r="B4557" s="44"/>
      <c r="C4557" s="44"/>
      <c r="D4557" s="44"/>
    </row>
    <row r="4558" spans="1:4" s="47" customFormat="1" x14ac:dyDescent="0.25">
      <c r="A4558" s="44"/>
      <c r="B4558" s="44"/>
      <c r="C4558" s="44"/>
      <c r="D4558" s="44"/>
    </row>
    <row r="4559" spans="1:4" s="47" customFormat="1" x14ac:dyDescent="0.25">
      <c r="A4559" s="44"/>
      <c r="B4559" s="44"/>
      <c r="C4559" s="44"/>
      <c r="D4559" s="44"/>
    </row>
    <row r="4560" spans="1:4" s="47" customFormat="1" x14ac:dyDescent="0.25">
      <c r="A4560" s="44"/>
      <c r="B4560" s="44"/>
      <c r="C4560" s="44"/>
      <c r="D4560" s="44"/>
    </row>
    <row r="4561" spans="1:4" s="47" customFormat="1" x14ac:dyDescent="0.25">
      <c r="A4561" s="44"/>
      <c r="B4561" s="44"/>
      <c r="C4561" s="44"/>
      <c r="D4561" s="44"/>
    </row>
    <row r="4562" spans="1:4" s="47" customFormat="1" x14ac:dyDescent="0.25">
      <c r="A4562" s="44"/>
      <c r="B4562" s="44"/>
      <c r="C4562" s="44"/>
      <c r="D4562" s="44"/>
    </row>
    <row r="4563" spans="1:4" s="47" customFormat="1" x14ac:dyDescent="0.25">
      <c r="A4563" s="44"/>
      <c r="B4563" s="44"/>
      <c r="C4563" s="44"/>
      <c r="D4563" s="44"/>
    </row>
    <row r="4564" spans="1:4" s="47" customFormat="1" x14ac:dyDescent="0.25">
      <c r="A4564" s="44"/>
      <c r="B4564" s="44"/>
      <c r="C4564" s="44"/>
      <c r="D4564" s="44"/>
    </row>
    <row r="4565" spans="1:4" s="47" customFormat="1" x14ac:dyDescent="0.25">
      <c r="A4565" s="44"/>
      <c r="B4565" s="44"/>
      <c r="C4565" s="44"/>
      <c r="D4565" s="44"/>
    </row>
    <row r="4566" spans="1:4" s="47" customFormat="1" x14ac:dyDescent="0.25">
      <c r="A4566" s="44"/>
      <c r="B4566" s="44"/>
      <c r="C4566" s="44"/>
      <c r="D4566" s="44"/>
    </row>
    <row r="4567" spans="1:4" s="47" customFormat="1" x14ac:dyDescent="0.25">
      <c r="A4567" s="44"/>
      <c r="B4567" s="44"/>
      <c r="C4567" s="44"/>
      <c r="D4567" s="44"/>
    </row>
    <row r="4568" spans="1:4" s="47" customFormat="1" x14ac:dyDescent="0.25">
      <c r="A4568" s="44"/>
      <c r="B4568" s="44"/>
      <c r="C4568" s="44"/>
      <c r="D4568" s="44"/>
    </row>
    <row r="4569" spans="1:4" s="47" customFormat="1" x14ac:dyDescent="0.25">
      <c r="A4569" s="44"/>
      <c r="B4569" s="44"/>
      <c r="C4569" s="44"/>
      <c r="D4569" s="44"/>
    </row>
    <row r="4570" spans="1:4" s="47" customFormat="1" x14ac:dyDescent="0.25">
      <c r="A4570" s="44"/>
      <c r="B4570" s="44"/>
      <c r="C4570" s="44"/>
      <c r="D4570" s="44"/>
    </row>
    <row r="4571" spans="1:4" s="47" customFormat="1" x14ac:dyDescent="0.25">
      <c r="A4571" s="44"/>
      <c r="B4571" s="44"/>
      <c r="C4571" s="44"/>
      <c r="D4571" s="44"/>
    </row>
    <row r="4572" spans="1:4" s="47" customFormat="1" x14ac:dyDescent="0.25">
      <c r="A4572" s="44"/>
      <c r="B4572" s="44"/>
      <c r="C4572" s="44"/>
      <c r="D4572" s="44"/>
    </row>
    <row r="4573" spans="1:4" s="47" customFormat="1" x14ac:dyDescent="0.25">
      <c r="A4573" s="44"/>
      <c r="B4573" s="44"/>
      <c r="C4573" s="44"/>
      <c r="D4573" s="44"/>
    </row>
    <row r="4574" spans="1:4" s="47" customFormat="1" x14ac:dyDescent="0.25">
      <c r="A4574" s="44"/>
      <c r="B4574" s="44"/>
      <c r="C4574" s="44"/>
      <c r="D4574" s="44"/>
    </row>
    <row r="4575" spans="1:4" s="47" customFormat="1" x14ac:dyDescent="0.25">
      <c r="A4575" s="44"/>
      <c r="B4575" s="44"/>
      <c r="C4575" s="44"/>
      <c r="D4575" s="44"/>
    </row>
    <row r="4576" spans="1:4" s="47" customFormat="1" x14ac:dyDescent="0.25">
      <c r="A4576" s="44"/>
      <c r="B4576" s="44"/>
      <c r="C4576" s="44"/>
      <c r="D4576" s="44"/>
    </row>
    <row r="4577" spans="1:4" s="47" customFormat="1" x14ac:dyDescent="0.25">
      <c r="A4577" s="44"/>
      <c r="B4577" s="44"/>
      <c r="C4577" s="44"/>
      <c r="D4577" s="44"/>
    </row>
    <row r="4578" spans="1:4" s="47" customFormat="1" x14ac:dyDescent="0.25">
      <c r="A4578" s="44"/>
      <c r="B4578" s="44"/>
      <c r="C4578" s="44"/>
      <c r="D4578" s="44"/>
    </row>
    <row r="4579" spans="1:4" s="47" customFormat="1" x14ac:dyDescent="0.25">
      <c r="A4579" s="44"/>
      <c r="B4579" s="44"/>
      <c r="C4579" s="44"/>
      <c r="D4579" s="44"/>
    </row>
    <row r="4580" spans="1:4" s="47" customFormat="1" x14ac:dyDescent="0.25">
      <c r="A4580" s="44"/>
      <c r="B4580" s="44"/>
      <c r="C4580" s="44"/>
      <c r="D4580" s="44"/>
    </row>
    <row r="4581" spans="1:4" s="47" customFormat="1" x14ac:dyDescent="0.25">
      <c r="A4581" s="44"/>
      <c r="B4581" s="44"/>
      <c r="C4581" s="44"/>
      <c r="D4581" s="44"/>
    </row>
    <row r="4582" spans="1:4" s="47" customFormat="1" x14ac:dyDescent="0.25">
      <c r="A4582" s="44"/>
      <c r="B4582" s="44"/>
      <c r="C4582" s="44"/>
      <c r="D4582" s="44"/>
    </row>
    <row r="4583" spans="1:4" s="47" customFormat="1" x14ac:dyDescent="0.25">
      <c r="A4583" s="44"/>
      <c r="B4583" s="44"/>
      <c r="C4583" s="44"/>
      <c r="D4583" s="44"/>
    </row>
    <row r="4584" spans="1:4" s="47" customFormat="1" x14ac:dyDescent="0.25">
      <c r="A4584" s="44"/>
      <c r="B4584" s="44"/>
      <c r="C4584" s="44"/>
      <c r="D4584" s="44"/>
    </row>
    <row r="4585" spans="1:4" s="47" customFormat="1" x14ac:dyDescent="0.25">
      <c r="A4585" s="44"/>
      <c r="B4585" s="44"/>
      <c r="C4585" s="44"/>
      <c r="D4585" s="44"/>
    </row>
    <row r="4586" spans="1:4" s="47" customFormat="1" x14ac:dyDescent="0.25">
      <c r="A4586" s="44"/>
      <c r="B4586" s="44"/>
      <c r="C4586" s="44"/>
      <c r="D4586" s="44"/>
    </row>
    <row r="4587" spans="1:4" s="47" customFormat="1" x14ac:dyDescent="0.25">
      <c r="A4587" s="44"/>
      <c r="B4587" s="44"/>
      <c r="C4587" s="44"/>
      <c r="D4587" s="44"/>
    </row>
    <row r="4588" spans="1:4" s="47" customFormat="1" x14ac:dyDescent="0.25">
      <c r="A4588" s="44"/>
      <c r="B4588" s="44"/>
      <c r="C4588" s="44"/>
      <c r="D4588" s="44"/>
    </row>
    <row r="4589" spans="1:4" s="47" customFormat="1" x14ac:dyDescent="0.25">
      <c r="A4589" s="44"/>
      <c r="B4589" s="44"/>
      <c r="C4589" s="44"/>
      <c r="D4589" s="44"/>
    </row>
    <row r="4590" spans="1:4" s="47" customFormat="1" x14ac:dyDescent="0.25">
      <c r="A4590" s="44"/>
      <c r="B4590" s="44"/>
      <c r="C4590" s="44"/>
      <c r="D4590" s="44"/>
    </row>
    <row r="4591" spans="1:4" s="47" customFormat="1" x14ac:dyDescent="0.25">
      <c r="A4591" s="44"/>
      <c r="B4591" s="44"/>
      <c r="C4591" s="44"/>
      <c r="D4591" s="44"/>
    </row>
    <row r="4592" spans="1:4" s="47" customFormat="1" x14ac:dyDescent="0.25">
      <c r="A4592" s="44"/>
      <c r="B4592" s="44"/>
      <c r="C4592" s="44"/>
      <c r="D4592" s="44"/>
    </row>
    <row r="4593" spans="1:4" s="47" customFormat="1" x14ac:dyDescent="0.25">
      <c r="A4593" s="44"/>
      <c r="B4593" s="44"/>
      <c r="C4593" s="44"/>
      <c r="D4593" s="44"/>
    </row>
    <row r="4594" spans="1:4" s="47" customFormat="1" x14ac:dyDescent="0.25">
      <c r="A4594" s="44"/>
      <c r="B4594" s="44"/>
      <c r="C4594" s="44"/>
      <c r="D4594" s="44"/>
    </row>
    <row r="4595" spans="1:4" s="47" customFormat="1" x14ac:dyDescent="0.25">
      <c r="A4595" s="44"/>
      <c r="B4595" s="44"/>
      <c r="C4595" s="44"/>
      <c r="D4595" s="44"/>
    </row>
    <row r="4596" spans="1:4" s="47" customFormat="1" x14ac:dyDescent="0.25">
      <c r="A4596" s="44"/>
      <c r="B4596" s="44"/>
      <c r="C4596" s="44"/>
      <c r="D4596" s="44"/>
    </row>
    <row r="4597" spans="1:4" s="47" customFormat="1" x14ac:dyDescent="0.25">
      <c r="A4597" s="44"/>
      <c r="B4597" s="44"/>
      <c r="C4597" s="44"/>
      <c r="D4597" s="44"/>
    </row>
    <row r="4598" spans="1:4" s="47" customFormat="1" x14ac:dyDescent="0.25">
      <c r="A4598" s="44"/>
      <c r="B4598" s="44"/>
      <c r="C4598" s="44"/>
      <c r="D4598" s="44"/>
    </row>
    <row r="4599" spans="1:4" s="47" customFormat="1" x14ac:dyDescent="0.25">
      <c r="A4599" s="44"/>
      <c r="B4599" s="44"/>
      <c r="C4599" s="44"/>
      <c r="D4599" s="44"/>
    </row>
    <row r="4600" spans="1:4" s="47" customFormat="1" x14ac:dyDescent="0.25">
      <c r="A4600" s="44"/>
      <c r="B4600" s="44"/>
      <c r="C4600" s="44"/>
      <c r="D4600" s="44"/>
    </row>
    <row r="4601" spans="1:4" s="47" customFormat="1" x14ac:dyDescent="0.25">
      <c r="A4601" s="44"/>
      <c r="B4601" s="44"/>
      <c r="C4601" s="44"/>
      <c r="D4601" s="44"/>
    </row>
    <row r="4602" spans="1:4" s="47" customFormat="1" x14ac:dyDescent="0.25">
      <c r="A4602" s="44"/>
      <c r="B4602" s="44"/>
      <c r="C4602" s="44"/>
      <c r="D4602" s="44"/>
    </row>
    <row r="4603" spans="1:4" s="47" customFormat="1" x14ac:dyDescent="0.25">
      <c r="A4603" s="44"/>
      <c r="B4603" s="44"/>
      <c r="C4603" s="44"/>
      <c r="D4603" s="44"/>
    </row>
    <row r="4604" spans="1:4" s="47" customFormat="1" x14ac:dyDescent="0.25">
      <c r="A4604" s="44"/>
      <c r="B4604" s="44"/>
      <c r="C4604" s="44"/>
      <c r="D4604" s="44"/>
    </row>
    <row r="4605" spans="1:4" s="47" customFormat="1" x14ac:dyDescent="0.25">
      <c r="A4605" s="44"/>
      <c r="B4605" s="44"/>
      <c r="C4605" s="44"/>
      <c r="D4605" s="44"/>
    </row>
    <row r="4606" spans="1:4" s="47" customFormat="1" x14ac:dyDescent="0.25">
      <c r="A4606" s="44"/>
      <c r="B4606" s="44"/>
      <c r="C4606" s="44"/>
      <c r="D4606" s="44"/>
    </row>
    <row r="4607" spans="1:4" s="47" customFormat="1" x14ac:dyDescent="0.25">
      <c r="A4607" s="44"/>
      <c r="B4607" s="44"/>
      <c r="C4607" s="44"/>
      <c r="D4607" s="44"/>
    </row>
    <row r="4608" spans="1:4" s="47" customFormat="1" x14ac:dyDescent="0.25">
      <c r="A4608" s="44"/>
      <c r="B4608" s="44"/>
      <c r="C4608" s="44"/>
      <c r="D4608" s="44"/>
    </row>
    <row r="4609" spans="1:4" s="47" customFormat="1" x14ac:dyDescent="0.25">
      <c r="A4609" s="44"/>
      <c r="B4609" s="44"/>
      <c r="C4609" s="44"/>
      <c r="D4609" s="44"/>
    </row>
    <row r="4610" spans="1:4" s="47" customFormat="1" x14ac:dyDescent="0.25">
      <c r="A4610" s="44"/>
      <c r="B4610" s="44"/>
      <c r="C4610" s="44"/>
      <c r="D4610" s="44"/>
    </row>
    <row r="4611" spans="1:4" s="47" customFormat="1" x14ac:dyDescent="0.25">
      <c r="A4611" s="44"/>
      <c r="B4611" s="44"/>
      <c r="C4611" s="44"/>
      <c r="D4611" s="44"/>
    </row>
    <row r="4612" spans="1:4" s="47" customFormat="1" x14ac:dyDescent="0.25">
      <c r="A4612" s="44"/>
      <c r="B4612" s="44"/>
      <c r="C4612" s="44"/>
      <c r="D4612" s="44"/>
    </row>
    <row r="4613" spans="1:4" s="47" customFormat="1" x14ac:dyDescent="0.25">
      <c r="A4613" s="44"/>
      <c r="B4613" s="44"/>
      <c r="C4613" s="44"/>
      <c r="D4613" s="44"/>
    </row>
    <row r="4614" spans="1:4" s="47" customFormat="1" x14ac:dyDescent="0.25">
      <c r="A4614" s="44"/>
      <c r="B4614" s="44"/>
      <c r="C4614" s="44"/>
      <c r="D4614" s="44"/>
    </row>
    <row r="4615" spans="1:4" s="47" customFormat="1" x14ac:dyDescent="0.25">
      <c r="A4615" s="44"/>
      <c r="B4615" s="44"/>
      <c r="C4615" s="44"/>
      <c r="D4615" s="44"/>
    </row>
    <row r="4616" spans="1:4" s="47" customFormat="1" x14ac:dyDescent="0.25">
      <c r="A4616" s="44"/>
      <c r="B4616" s="44"/>
      <c r="C4616" s="44"/>
      <c r="D4616" s="44"/>
    </row>
    <row r="4617" spans="1:4" s="47" customFormat="1" x14ac:dyDescent="0.25">
      <c r="A4617" s="44"/>
      <c r="B4617" s="44"/>
      <c r="C4617" s="44"/>
      <c r="D4617" s="44"/>
    </row>
    <row r="4618" spans="1:4" s="47" customFormat="1" x14ac:dyDescent="0.25">
      <c r="A4618" s="44"/>
      <c r="B4618" s="44"/>
      <c r="C4618" s="44"/>
      <c r="D4618" s="44"/>
    </row>
    <row r="4619" spans="1:4" s="47" customFormat="1" x14ac:dyDescent="0.25">
      <c r="A4619" s="44"/>
      <c r="B4619" s="44"/>
      <c r="C4619" s="44"/>
      <c r="D4619" s="44"/>
    </row>
    <row r="4620" spans="1:4" s="47" customFormat="1" x14ac:dyDescent="0.25">
      <c r="A4620" s="44"/>
      <c r="B4620" s="44"/>
      <c r="C4620" s="44"/>
      <c r="D4620" s="44"/>
    </row>
    <row r="4621" spans="1:4" s="47" customFormat="1" x14ac:dyDescent="0.25">
      <c r="A4621" s="44"/>
      <c r="B4621" s="44"/>
      <c r="C4621" s="44"/>
      <c r="D4621" s="44"/>
    </row>
    <row r="4622" spans="1:4" s="47" customFormat="1" x14ac:dyDescent="0.25">
      <c r="A4622" s="44"/>
      <c r="B4622" s="44"/>
      <c r="C4622" s="44"/>
      <c r="D4622" s="44"/>
    </row>
    <row r="4623" spans="1:4" s="47" customFormat="1" x14ac:dyDescent="0.25">
      <c r="A4623" s="44"/>
      <c r="B4623" s="44"/>
      <c r="C4623" s="44"/>
      <c r="D4623" s="44"/>
    </row>
    <row r="4624" spans="1:4" s="47" customFormat="1" x14ac:dyDescent="0.25">
      <c r="A4624" s="44"/>
      <c r="B4624" s="44"/>
      <c r="C4624" s="44"/>
      <c r="D4624" s="44"/>
    </row>
    <row r="4625" spans="1:4" s="47" customFormat="1" x14ac:dyDescent="0.25">
      <c r="A4625" s="44"/>
      <c r="B4625" s="44"/>
      <c r="C4625" s="44"/>
      <c r="D4625" s="44"/>
    </row>
    <row r="4626" spans="1:4" s="47" customFormat="1" x14ac:dyDescent="0.25">
      <c r="A4626" s="44"/>
      <c r="B4626" s="44"/>
      <c r="C4626" s="44"/>
      <c r="D4626" s="44"/>
    </row>
    <row r="4627" spans="1:4" s="47" customFormat="1" x14ac:dyDescent="0.25">
      <c r="A4627" s="44"/>
      <c r="B4627" s="44"/>
      <c r="C4627" s="44"/>
      <c r="D4627" s="44"/>
    </row>
    <row r="4628" spans="1:4" s="47" customFormat="1" x14ac:dyDescent="0.25">
      <c r="A4628" s="44"/>
      <c r="B4628" s="44"/>
      <c r="C4628" s="44"/>
      <c r="D4628" s="44"/>
    </row>
    <row r="4629" spans="1:4" s="47" customFormat="1" x14ac:dyDescent="0.25">
      <c r="A4629" s="44"/>
      <c r="B4629" s="44"/>
      <c r="C4629" s="44"/>
      <c r="D4629" s="44"/>
    </row>
    <row r="4630" spans="1:4" s="47" customFormat="1" x14ac:dyDescent="0.25">
      <c r="A4630" s="44"/>
      <c r="B4630" s="44"/>
      <c r="C4630" s="44"/>
      <c r="D4630" s="44"/>
    </row>
    <row r="4631" spans="1:4" s="47" customFormat="1" x14ac:dyDescent="0.25">
      <c r="A4631" s="44"/>
      <c r="B4631" s="44"/>
      <c r="C4631" s="44"/>
      <c r="D4631" s="44"/>
    </row>
    <row r="4632" spans="1:4" s="47" customFormat="1" x14ac:dyDescent="0.25">
      <c r="A4632" s="44"/>
      <c r="B4632" s="44"/>
      <c r="C4632" s="44"/>
      <c r="D4632" s="44"/>
    </row>
    <row r="4633" spans="1:4" s="47" customFormat="1" x14ac:dyDescent="0.25">
      <c r="A4633" s="44"/>
      <c r="B4633" s="44"/>
      <c r="C4633" s="44"/>
      <c r="D4633" s="44"/>
    </row>
    <row r="4634" spans="1:4" s="47" customFormat="1" x14ac:dyDescent="0.25">
      <c r="A4634" s="44"/>
      <c r="B4634" s="44"/>
      <c r="C4634" s="44"/>
      <c r="D4634" s="44"/>
    </row>
    <row r="4635" spans="1:4" s="47" customFormat="1" x14ac:dyDescent="0.25">
      <c r="A4635" s="44"/>
      <c r="B4635" s="44"/>
      <c r="C4635" s="44"/>
      <c r="D4635" s="44"/>
    </row>
    <row r="4636" spans="1:4" s="47" customFormat="1" x14ac:dyDescent="0.25">
      <c r="A4636" s="44"/>
      <c r="B4636" s="44"/>
      <c r="C4636" s="44"/>
      <c r="D4636" s="44"/>
    </row>
    <row r="4637" spans="1:4" s="47" customFormat="1" x14ac:dyDescent="0.25">
      <c r="A4637" s="44"/>
      <c r="B4637" s="44"/>
      <c r="C4637" s="44"/>
      <c r="D4637" s="44"/>
    </row>
    <row r="4638" spans="1:4" s="47" customFormat="1" x14ac:dyDescent="0.25">
      <c r="A4638" s="44"/>
      <c r="B4638" s="44"/>
      <c r="C4638" s="44"/>
      <c r="D4638" s="44"/>
    </row>
    <row r="4639" spans="1:4" s="47" customFormat="1" x14ac:dyDescent="0.25">
      <c r="A4639" s="44"/>
      <c r="B4639" s="44"/>
      <c r="C4639" s="44"/>
      <c r="D4639" s="44"/>
    </row>
    <row r="4640" spans="1:4" s="47" customFormat="1" x14ac:dyDescent="0.25">
      <c r="A4640" s="44"/>
      <c r="B4640" s="44"/>
      <c r="C4640" s="44"/>
      <c r="D4640" s="44"/>
    </row>
    <row r="4641" spans="1:4" s="47" customFormat="1" x14ac:dyDescent="0.25">
      <c r="A4641" s="44"/>
      <c r="B4641" s="44"/>
      <c r="C4641" s="44"/>
      <c r="D4641" s="44"/>
    </row>
    <row r="4642" spans="1:4" s="47" customFormat="1" x14ac:dyDescent="0.25">
      <c r="A4642" s="44"/>
      <c r="B4642" s="44"/>
      <c r="C4642" s="44"/>
      <c r="D4642" s="44"/>
    </row>
    <row r="4643" spans="1:4" s="47" customFormat="1" x14ac:dyDescent="0.25">
      <c r="A4643" s="44"/>
      <c r="B4643" s="44"/>
      <c r="C4643" s="44"/>
      <c r="D4643" s="44"/>
    </row>
    <row r="4644" spans="1:4" s="47" customFormat="1" x14ac:dyDescent="0.25">
      <c r="A4644" s="44"/>
      <c r="B4644" s="44"/>
      <c r="C4644" s="44"/>
      <c r="D4644" s="44"/>
    </row>
    <row r="4645" spans="1:4" s="47" customFormat="1" x14ac:dyDescent="0.25">
      <c r="A4645" s="44"/>
      <c r="B4645" s="44"/>
      <c r="C4645" s="44"/>
      <c r="D4645" s="44"/>
    </row>
    <row r="4646" spans="1:4" s="47" customFormat="1" x14ac:dyDescent="0.25">
      <c r="A4646" s="44"/>
      <c r="B4646" s="44"/>
      <c r="C4646" s="44"/>
      <c r="D4646" s="44"/>
    </row>
    <row r="4647" spans="1:4" s="47" customFormat="1" x14ac:dyDescent="0.25">
      <c r="A4647" s="44"/>
      <c r="B4647" s="44"/>
      <c r="C4647" s="44"/>
      <c r="D4647" s="44"/>
    </row>
    <row r="4648" spans="1:4" s="47" customFormat="1" x14ac:dyDescent="0.25">
      <c r="A4648" s="44"/>
      <c r="B4648" s="44"/>
      <c r="C4648" s="44"/>
      <c r="D4648" s="44"/>
    </row>
    <row r="4649" spans="1:4" s="47" customFormat="1" x14ac:dyDescent="0.25">
      <c r="A4649" s="44"/>
      <c r="B4649" s="44"/>
      <c r="C4649" s="44"/>
      <c r="D4649" s="44"/>
    </row>
    <row r="4650" spans="1:4" s="47" customFormat="1" x14ac:dyDescent="0.25">
      <c r="A4650" s="44"/>
      <c r="B4650" s="44"/>
      <c r="C4650" s="44"/>
      <c r="D4650" s="44"/>
    </row>
    <row r="4651" spans="1:4" s="47" customFormat="1" x14ac:dyDescent="0.25">
      <c r="A4651" s="44"/>
      <c r="B4651" s="44"/>
      <c r="C4651" s="44"/>
      <c r="D4651" s="44"/>
    </row>
    <row r="4652" spans="1:4" s="47" customFormat="1" x14ac:dyDescent="0.25">
      <c r="A4652" s="44"/>
      <c r="B4652" s="44"/>
      <c r="C4652" s="44"/>
      <c r="D4652" s="44"/>
    </row>
    <row r="4653" spans="1:4" s="47" customFormat="1" x14ac:dyDescent="0.25">
      <c r="A4653" s="44"/>
      <c r="B4653" s="44"/>
      <c r="C4653" s="44"/>
      <c r="D4653" s="44"/>
    </row>
    <row r="4654" spans="1:4" s="47" customFormat="1" x14ac:dyDescent="0.25">
      <c r="A4654" s="44"/>
      <c r="B4654" s="44"/>
      <c r="C4654" s="44"/>
      <c r="D4654" s="44"/>
    </row>
    <row r="4655" spans="1:4" s="47" customFormat="1" x14ac:dyDescent="0.25">
      <c r="A4655" s="44"/>
      <c r="B4655" s="44"/>
      <c r="C4655" s="44"/>
      <c r="D4655" s="44"/>
    </row>
    <row r="4656" spans="1:4" s="47" customFormat="1" x14ac:dyDescent="0.25">
      <c r="A4656" s="44"/>
      <c r="B4656" s="44"/>
      <c r="C4656" s="44"/>
      <c r="D4656" s="44"/>
    </row>
    <row r="4657" spans="1:4" s="47" customFormat="1" x14ac:dyDescent="0.25">
      <c r="A4657" s="44"/>
      <c r="B4657" s="44"/>
      <c r="C4657" s="44"/>
      <c r="D4657" s="44"/>
    </row>
    <row r="4658" spans="1:4" s="47" customFormat="1" x14ac:dyDescent="0.25">
      <c r="A4658" s="44"/>
      <c r="B4658" s="44"/>
      <c r="C4658" s="44"/>
      <c r="D4658" s="44"/>
    </row>
    <row r="4659" spans="1:4" s="47" customFormat="1" x14ac:dyDescent="0.25">
      <c r="A4659" s="44"/>
      <c r="B4659" s="44"/>
      <c r="C4659" s="44"/>
      <c r="D4659" s="44"/>
    </row>
    <row r="4660" spans="1:4" s="47" customFormat="1" x14ac:dyDescent="0.25">
      <c r="A4660" s="44"/>
      <c r="B4660" s="44"/>
      <c r="C4660" s="44"/>
      <c r="D4660" s="44"/>
    </row>
    <row r="4661" spans="1:4" s="47" customFormat="1" x14ac:dyDescent="0.25">
      <c r="A4661" s="44"/>
      <c r="B4661" s="44"/>
      <c r="C4661" s="44"/>
      <c r="D4661" s="44"/>
    </row>
    <row r="4662" spans="1:4" s="47" customFormat="1" x14ac:dyDescent="0.25">
      <c r="A4662" s="44"/>
      <c r="B4662" s="44"/>
      <c r="C4662" s="44"/>
      <c r="D4662" s="44"/>
    </row>
    <row r="4663" spans="1:4" s="47" customFormat="1" x14ac:dyDescent="0.25">
      <c r="A4663" s="44"/>
      <c r="B4663" s="44"/>
      <c r="C4663" s="44"/>
      <c r="D4663" s="44"/>
    </row>
    <row r="4664" spans="1:4" s="47" customFormat="1" x14ac:dyDescent="0.25">
      <c r="A4664" s="44"/>
      <c r="B4664" s="44"/>
      <c r="C4664" s="44"/>
      <c r="D4664" s="44"/>
    </row>
    <row r="4665" spans="1:4" s="47" customFormat="1" x14ac:dyDescent="0.25">
      <c r="A4665" s="44"/>
      <c r="B4665" s="44"/>
      <c r="C4665" s="44"/>
      <c r="D4665" s="44"/>
    </row>
    <row r="4666" spans="1:4" s="47" customFormat="1" x14ac:dyDescent="0.25">
      <c r="A4666" s="44"/>
      <c r="B4666" s="44"/>
      <c r="C4666" s="44"/>
      <c r="D4666" s="44"/>
    </row>
    <row r="4667" spans="1:4" s="47" customFormat="1" x14ac:dyDescent="0.25">
      <c r="A4667" s="44"/>
      <c r="B4667" s="44"/>
      <c r="C4667" s="44"/>
      <c r="D4667" s="44"/>
    </row>
    <row r="4668" spans="1:4" s="47" customFormat="1" x14ac:dyDescent="0.25">
      <c r="A4668" s="44"/>
      <c r="B4668" s="44"/>
      <c r="C4668" s="44"/>
      <c r="D4668" s="44"/>
    </row>
    <row r="4669" spans="1:4" s="47" customFormat="1" x14ac:dyDescent="0.25">
      <c r="A4669" s="44"/>
      <c r="B4669" s="44"/>
      <c r="C4669" s="44"/>
      <c r="D4669" s="44"/>
    </row>
    <row r="4670" spans="1:4" s="47" customFormat="1" x14ac:dyDescent="0.25">
      <c r="A4670" s="44"/>
      <c r="B4670" s="44"/>
      <c r="C4670" s="44"/>
      <c r="D4670" s="44"/>
    </row>
    <row r="4671" spans="1:4" s="47" customFormat="1" x14ac:dyDescent="0.25">
      <c r="A4671" s="44"/>
      <c r="B4671" s="44"/>
      <c r="C4671" s="44"/>
      <c r="D4671" s="44"/>
    </row>
    <row r="4672" spans="1:4" s="47" customFormat="1" x14ac:dyDescent="0.25">
      <c r="A4672" s="44"/>
      <c r="B4672" s="44"/>
      <c r="C4672" s="44"/>
      <c r="D4672" s="44"/>
    </row>
    <row r="4673" spans="1:4" s="47" customFormat="1" x14ac:dyDescent="0.25">
      <c r="A4673" s="44"/>
      <c r="B4673" s="44"/>
      <c r="C4673" s="44"/>
      <c r="D4673" s="44"/>
    </row>
    <row r="4674" spans="1:4" s="47" customFormat="1" x14ac:dyDescent="0.25">
      <c r="A4674" s="44"/>
      <c r="B4674" s="44"/>
      <c r="C4674" s="44"/>
      <c r="D4674" s="44"/>
    </row>
    <row r="4675" spans="1:4" s="47" customFormat="1" x14ac:dyDescent="0.25">
      <c r="A4675" s="44"/>
      <c r="B4675" s="44"/>
      <c r="C4675" s="44"/>
      <c r="D4675" s="44"/>
    </row>
    <row r="4676" spans="1:4" s="47" customFormat="1" x14ac:dyDescent="0.25">
      <c r="A4676" s="44"/>
      <c r="B4676" s="44"/>
      <c r="C4676" s="44"/>
      <c r="D4676" s="44"/>
    </row>
    <row r="4677" spans="1:4" s="47" customFormat="1" x14ac:dyDescent="0.25">
      <c r="A4677" s="44"/>
      <c r="B4677" s="44"/>
      <c r="C4677" s="44"/>
      <c r="D4677" s="44"/>
    </row>
    <row r="4678" spans="1:4" s="47" customFormat="1" x14ac:dyDescent="0.25">
      <c r="A4678" s="44"/>
      <c r="B4678" s="44"/>
      <c r="C4678" s="44"/>
      <c r="D4678" s="44"/>
    </row>
    <row r="4679" spans="1:4" s="47" customFormat="1" x14ac:dyDescent="0.25">
      <c r="A4679" s="44"/>
      <c r="B4679" s="44"/>
      <c r="C4679" s="44"/>
      <c r="D4679" s="44"/>
    </row>
    <row r="4680" spans="1:4" s="47" customFormat="1" x14ac:dyDescent="0.25">
      <c r="A4680" s="44"/>
      <c r="B4680" s="44"/>
      <c r="C4680" s="44"/>
      <c r="D4680" s="44"/>
    </row>
    <row r="4681" spans="1:4" s="47" customFormat="1" x14ac:dyDescent="0.25">
      <c r="A4681" s="44"/>
      <c r="B4681" s="44"/>
      <c r="C4681" s="44"/>
      <c r="D4681" s="44"/>
    </row>
    <row r="4682" spans="1:4" s="47" customFormat="1" x14ac:dyDescent="0.25">
      <c r="A4682" s="44"/>
      <c r="B4682" s="44"/>
      <c r="C4682" s="44"/>
      <c r="D4682" s="44"/>
    </row>
    <row r="4683" spans="1:4" s="47" customFormat="1" x14ac:dyDescent="0.25">
      <c r="A4683" s="44"/>
      <c r="B4683" s="44"/>
      <c r="C4683" s="44"/>
      <c r="D4683" s="44"/>
    </row>
    <row r="4684" spans="1:4" s="47" customFormat="1" x14ac:dyDescent="0.25">
      <c r="A4684" s="44"/>
      <c r="B4684" s="44"/>
      <c r="C4684" s="44"/>
      <c r="D4684" s="44"/>
    </row>
    <row r="4685" spans="1:4" s="47" customFormat="1" x14ac:dyDescent="0.25">
      <c r="A4685" s="44"/>
      <c r="B4685" s="44"/>
      <c r="C4685" s="44"/>
      <c r="D4685" s="44"/>
    </row>
    <row r="4686" spans="1:4" s="47" customFormat="1" x14ac:dyDescent="0.25">
      <c r="A4686" s="44"/>
      <c r="B4686" s="44"/>
      <c r="C4686" s="44"/>
      <c r="D4686" s="44"/>
    </row>
    <row r="4687" spans="1:4" s="47" customFormat="1" x14ac:dyDescent="0.25">
      <c r="A4687" s="44"/>
      <c r="B4687" s="44"/>
      <c r="C4687" s="44"/>
      <c r="D4687" s="44"/>
    </row>
    <row r="4688" spans="1:4" s="47" customFormat="1" x14ac:dyDescent="0.25">
      <c r="A4688" s="44"/>
      <c r="B4688" s="44"/>
      <c r="C4688" s="44"/>
      <c r="D4688" s="44"/>
    </row>
    <row r="4689" spans="1:4" s="47" customFormat="1" x14ac:dyDescent="0.25">
      <c r="A4689" s="44"/>
      <c r="B4689" s="44"/>
      <c r="C4689" s="44"/>
      <c r="D4689" s="44"/>
    </row>
    <row r="4690" spans="1:4" s="47" customFormat="1" x14ac:dyDescent="0.25">
      <c r="A4690" s="44"/>
      <c r="B4690" s="44"/>
      <c r="C4690" s="44"/>
      <c r="D4690" s="44"/>
    </row>
    <row r="4691" spans="1:4" s="47" customFormat="1" x14ac:dyDescent="0.25">
      <c r="A4691" s="44"/>
      <c r="B4691" s="44"/>
      <c r="C4691" s="44"/>
      <c r="D4691" s="44"/>
    </row>
    <row r="4692" spans="1:4" s="47" customFormat="1" x14ac:dyDescent="0.25">
      <c r="A4692" s="44"/>
      <c r="B4692" s="44"/>
      <c r="C4692" s="44"/>
      <c r="D4692" s="44"/>
    </row>
    <row r="4693" spans="1:4" s="47" customFormat="1" x14ac:dyDescent="0.25">
      <c r="A4693" s="44"/>
      <c r="B4693" s="44"/>
      <c r="C4693" s="44"/>
      <c r="D4693" s="44"/>
    </row>
    <row r="4694" spans="1:4" s="47" customFormat="1" x14ac:dyDescent="0.25">
      <c r="A4694" s="44"/>
      <c r="B4694" s="44"/>
      <c r="C4694" s="44"/>
      <c r="D4694" s="44"/>
    </row>
    <row r="4695" spans="1:4" s="47" customFormat="1" x14ac:dyDescent="0.25">
      <c r="A4695" s="44"/>
      <c r="B4695" s="44"/>
      <c r="C4695" s="44"/>
      <c r="D4695" s="44"/>
    </row>
    <row r="4696" spans="1:4" s="47" customFormat="1" x14ac:dyDescent="0.25">
      <c r="A4696" s="44"/>
      <c r="B4696" s="44"/>
      <c r="C4696" s="44"/>
      <c r="D4696" s="44"/>
    </row>
    <row r="4697" spans="1:4" s="47" customFormat="1" x14ac:dyDescent="0.25">
      <c r="A4697" s="44"/>
      <c r="B4697" s="44"/>
      <c r="C4697" s="44"/>
      <c r="D4697" s="44"/>
    </row>
    <row r="4698" spans="1:4" s="47" customFormat="1" x14ac:dyDescent="0.25">
      <c r="A4698" s="44"/>
      <c r="B4698" s="44"/>
      <c r="C4698" s="44"/>
      <c r="D4698" s="44"/>
    </row>
    <row r="4699" spans="1:4" s="47" customFormat="1" x14ac:dyDescent="0.25">
      <c r="A4699" s="44"/>
      <c r="B4699" s="44"/>
      <c r="C4699" s="44"/>
      <c r="D4699" s="44"/>
    </row>
    <row r="4700" spans="1:4" s="47" customFormat="1" x14ac:dyDescent="0.25">
      <c r="A4700" s="44"/>
      <c r="B4700" s="44"/>
      <c r="C4700" s="44"/>
      <c r="D4700" s="44"/>
    </row>
    <row r="4701" spans="1:4" s="47" customFormat="1" x14ac:dyDescent="0.25">
      <c r="A4701" s="44"/>
      <c r="B4701" s="44"/>
      <c r="C4701" s="44"/>
      <c r="D4701" s="44"/>
    </row>
    <row r="4702" spans="1:4" s="47" customFormat="1" x14ac:dyDescent="0.25">
      <c r="A4702" s="44"/>
      <c r="B4702" s="44"/>
      <c r="C4702" s="44"/>
      <c r="D4702" s="44"/>
    </row>
    <row r="4703" spans="1:4" s="47" customFormat="1" x14ac:dyDescent="0.25">
      <c r="A4703" s="44"/>
      <c r="B4703" s="44"/>
      <c r="C4703" s="44"/>
      <c r="D4703" s="44"/>
    </row>
    <row r="4704" spans="1:4" s="47" customFormat="1" x14ac:dyDescent="0.25">
      <c r="A4704" s="44"/>
      <c r="B4704" s="44"/>
      <c r="C4704" s="44"/>
      <c r="D4704" s="44"/>
    </row>
    <row r="4705" spans="1:4" s="47" customFormat="1" x14ac:dyDescent="0.25">
      <c r="A4705" s="44"/>
      <c r="B4705" s="44"/>
      <c r="C4705" s="44"/>
      <c r="D4705" s="44"/>
    </row>
    <row r="4706" spans="1:4" s="47" customFormat="1" x14ac:dyDescent="0.25">
      <c r="A4706" s="44"/>
      <c r="B4706" s="44"/>
      <c r="C4706" s="44"/>
      <c r="D4706" s="44"/>
    </row>
    <row r="4707" spans="1:4" s="47" customFormat="1" x14ac:dyDescent="0.25">
      <c r="A4707" s="44"/>
      <c r="B4707" s="44"/>
      <c r="C4707" s="44"/>
      <c r="D4707" s="44"/>
    </row>
    <row r="4708" spans="1:4" s="47" customFormat="1" x14ac:dyDescent="0.25">
      <c r="A4708" s="44"/>
      <c r="B4708" s="44"/>
      <c r="C4708" s="44"/>
      <c r="D4708" s="44"/>
    </row>
    <row r="4709" spans="1:4" s="47" customFormat="1" x14ac:dyDescent="0.25">
      <c r="A4709" s="44"/>
      <c r="B4709" s="44"/>
      <c r="C4709" s="44"/>
      <c r="D4709" s="44"/>
    </row>
    <row r="4710" spans="1:4" s="47" customFormat="1" x14ac:dyDescent="0.25">
      <c r="A4710" s="44"/>
      <c r="B4710" s="44"/>
      <c r="C4710" s="44"/>
      <c r="D4710" s="44"/>
    </row>
    <row r="4711" spans="1:4" s="47" customFormat="1" x14ac:dyDescent="0.25">
      <c r="A4711" s="44"/>
      <c r="B4711" s="44"/>
      <c r="C4711" s="44"/>
      <c r="D4711" s="44"/>
    </row>
    <row r="4712" spans="1:4" s="47" customFormat="1" x14ac:dyDescent="0.25">
      <c r="A4712" s="44"/>
      <c r="B4712" s="44"/>
      <c r="C4712" s="44"/>
      <c r="D4712" s="44"/>
    </row>
    <row r="4713" spans="1:4" s="47" customFormat="1" x14ac:dyDescent="0.25"/>
  </sheetData>
  <sheetProtection password="80AB" sheet="1" objects="1" scenarios="1"/>
  <sortState ref="A2038:A2046">
    <sortCondition ref="A69"/>
  </sortState>
  <mergeCells count="3">
    <mergeCell ref="H29:J29"/>
    <mergeCell ref="A7:C8"/>
    <mergeCell ref="G4:J4"/>
  </mergeCells>
  <dataValidations count="3">
    <dataValidation type="list" allowBlank="1" showInputMessage="1" showErrorMessage="1" sqref="H29:J29">
      <formula1>$A$2039:$A$2050</formula1>
    </dataValidation>
    <dataValidation type="list" allowBlank="1" showInputMessage="1" showErrorMessage="1" sqref="F30">
      <formula1>$A$2059:$A$2067</formula1>
    </dataValidation>
    <dataValidation type="list" allowBlank="1" showInputMessage="1" showErrorMessage="1" sqref="N29">
      <formula1>$A$2034:$A$2035</formula1>
    </dataValidation>
  </dataValidations>
  <hyperlinks>
    <hyperlink ref="G4:J4" r:id="rId1" display="Bioenergy Professor. "/>
    <hyperlink ref="K70" r:id="rId2"/>
  </hyperlinks>
  <pageMargins left="0.7" right="0.7" top="0.75" bottom="0.75" header="0.3" footer="0.3"/>
  <pageSetup paperSize="9" orientation="portrait" horizontalDpi="1200" verticalDpi="12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F4726"/>
  <sheetViews>
    <sheetView zoomScaleNormal="100" workbookViewId="0">
      <selection activeCell="O30" sqref="O30"/>
    </sheetView>
  </sheetViews>
  <sheetFormatPr defaultRowHeight="15" x14ac:dyDescent="0.25"/>
  <cols>
    <col min="1" max="3" width="9.140625" style="1"/>
    <col min="4" max="4" width="10.42578125" style="1" bestFit="1" customWidth="1"/>
    <col min="5" max="11" width="9.140625" style="1"/>
    <col min="12" max="12" width="9.5703125" style="1" bestFit="1" customWidth="1"/>
    <col min="13" max="19" width="9.140625" style="1"/>
    <col min="20" max="20" width="11.42578125" style="1" customWidth="1"/>
    <col min="21" max="16384" width="9.140625" style="1"/>
  </cols>
  <sheetData>
    <row r="3" spans="1:20" ht="31.5" x14ac:dyDescent="0.5">
      <c r="F3" s="2" t="s">
        <v>0</v>
      </c>
      <c r="S3" s="119"/>
      <c r="T3" s="30"/>
    </row>
    <row r="4" spans="1:20" ht="26.25" x14ac:dyDescent="0.4">
      <c r="F4" s="4" t="s">
        <v>646</v>
      </c>
      <c r="G4" s="210" t="s">
        <v>647</v>
      </c>
      <c r="H4" s="211"/>
      <c r="I4" s="211"/>
      <c r="J4" s="211"/>
      <c r="K4" s="116" t="s">
        <v>804</v>
      </c>
      <c r="S4" s="82"/>
      <c r="T4" s="30"/>
    </row>
    <row r="5" spans="1:20" ht="26.25" x14ac:dyDescent="0.4">
      <c r="F5" s="4" t="s">
        <v>810</v>
      </c>
      <c r="S5" s="82"/>
      <c r="T5" s="30"/>
    </row>
    <row r="6" spans="1:20" ht="18.75" x14ac:dyDescent="0.3">
      <c r="F6" s="120" t="s">
        <v>811</v>
      </c>
      <c r="S6" s="82"/>
      <c r="T6" s="30"/>
    </row>
    <row r="7" spans="1:20" x14ac:dyDescent="0.25">
      <c r="A7" s="228"/>
      <c r="B7" s="229"/>
      <c r="C7" s="229"/>
      <c r="S7" s="81"/>
      <c r="T7" s="30"/>
    </row>
    <row r="8" spans="1:20" ht="21" x14ac:dyDescent="0.35">
      <c r="A8" s="229"/>
      <c r="B8" s="229"/>
      <c r="C8" s="229"/>
      <c r="D8" s="30"/>
      <c r="E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119"/>
      <c r="T8" s="30"/>
    </row>
    <row r="9" spans="1:20" ht="18.75" x14ac:dyDescent="0.3">
      <c r="A9" s="30"/>
      <c r="B9" s="30"/>
      <c r="C9" s="30"/>
      <c r="D9" s="154" t="s">
        <v>812</v>
      </c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30"/>
      <c r="S9" s="81"/>
      <c r="T9" s="30"/>
    </row>
    <row r="10" spans="1:20" x14ac:dyDescent="0.25">
      <c r="A10" s="30"/>
      <c r="B10" s="30"/>
      <c r="C10" s="30"/>
      <c r="D10" s="44" t="s">
        <v>944</v>
      </c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  <c r="R10" s="30"/>
    </row>
    <row r="11" spans="1:20" x14ac:dyDescent="0.25">
      <c r="A11" s="30"/>
      <c r="B11" s="30"/>
      <c r="C11" s="30"/>
      <c r="D11" s="46" t="s">
        <v>813</v>
      </c>
      <c r="E11" s="44"/>
      <c r="F11" s="155">
        <f>('Supply chains'!G38+'Supply chains'!G39+'Supply chains'!G40+'Supply chains'!G41+'Supply chains'!G42)*(1-'Supply chains'!N139/100)</f>
        <v>9015.5</v>
      </c>
      <c r="G11" s="44" t="s">
        <v>841</v>
      </c>
      <c r="H11" s="44"/>
      <c r="I11" s="44"/>
      <c r="J11" s="44"/>
      <c r="K11" s="164">
        <f>('Supply chains'!Y38*'Supply chains'!G38+'Supply chains'!Y39*'Supply chains'!G39+'Supply chains'!Y40*'Supply chains'!G40+'Supply chains'!Y41*'Supply chains'!G41+'Supply chains'!Y42*'Supply chains'!G42)/SUM('Supply chains'!G38:G42)</f>
        <v>12.557271074815597</v>
      </c>
      <c r="L11" s="44" t="s">
        <v>860</v>
      </c>
      <c r="M11" s="44"/>
      <c r="N11" s="44"/>
      <c r="O11" s="44"/>
      <c r="P11" s="149">
        <f>F11*K11/3600</f>
        <v>31.447243715277786</v>
      </c>
      <c r="Q11" s="44" t="s">
        <v>861</v>
      </c>
      <c r="R11" s="30"/>
    </row>
    <row r="12" spans="1:20" x14ac:dyDescent="0.25">
      <c r="A12" s="30"/>
      <c r="B12" s="30"/>
      <c r="C12" s="30"/>
      <c r="D12" s="46" t="s">
        <v>814</v>
      </c>
      <c r="E12" s="44"/>
      <c r="F12" s="155">
        <f>(('Supply chains'!G43*'Supply chains'!I43+'Supply chains'!G44*'Supply chains'!I44+'Supply chains'!G45*'Supply chains'!I45+'Supply chains'!G46*'Supply chains'!I46+'Supply chains'!G47*'Supply chains'!I47)/1000)*(1-'Supply chains'!N138/100)</f>
        <v>244134.19697792627</v>
      </c>
      <c r="G12" s="44" t="s">
        <v>841</v>
      </c>
      <c r="H12" s="44"/>
      <c r="I12" s="44"/>
      <c r="J12" s="44"/>
      <c r="K12" s="165">
        <f>('Supply chains'!Y43*'Supply chains'!AA43+'Supply chains'!Y44*'Supply chains'!AA44+'Supply chains'!Y45*'Supply chains'!AA45+'Supply chains'!Y46*'Supply chains'!AA46+'Supply chains'!Y47*'Supply chains'!AA47)/SUM('Supply chains'!AA43:AA47)</f>
        <v>13.15574977280345</v>
      </c>
      <c r="L12" s="44" t="s">
        <v>860</v>
      </c>
      <c r="M12" s="44"/>
      <c r="N12" s="44"/>
      <c r="O12" s="44"/>
      <c r="P12" s="149">
        <f t="shared" ref="P12:P13" si="0">F12*K12/3600</f>
        <v>892.15789067386288</v>
      </c>
      <c r="Q12" s="44" t="s">
        <v>861</v>
      </c>
      <c r="R12" s="30"/>
    </row>
    <row r="13" spans="1:20" x14ac:dyDescent="0.25">
      <c r="A13" s="30"/>
      <c r="B13" s="30"/>
      <c r="C13" s="30"/>
      <c r="D13" s="44" t="s">
        <v>815</v>
      </c>
      <c r="E13" s="44"/>
      <c r="F13" s="155">
        <f>('Supply chains'!G48+'Supply chains'!G49+'Supply chains'!G50+'Supply chains'!G51+'Supply chains'!G52)*(1-'Supply chains'!N140/100)</f>
        <v>684000</v>
      </c>
      <c r="G13" s="44" t="s">
        <v>841</v>
      </c>
      <c r="H13" s="44"/>
      <c r="I13" s="44"/>
      <c r="J13" s="44"/>
      <c r="K13" s="164">
        <f>Resources!N170</f>
        <v>12</v>
      </c>
      <c r="L13" s="44" t="s">
        <v>860</v>
      </c>
      <c r="M13" s="44"/>
      <c r="N13" s="44"/>
      <c r="O13" s="44"/>
      <c r="P13" s="149">
        <f t="shared" si="0"/>
        <v>2280</v>
      </c>
      <c r="Q13" s="44" t="s">
        <v>861</v>
      </c>
      <c r="R13" s="30"/>
    </row>
    <row r="14" spans="1:20" x14ac:dyDescent="0.25">
      <c r="A14" s="30"/>
      <c r="B14" s="30"/>
      <c r="C14" s="30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30"/>
    </row>
    <row r="15" spans="1:20" x14ac:dyDescent="0.25">
      <c r="A15" s="30"/>
      <c r="B15" s="30"/>
      <c r="C15" s="30"/>
      <c r="D15" s="46" t="s">
        <v>851</v>
      </c>
      <c r="E15" s="44"/>
      <c r="F15" s="45"/>
      <c r="G15" s="44"/>
      <c r="H15" s="44"/>
      <c r="I15" s="44"/>
      <c r="J15" s="44"/>
      <c r="K15" s="44"/>
      <c r="L15" s="44"/>
      <c r="M15" s="44"/>
      <c r="N15" s="44"/>
      <c r="O15" s="147"/>
      <c r="P15" s="16"/>
      <c r="Q15" s="44"/>
      <c r="R15" s="30"/>
    </row>
    <row r="16" spans="1:20" x14ac:dyDescent="0.25">
      <c r="A16" s="30"/>
      <c r="B16" s="30"/>
      <c r="C16" s="30"/>
      <c r="D16" s="44" t="s">
        <v>853</v>
      </c>
      <c r="E16" s="44"/>
      <c r="F16" s="45"/>
      <c r="G16" s="44"/>
      <c r="H16" s="44"/>
      <c r="I16" s="44"/>
      <c r="J16" s="44"/>
      <c r="K16" s="44"/>
      <c r="L16" s="44"/>
      <c r="M16" s="44"/>
      <c r="N16" s="44"/>
      <c r="O16" s="147"/>
      <c r="P16" s="16"/>
      <c r="Q16" s="44"/>
      <c r="R16" s="30"/>
    </row>
    <row r="17" spans="1:19" x14ac:dyDescent="0.25">
      <c r="A17" s="30"/>
      <c r="B17" s="30"/>
      <c r="C17" s="30"/>
      <c r="D17" s="44" t="s">
        <v>852</v>
      </c>
      <c r="E17" s="44"/>
      <c r="F17" s="45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30"/>
    </row>
    <row r="18" spans="1:19" x14ac:dyDescent="0.25">
      <c r="A18" s="30"/>
      <c r="B18" s="30"/>
      <c r="C18" s="30"/>
      <c r="D18" s="44" t="s">
        <v>857</v>
      </c>
      <c r="E18" s="44"/>
      <c r="F18" s="45"/>
      <c r="G18" s="44"/>
      <c r="H18" s="44"/>
      <c r="I18" s="44"/>
      <c r="J18" s="44"/>
      <c r="K18" s="44"/>
      <c r="L18" s="148"/>
      <c r="M18" s="44"/>
      <c r="N18" s="44"/>
      <c r="O18" s="44"/>
      <c r="P18" s="44"/>
      <c r="Q18" s="44"/>
      <c r="R18" s="30"/>
    </row>
    <row r="19" spans="1:19" x14ac:dyDescent="0.25">
      <c r="A19" s="30"/>
      <c r="B19" s="30"/>
      <c r="C19" s="30"/>
      <c r="D19" s="44" t="s">
        <v>858</v>
      </c>
      <c r="E19" s="44"/>
      <c r="F19" s="45"/>
      <c r="G19" s="44"/>
      <c r="H19" s="44"/>
      <c r="I19" s="46"/>
      <c r="J19" s="44"/>
      <c r="K19" s="44"/>
      <c r="L19" s="148"/>
      <c r="M19" s="44"/>
      <c r="N19" s="44"/>
      <c r="O19" s="44"/>
      <c r="P19" s="44"/>
      <c r="Q19" s="44"/>
      <c r="R19" s="30"/>
    </row>
    <row r="20" spans="1:19" x14ac:dyDescent="0.25">
      <c r="A20" s="30"/>
      <c r="B20" s="30"/>
      <c r="C20" s="30"/>
      <c r="D20" s="46" t="s">
        <v>859</v>
      </c>
      <c r="E20" s="44"/>
      <c r="F20" s="155">
        <f>100*'Supply chains'!AC44</f>
        <v>0</v>
      </c>
      <c r="G20" s="44" t="s">
        <v>862</v>
      </c>
      <c r="H20" s="149"/>
      <c r="I20" s="46"/>
      <c r="J20" s="44"/>
      <c r="K20" s="155">
        <f>100*'Supply chains'!AD44</f>
        <v>100</v>
      </c>
      <c r="L20" s="44" t="s">
        <v>863</v>
      </c>
      <c r="M20" s="44"/>
      <c r="N20" s="155">
        <f>100*'Supply chains'!AE44</f>
        <v>0</v>
      </c>
      <c r="O20" s="44" t="s">
        <v>864</v>
      </c>
      <c r="P20" s="44"/>
      <c r="Q20" s="44"/>
    </row>
    <row r="21" spans="1:19" x14ac:dyDescent="0.25">
      <c r="A21" s="44"/>
      <c r="B21" s="44"/>
      <c r="C21" s="44"/>
      <c r="D21" s="44"/>
      <c r="E21" s="44"/>
      <c r="F21" s="44"/>
      <c r="G21" s="44"/>
      <c r="H21" s="234"/>
      <c r="I21" s="235"/>
      <c r="J21" s="235"/>
      <c r="K21" s="44"/>
      <c r="L21" s="44"/>
      <c r="M21" s="150"/>
      <c r="N21" s="151"/>
      <c r="O21" s="44"/>
      <c r="P21" s="44"/>
      <c r="Q21" s="44"/>
    </row>
    <row r="22" spans="1:19" x14ac:dyDescent="0.25">
      <c r="A22" s="44"/>
      <c r="B22" s="44"/>
      <c r="C22" s="44"/>
      <c r="D22" s="46" t="s">
        <v>893</v>
      </c>
      <c r="E22" s="44"/>
      <c r="F22" s="150"/>
      <c r="G22" s="46"/>
      <c r="H22" s="44"/>
      <c r="I22" s="44"/>
      <c r="J22" s="44"/>
      <c r="K22" s="44"/>
      <c r="L22" s="152"/>
      <c r="M22" s="44"/>
      <c r="N22" s="44"/>
      <c r="O22" s="44"/>
      <c r="P22" s="44"/>
      <c r="Q22" s="44"/>
    </row>
    <row r="23" spans="1:19" x14ac:dyDescent="0.25">
      <c r="A23" s="44"/>
      <c r="B23" s="44"/>
      <c r="C23" s="44"/>
      <c r="D23" s="44" t="s">
        <v>894</v>
      </c>
      <c r="E23" s="44"/>
      <c r="F23" s="44"/>
      <c r="G23" s="44"/>
      <c r="I23" s="46"/>
      <c r="J23" s="44"/>
      <c r="K23" s="44"/>
      <c r="L23" s="44"/>
      <c r="M23" s="44"/>
      <c r="N23" s="44"/>
      <c r="O23" s="44"/>
      <c r="P23" s="44"/>
      <c r="Q23" s="44"/>
      <c r="R23" s="47"/>
      <c r="S23" s="47"/>
    </row>
    <row r="24" spans="1:19" x14ac:dyDescent="0.25">
      <c r="A24" s="44"/>
      <c r="B24" s="44"/>
      <c r="C24" s="44"/>
      <c r="D24" s="39" t="str">
        <f>IF(K56=A64,B64,(IF(K56=A65,B65,IF(K56=A66,B66,IF(K56=A67,B67,IF(K56=A68,B68,IF(K56=A69,B69,IF(K56=A70,B70,IF(K56=A71,B71,IF(K56=A72,B72,IF(K56=A73,B73,IF(K56=A74,B74,B75))))))))))))</f>
        <v>A CHP-plant designed for wood fuel, with an agrofuel inmix, may provide an electricity efficiency above 37 %.</v>
      </c>
      <c r="E24" s="44"/>
      <c r="F24" s="44"/>
      <c r="G24" s="44"/>
      <c r="H24" s="45"/>
      <c r="I24" s="46"/>
      <c r="J24" s="44"/>
      <c r="K24" s="44"/>
      <c r="L24" s="44"/>
      <c r="M24" s="44"/>
      <c r="N24" s="44"/>
      <c r="O24" s="44"/>
      <c r="P24" s="44"/>
      <c r="Q24" s="44"/>
      <c r="R24" s="47"/>
      <c r="S24" s="47"/>
    </row>
    <row r="25" spans="1:19" x14ac:dyDescent="0.25">
      <c r="A25" s="44"/>
      <c r="B25" s="44"/>
      <c r="C25" s="44"/>
      <c r="D25" s="44" t="str">
        <f>IF(F56=3,B62,B61)</f>
        <v>The combined plant will have a mean thermal load</v>
      </c>
      <c r="E25" s="44"/>
      <c r="F25" s="44"/>
      <c r="G25" s="44"/>
      <c r="H25" s="45"/>
      <c r="I25" s="176">
        <f>IF(F56=3,G62,G61)</f>
        <v>105.43437607181971</v>
      </c>
      <c r="J25" s="44" t="str">
        <f>IF(F56=3,H62,H61)</f>
        <v>MW and should be dimensioned at</v>
      </c>
      <c r="K25" s="44"/>
      <c r="L25" s="44"/>
      <c r="M25" s="44"/>
      <c r="N25" s="180">
        <f>IF(F56=3,L62,L61)</f>
        <v>150.62053724545675</v>
      </c>
      <c r="O25" s="44" t="str">
        <f>IF(F56=3,N62,N61)</f>
        <v xml:space="preserve"> </v>
      </c>
      <c r="P25" s="44"/>
      <c r="Q25" s="44"/>
      <c r="R25" s="47"/>
      <c r="S25" s="47"/>
    </row>
    <row r="26" spans="1:19" x14ac:dyDescent="0.25">
      <c r="A26" s="44"/>
      <c r="B26" s="44"/>
      <c r="C26" s="44"/>
      <c r="D26" s="44"/>
      <c r="E26" s="44"/>
      <c r="F26" s="44"/>
      <c r="G26" s="44"/>
      <c r="H26" s="45"/>
      <c r="I26" s="46"/>
      <c r="J26" s="44"/>
      <c r="K26" s="44"/>
      <c r="L26" s="44"/>
      <c r="M26" s="44"/>
      <c r="N26" s="44"/>
      <c r="O26" s="44"/>
      <c r="P26" s="44"/>
      <c r="Q26" s="44"/>
      <c r="R26" s="47"/>
      <c r="S26" s="47"/>
    </row>
    <row r="27" spans="1:19" x14ac:dyDescent="0.25">
      <c r="A27" s="44"/>
      <c r="B27" s="44"/>
      <c r="C27" s="44"/>
      <c r="D27" s="44" t="s">
        <v>953</v>
      </c>
      <c r="E27" s="44"/>
      <c r="F27" s="44"/>
      <c r="G27" s="44"/>
      <c r="H27" s="45"/>
      <c r="I27" s="46"/>
      <c r="J27" s="44"/>
      <c r="K27" s="44"/>
      <c r="L27" s="44"/>
      <c r="M27" s="44"/>
      <c r="N27" s="44"/>
      <c r="O27" s="44"/>
      <c r="P27" s="44"/>
      <c r="Q27" s="44"/>
      <c r="R27" s="47"/>
      <c r="S27" s="47"/>
    </row>
    <row r="28" spans="1:19" x14ac:dyDescent="0.25">
      <c r="A28" s="44"/>
      <c r="B28" s="44"/>
      <c r="C28" s="44"/>
      <c r="D28" s="44" t="s">
        <v>954</v>
      </c>
      <c r="E28" s="44"/>
      <c r="F28" s="44"/>
      <c r="G28" s="44"/>
      <c r="H28" s="45"/>
      <c r="I28" s="46"/>
      <c r="J28" s="44"/>
      <c r="K28" s="44"/>
      <c r="L28" s="44"/>
      <c r="M28" s="44"/>
      <c r="N28" s="44"/>
      <c r="O28" s="48">
        <f>INT(D77+0.5)</f>
        <v>260</v>
      </c>
      <c r="P28" s="44" t="s">
        <v>955</v>
      </c>
      <c r="Q28" s="44"/>
      <c r="R28" s="47"/>
      <c r="S28" s="47"/>
    </row>
    <row r="29" spans="1:19" x14ac:dyDescent="0.25">
      <c r="A29" s="44"/>
      <c r="B29" s="44"/>
      <c r="C29" s="44"/>
      <c r="D29" s="44" t="s">
        <v>956</v>
      </c>
      <c r="E29" s="44" t="str">
        <f>IF($F$77=1,K78,IF($F$77=2,K79,IF($F$77=3,K80,IF($F$77=4,K81,K82))))</f>
        <v>to go for a CHP-plant. The expected electricity efficiency may be about 40 %.</v>
      </c>
      <c r="F29" s="44"/>
      <c r="G29" s="44"/>
      <c r="H29" s="45"/>
      <c r="I29" s="46"/>
      <c r="J29" s="44"/>
      <c r="K29" s="44"/>
      <c r="L29" s="44"/>
      <c r="M29" s="44"/>
      <c r="N29" s="44"/>
      <c r="O29" s="44"/>
      <c r="P29" s="44"/>
      <c r="Q29" s="44"/>
      <c r="R29" s="47"/>
      <c r="S29" s="47"/>
    </row>
    <row r="30" spans="1:19" x14ac:dyDescent="0.25">
      <c r="A30" s="44"/>
      <c r="B30" s="44"/>
      <c r="C30" s="44"/>
      <c r="D30" s="44" t="s">
        <v>962</v>
      </c>
      <c r="E30" s="44"/>
      <c r="F30" s="44"/>
      <c r="G30" s="44"/>
      <c r="H30" s="45"/>
      <c r="I30" s="46"/>
      <c r="J30" s="44"/>
      <c r="K30" s="44"/>
      <c r="L30" s="44"/>
      <c r="M30" s="44"/>
      <c r="N30" s="44"/>
      <c r="O30" s="48">
        <f>Resources!N171</f>
        <v>108000</v>
      </c>
      <c r="P30" s="44" t="s">
        <v>1000</v>
      </c>
      <c r="Q30" s="44"/>
      <c r="R30" s="47"/>
      <c r="S30" s="47"/>
    </row>
    <row r="31" spans="1:19" x14ac:dyDescent="0.25">
      <c r="A31" s="44"/>
      <c r="B31" s="44"/>
      <c r="C31" s="44"/>
      <c r="D31" s="44"/>
      <c r="E31" s="44"/>
      <c r="F31" s="44"/>
      <c r="G31" s="44"/>
      <c r="H31" s="45"/>
      <c r="I31" s="46"/>
      <c r="J31" s="44"/>
      <c r="K31" s="44"/>
      <c r="L31" s="44"/>
      <c r="M31" s="44"/>
      <c r="N31" s="44"/>
      <c r="O31" s="44"/>
      <c r="P31" s="44"/>
      <c r="Q31" s="44"/>
      <c r="R31" s="47"/>
      <c r="S31" s="47"/>
    </row>
    <row r="32" spans="1:19" ht="18.75" x14ac:dyDescent="0.3">
      <c r="A32" s="44"/>
      <c r="B32" s="44"/>
      <c r="C32" s="44"/>
      <c r="D32" s="154" t="s">
        <v>559</v>
      </c>
      <c r="E32" s="44"/>
      <c r="F32" s="44"/>
      <c r="G32" s="44"/>
      <c r="H32" s="45"/>
      <c r="I32" s="46"/>
      <c r="J32" s="44"/>
      <c r="K32" s="44"/>
      <c r="L32" s="44"/>
      <c r="M32" s="44"/>
      <c r="N32" s="44"/>
      <c r="O32" s="44"/>
      <c r="P32" s="44"/>
      <c r="Q32" s="44"/>
      <c r="R32" s="47"/>
      <c r="S32" s="47"/>
    </row>
    <row r="33" spans="1:32" ht="17.25" x14ac:dyDescent="0.25">
      <c r="A33" s="44"/>
      <c r="B33" s="44"/>
      <c r="C33" s="44"/>
      <c r="D33" s="44" t="s">
        <v>973</v>
      </c>
      <c r="E33" s="44"/>
      <c r="F33" s="44"/>
      <c r="G33" s="44"/>
      <c r="H33" s="45"/>
      <c r="I33" s="46"/>
      <c r="J33" s="44"/>
      <c r="K33" s="44"/>
      <c r="L33" s="44"/>
      <c r="M33" s="44"/>
      <c r="N33" s="44"/>
      <c r="O33" s="44"/>
      <c r="P33" s="44"/>
      <c r="Q33" s="44"/>
      <c r="R33" s="47"/>
      <c r="S33" s="47"/>
    </row>
    <row r="34" spans="1:32" ht="17.25" x14ac:dyDescent="0.25">
      <c r="A34" s="44"/>
      <c r="B34" s="44"/>
      <c r="C34" s="44"/>
      <c r="D34" s="44" t="s">
        <v>987</v>
      </c>
      <c r="E34" s="44"/>
      <c r="F34" s="44"/>
      <c r="G34" s="44"/>
      <c r="H34" s="153">
        <f>F92+F90+F89</f>
        <v>20.348385468750003</v>
      </c>
      <c r="I34" s="44" t="s">
        <v>969</v>
      </c>
      <c r="K34" s="44"/>
      <c r="L34" s="44" t="str">
        <f>IF(B84=1,J85,Q85)</f>
        <v xml:space="preserve"> </v>
      </c>
      <c r="N34" s="48" t="str">
        <f>IF(B84=1,ROUND(I85,2),Q85)</f>
        <v xml:space="preserve"> </v>
      </c>
      <c r="O34" s="44" t="str">
        <f>IF(B84=1,M85,Q85)</f>
        <v xml:space="preserve"> </v>
      </c>
      <c r="Q34" s="44"/>
      <c r="R34" s="47"/>
      <c r="S34" s="47"/>
    </row>
    <row r="35" spans="1:32" ht="17.25" x14ac:dyDescent="0.25">
      <c r="A35" s="44"/>
      <c r="B35" s="44"/>
      <c r="C35" s="44"/>
      <c r="D35" s="44" t="s">
        <v>988</v>
      </c>
      <c r="E35" s="44"/>
      <c r="F35" s="44"/>
      <c r="G35" s="44"/>
      <c r="H35" s="153">
        <f>F91</f>
        <v>0.11710828125</v>
      </c>
      <c r="I35" s="44" t="s">
        <v>992</v>
      </c>
      <c r="J35" s="44"/>
      <c r="K35" s="44"/>
      <c r="L35" s="44"/>
      <c r="M35" s="44"/>
      <c r="N35" s="44"/>
      <c r="O35" s="48"/>
      <c r="P35" s="44"/>
      <c r="Q35" s="44"/>
      <c r="R35" s="47"/>
      <c r="S35" s="47"/>
    </row>
    <row r="36" spans="1:32" ht="17.25" x14ac:dyDescent="0.25">
      <c r="A36" s="44"/>
      <c r="B36" s="44"/>
      <c r="C36" s="44"/>
      <c r="D36" s="44" t="s">
        <v>989</v>
      </c>
      <c r="E36" s="44"/>
      <c r="F36" s="44"/>
      <c r="G36" s="44"/>
      <c r="H36" s="153">
        <f>F89</f>
        <v>0</v>
      </c>
      <c r="I36" s="179" t="s">
        <v>990</v>
      </c>
      <c r="J36" s="44"/>
      <c r="K36" s="44"/>
      <c r="L36" s="153">
        <f>F90</f>
        <v>6.4124999999999996</v>
      </c>
      <c r="M36" s="44" t="s">
        <v>991</v>
      </c>
      <c r="N36" s="44"/>
      <c r="O36" s="48"/>
      <c r="P36" s="44"/>
      <c r="Q36" s="44"/>
      <c r="R36" s="47"/>
      <c r="S36" s="47"/>
    </row>
    <row r="37" spans="1:32" x14ac:dyDescent="0.25">
      <c r="A37" s="44"/>
      <c r="B37" s="44"/>
      <c r="C37" s="44"/>
      <c r="D37" s="44" t="str">
        <f>IF(B84=2,J86,Q85)</f>
        <v>To this comes a total volume of</v>
      </c>
      <c r="E37" s="44"/>
      <c r="F37" s="44"/>
      <c r="G37" s="48">
        <f>IF(B84=2,ROUND(C87,3),Q85)</f>
        <v>5.0999999999999997E-2</v>
      </c>
      <c r="H37" s="45" t="str">
        <f>IF(B84=2,M86,Q85)</f>
        <v>Mm3 produced locally at the farms. They will decide about their own technology and are not considered here.</v>
      </c>
      <c r="I37" s="46"/>
      <c r="J37" s="44"/>
      <c r="K37" s="44"/>
      <c r="L37" s="44"/>
      <c r="M37" s="44"/>
      <c r="N37" s="44"/>
      <c r="O37" s="44"/>
      <c r="P37" s="44"/>
      <c r="Q37" s="44"/>
      <c r="R37" s="47"/>
      <c r="S37" s="47"/>
    </row>
    <row r="38" spans="1:32" x14ac:dyDescent="0.25">
      <c r="A38" s="44"/>
      <c r="B38" s="44"/>
      <c r="C38" s="44"/>
      <c r="D38" s="44" t="s">
        <v>975</v>
      </c>
      <c r="E38" s="44"/>
      <c r="F38" s="44"/>
      <c r="G38" s="44"/>
      <c r="H38" s="45"/>
      <c r="I38" s="46"/>
      <c r="J38" s="44"/>
      <c r="K38" s="44"/>
      <c r="L38" s="153">
        <f>C88/3600</f>
        <v>203.51796562500002</v>
      </c>
      <c r="M38" s="44" t="s">
        <v>1006</v>
      </c>
      <c r="N38" s="44"/>
      <c r="O38" s="44"/>
      <c r="P38" s="44"/>
      <c r="Q38" s="153">
        <f>ROUND(L38*1000/365/24,0)</f>
        <v>23</v>
      </c>
      <c r="R38" s="47" t="s">
        <v>976</v>
      </c>
      <c r="S38" s="47"/>
    </row>
    <row r="39" spans="1:32" x14ac:dyDescent="0.25">
      <c r="A39" s="44"/>
      <c r="B39" s="44"/>
      <c r="C39" s="44"/>
      <c r="D39" s="44"/>
      <c r="E39" s="44"/>
      <c r="F39" s="44"/>
      <c r="G39" s="44"/>
      <c r="H39" s="45"/>
      <c r="I39" s="46"/>
      <c r="J39" s="44"/>
      <c r="K39" s="44"/>
      <c r="L39" s="44"/>
      <c r="M39" s="44"/>
      <c r="N39" s="44"/>
      <c r="O39" s="44"/>
      <c r="P39" s="44"/>
      <c r="Q39" s="44"/>
      <c r="R39" s="47"/>
      <c r="S39" s="47"/>
    </row>
    <row r="40" spans="1:32" x14ac:dyDescent="0.25">
      <c r="A40" s="44"/>
      <c r="B40" s="44"/>
      <c r="C40" s="44"/>
      <c r="D40" s="44" t="s">
        <v>993</v>
      </c>
      <c r="E40" s="44"/>
      <c r="F40" s="44"/>
      <c r="G40" s="44"/>
      <c r="H40" s="45"/>
      <c r="I40" s="46"/>
      <c r="J40" s="44"/>
      <c r="K40" s="44"/>
      <c r="L40" s="44"/>
      <c r="M40" s="44"/>
      <c r="N40" s="44"/>
      <c r="O40" s="44"/>
      <c r="P40" s="44"/>
      <c r="Q40" s="44"/>
      <c r="R40" s="47"/>
      <c r="S40" s="47"/>
    </row>
    <row r="41" spans="1:32" x14ac:dyDescent="0.25">
      <c r="A41" s="44"/>
      <c r="B41" s="44"/>
      <c r="C41" s="44"/>
      <c r="D41" s="44" t="s">
        <v>994</v>
      </c>
      <c r="E41" s="44"/>
      <c r="F41" s="44"/>
      <c r="G41" s="44"/>
      <c r="H41" s="45"/>
      <c r="I41" s="46"/>
      <c r="J41" s="44"/>
      <c r="K41" s="44"/>
      <c r="L41" s="44"/>
      <c r="M41" s="44"/>
      <c r="N41" s="44"/>
      <c r="O41" s="44"/>
      <c r="P41" s="44"/>
      <c r="Q41" s="44"/>
      <c r="R41" s="47"/>
      <c r="S41" s="47"/>
    </row>
    <row r="42" spans="1:32" x14ac:dyDescent="0.25">
      <c r="A42" s="44"/>
      <c r="B42" s="44"/>
      <c r="C42" s="44"/>
      <c r="D42" s="44"/>
      <c r="E42" s="44"/>
      <c r="F42" s="44"/>
      <c r="G42" s="44"/>
      <c r="H42" s="45"/>
      <c r="I42" s="46"/>
      <c r="J42" s="44"/>
      <c r="K42" s="44"/>
      <c r="L42" s="44"/>
      <c r="M42" s="44"/>
      <c r="N42" s="44"/>
      <c r="O42" s="44"/>
      <c r="P42" s="44"/>
      <c r="Q42" s="44"/>
      <c r="R42" s="47"/>
      <c r="S42" s="47"/>
    </row>
    <row r="43" spans="1:32" x14ac:dyDescent="0.25">
      <c r="A43" s="44"/>
      <c r="B43" s="44"/>
      <c r="C43" s="44"/>
      <c r="D43" s="44" t="s">
        <v>995</v>
      </c>
      <c r="E43" s="44"/>
      <c r="F43" s="44"/>
      <c r="G43" s="44"/>
      <c r="H43" s="45"/>
      <c r="I43" s="46"/>
      <c r="J43" s="44"/>
      <c r="K43" s="44"/>
      <c r="L43" s="44"/>
      <c r="M43" s="44"/>
      <c r="N43" s="44"/>
      <c r="O43" s="44"/>
      <c r="P43" s="44"/>
      <c r="Q43" s="44"/>
      <c r="R43" s="47"/>
      <c r="S43" s="47"/>
    </row>
    <row r="44" spans="1:32" x14ac:dyDescent="0.25">
      <c r="A44" s="44"/>
      <c r="B44" s="44"/>
      <c r="C44" s="44"/>
      <c r="D44" s="44" t="s">
        <v>997</v>
      </c>
      <c r="E44" s="44"/>
      <c r="F44" s="44"/>
      <c r="G44" s="44"/>
      <c r="H44" s="45"/>
      <c r="I44" s="46"/>
      <c r="J44" s="44"/>
      <c r="K44" s="44"/>
      <c r="L44" s="44"/>
      <c r="M44" s="44"/>
      <c r="N44" s="44"/>
      <c r="O44" s="44"/>
      <c r="P44" s="44"/>
      <c r="Q44" s="44"/>
      <c r="R44" s="47"/>
      <c r="S44" s="47"/>
    </row>
    <row r="45" spans="1:32" x14ac:dyDescent="0.25">
      <c r="A45" s="44"/>
      <c r="B45" s="44"/>
      <c r="C45" s="44"/>
      <c r="D45" s="44" t="s">
        <v>998</v>
      </c>
      <c r="E45" s="44"/>
      <c r="F45" s="44"/>
      <c r="G45" s="44"/>
      <c r="H45" s="45"/>
      <c r="I45" s="46"/>
      <c r="J45" s="44"/>
      <c r="K45" s="44"/>
      <c r="L45" s="44"/>
      <c r="M45" s="44"/>
      <c r="N45" s="44"/>
      <c r="O45" s="44"/>
      <c r="P45" s="44"/>
      <c r="Q45" s="44"/>
      <c r="R45" s="47"/>
      <c r="S45" s="47"/>
    </row>
    <row r="46" spans="1:32" x14ac:dyDescent="0.25">
      <c r="A46" s="44"/>
      <c r="B46" s="44"/>
      <c r="C46" s="44"/>
      <c r="D46" s="44" t="s">
        <v>999</v>
      </c>
      <c r="E46" s="44"/>
      <c r="F46" s="44"/>
      <c r="G46" s="44"/>
      <c r="H46" s="45"/>
      <c r="I46" s="46"/>
      <c r="J46" s="44"/>
      <c r="K46" s="44"/>
      <c r="L46" s="44"/>
      <c r="M46" s="44"/>
      <c r="N46" s="44"/>
      <c r="O46" s="44"/>
      <c r="P46" s="44"/>
      <c r="Q46" s="44"/>
      <c r="R46" s="47"/>
      <c r="S46" s="47"/>
    </row>
    <row r="47" spans="1:32" x14ac:dyDescent="0.25">
      <c r="A47" s="44"/>
      <c r="B47" s="44"/>
      <c r="C47" s="44"/>
      <c r="D47" s="44"/>
      <c r="E47" s="44"/>
      <c r="F47" s="44"/>
      <c r="G47" s="44"/>
      <c r="H47" s="45"/>
      <c r="I47" s="46"/>
      <c r="J47" s="44"/>
      <c r="K47" s="44"/>
      <c r="L47" s="44"/>
      <c r="M47" s="44"/>
      <c r="N47" s="44"/>
      <c r="O47" s="44"/>
      <c r="P47" s="44"/>
      <c r="Q47" s="44"/>
      <c r="R47" s="47"/>
      <c r="S47" s="47"/>
    </row>
    <row r="48" spans="1:32" x14ac:dyDescent="0.25">
      <c r="A48" s="70"/>
      <c r="B48" s="70"/>
      <c r="C48" s="70"/>
      <c r="D48" s="70"/>
      <c r="E48" s="70"/>
      <c r="F48" s="70"/>
      <c r="G48" s="70"/>
      <c r="H48" s="181"/>
      <c r="I48" s="72"/>
      <c r="J48" s="70"/>
      <c r="K48" s="70"/>
      <c r="L48" s="70"/>
      <c r="M48" s="70"/>
      <c r="N48" s="70"/>
      <c r="O48" s="70"/>
      <c r="P48" s="70"/>
      <c r="Q48" s="70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</row>
    <row r="49" spans="1:32" x14ac:dyDescent="0.25">
      <c r="A49" s="70"/>
      <c r="B49" s="70"/>
      <c r="C49" s="70"/>
      <c r="D49" s="70"/>
      <c r="E49" s="70"/>
      <c r="F49" s="70"/>
      <c r="G49" s="70"/>
      <c r="H49" s="181"/>
      <c r="I49" s="72"/>
      <c r="J49" s="70"/>
      <c r="K49" s="70"/>
      <c r="L49" s="70"/>
      <c r="M49" s="70"/>
      <c r="N49" s="70"/>
      <c r="O49" s="70"/>
      <c r="P49" s="70"/>
      <c r="Q49" s="70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</row>
    <row r="50" spans="1:32" x14ac:dyDescent="0.25">
      <c r="A50" s="70"/>
      <c r="B50" s="70"/>
      <c r="C50" s="70"/>
      <c r="D50" s="70"/>
      <c r="E50" s="70"/>
      <c r="F50" s="70"/>
      <c r="G50" s="70"/>
      <c r="H50" s="181"/>
      <c r="I50" s="72"/>
      <c r="J50" s="70"/>
      <c r="K50" s="70"/>
      <c r="L50" s="70"/>
      <c r="M50" s="182"/>
      <c r="N50" s="183"/>
      <c r="O50" s="184"/>
      <c r="P50" s="70"/>
      <c r="Q50" s="70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</row>
    <row r="51" spans="1:32" x14ac:dyDescent="0.25">
      <c r="A51" s="70"/>
      <c r="B51" s="70"/>
      <c r="C51" s="70"/>
      <c r="D51" s="70"/>
      <c r="E51" s="70"/>
      <c r="F51" s="70"/>
      <c r="G51" s="185"/>
      <c r="H51" s="181"/>
      <c r="I51" s="72"/>
      <c r="J51" s="70"/>
      <c r="K51" s="70"/>
      <c r="L51" s="70"/>
      <c r="M51" s="70"/>
      <c r="N51" s="70"/>
      <c r="O51" s="70"/>
      <c r="P51" s="70"/>
      <c r="Q51" s="70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</row>
    <row r="52" spans="1:32" x14ac:dyDescent="0.25">
      <c r="A52" s="70"/>
      <c r="B52" s="70"/>
      <c r="C52" s="70"/>
      <c r="D52" s="70"/>
      <c r="E52" s="70"/>
      <c r="F52" s="70"/>
      <c r="G52" s="70"/>
      <c r="H52" s="186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</row>
    <row r="53" spans="1:32" x14ac:dyDescent="0.25">
      <c r="A53" s="8"/>
      <c r="B53" s="8"/>
      <c r="C53" s="8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</row>
    <row r="54" spans="1:32" ht="21" x14ac:dyDescent="0.35">
      <c r="A54" s="8"/>
      <c r="B54" s="8"/>
      <c r="C54" s="8"/>
      <c r="D54" s="187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</row>
    <row r="55" spans="1:32" x14ac:dyDescent="0.25">
      <c r="A55" s="8"/>
      <c r="B55" s="8"/>
      <c r="C55" s="8"/>
      <c r="D55" s="70"/>
      <c r="E55" s="70"/>
      <c r="F55" s="70"/>
      <c r="G55" s="70"/>
      <c r="H55" s="70"/>
      <c r="I55" s="70"/>
      <c r="J55" s="186"/>
      <c r="K55" s="70"/>
      <c r="L55" s="70"/>
      <c r="M55" s="70"/>
      <c r="N55" s="70"/>
      <c r="O55" s="70"/>
      <c r="P55" s="186"/>
      <c r="Q55" s="70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</row>
    <row r="56" spans="1:32" x14ac:dyDescent="0.25">
      <c r="A56" s="8" t="s">
        <v>865</v>
      </c>
      <c r="B56" s="8"/>
      <c r="C56" s="8"/>
      <c r="D56" s="70" t="s">
        <v>880</v>
      </c>
      <c r="E56" s="70"/>
      <c r="F56" s="70">
        <f>IF(P11&gt;=5*P12,1,IF(P12&gt;=5*P11,2,3))</f>
        <v>2</v>
      </c>
      <c r="G56" s="74" t="s">
        <v>881</v>
      </c>
      <c r="H56" s="70">
        <f>IF(P11+P12&lt;40,1,IF(AND(40&lt;=P11+P12,P11+P12&lt;175),2,IF(AND(175&lt;=P11+P12,P11+P12&lt;350),3,4)))</f>
        <v>4</v>
      </c>
      <c r="I56" s="186"/>
      <c r="J56" s="74" t="s">
        <v>882</v>
      </c>
      <c r="K56" s="70">
        <f>F56*10+H56</f>
        <v>24</v>
      </c>
      <c r="L56" s="70"/>
      <c r="M56" s="70"/>
      <c r="N56" s="70" t="s">
        <v>873</v>
      </c>
      <c r="O56" s="188"/>
      <c r="P56" s="70"/>
      <c r="Q56" s="70" t="s">
        <v>874</v>
      </c>
      <c r="R56" s="8"/>
      <c r="S56" s="8" t="s">
        <v>876</v>
      </c>
      <c r="T56" s="8"/>
      <c r="U56" s="8" t="s">
        <v>878</v>
      </c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</row>
    <row r="57" spans="1:32" x14ac:dyDescent="0.25">
      <c r="A57" s="8">
        <v>1</v>
      </c>
      <c r="B57" s="8" t="s">
        <v>866</v>
      </c>
      <c r="C57" s="8"/>
      <c r="D57" s="181"/>
      <c r="E57" s="70"/>
      <c r="F57" s="70"/>
      <c r="G57" s="70" t="s">
        <v>867</v>
      </c>
      <c r="H57" s="70"/>
      <c r="I57" s="70"/>
      <c r="J57" s="70"/>
      <c r="K57" s="70"/>
      <c r="L57" s="189"/>
      <c r="M57" s="70"/>
      <c r="N57" s="70">
        <v>11</v>
      </c>
      <c r="O57" s="70" t="s">
        <v>872</v>
      </c>
      <c r="P57" s="70"/>
      <c r="Q57" s="70">
        <v>12</v>
      </c>
      <c r="R57" s="8" t="s">
        <v>875</v>
      </c>
      <c r="S57" s="8">
        <v>13</v>
      </c>
      <c r="T57" s="8" t="s">
        <v>877</v>
      </c>
      <c r="U57" s="8">
        <v>14</v>
      </c>
      <c r="V57" s="8" t="s">
        <v>879</v>
      </c>
      <c r="W57" s="8"/>
      <c r="X57" s="8"/>
      <c r="Y57" s="8"/>
      <c r="Z57" s="8"/>
      <c r="AA57" s="8"/>
      <c r="AB57" s="8"/>
      <c r="AC57" s="8"/>
      <c r="AD57" s="8"/>
      <c r="AE57" s="8"/>
      <c r="AF57" s="8"/>
    </row>
    <row r="58" spans="1:32" x14ac:dyDescent="0.25">
      <c r="A58" s="8">
        <v>2</v>
      </c>
      <c r="B58" s="8" t="s">
        <v>868</v>
      </c>
      <c r="C58" s="8"/>
      <c r="D58" s="70"/>
      <c r="E58" s="70"/>
      <c r="F58" s="70"/>
      <c r="G58" s="70" t="s">
        <v>869</v>
      </c>
      <c r="H58" s="70"/>
      <c r="I58" s="70"/>
      <c r="J58" s="70"/>
      <c r="K58" s="70"/>
      <c r="L58" s="70"/>
      <c r="M58" s="70"/>
      <c r="N58" s="70">
        <v>21</v>
      </c>
      <c r="O58" s="70"/>
      <c r="P58" s="70"/>
      <c r="Q58" s="70">
        <v>22</v>
      </c>
      <c r="R58" s="8"/>
      <c r="S58" s="8">
        <v>23</v>
      </c>
      <c r="T58" s="8"/>
      <c r="U58" s="8">
        <v>24</v>
      </c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</row>
    <row r="59" spans="1:32" x14ac:dyDescent="0.25">
      <c r="A59" s="8">
        <v>3</v>
      </c>
      <c r="B59" s="8" t="s">
        <v>870</v>
      </c>
      <c r="C59" s="8"/>
      <c r="D59" s="70"/>
      <c r="E59" s="70"/>
      <c r="F59" s="70"/>
      <c r="G59" s="70" t="s">
        <v>871</v>
      </c>
      <c r="H59" s="70"/>
      <c r="I59" s="70"/>
      <c r="J59" s="70"/>
      <c r="K59" s="70"/>
      <c r="L59" s="70"/>
      <c r="M59" s="70"/>
      <c r="N59" s="70">
        <v>31</v>
      </c>
      <c r="O59" s="70"/>
      <c r="P59" s="70"/>
      <c r="Q59" s="70">
        <v>32</v>
      </c>
      <c r="R59" s="8"/>
      <c r="S59" s="8">
        <v>33</v>
      </c>
      <c r="T59" s="8"/>
      <c r="U59" s="8">
        <v>34</v>
      </c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</row>
    <row r="60" spans="1:32" x14ac:dyDescent="0.25">
      <c r="A60" s="8"/>
      <c r="B60" s="8"/>
      <c r="C60" s="8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</row>
    <row r="61" spans="1:32" x14ac:dyDescent="0.25">
      <c r="A61" s="9" t="s">
        <v>17</v>
      </c>
      <c r="B61" s="8" t="s">
        <v>895</v>
      </c>
      <c r="C61" s="8"/>
      <c r="D61" s="70"/>
      <c r="E61" s="70"/>
      <c r="F61" s="70"/>
      <c r="G61" s="70">
        <f>(P11+P12)*1000/365/24</f>
        <v>105.43437607181971</v>
      </c>
      <c r="H61" s="70" t="s">
        <v>896</v>
      </c>
      <c r="I61" s="70"/>
      <c r="J61" s="70"/>
      <c r="K61" s="70"/>
      <c r="L61" s="70">
        <f>G61/0.7</f>
        <v>150.62053724545675</v>
      </c>
      <c r="M61" s="70" t="s">
        <v>897</v>
      </c>
      <c r="N61" s="72" t="s">
        <v>17</v>
      </c>
      <c r="O61" s="70"/>
      <c r="P61" s="70"/>
      <c r="Q61" s="70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</row>
    <row r="62" spans="1:32" x14ac:dyDescent="0.25">
      <c r="A62" s="8"/>
      <c r="B62" s="8" t="s">
        <v>898</v>
      </c>
      <c r="C62" s="8"/>
      <c r="D62" s="70"/>
      <c r="E62" s="70"/>
      <c r="F62" s="70"/>
      <c r="G62" s="70">
        <f>(P11)*1000/365/24</f>
        <v>3.5898680040271445</v>
      </c>
      <c r="H62" s="70" t="s">
        <v>899</v>
      </c>
      <c r="I62" s="70"/>
      <c r="J62" s="70"/>
      <c r="K62" s="70"/>
      <c r="L62" s="70">
        <f>(P12)*1000/365/24</f>
        <v>101.84450806779256</v>
      </c>
      <c r="M62" s="70" t="s">
        <v>900</v>
      </c>
      <c r="N62" s="70" t="s">
        <v>901</v>
      </c>
      <c r="O62" s="70"/>
      <c r="P62" s="70"/>
      <c r="Q62" s="70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</row>
    <row r="63" spans="1:32" x14ac:dyDescent="0.25">
      <c r="A63" s="8"/>
      <c r="B63" s="8"/>
      <c r="C63" s="8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</row>
    <row r="64" spans="1:32" x14ac:dyDescent="0.25">
      <c r="A64" s="8">
        <v>11</v>
      </c>
      <c r="B64" s="8" t="s">
        <v>883</v>
      </c>
      <c r="C64" s="8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</row>
    <row r="65" spans="1:32" x14ac:dyDescent="0.25">
      <c r="A65" s="8">
        <v>21</v>
      </c>
      <c r="B65" s="8" t="s">
        <v>883</v>
      </c>
      <c r="C65" s="8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</row>
    <row r="66" spans="1:32" x14ac:dyDescent="0.25">
      <c r="A66" s="8">
        <v>31</v>
      </c>
      <c r="B66" s="8" t="s">
        <v>883</v>
      </c>
      <c r="C66" s="8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</row>
    <row r="67" spans="1:32" x14ac:dyDescent="0.25">
      <c r="A67" s="8">
        <v>12</v>
      </c>
      <c r="B67" s="8" t="s">
        <v>885</v>
      </c>
      <c r="C67" s="8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</row>
    <row r="68" spans="1:32" x14ac:dyDescent="0.25">
      <c r="A68" s="8">
        <v>22</v>
      </c>
      <c r="B68" s="8" t="s">
        <v>884</v>
      </c>
      <c r="C68" s="8"/>
      <c r="D68" s="70"/>
      <c r="E68" s="70"/>
      <c r="F68" s="70"/>
      <c r="G68" s="19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</row>
    <row r="69" spans="1:32" x14ac:dyDescent="0.25">
      <c r="A69" s="8">
        <v>32</v>
      </c>
      <c r="B69" s="8" t="s">
        <v>886</v>
      </c>
      <c r="C69" s="8"/>
      <c r="D69" s="70"/>
      <c r="E69" s="70"/>
      <c r="F69" s="70"/>
      <c r="G69" s="70"/>
      <c r="H69" s="70"/>
      <c r="I69" s="186"/>
      <c r="J69" s="70"/>
      <c r="K69" s="70"/>
      <c r="L69" s="70"/>
      <c r="M69" s="70"/>
      <c r="N69" s="70"/>
      <c r="O69" s="70"/>
      <c r="P69" s="189"/>
      <c r="Q69" s="70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</row>
    <row r="70" spans="1:32" ht="18" customHeight="1" x14ac:dyDescent="0.25">
      <c r="A70" s="8">
        <v>13</v>
      </c>
      <c r="B70" s="8" t="s">
        <v>887</v>
      </c>
      <c r="C70" s="8"/>
      <c r="D70" s="70"/>
      <c r="E70" s="70"/>
      <c r="F70" s="70"/>
      <c r="G70" s="70"/>
      <c r="H70" s="188"/>
      <c r="I70" s="70"/>
      <c r="J70" s="70"/>
      <c r="K70" s="70"/>
      <c r="L70" s="70"/>
      <c r="M70" s="70"/>
      <c r="N70" s="189"/>
      <c r="O70" s="70"/>
      <c r="P70" s="70"/>
      <c r="Q70" s="70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</row>
    <row r="71" spans="1:32" ht="15" customHeight="1" x14ac:dyDescent="0.25">
      <c r="A71" s="8">
        <v>23</v>
      </c>
      <c r="B71" s="8" t="s">
        <v>888</v>
      </c>
      <c r="C71" s="8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189"/>
      <c r="P71" s="70"/>
      <c r="Q71" s="70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</row>
    <row r="72" spans="1:32" x14ac:dyDescent="0.25">
      <c r="A72" s="8">
        <v>33</v>
      </c>
      <c r="B72" s="8" t="s">
        <v>889</v>
      </c>
      <c r="C72" s="8"/>
      <c r="D72" s="70"/>
      <c r="E72" s="70"/>
      <c r="F72" s="70"/>
      <c r="G72" s="70"/>
      <c r="H72" s="70"/>
      <c r="I72" s="70"/>
      <c r="J72" s="70"/>
      <c r="K72" s="183"/>
      <c r="L72" s="70"/>
      <c r="M72" s="70"/>
      <c r="N72" s="70"/>
      <c r="O72" s="70"/>
      <c r="P72" s="70"/>
      <c r="Q72" s="70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</row>
    <row r="73" spans="1:32" x14ac:dyDescent="0.25">
      <c r="A73" s="8">
        <v>14</v>
      </c>
      <c r="B73" s="8" t="s">
        <v>890</v>
      </c>
      <c r="C73" s="8"/>
      <c r="D73" s="70"/>
      <c r="E73" s="70"/>
      <c r="F73" s="70"/>
      <c r="G73" s="70"/>
      <c r="H73" s="188"/>
      <c r="I73" s="70"/>
      <c r="J73" s="70"/>
      <c r="K73" s="188"/>
      <c r="L73" s="70"/>
      <c r="M73" s="70"/>
      <c r="N73" s="70"/>
      <c r="O73" s="70"/>
      <c r="P73" s="70"/>
      <c r="Q73" s="70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</row>
    <row r="74" spans="1:32" x14ac:dyDescent="0.25">
      <c r="A74" s="8">
        <v>24</v>
      </c>
      <c r="B74" s="8" t="s">
        <v>891</v>
      </c>
      <c r="C74" s="8"/>
      <c r="D74" s="70"/>
      <c r="E74" s="70"/>
      <c r="F74" s="70"/>
      <c r="G74" s="70"/>
      <c r="H74" s="188"/>
      <c r="I74" s="70"/>
      <c r="J74" s="70"/>
      <c r="K74" s="188"/>
      <c r="L74" s="70"/>
      <c r="M74" s="70"/>
      <c r="N74" s="70"/>
      <c r="O74" s="70"/>
      <c r="P74" s="70"/>
      <c r="Q74" s="70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</row>
    <row r="75" spans="1:32" x14ac:dyDescent="0.25">
      <c r="A75" s="8">
        <v>34</v>
      </c>
      <c r="B75" s="8" t="s">
        <v>892</v>
      </c>
      <c r="C75" s="8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</row>
    <row r="76" spans="1:32" x14ac:dyDescent="0.25">
      <c r="A76" s="8"/>
      <c r="B76" s="8"/>
      <c r="C76" s="8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</row>
    <row r="77" spans="1:32" s="47" customFormat="1" ht="15" customHeight="1" x14ac:dyDescent="0.25">
      <c r="A77" s="8" t="s">
        <v>945</v>
      </c>
      <c r="B77" s="8" t="s">
        <v>949</v>
      </c>
      <c r="C77" s="8"/>
      <c r="D77" s="70">
        <f>1000*P13/365/24</f>
        <v>260.27397260273972</v>
      </c>
      <c r="E77" s="183" t="s">
        <v>950</v>
      </c>
      <c r="F77" s="70">
        <f>MAX(J78:J82)</f>
        <v>5</v>
      </c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</row>
    <row r="78" spans="1:32" x14ac:dyDescent="0.25">
      <c r="A78" s="8">
        <v>1</v>
      </c>
      <c r="B78" s="8" t="s">
        <v>946</v>
      </c>
      <c r="C78" s="8"/>
      <c r="D78" s="70"/>
      <c r="E78" s="70"/>
      <c r="F78" s="70"/>
      <c r="G78" s="70"/>
      <c r="H78" s="70"/>
      <c r="I78" s="70"/>
      <c r="J78" s="70">
        <f>IF(AND(0&lt;=$D$77,$D$77&lt;15),2,0)</f>
        <v>0</v>
      </c>
      <c r="K78" s="70" t="s">
        <v>957</v>
      </c>
      <c r="L78" s="70"/>
      <c r="M78" s="70"/>
      <c r="N78" s="70"/>
      <c r="O78" s="70"/>
      <c r="P78" s="70"/>
      <c r="Q78" s="70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</row>
    <row r="79" spans="1:32" x14ac:dyDescent="0.25">
      <c r="A79" s="8">
        <v>2</v>
      </c>
      <c r="B79" s="8" t="s">
        <v>947</v>
      </c>
      <c r="C79" s="8"/>
      <c r="D79" s="70"/>
      <c r="E79" s="70"/>
      <c r="F79" s="70"/>
      <c r="G79" s="70"/>
      <c r="H79" s="70"/>
      <c r="I79" s="70"/>
      <c r="J79" s="70">
        <f>IF(AND(15&lt;=$D$77,$D$77&lt;25),2,0)</f>
        <v>0</v>
      </c>
      <c r="K79" s="70" t="s">
        <v>958</v>
      </c>
      <c r="L79" s="70"/>
      <c r="M79" s="70"/>
      <c r="N79" s="70"/>
      <c r="O79" s="70"/>
      <c r="P79" s="70"/>
      <c r="Q79" s="70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</row>
    <row r="80" spans="1:32" x14ac:dyDescent="0.25">
      <c r="A80" s="8">
        <v>3</v>
      </c>
      <c r="B80" s="8" t="s">
        <v>948</v>
      </c>
      <c r="C80" s="8"/>
      <c r="D80" s="70"/>
      <c r="E80" s="70"/>
      <c r="F80" s="70"/>
      <c r="G80" s="70"/>
      <c r="H80" s="70"/>
      <c r="I80" s="189"/>
      <c r="J80" s="70">
        <f>IF(AND(25&lt;=$D$77,$D$77&lt;50),3,0)</f>
        <v>0</v>
      </c>
      <c r="K80" s="70" t="s">
        <v>959</v>
      </c>
      <c r="L80" s="70"/>
      <c r="M80" s="70"/>
      <c r="N80" s="70"/>
      <c r="O80" s="189"/>
      <c r="P80" s="70"/>
      <c r="Q80" s="70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</row>
    <row r="81" spans="1:32" x14ac:dyDescent="0.25">
      <c r="A81" s="8">
        <v>4</v>
      </c>
      <c r="B81" s="8" t="s">
        <v>951</v>
      </c>
      <c r="C81" s="8"/>
      <c r="D81" s="70"/>
      <c r="E81" s="70"/>
      <c r="F81" s="70"/>
      <c r="G81" s="70"/>
      <c r="H81" s="70"/>
      <c r="I81" s="70"/>
      <c r="J81" s="70">
        <f>IF(AND(50&lt;=$D$77,$D$77&lt;100),1,0)</f>
        <v>0</v>
      </c>
      <c r="K81" s="70" t="s">
        <v>960</v>
      </c>
      <c r="L81" s="70"/>
      <c r="M81" s="70"/>
      <c r="N81" s="70"/>
      <c r="O81" s="70"/>
      <c r="P81" s="70"/>
      <c r="Q81" s="70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</row>
    <row r="82" spans="1:32" x14ac:dyDescent="0.25">
      <c r="A82" s="8">
        <v>5</v>
      </c>
      <c r="B82" s="8" t="s">
        <v>952</v>
      </c>
      <c r="C82" s="8"/>
      <c r="D82" s="70"/>
      <c r="E82" s="70"/>
      <c r="F82" s="70"/>
      <c r="G82" s="70"/>
      <c r="H82" s="70"/>
      <c r="I82" s="70"/>
      <c r="J82" s="70">
        <f>IF(100&lt;=$D$77,5,0)</f>
        <v>5</v>
      </c>
      <c r="K82" s="70" t="s">
        <v>961</v>
      </c>
      <c r="L82" s="70"/>
      <c r="M82" s="70"/>
      <c r="N82" s="70"/>
      <c r="O82" s="70"/>
      <c r="P82" s="70"/>
      <c r="Q82" s="70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</row>
    <row r="83" spans="1:32" x14ac:dyDescent="0.25">
      <c r="A83" s="8"/>
      <c r="B83" s="8"/>
      <c r="C83" s="8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</row>
    <row r="84" spans="1:32" x14ac:dyDescent="0.25">
      <c r="A84" s="8" t="s">
        <v>964</v>
      </c>
      <c r="B84" s="8">
        <f>'Supply chains'!A136</f>
        <v>2</v>
      </c>
      <c r="C84" s="8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</row>
    <row r="85" spans="1:32" ht="18.75" x14ac:dyDescent="0.35">
      <c r="A85" s="8">
        <v>1</v>
      </c>
      <c r="B85" s="8" t="s">
        <v>965</v>
      </c>
      <c r="C85" s="8">
        <f>'Supply chains'!G66*(1-'Supply chains'!N142/100)</f>
        <v>20.46549375</v>
      </c>
      <c r="D85" s="70" t="s">
        <v>1001</v>
      </c>
      <c r="E85" s="191" t="s">
        <v>966</v>
      </c>
      <c r="F85" s="70">
        <f>'Supply chains'!G67*(1-'Supply chains'!N141/100)</f>
        <v>0</v>
      </c>
      <c r="G85" s="70">
        <f>C85+F85</f>
        <v>20.46549375</v>
      </c>
      <c r="H85" s="70"/>
      <c r="I85" s="70">
        <f>100*F85/G85</f>
        <v>0</v>
      </c>
      <c r="J85" s="70" t="s">
        <v>970</v>
      </c>
      <c r="K85" s="70"/>
      <c r="L85" s="70"/>
      <c r="M85" s="70" t="s">
        <v>971</v>
      </c>
      <c r="N85" s="70"/>
      <c r="O85" s="70"/>
      <c r="P85" s="70"/>
      <c r="Q85" s="72" t="s">
        <v>17</v>
      </c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</row>
    <row r="86" spans="1:32" ht="18.75" x14ac:dyDescent="0.35">
      <c r="A86" s="8">
        <v>2</v>
      </c>
      <c r="B86" s="8" t="s">
        <v>965</v>
      </c>
      <c r="C86" s="8">
        <f>C85</f>
        <v>20.46549375</v>
      </c>
      <c r="D86" s="70" t="s">
        <v>1001</v>
      </c>
      <c r="E86" s="70"/>
      <c r="F86" s="70"/>
      <c r="G86" s="70"/>
      <c r="H86" s="70"/>
      <c r="I86" s="70"/>
      <c r="J86" s="70" t="s">
        <v>972</v>
      </c>
      <c r="K86" s="70"/>
      <c r="L86" s="70"/>
      <c r="M86" s="70" t="s">
        <v>1002</v>
      </c>
      <c r="N86" s="70"/>
      <c r="O86" s="70"/>
      <c r="P86" s="70"/>
      <c r="Q86" s="70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</row>
    <row r="87" spans="1:32" ht="18.75" x14ac:dyDescent="0.35">
      <c r="A87" s="8"/>
      <c r="B87" s="8" t="s">
        <v>968</v>
      </c>
      <c r="C87" s="8">
        <f>(('Supply chains'!M78+'Supply chains'!M79+'Supply chains'!M80+'Supply chains'!M81+'Supply chains'!M82)/1000000)*(1-'Supply chains'!N141/100)</f>
        <v>5.1007756250000001E-2</v>
      </c>
      <c r="D87" s="70" t="s">
        <v>1001</v>
      </c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</row>
    <row r="88" spans="1:32" x14ac:dyDescent="0.25">
      <c r="A88" s="8"/>
      <c r="B88" s="8">
        <f>IF(B84=1,G85,C86)</f>
        <v>20.46549375</v>
      </c>
      <c r="C88" s="8">
        <f>(B88*1000000)*35.8/1000</f>
        <v>732664.67625000002</v>
      </c>
      <c r="D88" s="70" t="s">
        <v>974</v>
      </c>
      <c r="E88" s="70" t="s">
        <v>977</v>
      </c>
      <c r="F88" s="70">
        <f>'Supply chains'!G66*(1-'Supply chains'!N142/100)</f>
        <v>20.46549375</v>
      </c>
      <c r="G88" s="70" t="s">
        <v>982</v>
      </c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</row>
    <row r="89" spans="1:32" x14ac:dyDescent="0.25">
      <c r="A89" s="8"/>
      <c r="B89" s="8"/>
      <c r="C89" s="8"/>
      <c r="D89" s="70"/>
      <c r="E89" s="70" t="s">
        <v>981</v>
      </c>
      <c r="F89" s="70">
        <f>Resources!M145*Resources!H145*Resources!I145/100*(1-'Supply chains'!N142)</f>
        <v>0</v>
      </c>
      <c r="G89" s="70" t="s">
        <v>978</v>
      </c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</row>
    <row r="90" spans="1:32" x14ac:dyDescent="0.25">
      <c r="A90" s="8"/>
      <c r="B90" s="8"/>
      <c r="C90" s="8"/>
      <c r="D90" s="70"/>
      <c r="E90" s="70" t="s">
        <v>979</v>
      </c>
      <c r="F90" s="70">
        <f>Resources!M146*Resources!H146*(Resources!I146/100)/1000000*(1-'Supply chains'!N142/100)</f>
        <v>6.4124999999999996</v>
      </c>
      <c r="G90" s="70" t="s">
        <v>978</v>
      </c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</row>
    <row r="91" spans="1:32" x14ac:dyDescent="0.25">
      <c r="A91" s="8"/>
      <c r="B91" s="8"/>
      <c r="C91" s="8"/>
      <c r="D91" s="70"/>
      <c r="E91" s="70" t="s">
        <v>980</v>
      </c>
      <c r="F91" s="70">
        <f>Resources!N154/1000000*(1-'Supply chains'!N140/100)</f>
        <v>0.11710828125</v>
      </c>
      <c r="G91" s="70" t="s">
        <v>978</v>
      </c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</row>
    <row r="92" spans="1:32" x14ac:dyDescent="0.25">
      <c r="A92" s="8"/>
      <c r="B92" s="8"/>
      <c r="C92" s="8"/>
      <c r="D92" s="70"/>
      <c r="E92" s="70" t="s">
        <v>983</v>
      </c>
      <c r="F92" s="70">
        <f>F88-F89-F90-F91</f>
        <v>13.935885468750001</v>
      </c>
      <c r="G92" s="70" t="s">
        <v>984</v>
      </c>
      <c r="H92" s="70">
        <f>1000*F92*1000000/Resources!K144/365</f>
        <v>38.180508133561645</v>
      </c>
      <c r="I92" s="70" t="s">
        <v>996</v>
      </c>
      <c r="J92" s="70"/>
      <c r="K92" s="70"/>
      <c r="L92" s="70"/>
      <c r="M92" s="70"/>
      <c r="N92" s="70"/>
      <c r="O92" s="70"/>
      <c r="P92" s="70"/>
      <c r="Q92" s="70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</row>
    <row r="93" spans="1:32" x14ac:dyDescent="0.25">
      <c r="A93" s="8"/>
      <c r="B93" s="8"/>
      <c r="C93" s="8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</row>
    <row r="94" spans="1:32" x14ac:dyDescent="0.25">
      <c r="A94" s="8"/>
      <c r="B94" s="8"/>
      <c r="C94" s="8"/>
      <c r="D94" s="70" t="s">
        <v>985</v>
      </c>
      <c r="E94" s="8" t="s">
        <v>986</v>
      </c>
      <c r="F94" s="70">
        <f>100*F89/$F$88</f>
        <v>0</v>
      </c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</row>
    <row r="95" spans="1:32" x14ac:dyDescent="0.25">
      <c r="A95" s="8"/>
      <c r="B95" s="8"/>
      <c r="C95" s="8"/>
      <c r="D95" s="70"/>
      <c r="E95" s="70" t="s">
        <v>979</v>
      </c>
      <c r="F95" s="70">
        <f t="shared" ref="F95:F97" si="1">100*F90/$F$88</f>
        <v>31.333228889237034</v>
      </c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</row>
    <row r="96" spans="1:32" x14ac:dyDescent="0.25">
      <c r="A96" s="8"/>
      <c r="B96" s="8"/>
      <c r="C96" s="8"/>
      <c r="D96" s="70"/>
      <c r="E96" s="70" t="s">
        <v>980</v>
      </c>
      <c r="F96" s="70">
        <f t="shared" si="1"/>
        <v>0.5722230925896914</v>
      </c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</row>
    <row r="97" spans="1:32" x14ac:dyDescent="0.25">
      <c r="A97" s="8"/>
      <c r="B97" s="8"/>
      <c r="C97" s="8"/>
      <c r="D97" s="70"/>
      <c r="E97" s="70" t="s">
        <v>983</v>
      </c>
      <c r="F97" s="70">
        <f t="shared" si="1"/>
        <v>68.094548018173285</v>
      </c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</row>
    <row r="98" spans="1:32" ht="21" x14ac:dyDescent="0.35">
      <c r="A98" s="8"/>
      <c r="B98" s="8"/>
      <c r="C98" s="8"/>
      <c r="D98" s="187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</row>
    <row r="99" spans="1:32" x14ac:dyDescent="0.25">
      <c r="A99" s="8"/>
      <c r="B99" s="8"/>
      <c r="C99" s="8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</row>
    <row r="100" spans="1:32" x14ac:dyDescent="0.25">
      <c r="A100" s="8"/>
      <c r="B100" s="8"/>
      <c r="C100" s="8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</row>
    <row r="101" spans="1:32" x14ac:dyDescent="0.25">
      <c r="A101" s="8"/>
      <c r="B101" s="8"/>
      <c r="C101" s="8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</row>
    <row r="102" spans="1:32" x14ac:dyDescent="0.25">
      <c r="A102" s="8"/>
      <c r="B102" s="8"/>
      <c r="C102" s="8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</row>
    <row r="103" spans="1:32" x14ac:dyDescent="0.25">
      <c r="A103" s="8"/>
      <c r="B103" s="8"/>
      <c r="C103" s="8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</row>
    <row r="104" spans="1:32" x14ac:dyDescent="0.25">
      <c r="A104" s="8"/>
      <c r="B104" s="8"/>
      <c r="C104" s="8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</row>
    <row r="105" spans="1:32" x14ac:dyDescent="0.25">
      <c r="A105" s="8"/>
      <c r="B105" s="8"/>
      <c r="C105" s="8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</row>
    <row r="106" spans="1:32" x14ac:dyDescent="0.25">
      <c r="A106" s="8"/>
      <c r="B106" s="8"/>
      <c r="C106" s="8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</row>
    <row r="107" spans="1:32" x14ac:dyDescent="0.25">
      <c r="A107" s="8"/>
      <c r="B107" s="8"/>
      <c r="C107" s="8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</row>
    <row r="108" spans="1:32" x14ac:dyDescent="0.25">
      <c r="A108" s="8"/>
      <c r="B108" s="8"/>
      <c r="C108" s="8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</row>
    <row r="109" spans="1:32" x14ac:dyDescent="0.25">
      <c r="A109" s="8"/>
      <c r="B109" s="8"/>
      <c r="C109" s="8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</row>
    <row r="110" spans="1:32" x14ac:dyDescent="0.25">
      <c r="A110" s="8"/>
      <c r="B110" s="8"/>
      <c r="C110" s="8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</row>
    <row r="111" spans="1:32" x14ac:dyDescent="0.25">
      <c r="A111" s="8"/>
      <c r="B111" s="8"/>
      <c r="C111" s="8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</row>
    <row r="112" spans="1:32" x14ac:dyDescent="0.25">
      <c r="A112" s="8"/>
      <c r="B112" s="8"/>
      <c r="C112" s="8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</row>
    <row r="113" spans="1:32" x14ac:dyDescent="0.25">
      <c r="A113" s="8"/>
      <c r="B113" s="8"/>
      <c r="C113" s="8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</row>
    <row r="114" spans="1:32" x14ac:dyDescent="0.25">
      <c r="A114" s="8"/>
      <c r="B114" s="8"/>
      <c r="C114" s="8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</row>
    <row r="115" spans="1:32" x14ac:dyDescent="0.25">
      <c r="A115" s="8"/>
      <c r="B115" s="8"/>
      <c r="C115" s="8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</row>
    <row r="116" spans="1:32" x14ac:dyDescent="0.25">
      <c r="A116" s="8"/>
      <c r="B116" s="8"/>
      <c r="C116" s="8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</row>
    <row r="117" spans="1:32" x14ac:dyDescent="0.25">
      <c r="A117" s="8"/>
      <c r="B117" s="8"/>
      <c r="C117" s="8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</row>
    <row r="118" spans="1:32" x14ac:dyDescent="0.25">
      <c r="A118" s="8"/>
      <c r="B118" s="8"/>
      <c r="C118" s="8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</row>
    <row r="119" spans="1:32" x14ac:dyDescent="0.25">
      <c r="A119" s="8"/>
      <c r="B119" s="8"/>
      <c r="C119" s="8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</row>
    <row r="120" spans="1:32" x14ac:dyDescent="0.25">
      <c r="A120" s="8"/>
      <c r="B120" s="8"/>
      <c r="C120" s="8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</row>
    <row r="121" spans="1:32" x14ac:dyDescent="0.25">
      <c r="A121" s="8"/>
      <c r="B121" s="8"/>
      <c r="C121" s="8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</row>
    <row r="122" spans="1:32" x14ac:dyDescent="0.25">
      <c r="A122" s="8"/>
      <c r="B122" s="8"/>
      <c r="C122" s="8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</row>
    <row r="123" spans="1:32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</row>
    <row r="124" spans="1:32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</row>
    <row r="125" spans="1:32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</row>
    <row r="126" spans="1:32" x14ac:dyDescent="0.25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</row>
    <row r="127" spans="1:32" x14ac:dyDescent="0.25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</row>
    <row r="128" spans="1:32" x14ac:dyDescent="0.25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</row>
    <row r="129" spans="1:32" x14ac:dyDescent="0.25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</row>
    <row r="130" spans="1:32" x14ac:dyDescent="0.25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</row>
    <row r="131" spans="1:32" x14ac:dyDescent="0.25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</row>
    <row r="132" spans="1:32" x14ac:dyDescent="0.25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</row>
    <row r="133" spans="1:32" x14ac:dyDescent="0.25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</row>
    <row r="134" spans="1:32" x14ac:dyDescent="0.25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</row>
    <row r="135" spans="1:32" x14ac:dyDescent="0.25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</row>
    <row r="136" spans="1:32" x14ac:dyDescent="0.25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</row>
    <row r="137" spans="1:32" x14ac:dyDescent="0.25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</row>
    <row r="138" spans="1:32" x14ac:dyDescent="0.25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</row>
    <row r="139" spans="1:32" x14ac:dyDescent="0.25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</row>
    <row r="140" spans="1:32" x14ac:dyDescent="0.25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</row>
    <row r="141" spans="1:32" x14ac:dyDescent="0.25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</row>
    <row r="142" spans="1:32" x14ac:dyDescent="0.25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</row>
    <row r="143" spans="1:32" x14ac:dyDescent="0.25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</row>
    <row r="144" spans="1:32" x14ac:dyDescent="0.25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</row>
    <row r="145" spans="1:32" x14ac:dyDescent="0.25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</row>
    <row r="146" spans="1:32" x14ac:dyDescent="0.25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</row>
    <row r="147" spans="1:32" x14ac:dyDescent="0.25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</row>
    <row r="148" spans="1:32" x14ac:dyDescent="0.25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</row>
    <row r="149" spans="1:32" x14ac:dyDescent="0.25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</row>
    <row r="150" spans="1:32" x14ac:dyDescent="0.25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</row>
    <row r="151" spans="1:32" x14ac:dyDescent="0.25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</row>
    <row r="152" spans="1:32" x14ac:dyDescent="0.25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</row>
    <row r="153" spans="1:32" x14ac:dyDescent="0.25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</row>
    <row r="154" spans="1:32" x14ac:dyDescent="0.25">
      <c r="A154" s="70"/>
      <c r="B154" s="70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</row>
    <row r="155" spans="1:32" x14ac:dyDescent="0.25">
      <c r="A155" s="70"/>
      <c r="B155" s="70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</row>
    <row r="156" spans="1:32" x14ac:dyDescent="0.25">
      <c r="A156" s="70"/>
      <c r="B156" s="70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</row>
    <row r="157" spans="1:32" x14ac:dyDescent="0.25">
      <c r="A157" s="70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</row>
    <row r="158" spans="1:32" x14ac:dyDescent="0.25">
      <c r="A158" s="70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</row>
    <row r="159" spans="1:32" x14ac:dyDescent="0.25">
      <c r="A159" s="70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</row>
    <row r="160" spans="1:32" x14ac:dyDescent="0.25">
      <c r="A160" s="70"/>
      <c r="B160" s="70"/>
      <c r="C160" s="70"/>
      <c r="D160" s="70"/>
      <c r="E160" s="70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</row>
    <row r="161" spans="1:32" x14ac:dyDescent="0.25">
      <c r="A161" s="70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</row>
    <row r="162" spans="1:32" x14ac:dyDescent="0.25">
      <c r="A162" s="70"/>
      <c r="B162" s="70"/>
      <c r="C162" s="70"/>
      <c r="D162" s="70"/>
      <c r="E162" s="70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</row>
    <row r="163" spans="1:32" x14ac:dyDescent="0.25">
      <c r="A163" s="70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</row>
    <row r="164" spans="1:32" x14ac:dyDescent="0.25">
      <c r="A164" s="70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</row>
    <row r="165" spans="1:32" x14ac:dyDescent="0.25">
      <c r="A165" s="70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</row>
    <row r="166" spans="1:32" x14ac:dyDescent="0.25">
      <c r="A166" s="70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</row>
    <row r="167" spans="1:32" x14ac:dyDescent="0.25">
      <c r="A167" s="70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</row>
    <row r="168" spans="1:32" x14ac:dyDescent="0.25">
      <c r="A168" s="70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</row>
    <row r="169" spans="1:32" x14ac:dyDescent="0.25">
      <c r="A169" s="70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</row>
    <row r="170" spans="1:32" x14ac:dyDescent="0.25">
      <c r="A170" s="70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</row>
    <row r="171" spans="1:32" x14ac:dyDescent="0.25">
      <c r="A171" s="70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</row>
    <row r="172" spans="1:32" x14ac:dyDescent="0.25">
      <c r="A172" s="70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</row>
    <row r="173" spans="1:32" x14ac:dyDescent="0.25">
      <c r="A173" s="70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</row>
    <row r="174" spans="1:32" x14ac:dyDescent="0.25">
      <c r="A174" s="70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</row>
    <row r="175" spans="1:32" x14ac:dyDescent="0.25">
      <c r="A175" s="70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</row>
    <row r="176" spans="1:32" x14ac:dyDescent="0.25">
      <c r="A176" s="70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</row>
    <row r="177" spans="1:32" x14ac:dyDescent="0.25">
      <c r="A177" s="70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</row>
    <row r="178" spans="1:32" x14ac:dyDescent="0.25">
      <c r="A178" s="70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</row>
    <row r="179" spans="1:32" x14ac:dyDescent="0.25">
      <c r="A179" s="70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</row>
    <row r="180" spans="1:32" x14ac:dyDescent="0.25">
      <c r="A180" s="70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</row>
    <row r="181" spans="1:32" x14ac:dyDescent="0.25">
      <c r="A181" s="70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</row>
    <row r="182" spans="1:32" x14ac:dyDescent="0.25">
      <c r="A182" s="70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</row>
    <row r="183" spans="1:32" x14ac:dyDescent="0.25">
      <c r="A183" s="70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</row>
    <row r="184" spans="1:32" x14ac:dyDescent="0.25">
      <c r="A184" s="70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</row>
    <row r="185" spans="1:32" x14ac:dyDescent="0.25">
      <c r="A185" s="70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</row>
    <row r="186" spans="1:32" x14ac:dyDescent="0.25">
      <c r="A186" s="70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</row>
    <row r="187" spans="1:32" x14ac:dyDescent="0.25">
      <c r="A187" s="70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</row>
    <row r="188" spans="1:32" x14ac:dyDescent="0.25">
      <c r="A188" s="70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</row>
    <row r="189" spans="1:32" x14ac:dyDescent="0.25">
      <c r="A189" s="70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</row>
    <row r="190" spans="1:32" x14ac:dyDescent="0.25">
      <c r="A190" s="70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</row>
    <row r="191" spans="1:32" x14ac:dyDescent="0.25">
      <c r="A191" s="70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</row>
    <row r="192" spans="1:32" x14ac:dyDescent="0.25">
      <c r="A192" s="70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</row>
    <row r="193" spans="1:32" x14ac:dyDescent="0.25">
      <c r="A193" s="70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</row>
    <row r="194" spans="1:32" x14ac:dyDescent="0.25">
      <c r="A194" s="70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</row>
    <row r="195" spans="1:32" x14ac:dyDescent="0.25">
      <c r="A195" s="70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</row>
    <row r="196" spans="1:32" x14ac:dyDescent="0.25">
      <c r="A196" s="70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</row>
    <row r="197" spans="1:32" x14ac:dyDescent="0.25">
      <c r="A197" s="70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</row>
    <row r="198" spans="1:32" x14ac:dyDescent="0.25">
      <c r="A198" s="70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</row>
    <row r="199" spans="1:32" x14ac:dyDescent="0.25">
      <c r="A199" s="70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</row>
    <row r="200" spans="1:32" x14ac:dyDescent="0.25">
      <c r="A200" s="70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</row>
    <row r="201" spans="1:32" x14ac:dyDescent="0.25">
      <c r="A201" s="70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</row>
    <row r="202" spans="1:32" x14ac:dyDescent="0.25">
      <c r="A202" s="70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</row>
    <row r="203" spans="1:32" x14ac:dyDescent="0.25">
      <c r="A203" s="70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</row>
    <row r="204" spans="1:32" x14ac:dyDescent="0.25">
      <c r="A204" s="70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</row>
    <row r="205" spans="1:32" x14ac:dyDescent="0.25">
      <c r="A205" s="70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</row>
    <row r="206" spans="1:32" x14ac:dyDescent="0.25">
      <c r="A206" s="70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</row>
    <row r="207" spans="1:32" x14ac:dyDescent="0.25">
      <c r="A207" s="70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</row>
    <row r="208" spans="1:32" x14ac:dyDescent="0.25">
      <c r="A208" s="70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</row>
    <row r="209" spans="1:32" x14ac:dyDescent="0.25">
      <c r="A209" s="70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</row>
    <row r="210" spans="1:32" x14ac:dyDescent="0.25">
      <c r="A210" s="70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</row>
    <row r="211" spans="1:32" x14ac:dyDescent="0.25">
      <c r="A211" s="70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</row>
    <row r="212" spans="1:32" x14ac:dyDescent="0.25">
      <c r="A212" s="70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</row>
    <row r="213" spans="1:32" x14ac:dyDescent="0.25">
      <c r="A213" s="70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</row>
    <row r="214" spans="1:32" x14ac:dyDescent="0.25">
      <c r="A214" s="70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</row>
    <row r="215" spans="1:32" x14ac:dyDescent="0.25">
      <c r="A215" s="70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</row>
    <row r="216" spans="1:32" x14ac:dyDescent="0.25">
      <c r="A216" s="70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</row>
    <row r="217" spans="1:32" x14ac:dyDescent="0.25">
      <c r="A217" s="70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</row>
    <row r="218" spans="1:32" x14ac:dyDescent="0.25">
      <c r="A218" s="70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</row>
    <row r="219" spans="1:32" x14ac:dyDescent="0.25">
      <c r="A219" s="70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</row>
    <row r="220" spans="1:32" x14ac:dyDescent="0.25">
      <c r="A220" s="70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</row>
    <row r="221" spans="1:32" x14ac:dyDescent="0.25">
      <c r="A221" s="70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</row>
    <row r="222" spans="1:32" x14ac:dyDescent="0.25">
      <c r="A222" s="70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</row>
    <row r="223" spans="1:32" x14ac:dyDescent="0.25">
      <c r="A223" s="70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</row>
    <row r="224" spans="1:32" x14ac:dyDescent="0.25">
      <c r="A224" s="70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</row>
    <row r="225" spans="1:32" x14ac:dyDescent="0.25">
      <c r="A225" s="70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</row>
    <row r="226" spans="1:32" x14ac:dyDescent="0.25">
      <c r="A226" s="70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</row>
    <row r="227" spans="1:32" x14ac:dyDescent="0.25">
      <c r="A227" s="70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</row>
    <row r="228" spans="1:32" x14ac:dyDescent="0.25">
      <c r="A228" s="70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</row>
    <row r="229" spans="1:32" x14ac:dyDescent="0.25">
      <c r="A229" s="70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</row>
    <row r="230" spans="1:32" x14ac:dyDescent="0.25">
      <c r="A230" s="70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</row>
    <row r="231" spans="1:32" x14ac:dyDescent="0.25">
      <c r="A231" s="70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</row>
    <row r="232" spans="1:32" x14ac:dyDescent="0.25">
      <c r="A232" s="70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</row>
    <row r="233" spans="1:32" x14ac:dyDescent="0.25">
      <c r="A233" s="70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</row>
    <row r="234" spans="1:32" x14ac:dyDescent="0.25">
      <c r="A234" s="70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</row>
    <row r="235" spans="1:32" x14ac:dyDescent="0.25">
      <c r="A235" s="70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</row>
    <row r="236" spans="1:32" x14ac:dyDescent="0.25">
      <c r="A236" s="70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</row>
    <row r="237" spans="1:32" x14ac:dyDescent="0.25">
      <c r="A237" s="70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</row>
    <row r="238" spans="1:32" x14ac:dyDescent="0.25">
      <c r="A238" s="70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</row>
    <row r="239" spans="1:32" x14ac:dyDescent="0.25">
      <c r="A239" s="70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</row>
    <row r="240" spans="1:32" x14ac:dyDescent="0.25">
      <c r="A240" s="70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</row>
    <row r="241" spans="1:32" x14ac:dyDescent="0.25">
      <c r="A241" s="70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</row>
    <row r="242" spans="1:32" x14ac:dyDescent="0.25">
      <c r="A242" s="70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</row>
    <row r="243" spans="1:32" x14ac:dyDescent="0.25">
      <c r="A243" s="70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</row>
    <row r="244" spans="1:32" x14ac:dyDescent="0.25">
      <c r="A244" s="70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</row>
    <row r="245" spans="1:32" x14ac:dyDescent="0.25">
      <c r="A245" s="70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</row>
    <row r="246" spans="1:32" x14ac:dyDescent="0.25">
      <c r="A246" s="70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</row>
    <row r="247" spans="1:32" x14ac:dyDescent="0.25">
      <c r="A247" s="70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</row>
    <row r="248" spans="1:32" x14ac:dyDescent="0.25">
      <c r="A248" s="70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</row>
    <row r="249" spans="1:32" x14ac:dyDescent="0.25">
      <c r="A249" s="70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</row>
    <row r="250" spans="1:32" x14ac:dyDescent="0.25">
      <c r="A250" s="70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</row>
    <row r="251" spans="1:32" x14ac:dyDescent="0.25">
      <c r="A251" s="70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</row>
    <row r="252" spans="1:32" x14ac:dyDescent="0.25">
      <c r="A252" s="70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</row>
    <row r="253" spans="1:32" x14ac:dyDescent="0.25">
      <c r="A253" s="70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</row>
    <row r="254" spans="1:32" x14ac:dyDescent="0.25">
      <c r="A254" s="70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</row>
    <row r="255" spans="1:32" x14ac:dyDescent="0.25">
      <c r="A255" s="70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</row>
    <row r="256" spans="1:32" x14ac:dyDescent="0.25">
      <c r="A256" s="70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</row>
    <row r="257" spans="1:32" x14ac:dyDescent="0.25">
      <c r="A257" s="70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</row>
    <row r="258" spans="1:32" x14ac:dyDescent="0.25">
      <c r="A258" s="70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</row>
    <row r="259" spans="1:32" x14ac:dyDescent="0.25">
      <c r="A259" s="70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</row>
    <row r="260" spans="1:32" x14ac:dyDescent="0.25">
      <c r="A260" s="70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</row>
    <row r="261" spans="1:32" x14ac:dyDescent="0.25">
      <c r="A261" s="70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</row>
    <row r="262" spans="1:32" x14ac:dyDescent="0.25">
      <c r="A262" s="70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</row>
    <row r="263" spans="1:32" x14ac:dyDescent="0.25">
      <c r="A263" s="70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</row>
    <row r="264" spans="1:32" x14ac:dyDescent="0.25">
      <c r="A264" s="70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</row>
    <row r="265" spans="1:32" x14ac:dyDescent="0.25">
      <c r="A265" s="70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</row>
    <row r="266" spans="1:32" x14ac:dyDescent="0.25">
      <c r="A266" s="70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</row>
    <row r="267" spans="1:32" x14ac:dyDescent="0.25">
      <c r="A267" s="70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</row>
    <row r="268" spans="1:32" x14ac:dyDescent="0.25">
      <c r="A268" s="70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</row>
    <row r="269" spans="1:32" x14ac:dyDescent="0.25">
      <c r="A269" s="70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</row>
    <row r="270" spans="1:32" x14ac:dyDescent="0.25">
      <c r="A270" s="70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</row>
    <row r="271" spans="1:32" x14ac:dyDescent="0.25">
      <c r="A271" s="70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</row>
    <row r="272" spans="1:32" x14ac:dyDescent="0.25">
      <c r="A272" s="70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</row>
    <row r="273" spans="1:32" x14ac:dyDescent="0.25">
      <c r="A273" s="70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</row>
    <row r="274" spans="1:32" x14ac:dyDescent="0.25">
      <c r="A274" s="70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</row>
    <row r="275" spans="1:32" x14ac:dyDescent="0.25">
      <c r="A275" s="70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</row>
    <row r="276" spans="1:32" x14ac:dyDescent="0.25">
      <c r="A276" s="70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</row>
    <row r="277" spans="1:32" x14ac:dyDescent="0.25">
      <c r="A277" s="70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</row>
    <row r="278" spans="1:32" x14ac:dyDescent="0.25">
      <c r="A278" s="70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</row>
    <row r="279" spans="1:32" x14ac:dyDescent="0.25">
      <c r="A279" s="70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</row>
    <row r="280" spans="1:32" x14ac:dyDescent="0.25">
      <c r="A280" s="70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</row>
    <row r="281" spans="1:32" x14ac:dyDescent="0.25">
      <c r="A281" s="70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</row>
    <row r="282" spans="1:32" x14ac:dyDescent="0.25">
      <c r="A282" s="70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</row>
    <row r="283" spans="1:32" x14ac:dyDescent="0.25">
      <c r="A283" s="70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</row>
    <row r="284" spans="1:32" x14ac:dyDescent="0.25">
      <c r="A284" s="70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</row>
    <row r="285" spans="1:32" x14ac:dyDescent="0.25">
      <c r="A285" s="70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</row>
    <row r="286" spans="1:32" x14ac:dyDescent="0.25">
      <c r="A286" s="70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</row>
    <row r="287" spans="1:32" x14ac:dyDescent="0.25">
      <c r="A287" s="70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</row>
    <row r="288" spans="1:32" x14ac:dyDescent="0.25">
      <c r="A288" s="70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</row>
    <row r="289" spans="1:32" x14ac:dyDescent="0.25">
      <c r="A289" s="70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</row>
    <row r="290" spans="1:32" x14ac:dyDescent="0.25">
      <c r="A290" s="70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</row>
    <row r="291" spans="1:32" x14ac:dyDescent="0.25">
      <c r="A291" s="70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</row>
    <row r="292" spans="1:32" x14ac:dyDescent="0.25">
      <c r="A292" s="70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</row>
    <row r="293" spans="1:32" x14ac:dyDescent="0.25">
      <c r="A293" s="70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</row>
    <row r="294" spans="1:32" x14ac:dyDescent="0.25">
      <c r="A294" s="70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</row>
    <row r="295" spans="1:32" x14ac:dyDescent="0.25">
      <c r="A295" s="70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</row>
    <row r="296" spans="1:32" x14ac:dyDescent="0.25">
      <c r="A296" s="70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</row>
    <row r="297" spans="1:32" x14ac:dyDescent="0.25">
      <c r="A297" s="70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</row>
    <row r="298" spans="1:32" x14ac:dyDescent="0.25">
      <c r="A298" s="70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</row>
    <row r="299" spans="1:32" x14ac:dyDescent="0.25">
      <c r="A299" s="70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</row>
    <row r="300" spans="1:32" x14ac:dyDescent="0.25">
      <c r="A300" s="70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</row>
    <row r="301" spans="1:32" x14ac:dyDescent="0.25">
      <c r="A301" s="70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</row>
    <row r="302" spans="1:32" x14ac:dyDescent="0.25">
      <c r="A302" s="70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</row>
    <row r="303" spans="1:32" x14ac:dyDescent="0.25">
      <c r="A303" s="70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</row>
    <row r="304" spans="1:32" x14ac:dyDescent="0.25">
      <c r="A304" s="70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</row>
    <row r="305" spans="1:32" x14ac:dyDescent="0.25">
      <c r="A305" s="70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</row>
    <row r="306" spans="1:32" x14ac:dyDescent="0.25">
      <c r="A306" s="70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</row>
    <row r="307" spans="1:32" x14ac:dyDescent="0.25">
      <c r="A307" s="70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</row>
    <row r="308" spans="1:32" x14ac:dyDescent="0.25">
      <c r="A308" s="70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</row>
    <row r="309" spans="1:32" x14ac:dyDescent="0.25">
      <c r="A309" s="70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</row>
    <row r="310" spans="1:32" x14ac:dyDescent="0.25">
      <c r="A310" s="70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</row>
    <row r="311" spans="1:32" x14ac:dyDescent="0.25">
      <c r="A311" s="70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</row>
    <row r="312" spans="1:32" x14ac:dyDescent="0.25">
      <c r="A312" s="70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</row>
    <row r="313" spans="1:32" x14ac:dyDescent="0.25">
      <c r="A313" s="70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</row>
    <row r="314" spans="1:32" x14ac:dyDescent="0.25">
      <c r="A314" s="70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</row>
    <row r="315" spans="1:32" x14ac:dyDescent="0.25">
      <c r="A315" s="70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</row>
    <row r="316" spans="1:32" x14ac:dyDescent="0.25">
      <c r="A316" s="70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</row>
    <row r="317" spans="1:32" x14ac:dyDescent="0.25">
      <c r="A317" s="70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</row>
    <row r="318" spans="1:32" x14ac:dyDescent="0.25">
      <c r="A318" s="70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</row>
    <row r="319" spans="1:32" x14ac:dyDescent="0.25">
      <c r="A319" s="70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</row>
    <row r="320" spans="1:32" x14ac:dyDescent="0.25">
      <c r="A320" s="70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</row>
    <row r="321" spans="1:32" x14ac:dyDescent="0.25">
      <c r="A321" s="70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</row>
    <row r="322" spans="1:32" x14ac:dyDescent="0.25">
      <c r="A322" s="70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</row>
    <row r="323" spans="1:32" x14ac:dyDescent="0.25">
      <c r="A323" s="70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</row>
    <row r="324" spans="1:32" x14ac:dyDescent="0.25">
      <c r="A324" s="70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</row>
    <row r="325" spans="1:32" x14ac:dyDescent="0.25">
      <c r="A325" s="70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</row>
    <row r="326" spans="1:32" x14ac:dyDescent="0.25">
      <c r="A326" s="70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</row>
    <row r="327" spans="1:32" x14ac:dyDescent="0.25">
      <c r="A327" s="70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</row>
    <row r="328" spans="1:32" x14ac:dyDescent="0.25">
      <c r="A328" s="70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</row>
    <row r="329" spans="1:32" x14ac:dyDescent="0.25">
      <c r="A329" s="70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</row>
    <row r="330" spans="1:32" x14ac:dyDescent="0.25">
      <c r="A330" s="70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</row>
    <row r="331" spans="1:32" x14ac:dyDescent="0.25">
      <c r="A331" s="70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</row>
    <row r="332" spans="1:32" x14ac:dyDescent="0.25">
      <c r="A332" s="70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</row>
    <row r="333" spans="1:32" x14ac:dyDescent="0.25">
      <c r="A333" s="70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</row>
    <row r="334" spans="1:32" x14ac:dyDescent="0.25">
      <c r="A334" s="70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</row>
    <row r="335" spans="1:32" x14ac:dyDescent="0.25">
      <c r="A335" s="70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</row>
    <row r="336" spans="1:32" x14ac:dyDescent="0.25">
      <c r="A336" s="70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</row>
    <row r="337" spans="1:32" x14ac:dyDescent="0.25">
      <c r="A337" s="70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</row>
    <row r="338" spans="1:32" x14ac:dyDescent="0.25">
      <c r="A338" s="70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</row>
    <row r="339" spans="1:32" x14ac:dyDescent="0.25">
      <c r="A339" s="70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</row>
    <row r="340" spans="1:32" x14ac:dyDescent="0.25">
      <c r="A340" s="70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</row>
    <row r="341" spans="1:32" x14ac:dyDescent="0.25">
      <c r="A341" s="70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</row>
    <row r="342" spans="1:32" x14ac:dyDescent="0.25">
      <c r="A342" s="70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</row>
    <row r="343" spans="1:32" x14ac:dyDescent="0.25">
      <c r="A343" s="70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</row>
    <row r="344" spans="1:32" x14ac:dyDescent="0.25">
      <c r="A344" s="70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</row>
    <row r="345" spans="1:32" x14ac:dyDescent="0.25">
      <c r="A345" s="70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</row>
    <row r="346" spans="1:32" x14ac:dyDescent="0.25">
      <c r="A346" s="70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</row>
    <row r="347" spans="1:32" x14ac:dyDescent="0.25">
      <c r="A347" s="70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</row>
    <row r="348" spans="1:32" x14ac:dyDescent="0.25">
      <c r="A348" s="70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</row>
    <row r="349" spans="1:32" x14ac:dyDescent="0.25">
      <c r="A349" s="70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</row>
    <row r="350" spans="1:32" x14ac:dyDescent="0.25">
      <c r="A350" s="70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</row>
    <row r="351" spans="1:32" x14ac:dyDescent="0.25">
      <c r="A351" s="70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</row>
    <row r="352" spans="1:32" x14ac:dyDescent="0.25">
      <c r="A352" s="70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</row>
    <row r="353" spans="1:32" x14ac:dyDescent="0.25">
      <c r="A353" s="70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</row>
    <row r="354" spans="1:32" x14ac:dyDescent="0.25">
      <c r="A354" s="70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</row>
    <row r="355" spans="1:32" x14ac:dyDescent="0.25">
      <c r="A355" s="70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</row>
    <row r="356" spans="1:32" x14ac:dyDescent="0.25">
      <c r="A356" s="70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</row>
    <row r="357" spans="1:32" x14ac:dyDescent="0.25">
      <c r="A357" s="70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</row>
    <row r="358" spans="1:32" x14ac:dyDescent="0.25">
      <c r="A358" s="70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</row>
    <row r="359" spans="1:32" x14ac:dyDescent="0.25">
      <c r="A359" s="70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</row>
    <row r="360" spans="1:32" x14ac:dyDescent="0.25">
      <c r="A360" s="70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</row>
    <row r="361" spans="1:32" x14ac:dyDescent="0.25">
      <c r="A361" s="70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</row>
    <row r="362" spans="1:32" x14ac:dyDescent="0.25">
      <c r="A362" s="70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</row>
    <row r="363" spans="1:32" x14ac:dyDescent="0.25">
      <c r="A363" s="70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</row>
    <row r="364" spans="1:32" x14ac:dyDescent="0.25">
      <c r="A364" s="70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</row>
    <row r="365" spans="1:32" x14ac:dyDescent="0.25">
      <c r="A365" s="70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</row>
    <row r="366" spans="1:32" x14ac:dyDescent="0.25">
      <c r="A366" s="70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</row>
    <row r="367" spans="1:32" x14ac:dyDescent="0.25">
      <c r="A367" s="70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</row>
    <row r="368" spans="1:32" x14ac:dyDescent="0.25">
      <c r="A368" s="70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</row>
    <row r="369" spans="1:32" x14ac:dyDescent="0.25">
      <c r="A369" s="70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</row>
    <row r="370" spans="1:32" x14ac:dyDescent="0.25">
      <c r="A370" s="70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</row>
    <row r="371" spans="1:32" x14ac:dyDescent="0.25">
      <c r="A371" s="70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</row>
    <row r="372" spans="1:32" x14ac:dyDescent="0.25">
      <c r="A372" s="70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</row>
    <row r="373" spans="1:32" x14ac:dyDescent="0.25">
      <c r="A373" s="70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</row>
    <row r="374" spans="1:32" x14ac:dyDescent="0.25">
      <c r="A374" s="70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</row>
    <row r="375" spans="1:32" x14ac:dyDescent="0.25">
      <c r="A375" s="70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</row>
    <row r="376" spans="1:32" x14ac:dyDescent="0.25">
      <c r="A376" s="70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</row>
    <row r="377" spans="1:32" x14ac:dyDescent="0.25">
      <c r="A377" s="70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</row>
    <row r="378" spans="1:32" x14ac:dyDescent="0.25">
      <c r="A378" s="70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</row>
    <row r="379" spans="1:32" x14ac:dyDescent="0.25">
      <c r="A379" s="70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</row>
    <row r="380" spans="1:32" x14ac:dyDescent="0.25">
      <c r="A380" s="70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</row>
    <row r="381" spans="1:32" x14ac:dyDescent="0.25">
      <c r="A381" s="70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</row>
    <row r="382" spans="1:32" x14ac:dyDescent="0.25">
      <c r="A382" s="70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</row>
    <row r="383" spans="1:32" x14ac:dyDescent="0.25">
      <c r="A383" s="70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</row>
    <row r="384" spans="1:32" x14ac:dyDescent="0.25">
      <c r="A384" s="70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</row>
    <row r="385" spans="1:32" x14ac:dyDescent="0.25">
      <c r="A385" s="70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</row>
    <row r="386" spans="1:32" x14ac:dyDescent="0.25">
      <c r="A386" s="70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</row>
    <row r="387" spans="1:32" x14ac:dyDescent="0.25">
      <c r="A387" s="70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</row>
    <row r="388" spans="1:32" x14ac:dyDescent="0.25">
      <c r="A388" s="70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</row>
    <row r="389" spans="1:32" x14ac:dyDescent="0.25">
      <c r="A389" s="70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</row>
    <row r="390" spans="1:32" x14ac:dyDescent="0.25">
      <c r="A390" s="70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</row>
    <row r="391" spans="1:32" x14ac:dyDescent="0.25">
      <c r="A391" s="70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</row>
    <row r="392" spans="1:32" x14ac:dyDescent="0.25">
      <c r="A392" s="70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</row>
    <row r="393" spans="1:32" x14ac:dyDescent="0.25">
      <c r="A393" s="70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</row>
    <row r="394" spans="1:32" x14ac:dyDescent="0.25">
      <c r="A394" s="70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</row>
    <row r="395" spans="1:32" x14ac:dyDescent="0.25">
      <c r="A395" s="70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</row>
    <row r="396" spans="1:32" x14ac:dyDescent="0.25">
      <c r="A396" s="70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</row>
    <row r="397" spans="1:32" x14ac:dyDescent="0.25">
      <c r="A397" s="70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</row>
    <row r="398" spans="1:32" x14ac:dyDescent="0.25">
      <c r="A398" s="70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</row>
    <row r="399" spans="1:32" x14ac:dyDescent="0.25">
      <c r="A399" s="70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</row>
    <row r="400" spans="1:32" x14ac:dyDescent="0.25">
      <c r="A400" s="70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</row>
    <row r="401" spans="1:32" x14ac:dyDescent="0.25">
      <c r="A401" s="70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</row>
    <row r="402" spans="1:32" x14ac:dyDescent="0.25">
      <c r="A402" s="70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</row>
    <row r="403" spans="1:32" x14ac:dyDescent="0.25">
      <c r="A403" s="70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</row>
    <row r="404" spans="1:32" x14ac:dyDescent="0.25">
      <c r="A404" s="70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</row>
    <row r="405" spans="1:32" x14ac:dyDescent="0.25">
      <c r="A405" s="70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</row>
    <row r="406" spans="1:32" x14ac:dyDescent="0.25">
      <c r="A406" s="70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</row>
    <row r="407" spans="1:32" x14ac:dyDescent="0.25">
      <c r="A407" s="70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</row>
    <row r="408" spans="1:32" x14ac:dyDescent="0.25">
      <c r="A408" s="70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</row>
    <row r="409" spans="1:32" x14ac:dyDescent="0.25">
      <c r="A409" s="70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</row>
    <row r="410" spans="1:32" x14ac:dyDescent="0.25">
      <c r="A410" s="70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</row>
    <row r="411" spans="1:32" x14ac:dyDescent="0.25">
      <c r="A411" s="70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</row>
    <row r="412" spans="1:32" x14ac:dyDescent="0.25">
      <c r="A412" s="70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</row>
    <row r="413" spans="1:32" x14ac:dyDescent="0.25">
      <c r="A413" s="70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</row>
    <row r="414" spans="1:32" x14ac:dyDescent="0.25">
      <c r="A414" s="70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</row>
    <row r="415" spans="1:32" x14ac:dyDescent="0.25">
      <c r="A415" s="70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</row>
    <row r="416" spans="1:32" x14ac:dyDescent="0.25">
      <c r="A416" s="70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</row>
    <row r="417" spans="1:32" x14ac:dyDescent="0.25">
      <c r="A417" s="70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</row>
    <row r="418" spans="1:32" x14ac:dyDescent="0.25">
      <c r="A418" s="70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</row>
    <row r="419" spans="1:32" x14ac:dyDescent="0.25">
      <c r="A419" s="70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</row>
    <row r="420" spans="1:32" x14ac:dyDescent="0.25">
      <c r="A420" s="70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</row>
    <row r="421" spans="1:32" x14ac:dyDescent="0.25">
      <c r="A421" s="70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</row>
    <row r="422" spans="1:32" x14ac:dyDescent="0.25">
      <c r="A422" s="70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</row>
    <row r="423" spans="1:32" x14ac:dyDescent="0.25">
      <c r="A423" s="70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</row>
    <row r="424" spans="1:32" x14ac:dyDescent="0.25">
      <c r="A424" s="70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</row>
    <row r="425" spans="1:32" x14ac:dyDescent="0.25">
      <c r="A425" s="70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</row>
    <row r="426" spans="1:32" x14ac:dyDescent="0.25">
      <c r="A426" s="70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</row>
    <row r="427" spans="1:32" x14ac:dyDescent="0.25">
      <c r="A427" s="70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</row>
    <row r="428" spans="1:32" x14ac:dyDescent="0.25">
      <c r="A428" s="70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</row>
    <row r="429" spans="1:32" x14ac:dyDescent="0.25">
      <c r="A429" s="70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</row>
    <row r="430" spans="1:32" x14ac:dyDescent="0.25">
      <c r="A430" s="70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</row>
    <row r="431" spans="1:32" x14ac:dyDescent="0.25">
      <c r="A431" s="70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</row>
    <row r="432" spans="1:32" x14ac:dyDescent="0.25">
      <c r="A432" s="70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</row>
    <row r="433" spans="1:32" x14ac:dyDescent="0.25">
      <c r="A433" s="70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</row>
    <row r="434" spans="1:32" x14ac:dyDescent="0.25">
      <c r="A434" s="70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</row>
    <row r="435" spans="1:32" x14ac:dyDescent="0.25">
      <c r="A435" s="70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</row>
    <row r="436" spans="1:32" x14ac:dyDescent="0.25">
      <c r="A436" s="70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</row>
    <row r="437" spans="1:32" x14ac:dyDescent="0.25">
      <c r="A437" s="70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</row>
    <row r="438" spans="1:32" x14ac:dyDescent="0.25">
      <c r="A438" s="70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</row>
    <row r="439" spans="1:32" x14ac:dyDescent="0.25">
      <c r="A439" s="70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</row>
    <row r="440" spans="1:32" x14ac:dyDescent="0.25">
      <c r="A440" s="70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</row>
    <row r="441" spans="1:32" x14ac:dyDescent="0.25">
      <c r="A441" s="70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</row>
    <row r="442" spans="1:32" x14ac:dyDescent="0.25">
      <c r="A442" s="70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</row>
    <row r="443" spans="1:32" x14ac:dyDescent="0.25">
      <c r="A443" s="70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</row>
    <row r="444" spans="1:32" x14ac:dyDescent="0.25">
      <c r="A444" s="70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</row>
    <row r="445" spans="1:32" x14ac:dyDescent="0.25">
      <c r="A445" s="70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</row>
    <row r="446" spans="1:32" x14ac:dyDescent="0.25">
      <c r="A446" s="70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</row>
    <row r="447" spans="1:32" x14ac:dyDescent="0.25">
      <c r="A447" s="70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</row>
    <row r="448" spans="1:32" x14ac:dyDescent="0.25">
      <c r="A448" s="70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</row>
    <row r="449" spans="1:32" x14ac:dyDescent="0.25">
      <c r="A449" s="70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</row>
    <row r="450" spans="1:32" x14ac:dyDescent="0.25">
      <c r="A450" s="70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</row>
    <row r="451" spans="1:32" x14ac:dyDescent="0.25">
      <c r="A451" s="70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</row>
    <row r="452" spans="1:32" x14ac:dyDescent="0.25">
      <c r="A452" s="70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</row>
    <row r="453" spans="1:32" x14ac:dyDescent="0.25">
      <c r="A453" s="70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</row>
    <row r="454" spans="1:32" x14ac:dyDescent="0.25">
      <c r="A454" s="70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</row>
    <row r="455" spans="1:32" x14ac:dyDescent="0.25">
      <c r="A455" s="70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</row>
    <row r="456" spans="1:32" x14ac:dyDescent="0.25">
      <c r="A456" s="70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</row>
    <row r="457" spans="1:32" x14ac:dyDescent="0.25">
      <c r="A457" s="70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</row>
    <row r="458" spans="1:32" x14ac:dyDescent="0.25">
      <c r="A458" s="70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</row>
    <row r="459" spans="1:32" x14ac:dyDescent="0.25">
      <c r="A459" s="70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</row>
    <row r="460" spans="1:32" x14ac:dyDescent="0.25">
      <c r="A460" s="70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</row>
    <row r="461" spans="1:32" x14ac:dyDescent="0.25">
      <c r="A461" s="70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</row>
    <row r="462" spans="1:32" x14ac:dyDescent="0.25">
      <c r="A462" s="70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</row>
    <row r="463" spans="1:32" x14ac:dyDescent="0.25">
      <c r="A463" s="70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</row>
    <row r="464" spans="1:32" x14ac:dyDescent="0.25">
      <c r="A464" s="70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</row>
    <row r="465" spans="1:32" x14ac:dyDescent="0.25">
      <c r="A465" s="70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</row>
    <row r="466" spans="1:32" x14ac:dyDescent="0.25">
      <c r="A466" s="70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</row>
    <row r="467" spans="1:32" x14ac:dyDescent="0.25">
      <c r="A467" s="70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</row>
    <row r="468" spans="1:32" x14ac:dyDescent="0.25">
      <c r="A468" s="70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</row>
    <row r="469" spans="1:32" x14ac:dyDescent="0.25">
      <c r="A469" s="70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</row>
    <row r="470" spans="1:32" x14ac:dyDescent="0.25">
      <c r="A470" s="70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</row>
    <row r="471" spans="1:32" x14ac:dyDescent="0.25">
      <c r="A471" s="70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</row>
    <row r="472" spans="1:32" x14ac:dyDescent="0.25">
      <c r="A472" s="70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</row>
    <row r="473" spans="1:32" x14ac:dyDescent="0.25">
      <c r="A473" s="70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</row>
    <row r="474" spans="1:32" x14ac:dyDescent="0.25">
      <c r="A474" s="70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</row>
    <row r="475" spans="1:32" x14ac:dyDescent="0.25">
      <c r="A475" s="70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</row>
    <row r="476" spans="1:32" x14ac:dyDescent="0.25">
      <c r="A476" s="70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</row>
    <row r="477" spans="1:32" x14ac:dyDescent="0.25">
      <c r="A477" s="70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</row>
    <row r="478" spans="1:32" x14ac:dyDescent="0.25">
      <c r="A478" s="70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</row>
    <row r="479" spans="1:32" x14ac:dyDescent="0.25">
      <c r="A479" s="70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</row>
    <row r="480" spans="1:32" x14ac:dyDescent="0.25">
      <c r="A480" s="70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</row>
    <row r="481" spans="1:32" x14ac:dyDescent="0.25">
      <c r="A481" s="70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</row>
    <row r="482" spans="1:32" x14ac:dyDescent="0.25">
      <c r="A482" s="70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</row>
    <row r="483" spans="1:32" x14ac:dyDescent="0.25">
      <c r="A483" s="70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</row>
    <row r="484" spans="1:32" x14ac:dyDescent="0.25">
      <c r="A484" s="70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</row>
    <row r="485" spans="1:32" x14ac:dyDescent="0.25">
      <c r="A485" s="70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</row>
    <row r="486" spans="1:32" x14ac:dyDescent="0.25">
      <c r="A486" s="70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</row>
    <row r="487" spans="1:32" x14ac:dyDescent="0.25">
      <c r="A487" s="70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</row>
    <row r="488" spans="1:32" x14ac:dyDescent="0.25">
      <c r="A488" s="70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</row>
    <row r="489" spans="1:32" x14ac:dyDescent="0.25">
      <c r="A489" s="70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</row>
    <row r="490" spans="1:32" x14ac:dyDescent="0.25">
      <c r="A490" s="70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</row>
    <row r="491" spans="1:32" x14ac:dyDescent="0.25">
      <c r="A491" s="70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</row>
    <row r="492" spans="1:32" x14ac:dyDescent="0.25">
      <c r="A492" s="70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</row>
    <row r="493" spans="1:32" x14ac:dyDescent="0.25">
      <c r="A493" s="70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</row>
    <row r="494" spans="1:32" x14ac:dyDescent="0.25">
      <c r="A494" s="70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</row>
    <row r="495" spans="1:32" x14ac:dyDescent="0.25">
      <c r="A495" s="70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</row>
    <row r="496" spans="1:32" x14ac:dyDescent="0.25">
      <c r="A496" s="70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</row>
    <row r="497" spans="1:32" x14ac:dyDescent="0.25">
      <c r="A497" s="70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</row>
    <row r="498" spans="1:32" x14ac:dyDescent="0.25">
      <c r="A498" s="70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</row>
    <row r="499" spans="1:32" x14ac:dyDescent="0.25">
      <c r="A499" s="70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</row>
    <row r="500" spans="1:32" x14ac:dyDescent="0.25">
      <c r="A500" s="70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</row>
    <row r="501" spans="1:32" x14ac:dyDescent="0.25">
      <c r="A501" s="70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</row>
    <row r="502" spans="1:32" x14ac:dyDescent="0.25">
      <c r="A502" s="70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</row>
    <row r="503" spans="1:32" x14ac:dyDescent="0.25">
      <c r="A503" s="70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</row>
    <row r="504" spans="1:32" x14ac:dyDescent="0.25">
      <c r="A504" s="70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</row>
    <row r="505" spans="1:32" x14ac:dyDescent="0.25">
      <c r="A505" s="70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</row>
    <row r="506" spans="1:32" x14ac:dyDescent="0.25">
      <c r="A506" s="70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</row>
    <row r="507" spans="1:32" x14ac:dyDescent="0.25">
      <c r="A507" s="70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</row>
    <row r="508" spans="1:32" x14ac:dyDescent="0.25">
      <c r="A508" s="70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</row>
    <row r="509" spans="1:32" x14ac:dyDescent="0.25">
      <c r="A509" s="70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</row>
    <row r="510" spans="1:32" x14ac:dyDescent="0.25">
      <c r="A510" s="70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</row>
    <row r="511" spans="1:32" x14ac:dyDescent="0.25">
      <c r="A511" s="70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</row>
    <row r="512" spans="1:32" x14ac:dyDescent="0.25">
      <c r="A512" s="70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</row>
    <row r="513" spans="1:32" x14ac:dyDescent="0.25">
      <c r="A513" s="70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</row>
    <row r="514" spans="1:32" x14ac:dyDescent="0.25">
      <c r="A514" s="70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</row>
    <row r="515" spans="1:32" x14ac:dyDescent="0.25">
      <c r="A515" s="70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</row>
    <row r="516" spans="1:32" x14ac:dyDescent="0.25">
      <c r="A516" s="70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</row>
    <row r="517" spans="1:32" x14ac:dyDescent="0.25">
      <c r="A517" s="70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</row>
    <row r="518" spans="1:32" x14ac:dyDescent="0.25">
      <c r="A518" s="70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</row>
    <row r="519" spans="1:32" x14ac:dyDescent="0.25">
      <c r="A519" s="70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</row>
    <row r="520" spans="1:32" x14ac:dyDescent="0.25">
      <c r="A520" s="70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</row>
    <row r="521" spans="1:32" x14ac:dyDescent="0.25">
      <c r="A521" s="70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</row>
    <row r="522" spans="1:32" x14ac:dyDescent="0.25">
      <c r="A522" s="70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</row>
    <row r="523" spans="1:32" x14ac:dyDescent="0.25">
      <c r="A523" s="70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</row>
    <row r="524" spans="1:32" x14ac:dyDescent="0.25">
      <c r="A524" s="70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</row>
    <row r="525" spans="1:32" x14ac:dyDescent="0.25">
      <c r="A525" s="70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</row>
    <row r="526" spans="1:32" x14ac:dyDescent="0.25">
      <c r="A526" s="70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</row>
    <row r="527" spans="1:32" x14ac:dyDescent="0.25">
      <c r="A527" s="70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</row>
    <row r="528" spans="1:32" x14ac:dyDescent="0.25">
      <c r="A528" s="70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</row>
    <row r="529" spans="1:32" x14ac:dyDescent="0.25">
      <c r="A529" s="70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</row>
    <row r="530" spans="1:32" x14ac:dyDescent="0.25">
      <c r="A530" s="70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</row>
    <row r="531" spans="1:32" x14ac:dyDescent="0.25">
      <c r="A531" s="70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</row>
    <row r="532" spans="1:32" x14ac:dyDescent="0.25">
      <c r="A532" s="70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</row>
    <row r="533" spans="1:32" x14ac:dyDescent="0.25">
      <c r="A533" s="70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</row>
    <row r="534" spans="1:32" x14ac:dyDescent="0.25">
      <c r="A534" s="70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</row>
    <row r="535" spans="1:32" x14ac:dyDescent="0.25">
      <c r="A535" s="70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</row>
    <row r="536" spans="1:32" x14ac:dyDescent="0.25">
      <c r="A536" s="70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</row>
    <row r="537" spans="1:32" x14ac:dyDescent="0.25">
      <c r="A537" s="70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</row>
    <row r="538" spans="1:32" x14ac:dyDescent="0.25">
      <c r="A538" s="70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</row>
    <row r="539" spans="1:32" x14ac:dyDescent="0.25">
      <c r="A539" s="70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</row>
    <row r="540" spans="1:32" x14ac:dyDescent="0.25">
      <c r="A540" s="70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</row>
    <row r="541" spans="1:32" x14ac:dyDescent="0.25">
      <c r="A541" s="70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</row>
    <row r="542" spans="1:32" x14ac:dyDescent="0.25">
      <c r="A542" s="70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</row>
    <row r="543" spans="1:32" x14ac:dyDescent="0.25">
      <c r="A543" s="70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</row>
    <row r="544" spans="1:32" x14ac:dyDescent="0.25">
      <c r="A544" s="70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</row>
    <row r="545" spans="1:32" x14ac:dyDescent="0.25">
      <c r="A545" s="70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</row>
    <row r="546" spans="1:32" x14ac:dyDescent="0.25">
      <c r="A546" s="70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</row>
    <row r="547" spans="1:32" x14ac:dyDescent="0.25">
      <c r="A547" s="70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</row>
    <row r="548" spans="1:32" x14ac:dyDescent="0.25">
      <c r="A548" s="70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</row>
    <row r="549" spans="1:32" x14ac:dyDescent="0.25">
      <c r="A549" s="70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</row>
    <row r="550" spans="1:32" x14ac:dyDescent="0.25">
      <c r="A550" s="70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</row>
    <row r="551" spans="1:32" x14ac:dyDescent="0.25">
      <c r="A551" s="70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</row>
    <row r="552" spans="1:32" x14ac:dyDescent="0.25">
      <c r="A552" s="70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</row>
    <row r="553" spans="1:32" x14ac:dyDescent="0.25">
      <c r="A553" s="70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</row>
    <row r="554" spans="1:32" x14ac:dyDescent="0.25">
      <c r="A554" s="70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</row>
    <row r="555" spans="1:32" x14ac:dyDescent="0.25">
      <c r="A555" s="70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</row>
    <row r="556" spans="1:32" x14ac:dyDescent="0.25">
      <c r="A556" s="70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</row>
    <row r="557" spans="1:32" x14ac:dyDescent="0.25">
      <c r="A557" s="70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</row>
    <row r="558" spans="1:32" x14ac:dyDescent="0.25">
      <c r="A558" s="70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</row>
    <row r="559" spans="1:32" x14ac:dyDescent="0.25">
      <c r="A559" s="70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</row>
    <row r="560" spans="1:32" x14ac:dyDescent="0.25">
      <c r="A560" s="70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</row>
    <row r="561" spans="1:32" x14ac:dyDescent="0.25">
      <c r="A561" s="70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</row>
    <row r="562" spans="1:32" x14ac:dyDescent="0.25">
      <c r="A562" s="70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</row>
    <row r="563" spans="1:32" x14ac:dyDescent="0.25">
      <c r="A563" s="70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</row>
    <row r="564" spans="1:32" x14ac:dyDescent="0.25">
      <c r="A564" s="70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</row>
    <row r="565" spans="1:32" x14ac:dyDescent="0.25">
      <c r="A565" s="70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</row>
    <row r="566" spans="1:32" x14ac:dyDescent="0.25">
      <c r="A566" s="70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</row>
    <row r="567" spans="1:32" x14ac:dyDescent="0.25">
      <c r="A567" s="70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</row>
    <row r="568" spans="1:32" x14ac:dyDescent="0.25">
      <c r="A568" s="70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</row>
    <row r="569" spans="1:32" x14ac:dyDescent="0.25">
      <c r="A569" s="70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</row>
    <row r="570" spans="1:32" x14ac:dyDescent="0.25">
      <c r="A570" s="70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</row>
    <row r="571" spans="1:32" x14ac:dyDescent="0.25">
      <c r="A571" s="70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</row>
    <row r="572" spans="1:32" x14ac:dyDescent="0.25">
      <c r="A572" s="70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</row>
    <row r="573" spans="1:32" x14ac:dyDescent="0.25">
      <c r="A573" s="70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</row>
    <row r="574" spans="1:32" x14ac:dyDescent="0.25">
      <c r="A574" s="70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</row>
    <row r="575" spans="1:32" x14ac:dyDescent="0.25">
      <c r="A575" s="70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</row>
    <row r="576" spans="1:32" x14ac:dyDescent="0.25">
      <c r="A576" s="70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</row>
    <row r="577" spans="1:32" x14ac:dyDescent="0.25">
      <c r="A577" s="70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</row>
    <row r="578" spans="1:32" x14ac:dyDescent="0.25">
      <c r="A578" s="70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</row>
    <row r="579" spans="1:32" x14ac:dyDescent="0.25">
      <c r="A579" s="70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</row>
    <row r="580" spans="1:32" x14ac:dyDescent="0.25">
      <c r="A580" s="70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</row>
    <row r="581" spans="1:32" x14ac:dyDescent="0.25">
      <c r="A581" s="70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</row>
    <row r="582" spans="1:32" x14ac:dyDescent="0.25">
      <c r="A582" s="70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</row>
    <row r="583" spans="1:32" x14ac:dyDescent="0.25">
      <c r="A583" s="70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</row>
    <row r="584" spans="1:32" x14ac:dyDescent="0.25">
      <c r="A584" s="70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</row>
    <row r="585" spans="1:32" x14ac:dyDescent="0.25">
      <c r="A585" s="70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</row>
    <row r="586" spans="1:32" x14ac:dyDescent="0.25">
      <c r="A586" s="70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</row>
    <row r="587" spans="1:32" x14ac:dyDescent="0.25">
      <c r="A587" s="70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</row>
    <row r="588" spans="1:32" x14ac:dyDescent="0.25">
      <c r="A588" s="70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</row>
    <row r="589" spans="1:32" x14ac:dyDescent="0.25">
      <c r="A589" s="70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</row>
    <row r="590" spans="1:32" x14ac:dyDescent="0.25">
      <c r="A590" s="70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</row>
    <row r="591" spans="1:32" x14ac:dyDescent="0.25">
      <c r="A591" s="70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</row>
    <row r="592" spans="1:32" x14ac:dyDescent="0.25">
      <c r="A592" s="70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</row>
    <row r="593" spans="1:32" x14ac:dyDescent="0.25">
      <c r="A593" s="70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</row>
    <row r="594" spans="1:32" x14ac:dyDescent="0.25">
      <c r="A594" s="70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</row>
    <row r="595" spans="1:32" x14ac:dyDescent="0.25">
      <c r="A595" s="70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</row>
    <row r="596" spans="1:32" x14ac:dyDescent="0.25">
      <c r="A596" s="70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</row>
    <row r="597" spans="1:32" x14ac:dyDescent="0.25">
      <c r="A597" s="70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</row>
    <row r="598" spans="1:32" x14ac:dyDescent="0.25">
      <c r="A598" s="70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</row>
    <row r="599" spans="1:32" x14ac:dyDescent="0.25">
      <c r="A599" s="70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</row>
    <row r="600" spans="1:32" x14ac:dyDescent="0.25">
      <c r="A600" s="70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</row>
    <row r="601" spans="1:32" x14ac:dyDescent="0.25">
      <c r="A601" s="70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</row>
    <row r="602" spans="1:32" x14ac:dyDescent="0.25">
      <c r="A602" s="70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</row>
    <row r="603" spans="1:32" x14ac:dyDescent="0.25">
      <c r="A603" s="70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</row>
    <row r="604" spans="1:32" x14ac:dyDescent="0.25">
      <c r="A604" s="70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</row>
    <row r="605" spans="1:32" x14ac:dyDescent="0.25">
      <c r="A605" s="70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</row>
    <row r="606" spans="1:32" x14ac:dyDescent="0.25">
      <c r="A606" s="70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</row>
    <row r="607" spans="1:32" x14ac:dyDescent="0.25">
      <c r="A607" s="70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</row>
    <row r="608" spans="1:32" x14ac:dyDescent="0.25">
      <c r="A608" s="70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</row>
    <row r="609" spans="1:32" x14ac:dyDescent="0.25">
      <c r="A609" s="70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</row>
    <row r="610" spans="1:32" x14ac:dyDescent="0.25">
      <c r="A610" s="70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</row>
    <row r="611" spans="1:32" x14ac:dyDescent="0.25">
      <c r="A611" s="70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</row>
    <row r="612" spans="1:32" x14ac:dyDescent="0.25">
      <c r="A612" s="70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</row>
    <row r="613" spans="1:32" x14ac:dyDescent="0.25">
      <c r="A613" s="70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</row>
    <row r="614" spans="1:32" x14ac:dyDescent="0.25">
      <c r="A614" s="70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</row>
    <row r="615" spans="1:32" x14ac:dyDescent="0.25">
      <c r="A615" s="70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</row>
    <row r="616" spans="1:32" x14ac:dyDescent="0.25">
      <c r="A616" s="70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</row>
    <row r="617" spans="1:32" x14ac:dyDescent="0.25">
      <c r="A617" s="70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</row>
    <row r="618" spans="1:32" x14ac:dyDescent="0.25">
      <c r="A618" s="70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</row>
    <row r="619" spans="1:32" x14ac:dyDescent="0.25">
      <c r="A619" s="70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</row>
    <row r="620" spans="1:32" x14ac:dyDescent="0.25">
      <c r="A620" s="70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</row>
    <row r="621" spans="1:32" x14ac:dyDescent="0.25">
      <c r="A621" s="70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</row>
    <row r="622" spans="1:32" x14ac:dyDescent="0.25">
      <c r="A622" s="70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</row>
    <row r="623" spans="1:32" x14ac:dyDescent="0.25">
      <c r="A623" s="70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</row>
    <row r="624" spans="1:32" x14ac:dyDescent="0.25">
      <c r="A624" s="70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</row>
    <row r="625" spans="1:32" x14ac:dyDescent="0.25">
      <c r="A625" s="70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</row>
    <row r="626" spans="1:32" x14ac:dyDescent="0.25">
      <c r="A626" s="70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</row>
    <row r="627" spans="1:32" x14ac:dyDescent="0.25">
      <c r="A627" s="70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</row>
    <row r="628" spans="1:32" x14ac:dyDescent="0.25">
      <c r="A628" s="70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</row>
    <row r="629" spans="1:32" x14ac:dyDescent="0.25">
      <c r="A629" s="70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</row>
    <row r="630" spans="1:32" x14ac:dyDescent="0.25">
      <c r="A630" s="70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</row>
    <row r="631" spans="1:32" x14ac:dyDescent="0.25">
      <c r="A631" s="70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</row>
    <row r="632" spans="1:32" x14ac:dyDescent="0.25">
      <c r="A632" s="70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</row>
    <row r="633" spans="1:32" x14ac:dyDescent="0.25">
      <c r="A633" s="70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</row>
    <row r="634" spans="1:32" x14ac:dyDescent="0.25">
      <c r="A634" s="70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</row>
    <row r="635" spans="1:32" x14ac:dyDescent="0.25">
      <c r="A635" s="70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</row>
    <row r="636" spans="1:32" x14ac:dyDescent="0.25">
      <c r="A636" s="70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</row>
    <row r="637" spans="1:32" x14ac:dyDescent="0.25">
      <c r="A637" s="70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</row>
    <row r="638" spans="1:32" x14ac:dyDescent="0.25">
      <c r="A638" s="70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</row>
    <row r="639" spans="1:32" x14ac:dyDescent="0.25">
      <c r="A639" s="70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</row>
    <row r="640" spans="1:32" x14ac:dyDescent="0.25">
      <c r="A640" s="70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</row>
    <row r="641" spans="1:32" x14ac:dyDescent="0.25">
      <c r="A641" s="70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</row>
    <row r="642" spans="1:32" x14ac:dyDescent="0.25">
      <c r="A642" s="70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</row>
    <row r="643" spans="1:32" x14ac:dyDescent="0.25">
      <c r="A643" s="70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</row>
    <row r="644" spans="1:32" x14ac:dyDescent="0.25">
      <c r="A644" s="70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</row>
    <row r="645" spans="1:32" x14ac:dyDescent="0.25">
      <c r="A645" s="70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</row>
    <row r="646" spans="1:32" x14ac:dyDescent="0.25">
      <c r="A646" s="70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</row>
    <row r="647" spans="1:32" x14ac:dyDescent="0.25">
      <c r="A647" s="70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</row>
    <row r="648" spans="1:32" x14ac:dyDescent="0.25">
      <c r="A648" s="70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</row>
    <row r="649" spans="1:32" x14ac:dyDescent="0.25">
      <c r="A649" s="70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</row>
    <row r="650" spans="1:32" x14ac:dyDescent="0.25">
      <c r="A650" s="70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</row>
    <row r="651" spans="1:32" x14ac:dyDescent="0.25">
      <c r="A651" s="70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</row>
    <row r="652" spans="1:32" x14ac:dyDescent="0.25">
      <c r="A652" s="70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</row>
    <row r="653" spans="1:32" x14ac:dyDescent="0.25">
      <c r="A653" s="70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</row>
    <row r="654" spans="1:32" x14ac:dyDescent="0.25">
      <c r="A654" s="70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</row>
    <row r="655" spans="1:32" x14ac:dyDescent="0.25">
      <c r="A655" s="70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</row>
    <row r="656" spans="1:32" x14ac:dyDescent="0.25">
      <c r="A656" s="70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</row>
    <row r="657" spans="1:32" x14ac:dyDescent="0.25">
      <c r="A657" s="70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</row>
    <row r="658" spans="1:32" x14ac:dyDescent="0.25">
      <c r="A658" s="70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</row>
    <row r="659" spans="1:32" x14ac:dyDescent="0.25">
      <c r="A659" s="70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</row>
    <row r="660" spans="1:32" x14ac:dyDescent="0.25">
      <c r="A660" s="70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</row>
    <row r="661" spans="1:32" x14ac:dyDescent="0.25">
      <c r="A661" s="70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</row>
    <row r="662" spans="1:32" x14ac:dyDescent="0.25">
      <c r="A662" s="70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</row>
    <row r="663" spans="1:32" x14ac:dyDescent="0.25">
      <c r="A663" s="70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</row>
    <row r="664" spans="1:32" x14ac:dyDescent="0.25">
      <c r="A664" s="70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</row>
    <row r="665" spans="1:32" x14ac:dyDescent="0.25">
      <c r="A665" s="70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</row>
    <row r="666" spans="1:32" x14ac:dyDescent="0.25">
      <c r="A666" s="70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</row>
    <row r="667" spans="1:32" x14ac:dyDescent="0.25">
      <c r="A667" s="70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</row>
    <row r="668" spans="1:32" x14ac:dyDescent="0.25">
      <c r="A668" s="70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</row>
    <row r="669" spans="1:32" x14ac:dyDescent="0.25">
      <c r="A669" s="70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</row>
    <row r="670" spans="1:32" x14ac:dyDescent="0.25">
      <c r="A670" s="70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</row>
    <row r="671" spans="1:32" x14ac:dyDescent="0.25">
      <c r="A671" s="70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</row>
    <row r="672" spans="1:32" x14ac:dyDescent="0.25">
      <c r="A672" s="70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</row>
    <row r="673" spans="1:32" x14ac:dyDescent="0.25">
      <c r="A673" s="70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</row>
    <row r="674" spans="1:32" x14ac:dyDescent="0.25">
      <c r="A674" s="70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</row>
    <row r="675" spans="1:32" x14ac:dyDescent="0.25">
      <c r="A675" s="70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</row>
    <row r="676" spans="1:32" x14ac:dyDescent="0.25">
      <c r="A676" s="70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</row>
    <row r="677" spans="1:32" x14ac:dyDescent="0.25">
      <c r="A677" s="70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</row>
    <row r="678" spans="1:32" x14ac:dyDescent="0.25">
      <c r="A678" s="70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</row>
    <row r="679" spans="1:32" x14ac:dyDescent="0.25">
      <c r="A679" s="70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</row>
    <row r="680" spans="1:32" x14ac:dyDescent="0.25">
      <c r="A680" s="70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</row>
    <row r="681" spans="1:32" x14ac:dyDescent="0.25">
      <c r="A681" s="70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</row>
    <row r="682" spans="1:32" x14ac:dyDescent="0.25">
      <c r="A682" s="70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</row>
    <row r="683" spans="1:32" x14ac:dyDescent="0.25">
      <c r="A683" s="70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</row>
    <row r="684" spans="1:32" x14ac:dyDescent="0.25">
      <c r="A684" s="70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</row>
    <row r="685" spans="1:32" x14ac:dyDescent="0.25">
      <c r="A685" s="70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</row>
    <row r="686" spans="1:32" x14ac:dyDescent="0.25">
      <c r="A686" s="70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</row>
    <row r="687" spans="1:32" x14ac:dyDescent="0.25">
      <c r="A687" s="70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</row>
    <row r="688" spans="1:32" x14ac:dyDescent="0.25">
      <c r="A688" s="70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</row>
    <row r="689" spans="1:32" x14ac:dyDescent="0.25">
      <c r="A689" s="70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</row>
    <row r="690" spans="1:32" x14ac:dyDescent="0.25">
      <c r="A690" s="70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</row>
    <row r="691" spans="1:32" x14ac:dyDescent="0.25">
      <c r="A691" s="70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</row>
    <row r="692" spans="1:32" x14ac:dyDescent="0.25">
      <c r="A692" s="70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</row>
    <row r="693" spans="1:32" x14ac:dyDescent="0.25">
      <c r="A693" s="70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</row>
    <row r="694" spans="1:32" x14ac:dyDescent="0.25">
      <c r="A694" s="70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</row>
    <row r="695" spans="1:32" x14ac:dyDescent="0.25">
      <c r="A695" s="70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</row>
    <row r="696" spans="1:32" x14ac:dyDescent="0.25">
      <c r="A696" s="70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</row>
    <row r="697" spans="1:32" x14ac:dyDescent="0.25">
      <c r="A697" s="70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</row>
    <row r="698" spans="1:32" x14ac:dyDescent="0.25">
      <c r="A698" s="70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</row>
    <row r="699" spans="1:32" x14ac:dyDescent="0.25">
      <c r="A699" s="70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</row>
    <row r="700" spans="1:32" x14ac:dyDescent="0.25">
      <c r="A700" s="70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</row>
    <row r="701" spans="1:32" x14ac:dyDescent="0.25">
      <c r="A701" s="70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</row>
    <row r="702" spans="1:32" x14ac:dyDescent="0.25">
      <c r="A702" s="70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</row>
    <row r="703" spans="1:32" x14ac:dyDescent="0.25">
      <c r="A703" s="70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</row>
    <row r="704" spans="1:32" x14ac:dyDescent="0.25">
      <c r="A704" s="70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</row>
    <row r="705" spans="1:32" x14ac:dyDescent="0.25">
      <c r="A705" s="70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</row>
    <row r="706" spans="1:32" x14ac:dyDescent="0.25">
      <c r="A706" s="70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</row>
    <row r="707" spans="1:32" x14ac:dyDescent="0.25">
      <c r="A707" s="70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</row>
    <row r="708" spans="1:32" x14ac:dyDescent="0.25">
      <c r="A708" s="70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</row>
    <row r="709" spans="1:32" x14ac:dyDescent="0.25">
      <c r="A709" s="70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</row>
    <row r="710" spans="1:32" x14ac:dyDescent="0.25">
      <c r="A710" s="70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</row>
    <row r="711" spans="1:32" x14ac:dyDescent="0.25">
      <c r="A711" s="70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</row>
    <row r="712" spans="1:32" x14ac:dyDescent="0.25">
      <c r="A712" s="70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</row>
    <row r="713" spans="1:32" x14ac:dyDescent="0.25">
      <c r="A713" s="70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</row>
    <row r="714" spans="1:32" x14ac:dyDescent="0.25">
      <c r="A714" s="70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</row>
    <row r="715" spans="1:32" x14ac:dyDescent="0.25">
      <c r="A715" s="70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</row>
    <row r="716" spans="1:32" x14ac:dyDescent="0.25">
      <c r="A716" s="70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</row>
    <row r="717" spans="1:32" x14ac:dyDescent="0.25">
      <c r="A717" s="70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</row>
    <row r="718" spans="1:32" x14ac:dyDescent="0.25">
      <c r="A718" s="70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</row>
    <row r="719" spans="1:32" x14ac:dyDescent="0.25">
      <c r="A719" s="70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</row>
    <row r="720" spans="1:32" x14ac:dyDescent="0.25">
      <c r="A720" s="70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</row>
    <row r="721" spans="1:32" x14ac:dyDescent="0.25">
      <c r="A721" s="70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</row>
    <row r="722" spans="1:32" x14ac:dyDescent="0.25">
      <c r="A722" s="70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</row>
    <row r="723" spans="1:32" x14ac:dyDescent="0.25">
      <c r="A723" s="70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</row>
    <row r="724" spans="1:32" x14ac:dyDescent="0.25">
      <c r="A724" s="70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</row>
    <row r="725" spans="1:32" x14ac:dyDescent="0.25">
      <c r="A725" s="70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</row>
    <row r="726" spans="1:32" x14ac:dyDescent="0.25">
      <c r="A726" s="70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</row>
    <row r="727" spans="1:32" x14ac:dyDescent="0.25">
      <c r="A727" s="70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</row>
    <row r="728" spans="1:32" x14ac:dyDescent="0.25">
      <c r="A728" s="70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</row>
    <row r="729" spans="1:32" x14ac:dyDescent="0.25">
      <c r="A729" s="70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</row>
    <row r="730" spans="1:32" x14ac:dyDescent="0.25">
      <c r="A730" s="70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</row>
    <row r="731" spans="1:32" x14ac:dyDescent="0.25">
      <c r="A731" s="70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</row>
    <row r="732" spans="1:32" x14ac:dyDescent="0.25">
      <c r="A732" s="70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</row>
    <row r="733" spans="1:32" x14ac:dyDescent="0.25">
      <c r="A733" s="70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</row>
    <row r="734" spans="1:32" x14ac:dyDescent="0.25">
      <c r="A734" s="70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</row>
    <row r="735" spans="1:32" x14ac:dyDescent="0.25">
      <c r="A735" s="70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</row>
    <row r="736" spans="1:32" x14ac:dyDescent="0.25">
      <c r="A736" s="70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</row>
    <row r="737" spans="1:32" x14ac:dyDescent="0.25">
      <c r="A737" s="70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</row>
    <row r="738" spans="1:32" x14ac:dyDescent="0.25">
      <c r="A738" s="70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</row>
    <row r="739" spans="1:32" x14ac:dyDescent="0.25">
      <c r="A739" s="70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</row>
    <row r="740" spans="1:32" x14ac:dyDescent="0.25">
      <c r="A740" s="70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</row>
    <row r="741" spans="1:32" x14ac:dyDescent="0.25">
      <c r="A741" s="70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</row>
    <row r="742" spans="1:32" x14ac:dyDescent="0.25">
      <c r="A742" s="70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</row>
    <row r="743" spans="1:32" x14ac:dyDescent="0.25">
      <c r="A743" s="70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</row>
    <row r="744" spans="1:32" x14ac:dyDescent="0.25">
      <c r="A744" s="70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</row>
    <row r="745" spans="1:32" x14ac:dyDescent="0.25">
      <c r="A745" s="70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</row>
    <row r="746" spans="1:32" x14ac:dyDescent="0.25">
      <c r="A746" s="70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</row>
    <row r="747" spans="1:32" x14ac:dyDescent="0.25">
      <c r="A747" s="70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</row>
    <row r="748" spans="1:32" x14ac:dyDescent="0.25">
      <c r="A748" s="70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</row>
    <row r="749" spans="1:32" x14ac:dyDescent="0.25">
      <c r="A749" s="70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</row>
    <row r="750" spans="1:32" x14ac:dyDescent="0.25">
      <c r="A750" s="70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</row>
    <row r="751" spans="1:32" x14ac:dyDescent="0.25">
      <c r="A751" s="70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</row>
    <row r="752" spans="1:32" x14ac:dyDescent="0.25">
      <c r="A752" s="70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</row>
    <row r="753" spans="1:32" x14ac:dyDescent="0.25">
      <c r="A753" s="70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</row>
    <row r="754" spans="1:32" x14ac:dyDescent="0.25">
      <c r="A754" s="70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</row>
    <row r="755" spans="1:32" x14ac:dyDescent="0.25">
      <c r="A755" s="70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</row>
    <row r="756" spans="1:32" x14ac:dyDescent="0.25">
      <c r="A756" s="70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</row>
    <row r="757" spans="1:32" x14ac:dyDescent="0.25">
      <c r="A757" s="70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</row>
    <row r="758" spans="1:32" x14ac:dyDescent="0.25">
      <c r="A758" s="70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</row>
    <row r="759" spans="1:32" x14ac:dyDescent="0.25">
      <c r="A759" s="70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</row>
    <row r="760" spans="1:32" x14ac:dyDescent="0.25">
      <c r="A760" s="70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</row>
    <row r="761" spans="1:32" x14ac:dyDescent="0.25">
      <c r="A761" s="70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</row>
    <row r="762" spans="1:32" x14ac:dyDescent="0.25">
      <c r="A762" s="70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</row>
    <row r="763" spans="1:32" x14ac:dyDescent="0.25">
      <c r="A763" s="70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</row>
    <row r="764" spans="1:32" x14ac:dyDescent="0.25">
      <c r="A764" s="70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</row>
    <row r="765" spans="1:32" x14ac:dyDescent="0.25">
      <c r="A765" s="70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</row>
    <row r="766" spans="1:32" x14ac:dyDescent="0.25">
      <c r="A766" s="70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</row>
    <row r="767" spans="1:32" x14ac:dyDescent="0.25">
      <c r="A767" s="70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</row>
    <row r="768" spans="1:32" x14ac:dyDescent="0.25">
      <c r="A768" s="70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</row>
    <row r="769" spans="1:32" x14ac:dyDescent="0.25">
      <c r="A769" s="70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</row>
    <row r="770" spans="1:32" x14ac:dyDescent="0.25">
      <c r="A770" s="70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</row>
    <row r="771" spans="1:32" x14ac:dyDescent="0.25">
      <c r="A771" s="70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</row>
    <row r="772" spans="1:32" x14ac:dyDescent="0.25">
      <c r="A772" s="70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</row>
    <row r="773" spans="1:32" x14ac:dyDescent="0.25">
      <c r="A773" s="70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</row>
    <row r="774" spans="1:32" x14ac:dyDescent="0.25">
      <c r="A774" s="70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</row>
    <row r="775" spans="1:32" x14ac:dyDescent="0.25">
      <c r="A775" s="70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</row>
    <row r="776" spans="1:32" x14ac:dyDescent="0.25">
      <c r="A776" s="70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</row>
    <row r="777" spans="1:32" x14ac:dyDescent="0.25">
      <c r="A777" s="70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</row>
    <row r="778" spans="1:32" x14ac:dyDescent="0.25">
      <c r="A778" s="70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</row>
    <row r="779" spans="1:32" x14ac:dyDescent="0.25">
      <c r="A779" s="70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</row>
    <row r="780" spans="1:32" x14ac:dyDescent="0.25">
      <c r="A780" s="70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</row>
    <row r="781" spans="1:32" x14ac:dyDescent="0.25">
      <c r="A781" s="70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</row>
    <row r="782" spans="1:32" x14ac:dyDescent="0.25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</row>
    <row r="783" spans="1:32" x14ac:dyDescent="0.25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</row>
    <row r="784" spans="1:32" x14ac:dyDescent="0.25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</row>
    <row r="785" spans="1:18" x14ac:dyDescent="0.25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</row>
    <row r="786" spans="1:18" x14ac:dyDescent="0.25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</row>
    <row r="787" spans="1:18" x14ac:dyDescent="0.25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</row>
    <row r="788" spans="1:18" x14ac:dyDescent="0.25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</row>
    <row r="789" spans="1:18" x14ac:dyDescent="0.25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</row>
    <row r="790" spans="1:18" x14ac:dyDescent="0.25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</row>
    <row r="791" spans="1:18" x14ac:dyDescent="0.25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</row>
    <row r="792" spans="1:18" x14ac:dyDescent="0.25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</row>
    <row r="793" spans="1:18" x14ac:dyDescent="0.25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</row>
    <row r="794" spans="1:18" x14ac:dyDescent="0.25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</row>
    <row r="795" spans="1:18" x14ac:dyDescent="0.25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</row>
    <row r="796" spans="1:18" x14ac:dyDescent="0.25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</row>
    <row r="797" spans="1:18" x14ac:dyDescent="0.25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</row>
    <row r="798" spans="1:18" x14ac:dyDescent="0.25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</row>
    <row r="799" spans="1:18" x14ac:dyDescent="0.25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</row>
    <row r="800" spans="1:18" x14ac:dyDescent="0.25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</row>
    <row r="801" spans="1:18" x14ac:dyDescent="0.25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</row>
    <row r="802" spans="1:18" x14ac:dyDescent="0.25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</row>
    <row r="803" spans="1:18" x14ac:dyDescent="0.25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</row>
    <row r="804" spans="1:18" x14ac:dyDescent="0.25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</row>
    <row r="805" spans="1:18" x14ac:dyDescent="0.25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</row>
    <row r="806" spans="1:18" x14ac:dyDescent="0.25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</row>
    <row r="807" spans="1:18" x14ac:dyDescent="0.25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</row>
    <row r="808" spans="1:18" x14ac:dyDescent="0.25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</row>
    <row r="809" spans="1:18" x14ac:dyDescent="0.25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</row>
    <row r="810" spans="1:18" x14ac:dyDescent="0.25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</row>
    <row r="811" spans="1:18" x14ac:dyDescent="0.25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</row>
    <row r="812" spans="1:18" x14ac:dyDescent="0.25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</row>
    <row r="813" spans="1:18" x14ac:dyDescent="0.25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</row>
    <row r="814" spans="1:18" x14ac:dyDescent="0.25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</row>
    <row r="815" spans="1:18" x14ac:dyDescent="0.25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</row>
    <row r="816" spans="1:18" x14ac:dyDescent="0.25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</row>
    <row r="817" spans="1:18" x14ac:dyDescent="0.25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</row>
    <row r="818" spans="1:18" x14ac:dyDescent="0.25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</row>
    <row r="819" spans="1:18" x14ac:dyDescent="0.25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</row>
    <row r="820" spans="1:18" x14ac:dyDescent="0.25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</row>
    <row r="821" spans="1:18" x14ac:dyDescent="0.25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</row>
    <row r="822" spans="1:18" x14ac:dyDescent="0.25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</row>
    <row r="823" spans="1:18" x14ac:dyDescent="0.25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</row>
    <row r="824" spans="1:18" x14ac:dyDescent="0.25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</row>
    <row r="825" spans="1:18" x14ac:dyDescent="0.25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</row>
    <row r="826" spans="1:18" x14ac:dyDescent="0.25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</row>
    <row r="827" spans="1:18" x14ac:dyDescent="0.25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</row>
    <row r="828" spans="1:18" x14ac:dyDescent="0.25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</row>
    <row r="829" spans="1:18" x14ac:dyDescent="0.25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</row>
    <row r="830" spans="1:18" x14ac:dyDescent="0.25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</row>
    <row r="831" spans="1:18" x14ac:dyDescent="0.25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</row>
    <row r="832" spans="1:18" x14ac:dyDescent="0.25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</row>
    <row r="833" spans="1:18" x14ac:dyDescent="0.25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</row>
    <row r="834" spans="1:18" x14ac:dyDescent="0.25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</row>
    <row r="835" spans="1:18" x14ac:dyDescent="0.25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</row>
    <row r="836" spans="1:18" x14ac:dyDescent="0.25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</row>
    <row r="837" spans="1:18" x14ac:dyDescent="0.25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</row>
    <row r="838" spans="1:18" x14ac:dyDescent="0.25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</row>
    <row r="839" spans="1:18" x14ac:dyDescent="0.25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</row>
    <row r="840" spans="1:18" x14ac:dyDescent="0.25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</row>
    <row r="841" spans="1:18" x14ac:dyDescent="0.25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</row>
    <row r="842" spans="1:18" x14ac:dyDescent="0.25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</row>
    <row r="843" spans="1:18" x14ac:dyDescent="0.25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</row>
    <row r="844" spans="1:18" x14ac:dyDescent="0.25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</row>
    <row r="845" spans="1:18" x14ac:dyDescent="0.25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</row>
    <row r="846" spans="1:18" x14ac:dyDescent="0.25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</row>
    <row r="847" spans="1:18" x14ac:dyDescent="0.25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</row>
    <row r="848" spans="1:18" x14ac:dyDescent="0.25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</row>
    <row r="849" spans="1:18" x14ac:dyDescent="0.25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</row>
    <row r="850" spans="1:18" x14ac:dyDescent="0.25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</row>
    <row r="851" spans="1:18" x14ac:dyDescent="0.25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</row>
    <row r="852" spans="1:18" x14ac:dyDescent="0.25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</row>
    <row r="853" spans="1:18" x14ac:dyDescent="0.25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</row>
    <row r="854" spans="1:18" x14ac:dyDescent="0.25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</row>
    <row r="855" spans="1:18" x14ac:dyDescent="0.25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</row>
    <row r="856" spans="1:18" x14ac:dyDescent="0.25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</row>
    <row r="857" spans="1:18" x14ac:dyDescent="0.25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</row>
    <row r="858" spans="1:18" x14ac:dyDescent="0.25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</row>
    <row r="859" spans="1:18" x14ac:dyDescent="0.25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</row>
    <row r="860" spans="1:18" x14ac:dyDescent="0.25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</row>
    <row r="861" spans="1:18" x14ac:dyDescent="0.25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</row>
    <row r="862" spans="1:18" x14ac:dyDescent="0.25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</row>
    <row r="863" spans="1:18" x14ac:dyDescent="0.25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</row>
    <row r="864" spans="1:18" x14ac:dyDescent="0.25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</row>
    <row r="865" spans="1:18" x14ac:dyDescent="0.25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</row>
    <row r="866" spans="1:18" x14ac:dyDescent="0.25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</row>
    <row r="867" spans="1:18" x14ac:dyDescent="0.25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</row>
    <row r="868" spans="1:18" x14ac:dyDescent="0.25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</row>
    <row r="869" spans="1:18" x14ac:dyDescent="0.25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</row>
    <row r="870" spans="1:18" x14ac:dyDescent="0.25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</row>
    <row r="871" spans="1:18" x14ac:dyDescent="0.25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</row>
    <row r="872" spans="1:18" x14ac:dyDescent="0.25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</row>
    <row r="873" spans="1:18" x14ac:dyDescent="0.25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</row>
    <row r="874" spans="1:18" x14ac:dyDescent="0.25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</row>
    <row r="875" spans="1:18" x14ac:dyDescent="0.25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</row>
    <row r="876" spans="1:18" x14ac:dyDescent="0.25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</row>
    <row r="877" spans="1:18" x14ac:dyDescent="0.25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</row>
    <row r="878" spans="1:18" x14ac:dyDescent="0.25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</row>
    <row r="879" spans="1:18" x14ac:dyDescent="0.25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</row>
    <row r="880" spans="1:18" x14ac:dyDescent="0.25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</row>
    <row r="881" spans="1:18" x14ac:dyDescent="0.25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</row>
    <row r="882" spans="1:18" x14ac:dyDescent="0.25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</row>
    <row r="883" spans="1:18" x14ac:dyDescent="0.25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</row>
    <row r="884" spans="1:18" x14ac:dyDescent="0.25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</row>
    <row r="885" spans="1:18" x14ac:dyDescent="0.25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</row>
    <row r="886" spans="1:18" x14ac:dyDescent="0.25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</row>
    <row r="887" spans="1:18" x14ac:dyDescent="0.25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</row>
    <row r="888" spans="1:18" x14ac:dyDescent="0.25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</row>
    <row r="889" spans="1:18" x14ac:dyDescent="0.25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</row>
    <row r="890" spans="1:18" x14ac:dyDescent="0.25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</row>
    <row r="891" spans="1:18" x14ac:dyDescent="0.25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</row>
    <row r="892" spans="1:18" x14ac:dyDescent="0.25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</row>
    <row r="893" spans="1:18" x14ac:dyDescent="0.25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</row>
    <row r="894" spans="1:18" x14ac:dyDescent="0.25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</row>
    <row r="895" spans="1:18" x14ac:dyDescent="0.25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</row>
    <row r="896" spans="1:18" x14ac:dyDescent="0.25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</row>
    <row r="897" spans="1:18" x14ac:dyDescent="0.25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</row>
    <row r="898" spans="1:18" x14ac:dyDescent="0.25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</row>
    <row r="899" spans="1:18" x14ac:dyDescent="0.25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</row>
    <row r="900" spans="1:18" x14ac:dyDescent="0.25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</row>
    <row r="901" spans="1:18" x14ac:dyDescent="0.25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</row>
    <row r="902" spans="1:18" x14ac:dyDescent="0.25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</row>
    <row r="903" spans="1:18" x14ac:dyDescent="0.25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</row>
    <row r="904" spans="1:18" x14ac:dyDescent="0.25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</row>
    <row r="905" spans="1:18" x14ac:dyDescent="0.25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</row>
    <row r="906" spans="1:18" x14ac:dyDescent="0.25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</row>
    <row r="907" spans="1:18" x14ac:dyDescent="0.25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</row>
    <row r="908" spans="1:18" x14ac:dyDescent="0.25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</row>
    <row r="909" spans="1:18" x14ac:dyDescent="0.25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</row>
    <row r="910" spans="1:18" x14ac:dyDescent="0.25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</row>
    <row r="911" spans="1:18" x14ac:dyDescent="0.25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</row>
    <row r="912" spans="1:18" x14ac:dyDescent="0.25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</row>
    <row r="913" spans="1:18" x14ac:dyDescent="0.25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</row>
    <row r="914" spans="1:18" x14ac:dyDescent="0.25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</row>
    <row r="915" spans="1:18" x14ac:dyDescent="0.25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</row>
    <row r="916" spans="1:18" x14ac:dyDescent="0.25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</row>
    <row r="917" spans="1:18" x14ac:dyDescent="0.25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</row>
    <row r="918" spans="1:18" x14ac:dyDescent="0.25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</row>
    <row r="919" spans="1:18" x14ac:dyDescent="0.25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</row>
    <row r="920" spans="1:18" x14ac:dyDescent="0.25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</row>
    <row r="921" spans="1:18" x14ac:dyDescent="0.25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</row>
    <row r="922" spans="1:18" x14ac:dyDescent="0.25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</row>
    <row r="923" spans="1:18" x14ac:dyDescent="0.25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</row>
    <row r="924" spans="1:18" x14ac:dyDescent="0.25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</row>
    <row r="925" spans="1:18" x14ac:dyDescent="0.25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</row>
    <row r="926" spans="1:18" x14ac:dyDescent="0.25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</row>
    <row r="927" spans="1:18" x14ac:dyDescent="0.25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</row>
    <row r="928" spans="1:18" x14ac:dyDescent="0.25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</row>
    <row r="929" spans="1:18" x14ac:dyDescent="0.25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</row>
    <row r="930" spans="1:18" x14ac:dyDescent="0.25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</row>
    <row r="931" spans="1:18" x14ac:dyDescent="0.25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</row>
    <row r="932" spans="1:18" x14ac:dyDescent="0.25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</row>
    <row r="933" spans="1:18" x14ac:dyDescent="0.25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</row>
    <row r="934" spans="1:18" x14ac:dyDescent="0.25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</row>
    <row r="935" spans="1:18" x14ac:dyDescent="0.25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</row>
    <row r="936" spans="1:18" x14ac:dyDescent="0.25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</row>
    <row r="937" spans="1:18" x14ac:dyDescent="0.25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</row>
    <row r="938" spans="1:18" x14ac:dyDescent="0.25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</row>
    <row r="939" spans="1:18" x14ac:dyDescent="0.25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</row>
    <row r="940" spans="1:18" x14ac:dyDescent="0.25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</row>
    <row r="941" spans="1:18" x14ac:dyDescent="0.25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</row>
    <row r="942" spans="1:18" x14ac:dyDescent="0.25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</row>
    <row r="943" spans="1:18" x14ac:dyDescent="0.25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</row>
    <row r="944" spans="1:18" x14ac:dyDescent="0.25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</row>
    <row r="945" spans="1:18" x14ac:dyDescent="0.25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</row>
    <row r="946" spans="1:18" x14ac:dyDescent="0.25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</row>
    <row r="947" spans="1:18" x14ac:dyDescent="0.25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</row>
    <row r="948" spans="1:18" x14ac:dyDescent="0.25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</row>
    <row r="949" spans="1:18" x14ac:dyDescent="0.25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</row>
    <row r="950" spans="1:18" x14ac:dyDescent="0.25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</row>
    <row r="951" spans="1:18" x14ac:dyDescent="0.25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</row>
    <row r="952" spans="1:18" x14ac:dyDescent="0.25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</row>
    <row r="953" spans="1:18" x14ac:dyDescent="0.25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</row>
    <row r="954" spans="1:18" x14ac:dyDescent="0.25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</row>
    <row r="955" spans="1:18" x14ac:dyDescent="0.25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</row>
    <row r="956" spans="1:18" x14ac:dyDescent="0.25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</row>
    <row r="957" spans="1:18" x14ac:dyDescent="0.25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</row>
    <row r="958" spans="1:18" x14ac:dyDescent="0.25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</row>
    <row r="959" spans="1:18" x14ac:dyDescent="0.25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</row>
    <row r="960" spans="1:18" x14ac:dyDescent="0.25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</row>
    <row r="961" spans="1:18" x14ac:dyDescent="0.25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</row>
    <row r="962" spans="1:18" x14ac:dyDescent="0.25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</row>
    <row r="963" spans="1:18" x14ac:dyDescent="0.25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</row>
    <row r="964" spans="1:18" x14ac:dyDescent="0.25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</row>
    <row r="965" spans="1:18" x14ac:dyDescent="0.25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</row>
    <row r="966" spans="1:18" x14ac:dyDescent="0.25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</row>
    <row r="967" spans="1:18" x14ac:dyDescent="0.25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</row>
    <row r="968" spans="1:18" x14ac:dyDescent="0.25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</row>
    <row r="969" spans="1:18" x14ac:dyDescent="0.25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</row>
    <row r="970" spans="1:18" x14ac:dyDescent="0.25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</row>
    <row r="971" spans="1:18" x14ac:dyDescent="0.25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</row>
    <row r="972" spans="1:18" x14ac:dyDescent="0.25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</row>
    <row r="973" spans="1:18" x14ac:dyDescent="0.25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</row>
    <row r="974" spans="1:18" x14ac:dyDescent="0.25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</row>
    <row r="975" spans="1:18" x14ac:dyDescent="0.25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</row>
    <row r="976" spans="1:18" x14ac:dyDescent="0.25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</row>
    <row r="977" spans="1:18" x14ac:dyDescent="0.25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</row>
    <row r="978" spans="1:18" x14ac:dyDescent="0.25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</row>
    <row r="979" spans="1:18" x14ac:dyDescent="0.25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</row>
    <row r="980" spans="1:18" x14ac:dyDescent="0.25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</row>
    <row r="981" spans="1:18" x14ac:dyDescent="0.25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</row>
    <row r="982" spans="1:18" x14ac:dyDescent="0.25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</row>
    <row r="983" spans="1:18" x14ac:dyDescent="0.25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</row>
    <row r="984" spans="1:18" x14ac:dyDescent="0.25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</row>
    <row r="985" spans="1:18" x14ac:dyDescent="0.25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</row>
    <row r="986" spans="1:18" x14ac:dyDescent="0.25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</row>
    <row r="987" spans="1:18" x14ac:dyDescent="0.25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</row>
    <row r="988" spans="1:18" x14ac:dyDescent="0.25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</row>
    <row r="989" spans="1:18" x14ac:dyDescent="0.25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</row>
    <row r="990" spans="1:18" x14ac:dyDescent="0.25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</row>
    <row r="991" spans="1:18" x14ac:dyDescent="0.25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</row>
    <row r="992" spans="1:18" x14ac:dyDescent="0.25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</row>
    <row r="993" spans="1:18" x14ac:dyDescent="0.25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</row>
    <row r="994" spans="1:18" x14ac:dyDescent="0.25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</row>
    <row r="995" spans="1:18" x14ac:dyDescent="0.25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</row>
    <row r="996" spans="1:18" x14ac:dyDescent="0.25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</row>
    <row r="997" spans="1:18" x14ac:dyDescent="0.25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</row>
    <row r="998" spans="1:18" x14ac:dyDescent="0.25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</row>
    <row r="999" spans="1:18" x14ac:dyDescent="0.25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</row>
    <row r="1000" spans="1:18" x14ac:dyDescent="0.25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</row>
    <row r="1001" spans="1:18" x14ac:dyDescent="0.25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</row>
    <row r="1002" spans="1:18" x14ac:dyDescent="0.25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</row>
    <row r="1003" spans="1:18" x14ac:dyDescent="0.25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</row>
    <row r="1004" spans="1:18" x14ac:dyDescent="0.25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</row>
    <row r="1005" spans="1:18" x14ac:dyDescent="0.25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</row>
    <row r="1006" spans="1:18" x14ac:dyDescent="0.25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</row>
    <row r="1007" spans="1:18" x14ac:dyDescent="0.25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</row>
    <row r="1008" spans="1:18" x14ac:dyDescent="0.25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</row>
    <row r="1009" spans="1:18" x14ac:dyDescent="0.25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</row>
    <row r="1010" spans="1:18" x14ac:dyDescent="0.25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</row>
    <row r="1011" spans="1:18" x14ac:dyDescent="0.25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</row>
    <row r="1012" spans="1:18" x14ac:dyDescent="0.25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</row>
    <row r="1013" spans="1:18" x14ac:dyDescent="0.25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</row>
    <row r="1014" spans="1:18" x14ac:dyDescent="0.25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</row>
    <row r="1015" spans="1:18" x14ac:dyDescent="0.25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</row>
    <row r="1016" spans="1:18" x14ac:dyDescent="0.25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</row>
    <row r="1017" spans="1:18" x14ac:dyDescent="0.25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</row>
    <row r="1018" spans="1:18" x14ac:dyDescent="0.25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</row>
    <row r="1019" spans="1:18" x14ac:dyDescent="0.25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</row>
    <row r="1020" spans="1:18" x14ac:dyDescent="0.25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</row>
    <row r="1021" spans="1:18" x14ac:dyDescent="0.25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</row>
    <row r="1022" spans="1:18" x14ac:dyDescent="0.25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</row>
    <row r="1023" spans="1:18" x14ac:dyDescent="0.25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</row>
    <row r="1024" spans="1:18" x14ac:dyDescent="0.25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</row>
    <row r="1025" spans="1:18" x14ac:dyDescent="0.25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</row>
    <row r="1026" spans="1:18" x14ac:dyDescent="0.25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</row>
    <row r="1027" spans="1:18" x14ac:dyDescent="0.25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</row>
    <row r="1028" spans="1:18" x14ac:dyDescent="0.25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</row>
    <row r="1029" spans="1:18" x14ac:dyDescent="0.25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</row>
    <row r="1030" spans="1:18" x14ac:dyDescent="0.25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</row>
    <row r="1031" spans="1:18" x14ac:dyDescent="0.25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</row>
    <row r="1032" spans="1:18" x14ac:dyDescent="0.25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</row>
    <row r="1033" spans="1:18" x14ac:dyDescent="0.25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</row>
    <row r="1034" spans="1:18" x14ac:dyDescent="0.25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</row>
    <row r="1035" spans="1:18" x14ac:dyDescent="0.25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</row>
    <row r="1036" spans="1:18" x14ac:dyDescent="0.25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</row>
    <row r="1037" spans="1:18" x14ac:dyDescent="0.25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</row>
    <row r="1038" spans="1:18" x14ac:dyDescent="0.25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</row>
    <row r="1039" spans="1:18" x14ac:dyDescent="0.25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</row>
    <row r="1040" spans="1:18" x14ac:dyDescent="0.25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</row>
    <row r="1041" spans="1:18" x14ac:dyDescent="0.25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</row>
    <row r="1042" spans="1:18" x14ac:dyDescent="0.25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</row>
    <row r="1043" spans="1:18" x14ac:dyDescent="0.25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</row>
    <row r="1044" spans="1:18" x14ac:dyDescent="0.25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</row>
    <row r="1045" spans="1:18" x14ac:dyDescent="0.25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</row>
    <row r="1046" spans="1:18" x14ac:dyDescent="0.25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</row>
    <row r="1047" spans="1:18" x14ac:dyDescent="0.25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</row>
    <row r="1048" spans="1:18" x14ac:dyDescent="0.25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</row>
    <row r="1049" spans="1:18" x14ac:dyDescent="0.25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</row>
    <row r="1050" spans="1:18" x14ac:dyDescent="0.25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</row>
    <row r="1051" spans="1:18" x14ac:dyDescent="0.25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</row>
    <row r="1052" spans="1:18" x14ac:dyDescent="0.25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</row>
    <row r="1053" spans="1:18" x14ac:dyDescent="0.25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</row>
    <row r="1054" spans="1:18" x14ac:dyDescent="0.25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</row>
    <row r="1055" spans="1:18" x14ac:dyDescent="0.25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</row>
    <row r="1056" spans="1:18" x14ac:dyDescent="0.25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</row>
    <row r="1057" spans="1:18" x14ac:dyDescent="0.25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</row>
    <row r="1058" spans="1:18" x14ac:dyDescent="0.25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</row>
    <row r="1059" spans="1:18" x14ac:dyDescent="0.25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</row>
    <row r="1060" spans="1:18" x14ac:dyDescent="0.25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</row>
    <row r="1061" spans="1:18" x14ac:dyDescent="0.25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</row>
    <row r="1062" spans="1:18" x14ac:dyDescent="0.25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</row>
    <row r="1063" spans="1:18" x14ac:dyDescent="0.25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</row>
    <row r="1064" spans="1:18" x14ac:dyDescent="0.25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</row>
    <row r="1065" spans="1:18" x14ac:dyDescent="0.25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</row>
    <row r="1066" spans="1:18" x14ac:dyDescent="0.25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</row>
    <row r="1067" spans="1:18" x14ac:dyDescent="0.25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</row>
    <row r="1068" spans="1:18" x14ac:dyDescent="0.25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</row>
    <row r="1069" spans="1:18" x14ac:dyDescent="0.25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</row>
    <row r="1070" spans="1:18" x14ac:dyDescent="0.25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</row>
    <row r="1071" spans="1:18" x14ac:dyDescent="0.25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</row>
    <row r="1072" spans="1:18" x14ac:dyDescent="0.25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</row>
    <row r="1073" spans="1:18" x14ac:dyDescent="0.25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</row>
    <row r="1074" spans="1:18" x14ac:dyDescent="0.25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</row>
    <row r="1075" spans="1:18" x14ac:dyDescent="0.25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</row>
    <row r="1076" spans="1:18" x14ac:dyDescent="0.25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</row>
    <row r="1077" spans="1:18" x14ac:dyDescent="0.25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</row>
    <row r="1078" spans="1:18" x14ac:dyDescent="0.25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</row>
    <row r="1079" spans="1:18" x14ac:dyDescent="0.25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</row>
    <row r="1080" spans="1:18" x14ac:dyDescent="0.25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</row>
    <row r="1081" spans="1:18" x14ac:dyDescent="0.25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</row>
    <row r="1082" spans="1:18" x14ac:dyDescent="0.25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</row>
    <row r="1083" spans="1:18" x14ac:dyDescent="0.25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</row>
    <row r="1084" spans="1:18" x14ac:dyDescent="0.25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</row>
    <row r="1085" spans="1:18" x14ac:dyDescent="0.25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</row>
    <row r="1086" spans="1:18" x14ac:dyDescent="0.25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</row>
    <row r="1087" spans="1:18" x14ac:dyDescent="0.25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</row>
    <row r="1088" spans="1:18" x14ac:dyDescent="0.25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</row>
    <row r="1089" spans="1:18" x14ac:dyDescent="0.25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</row>
    <row r="1090" spans="1:18" x14ac:dyDescent="0.25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</row>
    <row r="1091" spans="1:18" x14ac:dyDescent="0.25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</row>
    <row r="1092" spans="1:18" x14ac:dyDescent="0.25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</row>
    <row r="1093" spans="1:18" x14ac:dyDescent="0.25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</row>
    <row r="1094" spans="1:18" x14ac:dyDescent="0.25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</row>
    <row r="1095" spans="1:18" x14ac:dyDescent="0.25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</row>
    <row r="1096" spans="1:18" x14ac:dyDescent="0.25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</row>
    <row r="1097" spans="1:18" x14ac:dyDescent="0.25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</row>
    <row r="1098" spans="1:18" x14ac:dyDescent="0.25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</row>
    <row r="1099" spans="1:18" x14ac:dyDescent="0.25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</row>
    <row r="1100" spans="1:18" x14ac:dyDescent="0.25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</row>
    <row r="1101" spans="1:18" x14ac:dyDescent="0.25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</row>
    <row r="1102" spans="1:18" x14ac:dyDescent="0.25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</row>
    <row r="1103" spans="1:18" x14ac:dyDescent="0.25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</row>
    <row r="1104" spans="1:18" x14ac:dyDescent="0.25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</row>
    <row r="1105" spans="1:18" x14ac:dyDescent="0.25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</row>
    <row r="1106" spans="1:18" x14ac:dyDescent="0.25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</row>
    <row r="1107" spans="1:18" x14ac:dyDescent="0.25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</row>
    <row r="1108" spans="1:18" x14ac:dyDescent="0.25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</row>
    <row r="1109" spans="1:18" x14ac:dyDescent="0.25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</row>
    <row r="1110" spans="1:18" x14ac:dyDescent="0.25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</row>
    <row r="1111" spans="1:18" x14ac:dyDescent="0.25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</row>
    <row r="1112" spans="1:18" x14ac:dyDescent="0.25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</row>
    <row r="1113" spans="1:18" x14ac:dyDescent="0.25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</row>
    <row r="1114" spans="1:18" x14ac:dyDescent="0.25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</row>
    <row r="1115" spans="1:18" x14ac:dyDescent="0.25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</row>
    <row r="1116" spans="1:18" x14ac:dyDescent="0.25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</row>
    <row r="1117" spans="1:18" x14ac:dyDescent="0.25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</row>
    <row r="1118" spans="1:18" x14ac:dyDescent="0.25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</row>
    <row r="1119" spans="1:18" x14ac:dyDescent="0.25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</row>
    <row r="1120" spans="1:18" x14ac:dyDescent="0.25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</row>
    <row r="1121" spans="1:18" x14ac:dyDescent="0.25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</row>
    <row r="1122" spans="1:18" x14ac:dyDescent="0.25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</row>
    <row r="1123" spans="1:18" x14ac:dyDescent="0.25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</row>
    <row r="1124" spans="1:18" x14ac:dyDescent="0.25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</row>
    <row r="1125" spans="1:18" x14ac:dyDescent="0.25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</row>
    <row r="1126" spans="1:18" x14ac:dyDescent="0.25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</row>
    <row r="1127" spans="1:18" x14ac:dyDescent="0.25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</row>
    <row r="1128" spans="1:18" x14ac:dyDescent="0.25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</row>
    <row r="1129" spans="1:18" x14ac:dyDescent="0.25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</row>
    <row r="1130" spans="1:18" x14ac:dyDescent="0.25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</row>
    <row r="1131" spans="1:18" x14ac:dyDescent="0.25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</row>
    <row r="1132" spans="1:18" x14ac:dyDescent="0.25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</row>
    <row r="1133" spans="1:18" x14ac:dyDescent="0.25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</row>
    <row r="1134" spans="1:18" x14ac:dyDescent="0.25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</row>
    <row r="1135" spans="1:18" x14ac:dyDescent="0.25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</row>
    <row r="1136" spans="1:18" x14ac:dyDescent="0.25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</row>
    <row r="1137" spans="1:18" x14ac:dyDescent="0.25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</row>
    <row r="1138" spans="1:18" x14ac:dyDescent="0.25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</row>
    <row r="1139" spans="1:18" x14ac:dyDescent="0.25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</row>
    <row r="1140" spans="1:18" x14ac:dyDescent="0.25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</row>
    <row r="1141" spans="1:18" x14ac:dyDescent="0.25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</row>
    <row r="1142" spans="1:18" x14ac:dyDescent="0.25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</row>
    <row r="1143" spans="1:18" x14ac:dyDescent="0.25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</row>
    <row r="1144" spans="1:18" x14ac:dyDescent="0.25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</row>
    <row r="1145" spans="1:18" x14ac:dyDescent="0.25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</row>
    <row r="1146" spans="1:18" x14ac:dyDescent="0.25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</row>
    <row r="1147" spans="1:18" x14ac:dyDescent="0.25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</row>
    <row r="1148" spans="1:18" x14ac:dyDescent="0.25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</row>
    <row r="1149" spans="1:18" x14ac:dyDescent="0.25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</row>
    <row r="1150" spans="1:18" x14ac:dyDescent="0.25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</row>
    <row r="1151" spans="1:18" x14ac:dyDescent="0.25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</row>
    <row r="1152" spans="1:18" x14ac:dyDescent="0.25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</row>
    <row r="1153" spans="1:18" x14ac:dyDescent="0.25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</row>
    <row r="1154" spans="1:18" x14ac:dyDescent="0.25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</row>
    <row r="1155" spans="1:18" x14ac:dyDescent="0.25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</row>
    <row r="1156" spans="1:18" x14ac:dyDescent="0.25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</row>
    <row r="1157" spans="1:18" x14ac:dyDescent="0.25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</row>
    <row r="1158" spans="1:18" x14ac:dyDescent="0.25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</row>
    <row r="1159" spans="1:18" x14ac:dyDescent="0.25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</row>
    <row r="1160" spans="1:18" x14ac:dyDescent="0.25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</row>
    <row r="1161" spans="1:18" x14ac:dyDescent="0.25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</row>
    <row r="1162" spans="1:18" x14ac:dyDescent="0.25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</row>
    <row r="1163" spans="1:18" x14ac:dyDescent="0.25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</row>
    <row r="1164" spans="1:18" x14ac:dyDescent="0.25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</row>
    <row r="1165" spans="1:18" x14ac:dyDescent="0.25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</row>
    <row r="1166" spans="1:18" x14ac:dyDescent="0.25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</row>
    <row r="1167" spans="1:18" x14ac:dyDescent="0.25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</row>
    <row r="1168" spans="1:18" x14ac:dyDescent="0.25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</row>
    <row r="1169" spans="1:18" x14ac:dyDescent="0.25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</row>
    <row r="1170" spans="1:18" x14ac:dyDescent="0.25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</row>
    <row r="1171" spans="1:18" x14ac:dyDescent="0.25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</row>
    <row r="1172" spans="1:18" x14ac:dyDescent="0.25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</row>
    <row r="1173" spans="1:18" x14ac:dyDescent="0.25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</row>
    <row r="1174" spans="1:18" x14ac:dyDescent="0.25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</row>
    <row r="1175" spans="1:18" x14ac:dyDescent="0.25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</row>
    <row r="1176" spans="1:18" x14ac:dyDescent="0.25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</row>
    <row r="1177" spans="1:18" x14ac:dyDescent="0.25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</row>
    <row r="1178" spans="1:18" x14ac:dyDescent="0.25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</row>
    <row r="1179" spans="1:18" x14ac:dyDescent="0.25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</row>
    <row r="1180" spans="1:18" x14ac:dyDescent="0.25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</row>
    <row r="1181" spans="1:18" x14ac:dyDescent="0.25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</row>
    <row r="1182" spans="1:18" x14ac:dyDescent="0.25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</row>
    <row r="1183" spans="1:18" x14ac:dyDescent="0.25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</row>
    <row r="1184" spans="1:18" x14ac:dyDescent="0.25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</row>
    <row r="1185" spans="1:18" x14ac:dyDescent="0.25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</row>
    <row r="1186" spans="1:18" x14ac:dyDescent="0.25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</row>
    <row r="1187" spans="1:18" x14ac:dyDescent="0.25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</row>
    <row r="1188" spans="1:18" x14ac:dyDescent="0.25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</row>
    <row r="1189" spans="1:18" x14ac:dyDescent="0.25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</row>
    <row r="1190" spans="1:18" x14ac:dyDescent="0.25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</row>
    <row r="1191" spans="1:18" x14ac:dyDescent="0.25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</row>
    <row r="1192" spans="1:18" x14ac:dyDescent="0.25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</row>
    <row r="1193" spans="1:18" x14ac:dyDescent="0.25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</row>
    <row r="1194" spans="1:18" x14ac:dyDescent="0.25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</row>
    <row r="1195" spans="1:18" x14ac:dyDescent="0.25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</row>
    <row r="1196" spans="1:18" x14ac:dyDescent="0.25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</row>
    <row r="1197" spans="1:18" x14ac:dyDescent="0.25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</row>
    <row r="1198" spans="1:18" x14ac:dyDescent="0.25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</row>
    <row r="1199" spans="1:18" x14ac:dyDescent="0.25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</row>
    <row r="1200" spans="1:18" x14ac:dyDescent="0.25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</row>
    <row r="1201" spans="1:18" x14ac:dyDescent="0.25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</row>
    <row r="1202" spans="1:18" x14ac:dyDescent="0.25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</row>
    <row r="1203" spans="1:18" x14ac:dyDescent="0.25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</row>
    <row r="1204" spans="1:18" x14ac:dyDescent="0.25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</row>
    <row r="1205" spans="1:18" x14ac:dyDescent="0.25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</row>
    <row r="1206" spans="1:18" x14ac:dyDescent="0.25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</row>
    <row r="1207" spans="1:18" x14ac:dyDescent="0.25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</row>
    <row r="1208" spans="1:18" x14ac:dyDescent="0.25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</row>
    <row r="1209" spans="1:18" x14ac:dyDescent="0.25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</row>
    <row r="1210" spans="1:18" x14ac:dyDescent="0.25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</row>
    <row r="1211" spans="1:18" x14ac:dyDescent="0.25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</row>
    <row r="1212" spans="1:18" x14ac:dyDescent="0.25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</row>
    <row r="1213" spans="1:18" x14ac:dyDescent="0.25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</row>
    <row r="1214" spans="1:18" x14ac:dyDescent="0.25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</row>
    <row r="1215" spans="1:18" x14ac:dyDescent="0.25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</row>
    <row r="1216" spans="1:18" x14ac:dyDescent="0.25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</row>
    <row r="1217" spans="1:18" x14ac:dyDescent="0.25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</row>
    <row r="1218" spans="1:18" x14ac:dyDescent="0.25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</row>
    <row r="1219" spans="1:18" x14ac:dyDescent="0.25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</row>
    <row r="1220" spans="1:18" x14ac:dyDescent="0.25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</row>
    <row r="1221" spans="1:18" x14ac:dyDescent="0.25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</row>
    <row r="1222" spans="1:18" x14ac:dyDescent="0.25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</row>
    <row r="1223" spans="1:18" x14ac:dyDescent="0.25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</row>
    <row r="1224" spans="1:18" x14ac:dyDescent="0.25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</row>
    <row r="1225" spans="1:18" x14ac:dyDescent="0.25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</row>
    <row r="1226" spans="1:18" x14ac:dyDescent="0.25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</row>
    <row r="1227" spans="1:18" x14ac:dyDescent="0.25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</row>
    <row r="1228" spans="1:18" x14ac:dyDescent="0.25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</row>
    <row r="1229" spans="1:18" x14ac:dyDescent="0.25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</row>
    <row r="1230" spans="1:18" x14ac:dyDescent="0.25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</row>
    <row r="1231" spans="1:18" x14ac:dyDescent="0.25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</row>
    <row r="1232" spans="1:18" x14ac:dyDescent="0.25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</row>
    <row r="1233" spans="1:18" x14ac:dyDescent="0.25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</row>
    <row r="1234" spans="1:18" x14ac:dyDescent="0.25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</row>
    <row r="1235" spans="1:18" x14ac:dyDescent="0.25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</row>
    <row r="1236" spans="1:18" x14ac:dyDescent="0.25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</row>
    <row r="1237" spans="1:18" x14ac:dyDescent="0.25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</row>
    <row r="1238" spans="1:18" x14ac:dyDescent="0.25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</row>
    <row r="1239" spans="1:18" x14ac:dyDescent="0.25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</row>
    <row r="1240" spans="1:18" x14ac:dyDescent="0.25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</row>
    <row r="1241" spans="1:18" x14ac:dyDescent="0.25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</row>
    <row r="1242" spans="1:18" x14ac:dyDescent="0.25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</row>
    <row r="1243" spans="1:18" x14ac:dyDescent="0.25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</row>
    <row r="1244" spans="1:18" x14ac:dyDescent="0.25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</row>
    <row r="1245" spans="1:18" x14ac:dyDescent="0.25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</row>
    <row r="1246" spans="1:18" x14ac:dyDescent="0.25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</row>
    <row r="1247" spans="1:18" x14ac:dyDescent="0.25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</row>
    <row r="1248" spans="1:18" x14ac:dyDescent="0.25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</row>
    <row r="1249" spans="1:18" x14ac:dyDescent="0.25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</row>
    <row r="1250" spans="1:18" x14ac:dyDescent="0.25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</row>
    <row r="1251" spans="1:18" x14ac:dyDescent="0.25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</row>
    <row r="1252" spans="1:18" x14ac:dyDescent="0.25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</row>
    <row r="1253" spans="1:18" x14ac:dyDescent="0.25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</row>
    <row r="1254" spans="1:18" x14ac:dyDescent="0.25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</row>
    <row r="1255" spans="1:18" x14ac:dyDescent="0.25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</row>
    <row r="1256" spans="1:18" x14ac:dyDescent="0.25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</row>
    <row r="1257" spans="1:18" x14ac:dyDescent="0.25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</row>
    <row r="1258" spans="1:18" x14ac:dyDescent="0.25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</row>
    <row r="1259" spans="1:18" x14ac:dyDescent="0.25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</row>
    <row r="1260" spans="1:18" x14ac:dyDescent="0.25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</row>
    <row r="1261" spans="1:18" x14ac:dyDescent="0.25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</row>
    <row r="1262" spans="1:18" x14ac:dyDescent="0.25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</row>
    <row r="1263" spans="1:18" x14ac:dyDescent="0.25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</row>
    <row r="1264" spans="1:18" x14ac:dyDescent="0.25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</row>
    <row r="1265" spans="1:18" x14ac:dyDescent="0.25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</row>
    <row r="1266" spans="1:18" x14ac:dyDescent="0.25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</row>
    <row r="1267" spans="1:18" x14ac:dyDescent="0.25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</row>
    <row r="1268" spans="1:18" x14ac:dyDescent="0.25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</row>
    <row r="1269" spans="1:18" x14ac:dyDescent="0.25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</row>
    <row r="1270" spans="1:18" x14ac:dyDescent="0.25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</row>
    <row r="1271" spans="1:18" x14ac:dyDescent="0.25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</row>
    <row r="1272" spans="1:18" x14ac:dyDescent="0.25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</row>
    <row r="1273" spans="1:18" x14ac:dyDescent="0.25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</row>
    <row r="1274" spans="1:18" x14ac:dyDescent="0.25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</row>
    <row r="1275" spans="1:18" x14ac:dyDescent="0.25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</row>
    <row r="1276" spans="1:18" x14ac:dyDescent="0.25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</row>
    <row r="1277" spans="1:18" x14ac:dyDescent="0.25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</row>
    <row r="1278" spans="1:18" x14ac:dyDescent="0.25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</row>
    <row r="1279" spans="1:18" x14ac:dyDescent="0.25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</row>
    <row r="1280" spans="1:18" x14ac:dyDescent="0.25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</row>
    <row r="1281" spans="1:18" x14ac:dyDescent="0.25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</row>
    <row r="1282" spans="1:18" x14ac:dyDescent="0.25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</row>
    <row r="1283" spans="1:18" x14ac:dyDescent="0.25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</row>
    <row r="1284" spans="1:18" x14ac:dyDescent="0.25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</row>
    <row r="1285" spans="1:18" x14ac:dyDescent="0.25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</row>
    <row r="1286" spans="1:18" x14ac:dyDescent="0.25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</row>
    <row r="1287" spans="1:18" x14ac:dyDescent="0.25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</row>
    <row r="1288" spans="1:18" x14ac:dyDescent="0.25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</row>
    <row r="1289" spans="1:18" x14ac:dyDescent="0.25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</row>
    <row r="1290" spans="1:18" x14ac:dyDescent="0.25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</row>
    <row r="1291" spans="1:18" x14ac:dyDescent="0.25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</row>
    <row r="1292" spans="1:18" x14ac:dyDescent="0.25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</row>
    <row r="1293" spans="1:18" x14ac:dyDescent="0.25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</row>
    <row r="1294" spans="1:18" x14ac:dyDescent="0.25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</row>
    <row r="1295" spans="1:18" x14ac:dyDescent="0.25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</row>
    <row r="1296" spans="1:18" x14ac:dyDescent="0.25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</row>
    <row r="1297" spans="1:18" x14ac:dyDescent="0.25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</row>
    <row r="1298" spans="1:18" x14ac:dyDescent="0.25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</row>
    <row r="1299" spans="1:18" x14ac:dyDescent="0.25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</row>
    <row r="1300" spans="1:18" x14ac:dyDescent="0.25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</row>
    <row r="1301" spans="1:18" x14ac:dyDescent="0.25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</row>
    <row r="1302" spans="1:18" x14ac:dyDescent="0.25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</row>
    <row r="1303" spans="1:18" x14ac:dyDescent="0.25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</row>
    <row r="1304" spans="1:18" x14ac:dyDescent="0.25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</row>
    <row r="1305" spans="1:18" x14ac:dyDescent="0.25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</row>
    <row r="1306" spans="1:18" x14ac:dyDescent="0.25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</row>
    <row r="1307" spans="1:18" x14ac:dyDescent="0.25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</row>
    <row r="1308" spans="1:18" x14ac:dyDescent="0.25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</row>
    <row r="1309" spans="1:18" x14ac:dyDescent="0.25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</row>
    <row r="1310" spans="1:18" x14ac:dyDescent="0.25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</row>
    <row r="1311" spans="1:18" x14ac:dyDescent="0.25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</row>
    <row r="1312" spans="1:18" x14ac:dyDescent="0.25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</row>
    <row r="1313" spans="1:18" x14ac:dyDescent="0.25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</row>
    <row r="1314" spans="1:18" x14ac:dyDescent="0.25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</row>
    <row r="1315" spans="1:18" x14ac:dyDescent="0.25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</row>
    <row r="1316" spans="1:18" x14ac:dyDescent="0.25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</row>
    <row r="1317" spans="1:18" x14ac:dyDescent="0.25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</row>
    <row r="1318" spans="1:18" x14ac:dyDescent="0.25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</row>
    <row r="1319" spans="1:18" x14ac:dyDescent="0.25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</row>
    <row r="1320" spans="1:18" x14ac:dyDescent="0.25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</row>
    <row r="1321" spans="1:18" x14ac:dyDescent="0.25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</row>
    <row r="1322" spans="1:18" x14ac:dyDescent="0.25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</row>
    <row r="1323" spans="1:18" x14ac:dyDescent="0.25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</row>
    <row r="1324" spans="1:18" x14ac:dyDescent="0.25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</row>
    <row r="1325" spans="1:18" x14ac:dyDescent="0.25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</row>
    <row r="1326" spans="1:18" x14ac:dyDescent="0.25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</row>
    <row r="1327" spans="1:18" x14ac:dyDescent="0.25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</row>
    <row r="1328" spans="1:18" x14ac:dyDescent="0.25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</row>
    <row r="1329" spans="1:18" x14ac:dyDescent="0.25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</row>
    <row r="1330" spans="1:18" x14ac:dyDescent="0.25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</row>
    <row r="1331" spans="1:18" x14ac:dyDescent="0.25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</row>
    <row r="1332" spans="1:18" x14ac:dyDescent="0.25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</row>
    <row r="1333" spans="1:18" x14ac:dyDescent="0.25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</row>
    <row r="1334" spans="1:18" x14ac:dyDescent="0.25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</row>
    <row r="1335" spans="1:18" x14ac:dyDescent="0.25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</row>
    <row r="1336" spans="1:18" x14ac:dyDescent="0.25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</row>
    <row r="1337" spans="1:18" x14ac:dyDescent="0.25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</row>
    <row r="1338" spans="1:18" x14ac:dyDescent="0.25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</row>
    <row r="1339" spans="1:18" x14ac:dyDescent="0.25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</row>
    <row r="1340" spans="1:18" x14ac:dyDescent="0.25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</row>
    <row r="1341" spans="1:18" x14ac:dyDescent="0.25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</row>
    <row r="1342" spans="1:18" x14ac:dyDescent="0.25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</row>
    <row r="1343" spans="1:18" x14ac:dyDescent="0.25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</row>
    <row r="1344" spans="1:18" x14ac:dyDescent="0.25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</row>
    <row r="1345" spans="1:18" x14ac:dyDescent="0.25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</row>
    <row r="1346" spans="1:18" x14ac:dyDescent="0.25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</row>
    <row r="1347" spans="1:18" x14ac:dyDescent="0.25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</row>
    <row r="1348" spans="1:18" x14ac:dyDescent="0.25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</row>
    <row r="1349" spans="1:18" x14ac:dyDescent="0.25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</row>
    <row r="1350" spans="1:18" x14ac:dyDescent="0.25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</row>
    <row r="1351" spans="1:18" x14ac:dyDescent="0.25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</row>
    <row r="1352" spans="1:18" x14ac:dyDescent="0.25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</row>
    <row r="1353" spans="1:18" x14ac:dyDescent="0.25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</row>
    <row r="1354" spans="1:18" x14ac:dyDescent="0.25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</row>
    <row r="1355" spans="1:18" x14ac:dyDescent="0.25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</row>
    <row r="1356" spans="1:18" x14ac:dyDescent="0.25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</row>
    <row r="1357" spans="1:18" x14ac:dyDescent="0.25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</row>
    <row r="1358" spans="1:18" x14ac:dyDescent="0.25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</row>
    <row r="1359" spans="1:18" x14ac:dyDescent="0.25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</row>
    <row r="1360" spans="1:18" x14ac:dyDescent="0.25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</row>
    <row r="1361" spans="1:18" x14ac:dyDescent="0.25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</row>
    <row r="1362" spans="1:18" x14ac:dyDescent="0.25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</row>
    <row r="1363" spans="1:18" x14ac:dyDescent="0.25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</row>
    <row r="1364" spans="1:18" x14ac:dyDescent="0.25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</row>
    <row r="1365" spans="1:18" x14ac:dyDescent="0.25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</row>
    <row r="1366" spans="1:18" x14ac:dyDescent="0.25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</row>
    <row r="1367" spans="1:18" x14ac:dyDescent="0.25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</row>
    <row r="1368" spans="1:18" x14ac:dyDescent="0.25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</row>
    <row r="1369" spans="1:18" x14ac:dyDescent="0.25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</row>
    <row r="1370" spans="1:18" x14ac:dyDescent="0.25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</row>
    <row r="1371" spans="1:18" x14ac:dyDescent="0.25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</row>
    <row r="1372" spans="1:18" x14ac:dyDescent="0.25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</row>
    <row r="1373" spans="1:18" x14ac:dyDescent="0.25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</row>
    <row r="1374" spans="1:18" x14ac:dyDescent="0.25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</row>
    <row r="1375" spans="1:18" x14ac:dyDescent="0.25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</row>
    <row r="1376" spans="1:18" x14ac:dyDescent="0.25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</row>
    <row r="1377" spans="1:18" x14ac:dyDescent="0.25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</row>
    <row r="1378" spans="1:18" x14ac:dyDescent="0.25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</row>
    <row r="1379" spans="1:18" x14ac:dyDescent="0.25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</row>
    <row r="1380" spans="1:18" x14ac:dyDescent="0.25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</row>
    <row r="1381" spans="1:18" x14ac:dyDescent="0.25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</row>
    <row r="1382" spans="1:18" x14ac:dyDescent="0.25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</row>
    <row r="1383" spans="1:18" x14ac:dyDescent="0.25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</row>
    <row r="1384" spans="1:18" x14ac:dyDescent="0.25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</row>
    <row r="1385" spans="1:18" x14ac:dyDescent="0.25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</row>
    <row r="1386" spans="1:18" x14ac:dyDescent="0.25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</row>
    <row r="1387" spans="1:18" x14ac:dyDescent="0.25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</row>
    <row r="1388" spans="1:18" x14ac:dyDescent="0.25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</row>
    <row r="1389" spans="1:18" x14ac:dyDescent="0.25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</row>
    <row r="1390" spans="1:18" x14ac:dyDescent="0.25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</row>
    <row r="1391" spans="1:18" x14ac:dyDescent="0.25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</row>
    <row r="1392" spans="1:18" x14ac:dyDescent="0.25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</row>
    <row r="1393" spans="1:18" x14ac:dyDescent="0.25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</row>
    <row r="1394" spans="1:18" x14ac:dyDescent="0.25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</row>
    <row r="1395" spans="1:18" x14ac:dyDescent="0.25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</row>
    <row r="1396" spans="1:18" x14ac:dyDescent="0.25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</row>
    <row r="1397" spans="1:18" x14ac:dyDescent="0.25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</row>
    <row r="1398" spans="1:18" x14ac:dyDescent="0.25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</row>
    <row r="1399" spans="1:18" x14ac:dyDescent="0.25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</row>
    <row r="1400" spans="1:18" x14ac:dyDescent="0.25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</row>
    <row r="1401" spans="1:18" x14ac:dyDescent="0.25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</row>
    <row r="1402" spans="1:18" x14ac:dyDescent="0.25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</row>
    <row r="1403" spans="1:18" x14ac:dyDescent="0.25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</row>
    <row r="1404" spans="1:18" x14ac:dyDescent="0.25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</row>
    <row r="1405" spans="1:18" x14ac:dyDescent="0.25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</row>
    <row r="1406" spans="1:18" x14ac:dyDescent="0.25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</row>
    <row r="1407" spans="1:18" x14ac:dyDescent="0.25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</row>
    <row r="1408" spans="1:18" x14ac:dyDescent="0.25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</row>
    <row r="1409" spans="1:18" x14ac:dyDescent="0.25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</row>
    <row r="1410" spans="1:18" x14ac:dyDescent="0.25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</row>
    <row r="1411" spans="1:18" x14ac:dyDescent="0.25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</row>
    <row r="1412" spans="1:18" x14ac:dyDescent="0.25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</row>
    <row r="1413" spans="1:18" x14ac:dyDescent="0.25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</row>
    <row r="1414" spans="1:18" x14ac:dyDescent="0.25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</row>
    <row r="1415" spans="1:18" x14ac:dyDescent="0.25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</row>
    <row r="1416" spans="1:18" x14ac:dyDescent="0.25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</row>
    <row r="1417" spans="1:18" x14ac:dyDescent="0.25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</row>
    <row r="1418" spans="1:18" x14ac:dyDescent="0.25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</row>
    <row r="1419" spans="1:18" x14ac:dyDescent="0.25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</row>
    <row r="1420" spans="1:18" x14ac:dyDescent="0.25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</row>
    <row r="1421" spans="1:18" x14ac:dyDescent="0.25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</row>
    <row r="1422" spans="1:18" x14ac:dyDescent="0.25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</row>
    <row r="1423" spans="1:18" x14ac:dyDescent="0.25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</row>
    <row r="1424" spans="1:18" x14ac:dyDescent="0.25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</row>
    <row r="1425" spans="1:18" x14ac:dyDescent="0.25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</row>
    <row r="1426" spans="1:18" x14ac:dyDescent="0.25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</row>
    <row r="1427" spans="1:18" x14ac:dyDescent="0.25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</row>
    <row r="1428" spans="1:18" x14ac:dyDescent="0.25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</row>
    <row r="1429" spans="1:18" x14ac:dyDescent="0.25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</row>
    <row r="1430" spans="1:18" x14ac:dyDescent="0.25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</row>
    <row r="1431" spans="1:18" x14ac:dyDescent="0.25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</row>
    <row r="1432" spans="1:18" x14ac:dyDescent="0.25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</row>
    <row r="1433" spans="1:18" x14ac:dyDescent="0.25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</row>
    <row r="1434" spans="1:18" x14ac:dyDescent="0.25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</row>
    <row r="1435" spans="1:18" x14ac:dyDescent="0.25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</row>
    <row r="1436" spans="1:18" x14ac:dyDescent="0.25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</row>
    <row r="1437" spans="1:18" x14ac:dyDescent="0.25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</row>
    <row r="1438" spans="1:18" x14ac:dyDescent="0.25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</row>
    <row r="1439" spans="1:18" x14ac:dyDescent="0.25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</row>
    <row r="1440" spans="1:18" x14ac:dyDescent="0.25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</row>
    <row r="1441" spans="1:18" x14ac:dyDescent="0.25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</row>
    <row r="1442" spans="1:18" x14ac:dyDescent="0.25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</row>
    <row r="1443" spans="1:18" x14ac:dyDescent="0.25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</row>
    <row r="1444" spans="1:18" x14ac:dyDescent="0.25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</row>
    <row r="1445" spans="1:18" x14ac:dyDescent="0.25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</row>
    <row r="1446" spans="1:18" x14ac:dyDescent="0.25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</row>
    <row r="1447" spans="1:18" x14ac:dyDescent="0.25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</row>
    <row r="1448" spans="1:18" x14ac:dyDescent="0.25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</row>
    <row r="1449" spans="1:18" x14ac:dyDescent="0.25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</row>
    <row r="1450" spans="1:18" x14ac:dyDescent="0.25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</row>
    <row r="1451" spans="1:18" x14ac:dyDescent="0.25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</row>
    <row r="1452" spans="1:18" x14ac:dyDescent="0.25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</row>
    <row r="1453" spans="1:18" x14ac:dyDescent="0.25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</row>
    <row r="1454" spans="1:18" x14ac:dyDescent="0.25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</row>
    <row r="1455" spans="1:18" x14ac:dyDescent="0.25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</row>
    <row r="1456" spans="1:18" x14ac:dyDescent="0.25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</row>
    <row r="1457" spans="1:18" x14ac:dyDescent="0.25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</row>
    <row r="1458" spans="1:18" x14ac:dyDescent="0.25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</row>
    <row r="1459" spans="1:18" x14ac:dyDescent="0.25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</row>
    <row r="1460" spans="1:18" x14ac:dyDescent="0.25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</row>
    <row r="1461" spans="1:18" x14ac:dyDescent="0.25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</row>
    <row r="1462" spans="1:18" x14ac:dyDescent="0.25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</row>
    <row r="1463" spans="1:18" x14ac:dyDescent="0.25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</row>
    <row r="1464" spans="1:18" x14ac:dyDescent="0.25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</row>
    <row r="1465" spans="1:18" x14ac:dyDescent="0.25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</row>
    <row r="1466" spans="1:18" x14ac:dyDescent="0.25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</row>
    <row r="1467" spans="1:18" x14ac:dyDescent="0.25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</row>
    <row r="1468" spans="1:18" x14ac:dyDescent="0.25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</row>
    <row r="1469" spans="1:18" x14ac:dyDescent="0.25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</row>
    <row r="1470" spans="1:18" x14ac:dyDescent="0.25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</row>
    <row r="1471" spans="1:18" x14ac:dyDescent="0.25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</row>
    <row r="1472" spans="1:18" x14ac:dyDescent="0.25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</row>
    <row r="1473" spans="1:18" x14ac:dyDescent="0.25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</row>
    <row r="1474" spans="1:18" x14ac:dyDescent="0.25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</row>
    <row r="1475" spans="1:18" x14ac:dyDescent="0.25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</row>
    <row r="1476" spans="1:18" x14ac:dyDescent="0.25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</row>
    <row r="1477" spans="1:18" x14ac:dyDescent="0.25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</row>
    <row r="1478" spans="1:18" x14ac:dyDescent="0.25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</row>
    <row r="1479" spans="1:18" x14ac:dyDescent="0.25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</row>
    <row r="1480" spans="1:18" x14ac:dyDescent="0.25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</row>
    <row r="1481" spans="1:18" x14ac:dyDescent="0.25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</row>
    <row r="1482" spans="1:18" x14ac:dyDescent="0.25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</row>
    <row r="1483" spans="1:18" x14ac:dyDescent="0.25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</row>
    <row r="1484" spans="1:18" x14ac:dyDescent="0.25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</row>
    <row r="1485" spans="1:18" x14ac:dyDescent="0.25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</row>
    <row r="1486" spans="1:18" x14ac:dyDescent="0.25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</row>
    <row r="1487" spans="1:18" x14ac:dyDescent="0.25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</row>
    <row r="1488" spans="1:18" x14ac:dyDescent="0.25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</row>
    <row r="1489" spans="1:18" x14ac:dyDescent="0.25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</row>
    <row r="1490" spans="1:18" x14ac:dyDescent="0.25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</row>
    <row r="1491" spans="1:18" x14ac:dyDescent="0.25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</row>
    <row r="1492" spans="1:18" x14ac:dyDescent="0.25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</row>
    <row r="1493" spans="1:18" x14ac:dyDescent="0.25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</row>
    <row r="1494" spans="1:18" x14ac:dyDescent="0.25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</row>
    <row r="1495" spans="1:18" x14ac:dyDescent="0.25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</row>
    <row r="1496" spans="1:18" x14ac:dyDescent="0.25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</row>
    <row r="1497" spans="1:18" x14ac:dyDescent="0.25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</row>
    <row r="1498" spans="1:18" x14ac:dyDescent="0.25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</row>
    <row r="1499" spans="1:18" x14ac:dyDescent="0.25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</row>
    <row r="1500" spans="1:18" x14ac:dyDescent="0.25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</row>
    <row r="1501" spans="1:18" x14ac:dyDescent="0.25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</row>
    <row r="1502" spans="1:18" x14ac:dyDescent="0.25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</row>
    <row r="1503" spans="1:18" x14ac:dyDescent="0.25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</row>
    <row r="1504" spans="1:18" x14ac:dyDescent="0.25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</row>
    <row r="1505" spans="1:18" x14ac:dyDescent="0.25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</row>
    <row r="1506" spans="1:18" x14ac:dyDescent="0.25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</row>
    <row r="1507" spans="1:18" x14ac:dyDescent="0.25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</row>
    <row r="1508" spans="1:18" x14ac:dyDescent="0.25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</row>
    <row r="1509" spans="1:18" x14ac:dyDescent="0.25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</row>
    <row r="1510" spans="1:18" x14ac:dyDescent="0.25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</row>
    <row r="1511" spans="1:18" x14ac:dyDescent="0.25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</row>
    <row r="1512" spans="1:18" x14ac:dyDescent="0.25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</row>
    <row r="1513" spans="1:18" x14ac:dyDescent="0.25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</row>
    <row r="1514" spans="1:18" x14ac:dyDescent="0.25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</row>
    <row r="1515" spans="1:18" x14ac:dyDescent="0.25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</row>
    <row r="1516" spans="1:18" x14ac:dyDescent="0.25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</row>
    <row r="1517" spans="1:18" x14ac:dyDescent="0.25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</row>
    <row r="1518" spans="1:18" x14ac:dyDescent="0.25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</row>
    <row r="1519" spans="1:18" x14ac:dyDescent="0.25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</row>
    <row r="1520" spans="1:18" x14ac:dyDescent="0.25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</row>
    <row r="1521" spans="1:18" x14ac:dyDescent="0.25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</row>
    <row r="1522" spans="1:18" x14ac:dyDescent="0.25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</row>
    <row r="1523" spans="1:18" x14ac:dyDescent="0.25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</row>
    <row r="1524" spans="1:18" x14ac:dyDescent="0.25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</row>
    <row r="1525" spans="1:18" x14ac:dyDescent="0.25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</row>
    <row r="1526" spans="1:18" x14ac:dyDescent="0.25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</row>
    <row r="1527" spans="1:18" x14ac:dyDescent="0.25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</row>
    <row r="1528" spans="1:18" x14ac:dyDescent="0.25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</row>
    <row r="1529" spans="1:18" x14ac:dyDescent="0.25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</row>
    <row r="1530" spans="1:18" x14ac:dyDescent="0.25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</row>
    <row r="1531" spans="1:18" x14ac:dyDescent="0.25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</row>
    <row r="1532" spans="1:18" x14ac:dyDescent="0.25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</row>
    <row r="1533" spans="1:18" x14ac:dyDescent="0.25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</row>
    <row r="1534" spans="1:18" x14ac:dyDescent="0.25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</row>
    <row r="1535" spans="1:18" x14ac:dyDescent="0.25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</row>
    <row r="1536" spans="1:18" x14ac:dyDescent="0.25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</row>
    <row r="1537" spans="1:18" x14ac:dyDescent="0.25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</row>
    <row r="1538" spans="1:18" x14ac:dyDescent="0.25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</row>
    <row r="1539" spans="1:18" x14ac:dyDescent="0.25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</row>
    <row r="1540" spans="1:18" x14ac:dyDescent="0.25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</row>
    <row r="1541" spans="1:18" x14ac:dyDescent="0.25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</row>
    <row r="1542" spans="1:18" x14ac:dyDescent="0.25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</row>
    <row r="1543" spans="1:18" x14ac:dyDescent="0.25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</row>
    <row r="1544" spans="1:18" x14ac:dyDescent="0.25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</row>
    <row r="1545" spans="1:18" x14ac:dyDescent="0.25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</row>
    <row r="1546" spans="1:18" x14ac:dyDescent="0.25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</row>
    <row r="1547" spans="1:18" x14ac:dyDescent="0.25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</row>
    <row r="1548" spans="1:18" x14ac:dyDescent="0.25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</row>
    <row r="1549" spans="1:18" x14ac:dyDescent="0.25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</row>
    <row r="1550" spans="1:18" x14ac:dyDescent="0.25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</row>
    <row r="1551" spans="1:18" x14ac:dyDescent="0.25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</row>
    <row r="1552" spans="1:18" x14ac:dyDescent="0.25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</row>
    <row r="1553" spans="1:18" x14ac:dyDescent="0.25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</row>
    <row r="1554" spans="1:18" x14ac:dyDescent="0.25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</row>
    <row r="1555" spans="1:18" x14ac:dyDescent="0.25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</row>
    <row r="1556" spans="1:18" x14ac:dyDescent="0.25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</row>
    <row r="1557" spans="1:18" x14ac:dyDescent="0.25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</row>
    <row r="1558" spans="1:18" x14ac:dyDescent="0.25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</row>
    <row r="1559" spans="1:18" x14ac:dyDescent="0.25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</row>
    <row r="1560" spans="1:18" x14ac:dyDescent="0.25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</row>
    <row r="1561" spans="1:18" x14ac:dyDescent="0.25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</row>
    <row r="1562" spans="1:18" x14ac:dyDescent="0.25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</row>
    <row r="1563" spans="1:18" x14ac:dyDescent="0.25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</row>
    <row r="1564" spans="1:18" x14ac:dyDescent="0.25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</row>
    <row r="1565" spans="1:18" x14ac:dyDescent="0.25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</row>
    <row r="1566" spans="1:18" x14ac:dyDescent="0.25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</row>
    <row r="1567" spans="1:18" x14ac:dyDescent="0.25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</row>
    <row r="1568" spans="1:18" x14ac:dyDescent="0.25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</row>
    <row r="1569" spans="1:18" x14ac:dyDescent="0.25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</row>
    <row r="1570" spans="1:18" x14ac:dyDescent="0.25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</row>
    <row r="1571" spans="1:18" x14ac:dyDescent="0.25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</row>
    <row r="1572" spans="1:18" x14ac:dyDescent="0.25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</row>
    <row r="1573" spans="1:18" x14ac:dyDescent="0.25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</row>
    <row r="1574" spans="1:18" x14ac:dyDescent="0.25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</row>
    <row r="1575" spans="1:18" x14ac:dyDescent="0.25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</row>
    <row r="1576" spans="1:18" x14ac:dyDescent="0.25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</row>
    <row r="1577" spans="1:18" x14ac:dyDescent="0.25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</row>
    <row r="1578" spans="1:18" x14ac:dyDescent="0.25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</row>
    <row r="1579" spans="1:18" x14ac:dyDescent="0.25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</row>
    <row r="1580" spans="1:18" x14ac:dyDescent="0.25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</row>
    <row r="1581" spans="1:18" x14ac:dyDescent="0.25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</row>
    <row r="1582" spans="1:18" x14ac:dyDescent="0.25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</row>
    <row r="1583" spans="1:18" x14ac:dyDescent="0.25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</row>
    <row r="1584" spans="1:18" x14ac:dyDescent="0.25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</row>
    <row r="1585" spans="1:18" x14ac:dyDescent="0.25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</row>
    <row r="1586" spans="1:18" x14ac:dyDescent="0.25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</row>
    <row r="1587" spans="1:18" x14ac:dyDescent="0.25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</row>
    <row r="1588" spans="1:18" x14ac:dyDescent="0.25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</row>
    <row r="1589" spans="1:18" x14ac:dyDescent="0.25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</row>
    <row r="1590" spans="1:18" x14ac:dyDescent="0.25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</row>
    <row r="1591" spans="1:18" x14ac:dyDescent="0.25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</row>
    <row r="1592" spans="1:18" x14ac:dyDescent="0.25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</row>
    <row r="1593" spans="1:18" x14ac:dyDescent="0.25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</row>
    <row r="1594" spans="1:18" x14ac:dyDescent="0.25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</row>
    <row r="1595" spans="1:18" x14ac:dyDescent="0.25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</row>
    <row r="1596" spans="1:18" x14ac:dyDescent="0.25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</row>
    <row r="1597" spans="1:18" x14ac:dyDescent="0.25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</row>
    <row r="1598" spans="1:18" x14ac:dyDescent="0.25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</row>
    <row r="1599" spans="1:18" x14ac:dyDescent="0.25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</row>
    <row r="1600" spans="1:18" x14ac:dyDescent="0.25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</row>
    <row r="1601" spans="1:18" x14ac:dyDescent="0.25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</row>
    <row r="1602" spans="1:18" x14ac:dyDescent="0.25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</row>
    <row r="1603" spans="1:18" x14ac:dyDescent="0.25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</row>
    <row r="1604" spans="1:18" x14ac:dyDescent="0.25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</row>
    <row r="1605" spans="1:18" x14ac:dyDescent="0.25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</row>
    <row r="1606" spans="1:18" x14ac:dyDescent="0.25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</row>
    <row r="1607" spans="1:18" x14ac:dyDescent="0.25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</row>
    <row r="1608" spans="1:18" x14ac:dyDescent="0.25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</row>
    <row r="1609" spans="1:18" x14ac:dyDescent="0.25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</row>
    <row r="1610" spans="1:18" x14ac:dyDescent="0.25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</row>
    <row r="1611" spans="1:18" x14ac:dyDescent="0.25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</row>
    <row r="1612" spans="1:18" x14ac:dyDescent="0.25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</row>
    <row r="1613" spans="1:18" x14ac:dyDescent="0.25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</row>
    <row r="1614" spans="1:18" x14ac:dyDescent="0.25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</row>
    <row r="1615" spans="1:18" x14ac:dyDescent="0.25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</row>
    <row r="1616" spans="1:18" x14ac:dyDescent="0.25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</row>
    <row r="1617" spans="1:18" x14ac:dyDescent="0.25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</row>
    <row r="1618" spans="1:18" x14ac:dyDescent="0.25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</row>
    <row r="1619" spans="1:18" x14ac:dyDescent="0.25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</row>
    <row r="1620" spans="1:18" x14ac:dyDescent="0.25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</row>
    <row r="1621" spans="1:18" x14ac:dyDescent="0.25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</row>
    <row r="1622" spans="1:18" x14ac:dyDescent="0.25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</row>
    <row r="1623" spans="1:18" x14ac:dyDescent="0.25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</row>
    <row r="1624" spans="1:18" x14ac:dyDescent="0.25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</row>
    <row r="1625" spans="1:18" x14ac:dyDescent="0.25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</row>
    <row r="1626" spans="1:18" x14ac:dyDescent="0.25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</row>
    <row r="1627" spans="1:18" x14ac:dyDescent="0.25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</row>
    <row r="1628" spans="1:18" x14ac:dyDescent="0.25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</row>
    <row r="1629" spans="1:18" x14ac:dyDescent="0.25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</row>
    <row r="1630" spans="1:18" x14ac:dyDescent="0.25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</row>
    <row r="1631" spans="1:18" x14ac:dyDescent="0.25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</row>
    <row r="1632" spans="1:18" x14ac:dyDescent="0.25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</row>
    <row r="1633" spans="1:18" x14ac:dyDescent="0.25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</row>
    <row r="1634" spans="1:18" x14ac:dyDescent="0.25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</row>
    <row r="1635" spans="1:18" x14ac:dyDescent="0.25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</row>
    <row r="1636" spans="1:18" x14ac:dyDescent="0.25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</row>
    <row r="1637" spans="1:18" x14ac:dyDescent="0.25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</row>
    <row r="1638" spans="1:18" x14ac:dyDescent="0.25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</row>
    <row r="1639" spans="1:18" x14ac:dyDescent="0.25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</row>
    <row r="1640" spans="1:18" x14ac:dyDescent="0.25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</row>
    <row r="1641" spans="1:18" x14ac:dyDescent="0.25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</row>
    <row r="1642" spans="1:18" x14ac:dyDescent="0.25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</row>
    <row r="1643" spans="1:18" x14ac:dyDescent="0.25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</row>
    <row r="1644" spans="1:18" x14ac:dyDescent="0.25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</row>
    <row r="1645" spans="1:18" x14ac:dyDescent="0.25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</row>
    <row r="1646" spans="1:18" x14ac:dyDescent="0.25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</row>
    <row r="1647" spans="1:18" x14ac:dyDescent="0.25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</row>
    <row r="1648" spans="1:18" x14ac:dyDescent="0.25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</row>
    <row r="1649" spans="1:18" x14ac:dyDescent="0.25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</row>
    <row r="1650" spans="1:18" x14ac:dyDescent="0.25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</row>
    <row r="1651" spans="1:18" x14ac:dyDescent="0.25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</row>
    <row r="1652" spans="1:18" x14ac:dyDescent="0.25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</row>
    <row r="1653" spans="1:18" x14ac:dyDescent="0.25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</row>
    <row r="1654" spans="1:18" x14ac:dyDescent="0.25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</row>
    <row r="1655" spans="1:18" x14ac:dyDescent="0.25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</row>
    <row r="1656" spans="1:18" x14ac:dyDescent="0.25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</row>
    <row r="1657" spans="1:18" x14ac:dyDescent="0.25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</row>
    <row r="1658" spans="1:18" x14ac:dyDescent="0.25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</row>
    <row r="1659" spans="1:18" x14ac:dyDescent="0.25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</row>
    <row r="1660" spans="1:18" x14ac:dyDescent="0.25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</row>
    <row r="1661" spans="1:18" x14ac:dyDescent="0.25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</row>
    <row r="1662" spans="1:18" x14ac:dyDescent="0.25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</row>
    <row r="1663" spans="1:18" x14ac:dyDescent="0.25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</row>
    <row r="1664" spans="1:18" x14ac:dyDescent="0.25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</row>
    <row r="1665" spans="1:18" x14ac:dyDescent="0.25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</row>
    <row r="1666" spans="1:18" x14ac:dyDescent="0.25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</row>
    <row r="1667" spans="1:18" x14ac:dyDescent="0.25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</row>
    <row r="1668" spans="1:18" x14ac:dyDescent="0.25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</row>
    <row r="1669" spans="1:18" x14ac:dyDescent="0.25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</row>
    <row r="1670" spans="1:18" x14ac:dyDescent="0.25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</row>
    <row r="1671" spans="1:18" x14ac:dyDescent="0.25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</row>
    <row r="1672" spans="1:18" x14ac:dyDescent="0.25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</row>
    <row r="1673" spans="1:18" x14ac:dyDescent="0.25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</row>
    <row r="1674" spans="1:18" x14ac:dyDescent="0.25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</row>
    <row r="1675" spans="1:18" x14ac:dyDescent="0.25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</row>
    <row r="1676" spans="1:18" x14ac:dyDescent="0.25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</row>
    <row r="1677" spans="1:18" x14ac:dyDescent="0.25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</row>
    <row r="1678" spans="1:18" x14ac:dyDescent="0.25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</row>
    <row r="1679" spans="1:18" x14ac:dyDescent="0.25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</row>
    <row r="1680" spans="1:18" x14ac:dyDescent="0.25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</row>
    <row r="1681" spans="1:18" x14ac:dyDescent="0.25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</row>
    <row r="1682" spans="1:18" x14ac:dyDescent="0.25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</row>
    <row r="1683" spans="1:18" x14ac:dyDescent="0.25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</row>
    <row r="1684" spans="1:18" x14ac:dyDescent="0.25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</row>
    <row r="1685" spans="1:18" x14ac:dyDescent="0.25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</row>
    <row r="1686" spans="1:18" x14ac:dyDescent="0.25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</row>
    <row r="1687" spans="1:18" x14ac:dyDescent="0.25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</row>
    <row r="1688" spans="1:18" x14ac:dyDescent="0.25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</row>
    <row r="1689" spans="1:18" x14ac:dyDescent="0.25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</row>
    <row r="1690" spans="1:18" x14ac:dyDescent="0.25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</row>
    <row r="1691" spans="1:18" x14ac:dyDescent="0.25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</row>
    <row r="1692" spans="1:18" x14ac:dyDescent="0.25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</row>
    <row r="1693" spans="1:18" x14ac:dyDescent="0.25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</row>
    <row r="1694" spans="1:18" x14ac:dyDescent="0.25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</row>
    <row r="1695" spans="1:18" x14ac:dyDescent="0.25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</row>
    <row r="1696" spans="1:18" x14ac:dyDescent="0.25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</row>
    <row r="1697" spans="1:18" x14ac:dyDescent="0.25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</row>
    <row r="1698" spans="1:18" x14ac:dyDescent="0.25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</row>
    <row r="1699" spans="1:18" x14ac:dyDescent="0.25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</row>
    <row r="1700" spans="1:18" x14ac:dyDescent="0.25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</row>
    <row r="1701" spans="1:18" x14ac:dyDescent="0.25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</row>
    <row r="1702" spans="1:18" x14ac:dyDescent="0.25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</row>
    <row r="1703" spans="1:18" x14ac:dyDescent="0.25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</row>
    <row r="1704" spans="1:18" x14ac:dyDescent="0.25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</row>
    <row r="1705" spans="1:18" x14ac:dyDescent="0.25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</row>
    <row r="1706" spans="1:18" x14ac:dyDescent="0.25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</row>
    <row r="1707" spans="1:18" x14ac:dyDescent="0.25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</row>
    <row r="1708" spans="1:18" x14ac:dyDescent="0.25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</row>
    <row r="1709" spans="1:18" x14ac:dyDescent="0.25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</row>
    <row r="1710" spans="1:18" x14ac:dyDescent="0.25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</row>
    <row r="1711" spans="1:18" x14ac:dyDescent="0.25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</row>
    <row r="1712" spans="1:18" x14ac:dyDescent="0.25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</row>
    <row r="1713" spans="1:18" x14ac:dyDescent="0.25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</row>
    <row r="1714" spans="1:18" x14ac:dyDescent="0.25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</row>
    <row r="1715" spans="1:18" x14ac:dyDescent="0.25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</row>
    <row r="1716" spans="1:18" x14ac:dyDescent="0.25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</row>
    <row r="1717" spans="1:18" x14ac:dyDescent="0.25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</row>
    <row r="1718" spans="1:18" x14ac:dyDescent="0.25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</row>
    <row r="1719" spans="1:18" x14ac:dyDescent="0.25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</row>
    <row r="1720" spans="1:18" x14ac:dyDescent="0.25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</row>
    <row r="1721" spans="1:18" x14ac:dyDescent="0.25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</row>
    <row r="1722" spans="1:18" x14ac:dyDescent="0.25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</row>
    <row r="1723" spans="1:18" x14ac:dyDescent="0.25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</row>
    <row r="1724" spans="1:18" x14ac:dyDescent="0.25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</row>
    <row r="1725" spans="1:18" x14ac:dyDescent="0.25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</row>
    <row r="1726" spans="1:18" x14ac:dyDescent="0.25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</row>
    <row r="1727" spans="1:18" x14ac:dyDescent="0.25">
      <c r="A1727" s="30"/>
      <c r="B1727" s="30"/>
      <c r="C1727" s="30"/>
      <c r="D1727" s="30"/>
      <c r="E1727" s="30"/>
      <c r="F1727" s="30"/>
      <c r="G1727" s="30"/>
      <c r="H1727" s="30"/>
      <c r="I1727" s="30"/>
      <c r="J1727" s="30"/>
      <c r="K1727" s="30"/>
      <c r="L1727" s="30"/>
      <c r="M1727" s="30"/>
      <c r="N1727" s="30"/>
      <c r="O1727" s="30"/>
      <c r="P1727" s="30"/>
      <c r="Q1727" s="30"/>
      <c r="R1727" s="30"/>
    </row>
    <row r="1728" spans="1:18" x14ac:dyDescent="0.25">
      <c r="A1728" s="30"/>
      <c r="B1728" s="30"/>
      <c r="C1728" s="30"/>
      <c r="D1728" s="30"/>
      <c r="E1728" s="30"/>
      <c r="F1728" s="30"/>
      <c r="G1728" s="30"/>
      <c r="H1728" s="30"/>
      <c r="I1728" s="30"/>
      <c r="J1728" s="30"/>
      <c r="K1728" s="30"/>
      <c r="L1728" s="30"/>
      <c r="M1728" s="30"/>
      <c r="N1728" s="30"/>
      <c r="O1728" s="30"/>
      <c r="P1728" s="30"/>
      <c r="Q1728" s="30"/>
      <c r="R1728" s="30"/>
    </row>
    <row r="1729" spans="1:18" x14ac:dyDescent="0.25">
      <c r="A1729" s="30"/>
      <c r="B1729" s="30"/>
      <c r="C1729" s="30"/>
      <c r="D1729" s="30"/>
      <c r="E1729" s="30"/>
      <c r="F1729" s="30"/>
      <c r="G1729" s="30"/>
      <c r="H1729" s="30"/>
      <c r="I1729" s="30"/>
      <c r="J1729" s="30"/>
      <c r="K1729" s="30"/>
      <c r="L1729" s="30"/>
      <c r="M1729" s="30"/>
      <c r="N1729" s="30"/>
      <c r="O1729" s="30"/>
      <c r="P1729" s="30"/>
      <c r="Q1729" s="30"/>
      <c r="R1729" s="30"/>
    </row>
    <row r="1730" spans="1:18" x14ac:dyDescent="0.25">
      <c r="A1730" s="30"/>
      <c r="B1730" s="30"/>
      <c r="C1730" s="30"/>
      <c r="D1730" s="30"/>
      <c r="E1730" s="30"/>
      <c r="F1730" s="30"/>
      <c r="G1730" s="30"/>
      <c r="H1730" s="30"/>
      <c r="I1730" s="30"/>
      <c r="J1730" s="30"/>
      <c r="K1730" s="30"/>
      <c r="L1730" s="30"/>
      <c r="M1730" s="30"/>
      <c r="N1730" s="30"/>
      <c r="O1730" s="30"/>
      <c r="P1730" s="30"/>
      <c r="Q1730" s="30"/>
      <c r="R1730" s="30"/>
    </row>
    <row r="1731" spans="1:18" x14ac:dyDescent="0.25">
      <c r="A1731" s="30"/>
      <c r="B1731" s="30"/>
      <c r="C1731" s="30"/>
      <c r="D1731" s="30"/>
      <c r="E1731" s="30"/>
      <c r="F1731" s="30"/>
      <c r="G1731" s="30"/>
      <c r="H1731" s="30"/>
      <c r="I1731" s="30"/>
      <c r="J1731" s="30"/>
      <c r="K1731" s="30"/>
      <c r="L1731" s="30"/>
      <c r="M1731" s="30"/>
      <c r="N1731" s="30"/>
      <c r="O1731" s="30"/>
      <c r="P1731" s="30"/>
      <c r="Q1731" s="30"/>
      <c r="R1731" s="30"/>
    </row>
    <row r="1732" spans="1:18" x14ac:dyDescent="0.25">
      <c r="A1732" s="30"/>
      <c r="B1732" s="30"/>
      <c r="C1732" s="30"/>
      <c r="D1732" s="30"/>
      <c r="E1732" s="30"/>
      <c r="F1732" s="30"/>
      <c r="G1732" s="30"/>
      <c r="H1732" s="30"/>
      <c r="I1732" s="30"/>
      <c r="J1732" s="30"/>
      <c r="K1732" s="30"/>
      <c r="L1732" s="30"/>
      <c r="M1732" s="30"/>
      <c r="N1732" s="30"/>
      <c r="O1732" s="30"/>
      <c r="P1732" s="30"/>
      <c r="Q1732" s="30"/>
      <c r="R1732" s="30"/>
    </row>
    <row r="1733" spans="1:18" x14ac:dyDescent="0.25">
      <c r="A1733" s="30"/>
      <c r="B1733" s="30"/>
      <c r="C1733" s="30"/>
      <c r="D1733" s="30"/>
      <c r="E1733" s="30"/>
      <c r="F1733" s="30"/>
      <c r="G1733" s="30"/>
      <c r="H1733" s="30"/>
      <c r="I1733" s="30"/>
      <c r="J1733" s="30"/>
      <c r="K1733" s="30"/>
      <c r="L1733" s="30"/>
      <c r="M1733" s="30"/>
      <c r="N1733" s="30"/>
      <c r="O1733" s="30"/>
      <c r="P1733" s="30"/>
      <c r="Q1733" s="30"/>
      <c r="R1733" s="30"/>
    </row>
    <row r="1734" spans="1:18" x14ac:dyDescent="0.25">
      <c r="A1734" s="30"/>
      <c r="B1734" s="30"/>
      <c r="C1734" s="30"/>
      <c r="D1734" s="30"/>
      <c r="E1734" s="30"/>
      <c r="F1734" s="30"/>
      <c r="G1734" s="30"/>
      <c r="H1734" s="30"/>
      <c r="I1734" s="30"/>
      <c r="J1734" s="30"/>
      <c r="K1734" s="30"/>
      <c r="L1734" s="30"/>
      <c r="M1734" s="30"/>
      <c r="N1734" s="30"/>
      <c r="O1734" s="30"/>
      <c r="P1734" s="30"/>
      <c r="Q1734" s="30"/>
      <c r="R1734" s="30"/>
    </row>
    <row r="1735" spans="1:18" x14ac:dyDescent="0.25">
      <c r="A1735" s="30"/>
      <c r="B1735" s="30"/>
      <c r="C1735" s="30"/>
      <c r="D1735" s="30"/>
      <c r="E1735" s="30"/>
      <c r="F1735" s="30"/>
      <c r="G1735" s="30"/>
      <c r="H1735" s="30"/>
      <c r="I1735" s="30"/>
      <c r="J1735" s="30"/>
      <c r="K1735" s="30"/>
      <c r="L1735" s="30"/>
      <c r="M1735" s="30"/>
      <c r="N1735" s="30"/>
      <c r="O1735" s="30"/>
      <c r="P1735" s="30"/>
      <c r="Q1735" s="30"/>
      <c r="R1735" s="30"/>
    </row>
    <row r="1736" spans="1:18" x14ac:dyDescent="0.25">
      <c r="A1736" s="30"/>
      <c r="B1736" s="30"/>
      <c r="C1736" s="30"/>
      <c r="D1736" s="30"/>
      <c r="E1736" s="30"/>
      <c r="F1736" s="30"/>
      <c r="G1736" s="30"/>
      <c r="H1736" s="30"/>
      <c r="I1736" s="30"/>
      <c r="J1736" s="30"/>
      <c r="K1736" s="30"/>
      <c r="L1736" s="30"/>
      <c r="M1736" s="30"/>
      <c r="N1736" s="30"/>
      <c r="O1736" s="30"/>
      <c r="P1736" s="30"/>
      <c r="Q1736" s="30"/>
      <c r="R1736" s="30"/>
    </row>
    <row r="1737" spans="1:18" x14ac:dyDescent="0.25">
      <c r="A1737" s="30"/>
      <c r="B1737" s="30"/>
      <c r="C1737" s="30"/>
      <c r="D1737" s="30"/>
      <c r="E1737" s="30"/>
      <c r="F1737" s="30"/>
      <c r="G1737" s="30"/>
      <c r="H1737" s="30"/>
      <c r="I1737" s="30"/>
      <c r="J1737" s="30"/>
      <c r="K1737" s="30"/>
      <c r="L1737" s="30"/>
      <c r="M1737" s="30"/>
      <c r="N1737" s="30"/>
      <c r="O1737" s="30"/>
      <c r="P1737" s="30"/>
      <c r="Q1737" s="30"/>
      <c r="R1737" s="30"/>
    </row>
    <row r="1738" spans="1:18" x14ac:dyDescent="0.25">
      <c r="A1738" s="30"/>
      <c r="B1738" s="30"/>
      <c r="C1738" s="30"/>
      <c r="D1738" s="30"/>
      <c r="E1738" s="30"/>
      <c r="F1738" s="30"/>
      <c r="G1738" s="30"/>
      <c r="H1738" s="30"/>
      <c r="I1738" s="30"/>
      <c r="J1738" s="30"/>
      <c r="K1738" s="30"/>
      <c r="L1738" s="30"/>
      <c r="M1738" s="30"/>
      <c r="N1738" s="30"/>
      <c r="O1738" s="30"/>
      <c r="P1738" s="30"/>
      <c r="Q1738" s="30"/>
      <c r="R1738" s="30"/>
    </row>
    <row r="1739" spans="1:18" x14ac:dyDescent="0.25">
      <c r="A1739" s="30"/>
      <c r="B1739" s="30"/>
      <c r="C1739" s="30"/>
      <c r="D1739" s="30"/>
      <c r="E1739" s="30"/>
      <c r="F1739" s="30"/>
      <c r="G1739" s="30"/>
      <c r="H1739" s="30"/>
      <c r="I1739" s="30"/>
      <c r="J1739" s="30"/>
      <c r="K1739" s="30"/>
      <c r="L1739" s="30"/>
      <c r="M1739" s="30"/>
      <c r="N1739" s="30"/>
      <c r="O1739" s="30"/>
      <c r="P1739" s="30"/>
      <c r="Q1739" s="30"/>
      <c r="R1739" s="30"/>
    </row>
    <row r="1740" spans="1:18" x14ac:dyDescent="0.25">
      <c r="A1740" s="30"/>
      <c r="B1740" s="30"/>
      <c r="C1740" s="30"/>
      <c r="D1740" s="30"/>
      <c r="E1740" s="30"/>
      <c r="F1740" s="30"/>
      <c r="G1740" s="30"/>
      <c r="H1740" s="30"/>
      <c r="I1740" s="30"/>
      <c r="J1740" s="30"/>
      <c r="K1740" s="30"/>
      <c r="L1740" s="30"/>
      <c r="M1740" s="30"/>
      <c r="N1740" s="30"/>
      <c r="O1740" s="30"/>
      <c r="P1740" s="30"/>
      <c r="Q1740" s="30"/>
      <c r="R1740" s="30"/>
    </row>
    <row r="1741" spans="1:18" x14ac:dyDescent="0.25">
      <c r="A1741" s="30"/>
      <c r="B1741" s="30"/>
      <c r="C1741" s="30"/>
      <c r="D1741" s="30"/>
      <c r="E1741" s="30"/>
      <c r="F1741" s="30"/>
      <c r="G1741" s="30"/>
      <c r="H1741" s="30"/>
      <c r="I1741" s="30"/>
      <c r="J1741" s="30"/>
      <c r="K1741" s="30"/>
      <c r="L1741" s="30"/>
      <c r="M1741" s="30"/>
      <c r="N1741" s="30"/>
      <c r="O1741" s="30"/>
      <c r="P1741" s="30"/>
      <c r="Q1741" s="30"/>
      <c r="R1741" s="30"/>
    </row>
    <row r="1742" spans="1:18" x14ac:dyDescent="0.25">
      <c r="A1742" s="30"/>
      <c r="B1742" s="30"/>
      <c r="C1742" s="30"/>
      <c r="D1742" s="30"/>
      <c r="E1742" s="30"/>
      <c r="F1742" s="30"/>
      <c r="G1742" s="30"/>
      <c r="H1742" s="30"/>
      <c r="I1742" s="30"/>
      <c r="J1742" s="30"/>
      <c r="K1742" s="30"/>
      <c r="L1742" s="30"/>
      <c r="M1742" s="30"/>
      <c r="N1742" s="30"/>
      <c r="O1742" s="30"/>
      <c r="P1742" s="30"/>
      <c r="Q1742" s="30"/>
      <c r="R1742" s="30"/>
    </row>
    <row r="1743" spans="1:18" x14ac:dyDescent="0.25">
      <c r="A1743" s="30"/>
      <c r="B1743" s="30"/>
      <c r="C1743" s="30"/>
      <c r="D1743" s="30"/>
      <c r="E1743" s="30"/>
      <c r="F1743" s="30"/>
      <c r="G1743" s="30"/>
      <c r="H1743" s="30"/>
      <c r="I1743" s="30"/>
      <c r="J1743" s="30"/>
      <c r="K1743" s="30"/>
      <c r="L1743" s="30"/>
      <c r="M1743" s="30"/>
      <c r="N1743" s="30"/>
      <c r="O1743" s="30"/>
      <c r="P1743" s="30"/>
      <c r="Q1743" s="30"/>
      <c r="R1743" s="30"/>
    </row>
    <row r="1744" spans="1:18" x14ac:dyDescent="0.25">
      <c r="A1744" s="30"/>
      <c r="B1744" s="30"/>
      <c r="C1744" s="30"/>
      <c r="D1744" s="30"/>
      <c r="E1744" s="30"/>
      <c r="F1744" s="30"/>
      <c r="G1744" s="30"/>
      <c r="H1744" s="30"/>
      <c r="I1744" s="30"/>
      <c r="J1744" s="30"/>
      <c r="K1744" s="30"/>
      <c r="L1744" s="30"/>
      <c r="M1744" s="30"/>
      <c r="N1744" s="30"/>
      <c r="O1744" s="30"/>
      <c r="P1744" s="30"/>
      <c r="Q1744" s="30"/>
      <c r="R1744" s="30"/>
    </row>
    <row r="1745" spans="1:18" x14ac:dyDescent="0.25">
      <c r="A1745" s="30"/>
      <c r="B1745" s="30"/>
      <c r="C1745" s="30"/>
      <c r="D1745" s="30"/>
      <c r="E1745" s="30"/>
      <c r="F1745" s="30"/>
      <c r="G1745" s="30"/>
      <c r="H1745" s="30"/>
      <c r="I1745" s="30"/>
      <c r="J1745" s="30"/>
      <c r="K1745" s="30"/>
      <c r="L1745" s="30"/>
      <c r="M1745" s="30"/>
      <c r="N1745" s="30"/>
      <c r="O1745" s="30"/>
      <c r="P1745" s="30"/>
      <c r="Q1745" s="30"/>
      <c r="R1745" s="30"/>
    </row>
    <row r="1746" spans="1:18" x14ac:dyDescent="0.25">
      <c r="A1746" s="30"/>
      <c r="B1746" s="30"/>
      <c r="C1746" s="30"/>
      <c r="D1746" s="30"/>
      <c r="E1746" s="30"/>
      <c r="F1746" s="30"/>
      <c r="G1746" s="30"/>
      <c r="H1746" s="30"/>
      <c r="I1746" s="30"/>
      <c r="J1746" s="30"/>
      <c r="K1746" s="30"/>
      <c r="L1746" s="30"/>
      <c r="M1746" s="30"/>
      <c r="N1746" s="30"/>
      <c r="O1746" s="30"/>
      <c r="P1746" s="30"/>
      <c r="Q1746" s="30"/>
      <c r="R1746" s="30"/>
    </row>
    <row r="1747" spans="1:18" x14ac:dyDescent="0.25">
      <c r="A1747" s="30"/>
      <c r="B1747" s="30"/>
      <c r="C1747" s="30"/>
      <c r="D1747" s="30"/>
      <c r="E1747" s="30"/>
      <c r="F1747" s="30"/>
      <c r="G1747" s="30"/>
      <c r="H1747" s="30"/>
      <c r="I1747" s="30"/>
      <c r="J1747" s="30"/>
      <c r="K1747" s="30"/>
      <c r="L1747" s="30"/>
      <c r="M1747" s="30"/>
      <c r="N1747" s="30"/>
      <c r="O1747" s="30"/>
      <c r="P1747" s="30"/>
      <c r="Q1747" s="30"/>
      <c r="R1747" s="30"/>
    </row>
    <row r="1748" spans="1:18" x14ac:dyDescent="0.25">
      <c r="A1748" s="30"/>
      <c r="B1748" s="30"/>
      <c r="C1748" s="30"/>
      <c r="D1748" s="30"/>
      <c r="E1748" s="30"/>
      <c r="F1748" s="30"/>
      <c r="G1748" s="30"/>
      <c r="H1748" s="30"/>
      <c r="I1748" s="30"/>
      <c r="J1748" s="30"/>
      <c r="K1748" s="30"/>
      <c r="L1748" s="30"/>
      <c r="M1748" s="30"/>
      <c r="N1748" s="30"/>
      <c r="O1748" s="30"/>
      <c r="P1748" s="30"/>
      <c r="Q1748" s="30"/>
      <c r="R1748" s="30"/>
    </row>
    <row r="1749" spans="1:18" x14ac:dyDescent="0.25">
      <c r="A1749" s="30"/>
      <c r="B1749" s="30"/>
      <c r="C1749" s="30"/>
      <c r="D1749" s="30"/>
      <c r="E1749" s="30"/>
      <c r="F1749" s="30"/>
      <c r="G1749" s="30"/>
      <c r="H1749" s="30"/>
      <c r="I1749" s="30"/>
      <c r="J1749" s="30"/>
      <c r="K1749" s="30"/>
      <c r="L1749" s="30"/>
      <c r="M1749" s="30"/>
      <c r="N1749" s="30"/>
      <c r="O1749" s="30"/>
      <c r="P1749" s="30"/>
      <c r="Q1749" s="30"/>
      <c r="R1749" s="30"/>
    </row>
    <row r="1750" spans="1:18" x14ac:dyDescent="0.25">
      <c r="A1750" s="30"/>
      <c r="B1750" s="30"/>
      <c r="C1750" s="30"/>
      <c r="D1750" s="30"/>
      <c r="E1750" s="30"/>
      <c r="F1750" s="30"/>
      <c r="G1750" s="30"/>
      <c r="H1750" s="30"/>
      <c r="I1750" s="30"/>
      <c r="J1750" s="30"/>
      <c r="K1750" s="30"/>
      <c r="L1750" s="30"/>
      <c r="M1750" s="30"/>
      <c r="N1750" s="30"/>
      <c r="O1750" s="30"/>
      <c r="P1750" s="30"/>
      <c r="Q1750" s="30"/>
      <c r="R1750" s="30"/>
    </row>
    <row r="1751" spans="1:18" x14ac:dyDescent="0.25">
      <c r="A1751" s="30"/>
      <c r="B1751" s="30"/>
      <c r="C1751" s="30"/>
      <c r="D1751" s="30"/>
      <c r="E1751" s="30"/>
      <c r="F1751" s="30"/>
      <c r="G1751" s="30"/>
      <c r="H1751" s="30"/>
      <c r="I1751" s="30"/>
      <c r="J1751" s="30"/>
      <c r="K1751" s="30"/>
      <c r="L1751" s="30"/>
      <c r="M1751" s="30"/>
      <c r="N1751" s="30"/>
      <c r="O1751" s="30"/>
      <c r="P1751" s="30"/>
      <c r="Q1751" s="30"/>
      <c r="R1751" s="30"/>
    </row>
    <row r="1752" spans="1:18" x14ac:dyDescent="0.25">
      <c r="A1752" s="30"/>
      <c r="B1752" s="30"/>
      <c r="C1752" s="30"/>
      <c r="D1752" s="30"/>
      <c r="E1752" s="30"/>
      <c r="F1752" s="30"/>
      <c r="G1752" s="30"/>
      <c r="H1752" s="30"/>
      <c r="I1752" s="30"/>
      <c r="J1752" s="30"/>
      <c r="K1752" s="30"/>
      <c r="L1752" s="30"/>
      <c r="M1752" s="30"/>
      <c r="N1752" s="30"/>
      <c r="O1752" s="30"/>
      <c r="P1752" s="30"/>
      <c r="Q1752" s="30"/>
      <c r="R1752" s="30"/>
    </row>
    <row r="1753" spans="1:18" x14ac:dyDescent="0.25">
      <c r="A1753" s="30"/>
      <c r="B1753" s="30"/>
      <c r="C1753" s="30"/>
      <c r="D1753" s="30"/>
      <c r="E1753" s="30"/>
      <c r="F1753" s="30"/>
      <c r="G1753" s="30"/>
      <c r="H1753" s="30"/>
      <c r="I1753" s="30"/>
      <c r="J1753" s="30"/>
      <c r="K1753" s="30"/>
      <c r="L1753" s="30"/>
      <c r="M1753" s="30"/>
      <c r="N1753" s="30"/>
      <c r="O1753" s="30"/>
      <c r="P1753" s="30"/>
      <c r="Q1753" s="30"/>
      <c r="R1753" s="30"/>
    </row>
    <row r="1754" spans="1:18" x14ac:dyDescent="0.25">
      <c r="A1754" s="30"/>
      <c r="B1754" s="30"/>
      <c r="C1754" s="30"/>
      <c r="D1754" s="30"/>
      <c r="E1754" s="30"/>
      <c r="F1754" s="30"/>
      <c r="G1754" s="30"/>
      <c r="H1754" s="30"/>
      <c r="I1754" s="30"/>
      <c r="J1754" s="30"/>
      <c r="K1754" s="30"/>
      <c r="L1754" s="30"/>
      <c r="M1754" s="30"/>
      <c r="N1754" s="30"/>
      <c r="O1754" s="30"/>
      <c r="P1754" s="30"/>
      <c r="Q1754" s="30"/>
      <c r="R1754" s="30"/>
    </row>
    <row r="1755" spans="1:18" x14ac:dyDescent="0.25">
      <c r="A1755" s="30"/>
      <c r="B1755" s="30"/>
      <c r="C1755" s="30"/>
      <c r="D1755" s="30"/>
      <c r="E1755" s="30"/>
      <c r="F1755" s="30"/>
      <c r="G1755" s="30"/>
      <c r="H1755" s="30"/>
      <c r="I1755" s="30"/>
      <c r="J1755" s="30"/>
      <c r="K1755" s="30"/>
      <c r="L1755" s="30"/>
      <c r="M1755" s="30"/>
      <c r="N1755" s="30"/>
      <c r="O1755" s="30"/>
      <c r="P1755" s="30"/>
      <c r="Q1755" s="30"/>
      <c r="R1755" s="30"/>
    </row>
    <row r="1756" spans="1:18" x14ac:dyDescent="0.25">
      <c r="A1756" s="30"/>
      <c r="B1756" s="30"/>
      <c r="C1756" s="30"/>
      <c r="D1756" s="30"/>
      <c r="E1756" s="30"/>
      <c r="F1756" s="30"/>
      <c r="G1756" s="30"/>
      <c r="H1756" s="30"/>
      <c r="I1756" s="30"/>
      <c r="J1756" s="30"/>
      <c r="K1756" s="30"/>
      <c r="L1756" s="30"/>
      <c r="M1756" s="30"/>
      <c r="N1756" s="30"/>
      <c r="O1756" s="30"/>
      <c r="P1756" s="30"/>
      <c r="Q1756" s="30"/>
      <c r="R1756" s="30"/>
    </row>
    <row r="1757" spans="1:18" x14ac:dyDescent="0.25">
      <c r="A1757" s="30"/>
      <c r="B1757" s="30"/>
      <c r="C1757" s="30"/>
      <c r="D1757" s="30"/>
      <c r="E1757" s="30"/>
      <c r="F1757" s="30"/>
      <c r="G1757" s="30"/>
      <c r="H1757" s="30"/>
      <c r="I1757" s="30"/>
      <c r="J1757" s="30"/>
      <c r="K1757" s="30"/>
      <c r="L1757" s="30"/>
      <c r="M1757" s="30"/>
      <c r="N1757" s="30"/>
      <c r="O1757" s="30"/>
      <c r="P1757" s="30"/>
      <c r="Q1757" s="30"/>
      <c r="R1757" s="30"/>
    </row>
    <row r="1758" spans="1:18" x14ac:dyDescent="0.25">
      <c r="A1758" s="30"/>
      <c r="B1758" s="30"/>
      <c r="C1758" s="30"/>
      <c r="D1758" s="30"/>
      <c r="E1758" s="30"/>
      <c r="F1758" s="30"/>
      <c r="G1758" s="30"/>
      <c r="H1758" s="30"/>
      <c r="I1758" s="30"/>
      <c r="J1758" s="30"/>
      <c r="K1758" s="30"/>
      <c r="L1758" s="30"/>
      <c r="M1758" s="30"/>
      <c r="N1758" s="30"/>
      <c r="O1758" s="30"/>
      <c r="P1758" s="30"/>
      <c r="Q1758" s="30"/>
      <c r="R1758" s="30"/>
    </row>
    <row r="1759" spans="1:18" x14ac:dyDescent="0.25">
      <c r="A1759" s="30"/>
      <c r="B1759" s="30"/>
      <c r="C1759" s="30"/>
      <c r="D1759" s="30"/>
      <c r="E1759" s="30"/>
      <c r="F1759" s="30"/>
      <c r="G1759" s="30"/>
      <c r="H1759" s="30"/>
      <c r="I1759" s="30"/>
      <c r="J1759" s="30"/>
      <c r="K1759" s="30"/>
      <c r="L1759" s="30"/>
      <c r="M1759" s="30"/>
      <c r="N1759" s="30"/>
      <c r="O1759" s="30"/>
      <c r="P1759" s="30"/>
      <c r="Q1759" s="30"/>
      <c r="R1759" s="30"/>
    </row>
    <row r="1760" spans="1:18" x14ac:dyDescent="0.25">
      <c r="A1760" s="30"/>
      <c r="B1760" s="30"/>
      <c r="C1760" s="30"/>
      <c r="D1760" s="30"/>
      <c r="E1760" s="30"/>
      <c r="F1760" s="30"/>
      <c r="G1760" s="30"/>
      <c r="H1760" s="30"/>
      <c r="I1760" s="30"/>
      <c r="J1760" s="30"/>
      <c r="K1760" s="30"/>
      <c r="L1760" s="30"/>
      <c r="M1760" s="30"/>
      <c r="N1760" s="30"/>
      <c r="O1760" s="30"/>
      <c r="P1760" s="30"/>
      <c r="Q1760" s="30"/>
      <c r="R1760" s="30"/>
    </row>
    <row r="1761" spans="1:18" x14ac:dyDescent="0.25">
      <c r="A1761" s="30"/>
      <c r="B1761" s="30"/>
      <c r="C1761" s="30"/>
      <c r="D1761" s="30"/>
      <c r="E1761" s="30"/>
      <c r="F1761" s="30"/>
      <c r="G1761" s="30"/>
      <c r="H1761" s="30"/>
      <c r="I1761" s="30"/>
      <c r="J1761" s="30"/>
      <c r="K1761" s="30"/>
      <c r="L1761" s="30"/>
      <c r="M1761" s="30"/>
      <c r="N1761" s="30"/>
      <c r="O1761" s="30"/>
      <c r="P1761" s="30"/>
      <c r="Q1761" s="30"/>
      <c r="R1761" s="30"/>
    </row>
    <row r="1762" spans="1:18" x14ac:dyDescent="0.25">
      <c r="A1762" s="30"/>
      <c r="B1762" s="30"/>
      <c r="C1762" s="30"/>
      <c r="D1762" s="30"/>
      <c r="E1762" s="30"/>
      <c r="F1762" s="30"/>
      <c r="G1762" s="30"/>
      <c r="H1762" s="30"/>
      <c r="I1762" s="30"/>
      <c r="J1762" s="30"/>
      <c r="K1762" s="30"/>
      <c r="L1762" s="30"/>
      <c r="M1762" s="30"/>
      <c r="N1762" s="30"/>
      <c r="O1762" s="30"/>
      <c r="P1762" s="30"/>
      <c r="Q1762" s="30"/>
      <c r="R1762" s="30"/>
    </row>
    <row r="1763" spans="1:18" x14ac:dyDescent="0.25">
      <c r="A1763" s="30"/>
      <c r="B1763" s="30"/>
      <c r="C1763" s="30"/>
      <c r="D1763" s="30"/>
      <c r="E1763" s="30"/>
      <c r="F1763" s="30"/>
      <c r="G1763" s="30"/>
      <c r="H1763" s="30"/>
      <c r="I1763" s="30"/>
      <c r="J1763" s="30"/>
      <c r="K1763" s="30"/>
      <c r="L1763" s="30"/>
      <c r="M1763" s="30"/>
      <c r="N1763" s="30"/>
      <c r="O1763" s="30"/>
      <c r="P1763" s="30"/>
      <c r="Q1763" s="30"/>
      <c r="R1763" s="30"/>
    </row>
    <row r="1764" spans="1:18" x14ac:dyDescent="0.25">
      <c r="A1764" s="30"/>
      <c r="B1764" s="30"/>
      <c r="C1764" s="30"/>
      <c r="D1764" s="30"/>
      <c r="E1764" s="30"/>
      <c r="F1764" s="30"/>
      <c r="G1764" s="30"/>
      <c r="H1764" s="30"/>
      <c r="I1764" s="30"/>
      <c r="J1764" s="30"/>
      <c r="K1764" s="30"/>
      <c r="L1764" s="30"/>
      <c r="M1764" s="30"/>
      <c r="N1764" s="30"/>
      <c r="O1764" s="30"/>
      <c r="P1764" s="30"/>
      <c r="Q1764" s="30"/>
      <c r="R1764" s="30"/>
    </row>
    <row r="1765" spans="1:18" x14ac:dyDescent="0.25">
      <c r="A1765" s="30"/>
      <c r="B1765" s="30"/>
      <c r="C1765" s="30"/>
      <c r="D1765" s="30"/>
      <c r="E1765" s="30"/>
      <c r="F1765" s="30"/>
      <c r="G1765" s="30"/>
      <c r="H1765" s="30"/>
      <c r="I1765" s="30"/>
      <c r="J1765" s="30"/>
      <c r="K1765" s="30"/>
      <c r="L1765" s="30"/>
      <c r="M1765" s="30"/>
      <c r="N1765" s="30"/>
      <c r="O1765" s="30"/>
      <c r="P1765" s="30"/>
      <c r="Q1765" s="30"/>
      <c r="R1765" s="30"/>
    </row>
    <row r="1766" spans="1:18" x14ac:dyDescent="0.25">
      <c r="A1766" s="30"/>
      <c r="B1766" s="30"/>
      <c r="C1766" s="30"/>
      <c r="D1766" s="30"/>
      <c r="E1766" s="30"/>
      <c r="F1766" s="30"/>
      <c r="G1766" s="30"/>
      <c r="H1766" s="30"/>
      <c r="I1766" s="30"/>
      <c r="J1766" s="30"/>
      <c r="K1766" s="30"/>
      <c r="L1766" s="30"/>
      <c r="M1766" s="30"/>
      <c r="N1766" s="30"/>
      <c r="O1766" s="30"/>
      <c r="P1766" s="30"/>
      <c r="Q1766" s="30"/>
      <c r="R1766" s="30"/>
    </row>
    <row r="1767" spans="1:18" x14ac:dyDescent="0.25">
      <c r="A1767" s="30"/>
      <c r="B1767" s="30"/>
      <c r="C1767" s="30"/>
      <c r="D1767" s="30"/>
      <c r="E1767" s="30"/>
      <c r="F1767" s="30"/>
      <c r="G1767" s="30"/>
      <c r="H1767" s="30"/>
      <c r="I1767" s="30"/>
      <c r="J1767" s="30"/>
      <c r="K1767" s="30"/>
      <c r="L1767" s="30"/>
      <c r="M1767" s="30"/>
      <c r="N1767" s="30"/>
      <c r="O1767" s="30"/>
      <c r="P1767" s="30"/>
      <c r="Q1767" s="30"/>
      <c r="R1767" s="30"/>
    </row>
    <row r="1768" spans="1:18" x14ac:dyDescent="0.25">
      <c r="A1768" s="30"/>
      <c r="B1768" s="30"/>
      <c r="C1768" s="30"/>
      <c r="D1768" s="30"/>
      <c r="E1768" s="30"/>
      <c r="F1768" s="30"/>
      <c r="G1768" s="30"/>
      <c r="H1768" s="30"/>
      <c r="I1768" s="30"/>
      <c r="J1768" s="30"/>
      <c r="K1768" s="30"/>
      <c r="L1768" s="30"/>
      <c r="M1768" s="30"/>
      <c r="N1768" s="30"/>
      <c r="O1768" s="30"/>
      <c r="P1768" s="30"/>
      <c r="Q1768" s="30"/>
      <c r="R1768" s="30"/>
    </row>
    <row r="1769" spans="1:18" x14ac:dyDescent="0.25">
      <c r="A1769" s="30"/>
      <c r="B1769" s="30"/>
      <c r="C1769" s="30"/>
      <c r="D1769" s="30"/>
      <c r="E1769" s="30"/>
      <c r="F1769" s="30"/>
      <c r="G1769" s="30"/>
      <c r="H1769" s="30"/>
      <c r="I1769" s="30"/>
      <c r="J1769" s="30"/>
      <c r="K1769" s="30"/>
      <c r="L1769" s="30"/>
      <c r="M1769" s="30"/>
      <c r="N1769" s="30"/>
      <c r="O1769" s="30"/>
      <c r="P1769" s="30"/>
      <c r="Q1769" s="30"/>
      <c r="R1769" s="30"/>
    </row>
    <row r="1770" spans="1:18" x14ac:dyDescent="0.25">
      <c r="A1770" s="30"/>
      <c r="B1770" s="30"/>
      <c r="C1770" s="30"/>
      <c r="D1770" s="30"/>
      <c r="E1770" s="30"/>
      <c r="F1770" s="30"/>
      <c r="G1770" s="30"/>
      <c r="H1770" s="30"/>
      <c r="I1770" s="30"/>
      <c r="J1770" s="30"/>
      <c r="K1770" s="30"/>
      <c r="L1770" s="30"/>
      <c r="M1770" s="30"/>
      <c r="N1770" s="30"/>
      <c r="O1770" s="30"/>
      <c r="P1770" s="30"/>
      <c r="Q1770" s="30"/>
      <c r="R1770" s="30"/>
    </row>
    <row r="1771" spans="1:18" x14ac:dyDescent="0.25">
      <c r="A1771" s="30"/>
      <c r="B1771" s="30"/>
      <c r="C1771" s="30"/>
      <c r="D1771" s="30"/>
      <c r="E1771" s="30"/>
      <c r="F1771" s="30"/>
      <c r="G1771" s="30"/>
      <c r="H1771" s="30"/>
      <c r="I1771" s="30"/>
      <c r="J1771" s="30"/>
      <c r="K1771" s="30"/>
      <c r="L1771" s="30"/>
      <c r="M1771" s="30"/>
      <c r="N1771" s="30"/>
      <c r="O1771" s="30"/>
      <c r="P1771" s="30"/>
      <c r="Q1771" s="30"/>
      <c r="R1771" s="30"/>
    </row>
    <row r="1772" spans="1:18" x14ac:dyDescent="0.25">
      <c r="A1772" s="30"/>
      <c r="B1772" s="30"/>
      <c r="C1772" s="30"/>
      <c r="D1772" s="30"/>
      <c r="E1772" s="30"/>
      <c r="F1772" s="30"/>
      <c r="G1772" s="30"/>
      <c r="H1772" s="30"/>
      <c r="I1772" s="30"/>
      <c r="J1772" s="30"/>
      <c r="K1772" s="30"/>
      <c r="L1772" s="30"/>
      <c r="M1772" s="30"/>
      <c r="N1772" s="30"/>
      <c r="O1772" s="30"/>
      <c r="P1772" s="30"/>
      <c r="Q1772" s="30"/>
      <c r="R1772" s="30"/>
    </row>
    <row r="1773" spans="1:18" x14ac:dyDescent="0.25">
      <c r="A1773" s="30"/>
      <c r="B1773" s="30"/>
      <c r="C1773" s="30"/>
      <c r="D1773" s="30"/>
      <c r="E1773" s="30"/>
      <c r="F1773" s="30"/>
      <c r="G1773" s="30"/>
      <c r="H1773" s="30"/>
      <c r="I1773" s="30"/>
      <c r="J1773" s="30"/>
      <c r="K1773" s="30"/>
      <c r="L1773" s="30"/>
      <c r="M1773" s="30"/>
      <c r="N1773" s="30"/>
      <c r="O1773" s="30"/>
      <c r="P1773" s="30"/>
      <c r="Q1773" s="30"/>
      <c r="R1773" s="30"/>
    </row>
    <row r="1774" spans="1:18" x14ac:dyDescent="0.25">
      <c r="A1774" s="30"/>
      <c r="B1774" s="30"/>
      <c r="C1774" s="30"/>
      <c r="D1774" s="30"/>
      <c r="E1774" s="30"/>
      <c r="F1774" s="30"/>
      <c r="G1774" s="30"/>
      <c r="H1774" s="30"/>
      <c r="I1774" s="30"/>
      <c r="J1774" s="30"/>
      <c r="K1774" s="30"/>
      <c r="L1774" s="30"/>
      <c r="M1774" s="30"/>
      <c r="N1774" s="30"/>
      <c r="O1774" s="30"/>
      <c r="P1774" s="30"/>
      <c r="Q1774" s="30"/>
      <c r="R1774" s="30"/>
    </row>
    <row r="1775" spans="1:18" x14ac:dyDescent="0.25">
      <c r="A1775" s="30"/>
      <c r="B1775" s="30"/>
      <c r="C1775" s="30"/>
      <c r="D1775" s="30"/>
      <c r="E1775" s="30"/>
      <c r="F1775" s="30"/>
      <c r="G1775" s="30"/>
      <c r="H1775" s="30"/>
      <c r="I1775" s="30"/>
      <c r="J1775" s="30"/>
      <c r="K1775" s="30"/>
      <c r="L1775" s="30"/>
      <c r="M1775" s="30"/>
      <c r="N1775" s="30"/>
      <c r="O1775" s="30"/>
      <c r="P1775" s="30"/>
      <c r="Q1775" s="30"/>
      <c r="R1775" s="30"/>
    </row>
    <row r="1776" spans="1:18" x14ac:dyDescent="0.25">
      <c r="A1776" s="30"/>
      <c r="B1776" s="30"/>
      <c r="C1776" s="30"/>
      <c r="D1776" s="30"/>
      <c r="E1776" s="30"/>
      <c r="F1776" s="30"/>
      <c r="G1776" s="30"/>
      <c r="H1776" s="30"/>
      <c r="I1776" s="30"/>
      <c r="J1776" s="30"/>
      <c r="K1776" s="30"/>
      <c r="L1776" s="30"/>
      <c r="M1776" s="30"/>
      <c r="N1776" s="30"/>
      <c r="O1776" s="30"/>
      <c r="P1776" s="30"/>
      <c r="Q1776" s="30"/>
      <c r="R1776" s="30"/>
    </row>
    <row r="1777" spans="1:18" x14ac:dyDescent="0.25">
      <c r="A1777" s="30"/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0"/>
      <c r="O1777" s="30"/>
      <c r="P1777" s="30"/>
      <c r="Q1777" s="30"/>
      <c r="R1777" s="30"/>
    </row>
    <row r="1778" spans="1:18" x14ac:dyDescent="0.25">
      <c r="A1778" s="30"/>
      <c r="B1778" s="30"/>
      <c r="C1778" s="30"/>
      <c r="D1778" s="30"/>
      <c r="E1778" s="30"/>
      <c r="F1778" s="30"/>
      <c r="G1778" s="30"/>
      <c r="H1778" s="30"/>
      <c r="I1778" s="30"/>
      <c r="J1778" s="30"/>
      <c r="K1778" s="30"/>
      <c r="L1778" s="30"/>
      <c r="M1778" s="30"/>
      <c r="N1778" s="30"/>
      <c r="O1778" s="30"/>
      <c r="P1778" s="30"/>
      <c r="Q1778" s="30"/>
      <c r="R1778" s="30"/>
    </row>
    <row r="1779" spans="1:18" x14ac:dyDescent="0.25">
      <c r="A1779" s="30"/>
      <c r="B1779" s="30"/>
      <c r="C1779" s="30"/>
      <c r="D1779" s="30"/>
      <c r="E1779" s="30"/>
      <c r="F1779" s="30"/>
      <c r="G1779" s="30"/>
      <c r="H1779" s="30"/>
      <c r="I1779" s="30"/>
      <c r="J1779" s="30"/>
      <c r="K1779" s="30"/>
      <c r="L1779" s="30"/>
      <c r="M1779" s="30"/>
      <c r="N1779" s="30"/>
      <c r="O1779" s="30"/>
      <c r="P1779" s="30"/>
      <c r="Q1779" s="30"/>
      <c r="R1779" s="30"/>
    </row>
    <row r="1780" spans="1:18" x14ac:dyDescent="0.25">
      <c r="A1780" s="30"/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0"/>
      <c r="O1780" s="30"/>
      <c r="P1780" s="30"/>
      <c r="Q1780" s="30"/>
      <c r="R1780" s="30"/>
    </row>
    <row r="1781" spans="1:18" x14ac:dyDescent="0.25">
      <c r="A1781" s="30"/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0"/>
      <c r="O1781" s="30"/>
      <c r="P1781" s="30"/>
      <c r="Q1781" s="30"/>
      <c r="R1781" s="30"/>
    </row>
    <row r="1782" spans="1:18" x14ac:dyDescent="0.25">
      <c r="A1782" s="30"/>
      <c r="B1782" s="30"/>
      <c r="C1782" s="30"/>
      <c r="D1782" s="30"/>
      <c r="E1782" s="30"/>
      <c r="F1782" s="30"/>
      <c r="G1782" s="30"/>
      <c r="H1782" s="30"/>
      <c r="I1782" s="30"/>
      <c r="J1782" s="30"/>
      <c r="K1782" s="30"/>
      <c r="L1782" s="30"/>
      <c r="M1782" s="30"/>
      <c r="N1782" s="30"/>
      <c r="O1782" s="30"/>
      <c r="P1782" s="30"/>
      <c r="Q1782" s="30"/>
      <c r="R1782" s="30"/>
    </row>
    <row r="1783" spans="1:18" x14ac:dyDescent="0.25">
      <c r="A1783" s="30"/>
      <c r="B1783" s="30"/>
      <c r="C1783" s="30"/>
      <c r="D1783" s="30"/>
      <c r="E1783" s="30"/>
      <c r="F1783" s="30"/>
      <c r="G1783" s="30"/>
      <c r="H1783" s="30"/>
      <c r="I1783" s="30"/>
      <c r="J1783" s="30"/>
      <c r="K1783" s="30"/>
      <c r="L1783" s="30"/>
      <c r="M1783" s="30"/>
      <c r="N1783" s="30"/>
      <c r="O1783" s="30"/>
      <c r="P1783" s="30"/>
      <c r="Q1783" s="30"/>
      <c r="R1783" s="30"/>
    </row>
    <row r="1784" spans="1:18" x14ac:dyDescent="0.25">
      <c r="A1784" s="30"/>
      <c r="B1784" s="30"/>
      <c r="C1784" s="30"/>
      <c r="D1784" s="30"/>
      <c r="E1784" s="30"/>
      <c r="F1784" s="30"/>
      <c r="G1784" s="30"/>
      <c r="H1784" s="30"/>
      <c r="I1784" s="30"/>
      <c r="J1784" s="30"/>
      <c r="K1784" s="30"/>
      <c r="L1784" s="30"/>
      <c r="M1784" s="30"/>
      <c r="N1784" s="30"/>
      <c r="O1784" s="30"/>
      <c r="P1784" s="30"/>
      <c r="Q1784" s="30"/>
      <c r="R1784" s="30"/>
    </row>
    <row r="1785" spans="1:18" x14ac:dyDescent="0.25">
      <c r="A1785" s="30"/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0"/>
      <c r="O1785" s="30"/>
      <c r="P1785" s="30"/>
      <c r="Q1785" s="30"/>
      <c r="R1785" s="30"/>
    </row>
    <row r="1786" spans="1:18" x14ac:dyDescent="0.25">
      <c r="A1786" s="30"/>
      <c r="B1786" s="30"/>
      <c r="C1786" s="30"/>
      <c r="D1786" s="30"/>
      <c r="E1786" s="30"/>
      <c r="F1786" s="30"/>
      <c r="G1786" s="30"/>
      <c r="H1786" s="30"/>
      <c r="I1786" s="30"/>
      <c r="J1786" s="30"/>
      <c r="K1786" s="30"/>
      <c r="L1786" s="30"/>
      <c r="M1786" s="30"/>
      <c r="N1786" s="30"/>
      <c r="O1786" s="30"/>
      <c r="P1786" s="30"/>
      <c r="Q1786" s="30"/>
      <c r="R1786" s="30"/>
    </row>
    <row r="1787" spans="1:18" x14ac:dyDescent="0.25">
      <c r="A1787" s="30"/>
      <c r="B1787" s="30"/>
      <c r="C1787" s="30"/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</row>
    <row r="1788" spans="1:18" x14ac:dyDescent="0.25">
      <c r="A1788" s="30"/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0"/>
      <c r="O1788" s="30"/>
      <c r="P1788" s="30"/>
      <c r="Q1788" s="30"/>
      <c r="R1788" s="30"/>
    </row>
    <row r="1789" spans="1:18" x14ac:dyDescent="0.25">
      <c r="A1789" s="30"/>
      <c r="B1789" s="30"/>
      <c r="C1789" s="30"/>
      <c r="D1789" s="30"/>
      <c r="E1789" s="30"/>
      <c r="F1789" s="30"/>
      <c r="G1789" s="30"/>
      <c r="H1789" s="30"/>
      <c r="I1789" s="30"/>
      <c r="J1789" s="30"/>
      <c r="K1789" s="30"/>
      <c r="L1789" s="30"/>
      <c r="M1789" s="30"/>
      <c r="N1789" s="30"/>
      <c r="O1789" s="30"/>
      <c r="P1789" s="30"/>
      <c r="Q1789" s="30"/>
      <c r="R1789" s="30"/>
    </row>
    <row r="1790" spans="1:18" x14ac:dyDescent="0.25">
      <c r="A1790" s="30"/>
      <c r="B1790" s="30"/>
      <c r="C1790" s="30"/>
      <c r="D1790" s="30"/>
      <c r="E1790" s="30"/>
      <c r="F1790" s="30"/>
      <c r="G1790" s="30"/>
      <c r="H1790" s="30"/>
      <c r="I1790" s="30"/>
      <c r="J1790" s="30"/>
      <c r="K1790" s="30"/>
      <c r="L1790" s="30"/>
      <c r="M1790" s="30"/>
      <c r="N1790" s="30"/>
      <c r="O1790" s="30"/>
      <c r="P1790" s="30"/>
      <c r="Q1790" s="30"/>
      <c r="R1790" s="30"/>
    </row>
    <row r="1791" spans="1:18" x14ac:dyDescent="0.25">
      <c r="A1791" s="30"/>
      <c r="B1791" s="30"/>
      <c r="C1791" s="30"/>
      <c r="D1791" s="30"/>
      <c r="E1791" s="30"/>
      <c r="F1791" s="30"/>
      <c r="G1791" s="30"/>
      <c r="H1791" s="30"/>
      <c r="I1791" s="30"/>
      <c r="J1791" s="30"/>
      <c r="K1791" s="30"/>
      <c r="L1791" s="30"/>
      <c r="M1791" s="30"/>
      <c r="N1791" s="30"/>
      <c r="O1791" s="30"/>
      <c r="P1791" s="30"/>
      <c r="Q1791" s="30"/>
      <c r="R1791" s="30"/>
    </row>
    <row r="1792" spans="1:18" x14ac:dyDescent="0.25">
      <c r="A1792" s="30"/>
      <c r="B1792" s="30"/>
      <c r="C1792" s="30"/>
      <c r="D1792" s="30"/>
      <c r="E1792" s="30"/>
      <c r="F1792" s="30"/>
      <c r="G1792" s="30"/>
      <c r="H1792" s="30"/>
      <c r="I1792" s="30"/>
      <c r="J1792" s="30"/>
      <c r="K1792" s="30"/>
      <c r="L1792" s="30"/>
      <c r="M1792" s="30"/>
      <c r="N1792" s="30"/>
      <c r="O1792" s="30"/>
      <c r="P1792" s="30"/>
      <c r="Q1792" s="30"/>
      <c r="R1792" s="30"/>
    </row>
    <row r="1793" spans="1:18" x14ac:dyDescent="0.25">
      <c r="A1793" s="30"/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0"/>
      <c r="O1793" s="30"/>
      <c r="P1793" s="30"/>
      <c r="Q1793" s="30"/>
      <c r="R1793" s="30"/>
    </row>
    <row r="1794" spans="1:18" x14ac:dyDescent="0.25">
      <c r="A1794" s="30"/>
      <c r="B1794" s="30"/>
      <c r="C1794" s="30"/>
      <c r="D1794" s="30"/>
      <c r="E1794" s="30"/>
      <c r="F1794" s="30"/>
      <c r="G1794" s="30"/>
      <c r="H1794" s="30"/>
      <c r="I1794" s="30"/>
      <c r="J1794" s="30"/>
      <c r="K1794" s="30"/>
      <c r="L1794" s="30"/>
      <c r="M1794" s="30"/>
      <c r="N1794" s="30"/>
      <c r="O1794" s="30"/>
      <c r="P1794" s="30"/>
      <c r="Q1794" s="30"/>
      <c r="R1794" s="30"/>
    </row>
    <row r="1795" spans="1:18" x14ac:dyDescent="0.25">
      <c r="A1795" s="30"/>
      <c r="B1795" s="30"/>
      <c r="C1795" s="30"/>
      <c r="D1795" s="30"/>
      <c r="E1795" s="30"/>
      <c r="F1795" s="30"/>
      <c r="G1795" s="30"/>
      <c r="H1795" s="30"/>
      <c r="I1795" s="30"/>
      <c r="J1795" s="30"/>
      <c r="K1795" s="30"/>
      <c r="L1795" s="30"/>
      <c r="M1795" s="30"/>
      <c r="N1795" s="30"/>
      <c r="O1795" s="30"/>
      <c r="P1795" s="30"/>
      <c r="Q1795" s="30"/>
      <c r="R1795" s="30"/>
    </row>
    <row r="1796" spans="1:18" x14ac:dyDescent="0.25">
      <c r="A1796" s="30"/>
      <c r="B1796" s="30"/>
      <c r="C1796" s="30"/>
      <c r="D1796" s="30"/>
      <c r="E1796" s="30"/>
      <c r="F1796" s="30"/>
      <c r="G1796" s="30"/>
      <c r="H1796" s="30"/>
      <c r="I1796" s="30"/>
      <c r="J1796" s="30"/>
      <c r="K1796" s="30"/>
      <c r="L1796" s="30"/>
      <c r="M1796" s="30"/>
      <c r="N1796" s="30"/>
      <c r="O1796" s="30"/>
      <c r="P1796" s="30"/>
      <c r="Q1796" s="30"/>
      <c r="R1796" s="30"/>
    </row>
    <row r="1797" spans="1:18" x14ac:dyDescent="0.25">
      <c r="A1797" s="30"/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0"/>
      <c r="O1797" s="30"/>
      <c r="P1797" s="30"/>
      <c r="Q1797" s="30"/>
      <c r="R1797" s="30"/>
    </row>
    <row r="1798" spans="1:18" x14ac:dyDescent="0.25">
      <c r="A1798" s="30"/>
      <c r="B1798" s="30"/>
      <c r="C1798" s="30"/>
      <c r="D1798" s="30"/>
      <c r="E1798" s="30"/>
      <c r="F1798" s="30"/>
      <c r="G1798" s="30"/>
      <c r="H1798" s="30"/>
      <c r="I1798" s="30"/>
      <c r="J1798" s="30"/>
      <c r="K1798" s="30"/>
      <c r="L1798" s="30"/>
      <c r="M1798" s="30"/>
      <c r="N1798" s="30"/>
      <c r="O1798" s="30"/>
      <c r="P1798" s="30"/>
      <c r="Q1798" s="30"/>
      <c r="R1798" s="30"/>
    </row>
    <row r="1799" spans="1:18" x14ac:dyDescent="0.25">
      <c r="A1799" s="30"/>
      <c r="B1799" s="30"/>
      <c r="C1799" s="30"/>
      <c r="D1799" s="30"/>
      <c r="E1799" s="30"/>
      <c r="F1799" s="30"/>
      <c r="G1799" s="30"/>
      <c r="H1799" s="30"/>
      <c r="I1799" s="30"/>
      <c r="J1799" s="30"/>
      <c r="K1799" s="30"/>
      <c r="L1799" s="30"/>
      <c r="M1799" s="30"/>
      <c r="N1799" s="30"/>
      <c r="O1799" s="30"/>
      <c r="P1799" s="30"/>
      <c r="Q1799" s="30"/>
      <c r="R1799" s="30"/>
    </row>
    <row r="1800" spans="1:18" x14ac:dyDescent="0.25">
      <c r="A1800" s="30"/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0"/>
      <c r="O1800" s="30"/>
      <c r="P1800" s="30"/>
      <c r="Q1800" s="30"/>
      <c r="R1800" s="30"/>
    </row>
    <row r="1801" spans="1:18" x14ac:dyDescent="0.25">
      <c r="A1801" s="30"/>
      <c r="B1801" s="30"/>
      <c r="C1801" s="30"/>
      <c r="D1801" s="30"/>
      <c r="E1801" s="30"/>
      <c r="F1801" s="30"/>
      <c r="G1801" s="30"/>
      <c r="H1801" s="30"/>
      <c r="I1801" s="30"/>
      <c r="J1801" s="30"/>
      <c r="K1801" s="30"/>
      <c r="L1801" s="30"/>
      <c r="M1801" s="30"/>
      <c r="N1801" s="30"/>
      <c r="O1801" s="30"/>
      <c r="P1801" s="30"/>
      <c r="Q1801" s="30"/>
      <c r="R1801" s="30"/>
    </row>
    <row r="1802" spans="1:18" x14ac:dyDescent="0.25">
      <c r="A1802" s="30"/>
      <c r="B1802" s="30"/>
      <c r="C1802" s="30"/>
      <c r="D1802" s="30"/>
      <c r="E1802" s="30"/>
      <c r="F1802" s="30"/>
      <c r="G1802" s="30"/>
      <c r="H1802" s="30"/>
      <c r="I1802" s="30"/>
      <c r="J1802" s="30"/>
      <c r="K1802" s="30"/>
      <c r="L1802" s="30"/>
      <c r="M1802" s="30"/>
      <c r="N1802" s="30"/>
      <c r="O1802" s="30"/>
      <c r="P1802" s="30"/>
      <c r="Q1802" s="30"/>
      <c r="R1802" s="30"/>
    </row>
    <row r="1803" spans="1:18" x14ac:dyDescent="0.25">
      <c r="A1803" s="30"/>
      <c r="B1803" s="30"/>
      <c r="C1803" s="30"/>
      <c r="D1803" s="30"/>
      <c r="E1803" s="30"/>
      <c r="F1803" s="30"/>
      <c r="G1803" s="30"/>
      <c r="H1803" s="30"/>
      <c r="I1803" s="30"/>
      <c r="J1803" s="30"/>
      <c r="K1803" s="30"/>
      <c r="L1803" s="30"/>
      <c r="M1803" s="30"/>
      <c r="N1803" s="30"/>
      <c r="O1803" s="30"/>
      <c r="P1803" s="30"/>
      <c r="Q1803" s="30"/>
      <c r="R1803" s="30"/>
    </row>
    <row r="1804" spans="1:18" x14ac:dyDescent="0.25">
      <c r="A1804" s="30"/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0"/>
      <c r="O1804" s="30"/>
      <c r="P1804" s="30"/>
      <c r="Q1804" s="30"/>
      <c r="R1804" s="30"/>
    </row>
    <row r="1805" spans="1:18" x14ac:dyDescent="0.25">
      <c r="A1805" s="30"/>
      <c r="B1805" s="30"/>
      <c r="C1805" s="30"/>
      <c r="D1805" s="30"/>
      <c r="E1805" s="30"/>
      <c r="F1805" s="30"/>
      <c r="G1805" s="30"/>
      <c r="H1805" s="30"/>
      <c r="I1805" s="30"/>
      <c r="J1805" s="30"/>
      <c r="K1805" s="30"/>
      <c r="L1805" s="30"/>
      <c r="M1805" s="30"/>
      <c r="N1805" s="30"/>
      <c r="O1805" s="30"/>
      <c r="P1805" s="30"/>
      <c r="Q1805" s="30"/>
      <c r="R1805" s="30"/>
    </row>
    <row r="1806" spans="1:18" x14ac:dyDescent="0.25">
      <c r="A1806" s="30"/>
      <c r="B1806" s="30"/>
      <c r="C1806" s="30"/>
      <c r="D1806" s="30"/>
      <c r="E1806" s="30"/>
      <c r="F1806" s="30"/>
      <c r="G1806" s="30"/>
      <c r="H1806" s="30"/>
      <c r="I1806" s="30"/>
      <c r="J1806" s="30"/>
      <c r="K1806" s="30"/>
      <c r="L1806" s="30"/>
      <c r="M1806" s="30"/>
      <c r="N1806" s="30"/>
      <c r="O1806" s="30"/>
      <c r="P1806" s="30"/>
      <c r="Q1806" s="30"/>
      <c r="R1806" s="30"/>
    </row>
    <row r="1807" spans="1:18" x14ac:dyDescent="0.25">
      <c r="A1807" s="30"/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0"/>
      <c r="O1807" s="30"/>
      <c r="P1807" s="30"/>
      <c r="Q1807" s="30"/>
      <c r="R1807" s="30"/>
    </row>
    <row r="1808" spans="1:18" x14ac:dyDescent="0.25">
      <c r="A1808" s="30"/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0"/>
      <c r="O1808" s="30"/>
      <c r="P1808" s="30"/>
      <c r="Q1808" s="30"/>
      <c r="R1808" s="30"/>
    </row>
    <row r="1809" spans="1:18" x14ac:dyDescent="0.25">
      <c r="A1809" s="30"/>
      <c r="B1809" s="30"/>
      <c r="C1809" s="30"/>
      <c r="D1809" s="30"/>
      <c r="E1809" s="30"/>
      <c r="F1809" s="30"/>
      <c r="G1809" s="30"/>
      <c r="H1809" s="30"/>
      <c r="I1809" s="30"/>
      <c r="J1809" s="30"/>
      <c r="K1809" s="30"/>
      <c r="L1809" s="30"/>
      <c r="M1809" s="30"/>
      <c r="N1809" s="30"/>
      <c r="O1809" s="30"/>
      <c r="P1809" s="30"/>
      <c r="Q1809" s="30"/>
      <c r="R1809" s="30"/>
    </row>
    <row r="1810" spans="1:18" x14ac:dyDescent="0.25">
      <c r="A1810" s="30"/>
      <c r="B1810" s="30"/>
      <c r="C1810" s="30"/>
      <c r="D1810" s="30"/>
      <c r="E1810" s="30"/>
      <c r="F1810" s="30"/>
      <c r="G1810" s="30"/>
      <c r="H1810" s="30"/>
      <c r="I1810" s="30"/>
      <c r="J1810" s="30"/>
      <c r="K1810" s="30"/>
      <c r="L1810" s="30"/>
      <c r="M1810" s="30"/>
      <c r="N1810" s="30"/>
      <c r="O1810" s="30"/>
      <c r="P1810" s="30"/>
      <c r="Q1810" s="30"/>
      <c r="R1810" s="30"/>
    </row>
    <row r="1811" spans="1:18" x14ac:dyDescent="0.25">
      <c r="A1811" s="30"/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0"/>
      <c r="O1811" s="30"/>
      <c r="P1811" s="30"/>
      <c r="Q1811" s="30"/>
      <c r="R1811" s="30"/>
    </row>
    <row r="1812" spans="1:18" x14ac:dyDescent="0.25">
      <c r="A1812" s="30"/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0"/>
      <c r="O1812" s="30"/>
      <c r="P1812" s="30"/>
      <c r="Q1812" s="30"/>
      <c r="R1812" s="30"/>
    </row>
    <row r="1813" spans="1:18" x14ac:dyDescent="0.25">
      <c r="A1813" s="30"/>
      <c r="B1813" s="30"/>
      <c r="C1813" s="30"/>
      <c r="D1813" s="30"/>
      <c r="E1813" s="30"/>
      <c r="F1813" s="30"/>
      <c r="G1813" s="30"/>
      <c r="H1813" s="30"/>
      <c r="I1813" s="30"/>
      <c r="J1813" s="30"/>
      <c r="K1813" s="30"/>
      <c r="L1813" s="30"/>
      <c r="M1813" s="30"/>
      <c r="N1813" s="30"/>
      <c r="O1813" s="30"/>
      <c r="P1813" s="30"/>
      <c r="Q1813" s="30"/>
      <c r="R1813" s="30"/>
    </row>
    <row r="1814" spans="1:18" x14ac:dyDescent="0.25">
      <c r="A1814" s="30"/>
      <c r="B1814" s="30"/>
      <c r="C1814" s="30"/>
      <c r="D1814" s="30"/>
      <c r="E1814" s="30"/>
      <c r="F1814" s="30"/>
      <c r="G1814" s="30"/>
      <c r="H1814" s="30"/>
      <c r="I1814" s="30"/>
      <c r="J1814" s="30"/>
      <c r="K1814" s="30"/>
      <c r="L1814" s="30"/>
      <c r="M1814" s="30"/>
      <c r="N1814" s="30"/>
      <c r="O1814" s="30"/>
      <c r="P1814" s="30"/>
      <c r="Q1814" s="30"/>
      <c r="R1814" s="30"/>
    </row>
    <row r="1815" spans="1:18" x14ac:dyDescent="0.25">
      <c r="A1815" s="30"/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0"/>
      <c r="O1815" s="30"/>
      <c r="P1815" s="30"/>
      <c r="Q1815" s="30"/>
      <c r="R1815" s="30"/>
    </row>
    <row r="1816" spans="1:18" x14ac:dyDescent="0.25">
      <c r="A1816" s="30"/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0"/>
      <c r="O1816" s="30"/>
      <c r="P1816" s="30"/>
      <c r="Q1816" s="30"/>
      <c r="R1816" s="30"/>
    </row>
    <row r="1817" spans="1:18" x14ac:dyDescent="0.25">
      <c r="A1817" s="30"/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0"/>
      <c r="O1817" s="30"/>
      <c r="P1817" s="30"/>
      <c r="Q1817" s="30"/>
      <c r="R1817" s="30"/>
    </row>
    <row r="1818" spans="1:18" x14ac:dyDescent="0.25">
      <c r="A1818" s="30"/>
      <c r="B1818" s="30"/>
      <c r="C1818" s="30"/>
      <c r="D1818" s="30"/>
      <c r="E1818" s="30"/>
      <c r="F1818" s="30"/>
      <c r="G1818" s="30"/>
      <c r="H1818" s="30"/>
      <c r="I1818" s="30"/>
      <c r="J1818" s="30"/>
      <c r="K1818" s="30"/>
      <c r="L1818" s="30"/>
      <c r="M1818" s="30"/>
      <c r="N1818" s="30"/>
      <c r="O1818" s="30"/>
      <c r="P1818" s="30"/>
      <c r="Q1818" s="30"/>
      <c r="R1818" s="30"/>
    </row>
    <row r="1819" spans="1:18" x14ac:dyDescent="0.25">
      <c r="A1819" s="30"/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0"/>
      <c r="O1819" s="30"/>
      <c r="P1819" s="30"/>
      <c r="Q1819" s="30"/>
      <c r="R1819" s="30"/>
    </row>
    <row r="1820" spans="1:18" x14ac:dyDescent="0.25">
      <c r="A1820" s="30"/>
      <c r="B1820" s="30"/>
      <c r="C1820" s="30"/>
      <c r="D1820" s="30"/>
      <c r="E1820" s="30"/>
      <c r="F1820" s="30"/>
      <c r="G1820" s="30"/>
      <c r="H1820" s="30"/>
      <c r="I1820" s="30"/>
      <c r="J1820" s="30"/>
      <c r="K1820" s="30"/>
      <c r="L1820" s="30"/>
      <c r="M1820" s="30"/>
      <c r="N1820" s="30"/>
      <c r="O1820" s="30"/>
      <c r="P1820" s="30"/>
      <c r="Q1820" s="30"/>
      <c r="R1820" s="30"/>
    </row>
    <row r="1821" spans="1:18" x14ac:dyDescent="0.25">
      <c r="A1821" s="30"/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0"/>
      <c r="O1821" s="30"/>
      <c r="P1821" s="30"/>
      <c r="Q1821" s="30"/>
      <c r="R1821" s="30"/>
    </row>
    <row r="1822" spans="1:18" x14ac:dyDescent="0.25">
      <c r="A1822" s="30"/>
      <c r="B1822" s="30"/>
      <c r="C1822" s="30"/>
      <c r="D1822" s="30"/>
      <c r="E1822" s="30"/>
      <c r="F1822" s="30"/>
      <c r="G1822" s="30"/>
      <c r="H1822" s="30"/>
      <c r="I1822" s="30"/>
      <c r="J1822" s="30"/>
      <c r="K1822" s="30"/>
      <c r="L1822" s="30"/>
      <c r="M1822" s="30"/>
      <c r="N1822" s="30"/>
      <c r="O1822" s="30"/>
      <c r="P1822" s="30"/>
      <c r="Q1822" s="30"/>
      <c r="R1822" s="30"/>
    </row>
    <row r="1823" spans="1:18" x14ac:dyDescent="0.25">
      <c r="A1823" s="30"/>
      <c r="B1823" s="30"/>
      <c r="C1823" s="30"/>
      <c r="D1823" s="30"/>
      <c r="E1823" s="30"/>
      <c r="F1823" s="30"/>
      <c r="G1823" s="30"/>
      <c r="H1823" s="30"/>
      <c r="I1823" s="30"/>
      <c r="J1823" s="30"/>
      <c r="K1823" s="30"/>
      <c r="L1823" s="30"/>
      <c r="M1823" s="30"/>
      <c r="N1823" s="30"/>
      <c r="O1823" s="30"/>
      <c r="P1823" s="30"/>
      <c r="Q1823" s="30"/>
      <c r="R1823" s="30"/>
    </row>
    <row r="1824" spans="1:18" x14ac:dyDescent="0.25">
      <c r="A1824" s="30"/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0"/>
      <c r="O1824" s="30"/>
      <c r="P1824" s="30"/>
      <c r="Q1824" s="30"/>
      <c r="R1824" s="30"/>
    </row>
    <row r="1825" spans="1:18" x14ac:dyDescent="0.25">
      <c r="A1825" s="30"/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0"/>
      <c r="O1825" s="30"/>
      <c r="P1825" s="30"/>
      <c r="Q1825" s="30"/>
      <c r="R1825" s="30"/>
    </row>
    <row r="1826" spans="1:18" x14ac:dyDescent="0.25">
      <c r="A1826" s="30"/>
      <c r="B1826" s="30"/>
      <c r="C1826" s="30"/>
      <c r="D1826" s="30"/>
      <c r="E1826" s="30"/>
      <c r="F1826" s="30"/>
      <c r="G1826" s="30"/>
      <c r="H1826" s="30"/>
      <c r="I1826" s="30"/>
      <c r="J1826" s="30"/>
      <c r="K1826" s="30"/>
      <c r="L1826" s="30"/>
      <c r="M1826" s="30"/>
      <c r="N1826" s="30"/>
      <c r="O1826" s="30"/>
      <c r="P1826" s="30"/>
      <c r="Q1826" s="30"/>
      <c r="R1826" s="30"/>
    </row>
    <row r="1827" spans="1:18" x14ac:dyDescent="0.25">
      <c r="A1827" s="30"/>
      <c r="B1827" s="30"/>
      <c r="C1827" s="30"/>
      <c r="D1827" s="30"/>
      <c r="E1827" s="30"/>
      <c r="F1827" s="30"/>
      <c r="G1827" s="30"/>
      <c r="H1827" s="30"/>
      <c r="I1827" s="30"/>
      <c r="J1827" s="30"/>
      <c r="K1827" s="30"/>
      <c r="L1827" s="30"/>
      <c r="M1827" s="30"/>
      <c r="N1827" s="30"/>
      <c r="O1827" s="30"/>
      <c r="P1827" s="30"/>
      <c r="Q1827" s="30"/>
      <c r="R1827" s="30"/>
    </row>
    <row r="1828" spans="1:18" x14ac:dyDescent="0.25">
      <c r="A1828" s="30"/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0"/>
      <c r="O1828" s="30"/>
      <c r="P1828" s="30"/>
      <c r="Q1828" s="30"/>
      <c r="R1828" s="30"/>
    </row>
    <row r="1829" spans="1:18" x14ac:dyDescent="0.25">
      <c r="A1829" s="30"/>
      <c r="B1829" s="30"/>
      <c r="C1829" s="30"/>
      <c r="D1829" s="30"/>
      <c r="E1829" s="30"/>
      <c r="F1829" s="30"/>
      <c r="G1829" s="30"/>
      <c r="H1829" s="30"/>
      <c r="I1829" s="30"/>
      <c r="J1829" s="30"/>
      <c r="K1829" s="30"/>
      <c r="L1829" s="30"/>
      <c r="M1829" s="30"/>
      <c r="N1829" s="30"/>
      <c r="O1829" s="30"/>
      <c r="P1829" s="30"/>
      <c r="Q1829" s="30"/>
      <c r="R1829" s="30"/>
    </row>
    <row r="1830" spans="1:18" x14ac:dyDescent="0.25">
      <c r="A1830" s="30"/>
      <c r="B1830" s="30"/>
      <c r="C1830" s="30"/>
      <c r="D1830" s="30"/>
      <c r="E1830" s="30"/>
      <c r="F1830" s="30"/>
      <c r="G1830" s="30"/>
      <c r="H1830" s="30"/>
      <c r="I1830" s="30"/>
      <c r="J1830" s="30"/>
      <c r="K1830" s="30"/>
      <c r="L1830" s="30"/>
      <c r="M1830" s="30"/>
      <c r="N1830" s="30"/>
      <c r="O1830" s="30"/>
      <c r="P1830" s="30"/>
      <c r="Q1830" s="30"/>
      <c r="R1830" s="30"/>
    </row>
    <row r="1831" spans="1:18" x14ac:dyDescent="0.25">
      <c r="A1831" s="30"/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0"/>
      <c r="O1831" s="30"/>
      <c r="P1831" s="30"/>
      <c r="Q1831" s="30"/>
      <c r="R1831" s="30"/>
    </row>
    <row r="1832" spans="1:18" x14ac:dyDescent="0.25">
      <c r="A1832" s="30"/>
      <c r="B1832" s="30"/>
      <c r="C1832" s="30"/>
      <c r="D1832" s="30"/>
      <c r="E1832" s="30"/>
      <c r="F1832" s="30"/>
      <c r="G1832" s="30"/>
      <c r="H1832" s="30"/>
      <c r="I1832" s="30"/>
      <c r="J1832" s="30"/>
      <c r="K1832" s="30"/>
      <c r="L1832" s="30"/>
      <c r="M1832" s="30"/>
      <c r="N1832" s="30"/>
      <c r="O1832" s="30"/>
      <c r="P1832" s="30"/>
      <c r="Q1832" s="30"/>
      <c r="R1832" s="30"/>
    </row>
    <row r="1833" spans="1:18" x14ac:dyDescent="0.25">
      <c r="A1833" s="30"/>
      <c r="B1833" s="30"/>
      <c r="C1833" s="30"/>
      <c r="D1833" s="30"/>
      <c r="E1833" s="30"/>
      <c r="F1833" s="30"/>
      <c r="G1833" s="30"/>
      <c r="H1833" s="30"/>
      <c r="I1833" s="30"/>
      <c r="J1833" s="30"/>
      <c r="K1833" s="30"/>
      <c r="L1833" s="30"/>
      <c r="M1833" s="30"/>
      <c r="N1833" s="30"/>
      <c r="O1833" s="30"/>
      <c r="P1833" s="30"/>
      <c r="Q1833" s="30"/>
      <c r="R1833" s="30"/>
    </row>
    <row r="1834" spans="1:18" x14ac:dyDescent="0.25">
      <c r="A1834" s="30"/>
      <c r="B1834" s="30"/>
      <c r="C1834" s="30"/>
      <c r="D1834" s="30"/>
      <c r="E1834" s="30"/>
      <c r="F1834" s="30"/>
      <c r="G1834" s="30"/>
      <c r="H1834" s="30"/>
      <c r="I1834" s="30"/>
      <c r="J1834" s="30"/>
      <c r="K1834" s="30"/>
      <c r="L1834" s="30"/>
      <c r="M1834" s="30"/>
      <c r="N1834" s="30"/>
      <c r="O1834" s="30"/>
      <c r="P1834" s="30"/>
      <c r="Q1834" s="30"/>
      <c r="R1834" s="30"/>
    </row>
    <row r="1835" spans="1:18" x14ac:dyDescent="0.25">
      <c r="A1835" s="30"/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0"/>
      <c r="O1835" s="30"/>
      <c r="P1835" s="30"/>
      <c r="Q1835" s="30"/>
      <c r="R1835" s="30"/>
    </row>
    <row r="1836" spans="1:18" x14ac:dyDescent="0.25">
      <c r="A1836" s="30"/>
      <c r="B1836" s="30"/>
      <c r="C1836" s="30"/>
      <c r="D1836" s="30"/>
      <c r="E1836" s="30"/>
      <c r="F1836" s="30"/>
      <c r="G1836" s="30"/>
      <c r="H1836" s="30"/>
      <c r="I1836" s="30"/>
      <c r="J1836" s="30"/>
      <c r="K1836" s="30"/>
      <c r="L1836" s="30"/>
      <c r="M1836" s="30"/>
      <c r="N1836" s="30"/>
      <c r="O1836" s="30"/>
      <c r="P1836" s="30"/>
      <c r="Q1836" s="30"/>
      <c r="R1836" s="30"/>
    </row>
    <row r="1837" spans="1:18" x14ac:dyDescent="0.25">
      <c r="A1837" s="30"/>
      <c r="B1837" s="30"/>
      <c r="C1837" s="30"/>
      <c r="D1837" s="30"/>
      <c r="E1837" s="30"/>
      <c r="F1837" s="30"/>
      <c r="G1837" s="30"/>
      <c r="H1837" s="30"/>
      <c r="I1837" s="30"/>
      <c r="J1837" s="30"/>
      <c r="K1837" s="30"/>
      <c r="L1837" s="30"/>
      <c r="M1837" s="30"/>
      <c r="N1837" s="30"/>
      <c r="O1837" s="30"/>
      <c r="P1837" s="30"/>
      <c r="Q1837" s="30"/>
      <c r="R1837" s="30"/>
    </row>
    <row r="1838" spans="1:18" x14ac:dyDescent="0.25">
      <c r="A1838" s="30"/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0"/>
      <c r="O1838" s="30"/>
      <c r="P1838" s="30"/>
      <c r="Q1838" s="30"/>
      <c r="R1838" s="30"/>
    </row>
    <row r="1839" spans="1:18" x14ac:dyDescent="0.25">
      <c r="A1839" s="30"/>
      <c r="B1839" s="30"/>
      <c r="C1839" s="30"/>
      <c r="D1839" s="30"/>
      <c r="E1839" s="30"/>
      <c r="F1839" s="30"/>
      <c r="G1839" s="30"/>
      <c r="H1839" s="30"/>
      <c r="I1839" s="30"/>
      <c r="J1839" s="30"/>
      <c r="K1839" s="30"/>
      <c r="L1839" s="30"/>
      <c r="M1839" s="30"/>
      <c r="N1839" s="30"/>
      <c r="O1839" s="30"/>
      <c r="P1839" s="30"/>
      <c r="Q1839" s="30"/>
      <c r="R1839" s="30"/>
    </row>
    <row r="1840" spans="1:18" x14ac:dyDescent="0.25">
      <c r="A1840" s="30"/>
      <c r="B1840" s="30"/>
      <c r="C1840" s="30"/>
      <c r="D1840" s="30"/>
      <c r="E1840" s="30"/>
      <c r="F1840" s="30"/>
      <c r="G1840" s="30"/>
      <c r="H1840" s="30"/>
      <c r="I1840" s="30"/>
      <c r="J1840" s="30"/>
      <c r="K1840" s="30"/>
      <c r="L1840" s="30"/>
      <c r="M1840" s="30"/>
      <c r="N1840" s="30"/>
      <c r="O1840" s="30"/>
      <c r="P1840" s="30"/>
      <c r="Q1840" s="30"/>
      <c r="R1840" s="30"/>
    </row>
    <row r="1841" spans="1:18" x14ac:dyDescent="0.25">
      <c r="A1841" s="30"/>
      <c r="B1841" s="30"/>
      <c r="C1841" s="30"/>
      <c r="D1841" s="30"/>
      <c r="E1841" s="30"/>
      <c r="F1841" s="30"/>
      <c r="G1841" s="30"/>
      <c r="H1841" s="30"/>
      <c r="I1841" s="30"/>
      <c r="J1841" s="30"/>
      <c r="K1841" s="30"/>
      <c r="L1841" s="30"/>
      <c r="M1841" s="30"/>
      <c r="N1841" s="30"/>
      <c r="O1841" s="30"/>
      <c r="P1841" s="30"/>
      <c r="Q1841" s="30"/>
      <c r="R1841" s="30"/>
    </row>
    <row r="1842" spans="1:18" x14ac:dyDescent="0.25">
      <c r="A1842" s="30"/>
      <c r="B1842" s="30"/>
      <c r="C1842" s="30"/>
      <c r="D1842" s="30"/>
      <c r="E1842" s="30"/>
      <c r="F1842" s="30"/>
      <c r="G1842" s="30"/>
      <c r="H1842" s="30"/>
      <c r="I1842" s="30"/>
      <c r="J1842" s="30"/>
      <c r="K1842" s="30"/>
      <c r="L1842" s="30"/>
      <c r="M1842" s="30"/>
      <c r="N1842" s="30"/>
      <c r="O1842" s="30"/>
      <c r="P1842" s="30"/>
      <c r="Q1842" s="30"/>
      <c r="R1842" s="30"/>
    </row>
    <row r="1843" spans="1:18" x14ac:dyDescent="0.25">
      <c r="A1843" s="30"/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0"/>
      <c r="O1843" s="30"/>
      <c r="P1843" s="30"/>
      <c r="Q1843" s="30"/>
      <c r="R1843" s="30"/>
    </row>
    <row r="1844" spans="1:18" x14ac:dyDescent="0.25">
      <c r="A1844" s="30"/>
      <c r="B1844" s="30"/>
      <c r="C1844" s="30"/>
      <c r="D1844" s="30"/>
      <c r="E1844" s="30"/>
      <c r="F1844" s="30"/>
      <c r="G1844" s="30"/>
      <c r="H1844" s="30"/>
      <c r="I1844" s="30"/>
      <c r="J1844" s="30"/>
      <c r="K1844" s="30"/>
      <c r="L1844" s="30"/>
      <c r="M1844" s="30"/>
      <c r="N1844" s="30"/>
      <c r="O1844" s="30"/>
      <c r="P1844" s="30"/>
      <c r="Q1844" s="30"/>
      <c r="R1844" s="30"/>
    </row>
    <row r="1845" spans="1:18" x14ac:dyDescent="0.25">
      <c r="A1845" s="30"/>
      <c r="B1845" s="30"/>
      <c r="C1845" s="30"/>
      <c r="D1845" s="30"/>
      <c r="E1845" s="30"/>
      <c r="F1845" s="30"/>
      <c r="G1845" s="30"/>
      <c r="H1845" s="30"/>
      <c r="I1845" s="30"/>
      <c r="J1845" s="30"/>
      <c r="K1845" s="30"/>
      <c r="L1845" s="30"/>
      <c r="M1845" s="30"/>
      <c r="N1845" s="30"/>
      <c r="O1845" s="30"/>
      <c r="P1845" s="30"/>
      <c r="Q1845" s="30"/>
      <c r="R1845" s="30"/>
    </row>
    <row r="1846" spans="1:18" x14ac:dyDescent="0.25">
      <c r="A1846" s="30"/>
      <c r="B1846" s="30"/>
      <c r="C1846" s="30"/>
      <c r="D1846" s="30"/>
      <c r="E1846" s="30"/>
      <c r="F1846" s="30"/>
      <c r="G1846" s="30"/>
      <c r="H1846" s="30"/>
      <c r="I1846" s="30"/>
      <c r="J1846" s="30"/>
      <c r="K1846" s="30"/>
      <c r="L1846" s="30"/>
      <c r="M1846" s="30"/>
      <c r="N1846" s="30"/>
      <c r="O1846" s="30"/>
      <c r="P1846" s="30"/>
      <c r="Q1846" s="30"/>
      <c r="R1846" s="30"/>
    </row>
    <row r="1847" spans="1:18" x14ac:dyDescent="0.25">
      <c r="A1847" s="30"/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0"/>
      <c r="O1847" s="30"/>
      <c r="P1847" s="30"/>
      <c r="Q1847" s="30"/>
      <c r="R1847" s="30"/>
    </row>
    <row r="1848" spans="1:18" x14ac:dyDescent="0.25">
      <c r="A1848" s="30"/>
      <c r="B1848" s="30"/>
      <c r="C1848" s="30"/>
      <c r="D1848" s="30"/>
      <c r="E1848" s="30"/>
      <c r="F1848" s="30"/>
      <c r="G1848" s="30"/>
      <c r="H1848" s="30"/>
      <c r="I1848" s="30"/>
      <c r="J1848" s="30"/>
      <c r="K1848" s="30"/>
      <c r="L1848" s="30"/>
      <c r="M1848" s="30"/>
      <c r="N1848" s="30"/>
      <c r="O1848" s="30"/>
      <c r="P1848" s="30"/>
      <c r="Q1848" s="30"/>
      <c r="R1848" s="30"/>
    </row>
    <row r="1849" spans="1:18" x14ac:dyDescent="0.25">
      <c r="A1849" s="30"/>
      <c r="B1849" s="30"/>
      <c r="C1849" s="30"/>
      <c r="D1849" s="30"/>
      <c r="E1849" s="30"/>
      <c r="F1849" s="30"/>
      <c r="G1849" s="30"/>
      <c r="H1849" s="30"/>
      <c r="I1849" s="30"/>
      <c r="J1849" s="30"/>
      <c r="K1849" s="30"/>
      <c r="L1849" s="30"/>
      <c r="M1849" s="30"/>
      <c r="N1849" s="30"/>
      <c r="O1849" s="30"/>
      <c r="P1849" s="30"/>
      <c r="Q1849" s="30"/>
      <c r="R1849" s="30"/>
    </row>
    <row r="1850" spans="1:18" x14ac:dyDescent="0.25">
      <c r="A1850" s="30"/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0"/>
      <c r="O1850" s="30"/>
      <c r="P1850" s="30"/>
      <c r="Q1850" s="30"/>
      <c r="R1850" s="30"/>
    </row>
    <row r="1851" spans="1:18" x14ac:dyDescent="0.25">
      <c r="A1851" s="30"/>
      <c r="B1851" s="30"/>
      <c r="C1851" s="30"/>
      <c r="D1851" s="30"/>
      <c r="E1851" s="30"/>
      <c r="F1851" s="30"/>
      <c r="G1851" s="30"/>
      <c r="H1851" s="30"/>
      <c r="I1851" s="30"/>
      <c r="J1851" s="30"/>
      <c r="K1851" s="30"/>
      <c r="L1851" s="30"/>
      <c r="M1851" s="30"/>
      <c r="N1851" s="30"/>
      <c r="O1851" s="30"/>
      <c r="P1851" s="30"/>
      <c r="Q1851" s="30"/>
      <c r="R1851" s="30"/>
    </row>
    <row r="1852" spans="1:18" x14ac:dyDescent="0.25">
      <c r="A1852" s="30"/>
      <c r="B1852" s="30"/>
      <c r="C1852" s="30"/>
      <c r="D1852" s="30"/>
      <c r="E1852" s="30"/>
      <c r="F1852" s="30"/>
      <c r="G1852" s="30"/>
      <c r="H1852" s="30"/>
      <c r="I1852" s="30"/>
      <c r="J1852" s="30"/>
      <c r="K1852" s="30"/>
      <c r="L1852" s="30"/>
      <c r="M1852" s="30"/>
      <c r="N1852" s="30"/>
      <c r="O1852" s="30"/>
      <c r="P1852" s="30"/>
      <c r="Q1852" s="30"/>
      <c r="R1852" s="30"/>
    </row>
    <row r="1853" spans="1:18" x14ac:dyDescent="0.25">
      <c r="A1853" s="30"/>
      <c r="B1853" s="30"/>
      <c r="C1853" s="30"/>
      <c r="D1853" s="30"/>
      <c r="E1853" s="30"/>
      <c r="F1853" s="30"/>
      <c r="G1853" s="30"/>
      <c r="H1853" s="30"/>
      <c r="I1853" s="30"/>
      <c r="J1853" s="30"/>
      <c r="K1853" s="30"/>
      <c r="L1853" s="30"/>
      <c r="M1853" s="30"/>
      <c r="N1853" s="30"/>
      <c r="O1853" s="30"/>
      <c r="P1853" s="30"/>
      <c r="Q1853" s="30"/>
      <c r="R1853" s="30"/>
    </row>
    <row r="1854" spans="1:18" x14ac:dyDescent="0.25">
      <c r="A1854" s="30"/>
      <c r="B1854" s="30"/>
      <c r="C1854" s="30"/>
      <c r="D1854" s="30"/>
      <c r="E1854" s="30"/>
      <c r="F1854" s="30"/>
      <c r="G1854" s="30"/>
      <c r="H1854" s="30"/>
      <c r="I1854" s="30"/>
      <c r="J1854" s="30"/>
      <c r="K1854" s="30"/>
      <c r="L1854" s="30"/>
      <c r="M1854" s="30"/>
      <c r="N1854" s="30"/>
      <c r="O1854" s="30"/>
      <c r="P1854" s="30"/>
      <c r="Q1854" s="30"/>
      <c r="R1854" s="30"/>
    </row>
    <row r="1855" spans="1:18" x14ac:dyDescent="0.25">
      <c r="A1855" s="30"/>
      <c r="B1855" s="30"/>
      <c r="C1855" s="30"/>
      <c r="D1855" s="30"/>
      <c r="E1855" s="30"/>
      <c r="F1855" s="30"/>
      <c r="G1855" s="30"/>
      <c r="H1855" s="30"/>
      <c r="I1855" s="30"/>
      <c r="J1855" s="30"/>
      <c r="K1855" s="30"/>
      <c r="L1855" s="30"/>
      <c r="M1855" s="30"/>
      <c r="N1855" s="30"/>
      <c r="O1855" s="30"/>
      <c r="P1855" s="30"/>
      <c r="Q1855" s="30"/>
      <c r="R1855" s="30"/>
    </row>
    <row r="1856" spans="1:18" x14ac:dyDescent="0.25">
      <c r="A1856" s="30"/>
      <c r="B1856" s="30"/>
      <c r="C1856" s="30"/>
      <c r="D1856" s="30"/>
      <c r="E1856" s="30"/>
      <c r="F1856" s="30"/>
      <c r="G1856" s="30"/>
      <c r="H1856" s="30"/>
      <c r="I1856" s="30"/>
      <c r="J1856" s="30"/>
      <c r="K1856" s="30"/>
      <c r="L1856" s="30"/>
      <c r="M1856" s="30"/>
      <c r="N1856" s="30"/>
      <c r="O1856" s="30"/>
      <c r="P1856" s="30"/>
      <c r="Q1856" s="30"/>
      <c r="R1856" s="30"/>
    </row>
    <row r="1857" spans="1:18" x14ac:dyDescent="0.25">
      <c r="A1857" s="30"/>
      <c r="B1857" s="30"/>
      <c r="C1857" s="30"/>
      <c r="D1857" s="30"/>
      <c r="E1857" s="30"/>
      <c r="F1857" s="30"/>
      <c r="G1857" s="30"/>
      <c r="H1857" s="30"/>
      <c r="I1857" s="30"/>
      <c r="J1857" s="30"/>
      <c r="K1857" s="30"/>
      <c r="L1857" s="30"/>
      <c r="M1857" s="30"/>
      <c r="N1857" s="30"/>
      <c r="O1857" s="30"/>
      <c r="P1857" s="30"/>
      <c r="Q1857" s="30"/>
      <c r="R1857" s="30"/>
    </row>
    <row r="1858" spans="1:18" x14ac:dyDescent="0.25">
      <c r="A1858" s="30"/>
      <c r="B1858" s="30"/>
      <c r="C1858" s="30"/>
      <c r="D1858" s="30"/>
      <c r="E1858" s="30"/>
      <c r="F1858" s="30"/>
      <c r="G1858" s="30"/>
      <c r="H1858" s="30"/>
      <c r="I1858" s="30"/>
      <c r="J1858" s="30"/>
      <c r="K1858" s="30"/>
      <c r="L1858" s="30"/>
      <c r="M1858" s="30"/>
      <c r="N1858" s="30"/>
      <c r="O1858" s="30"/>
      <c r="P1858" s="30"/>
      <c r="Q1858" s="30"/>
      <c r="R1858" s="30"/>
    </row>
    <row r="1859" spans="1:18" x14ac:dyDescent="0.25">
      <c r="A1859" s="30"/>
      <c r="B1859" s="30"/>
      <c r="C1859" s="30"/>
      <c r="D1859" s="30"/>
      <c r="E1859" s="30"/>
      <c r="F1859" s="30"/>
      <c r="G1859" s="30"/>
      <c r="H1859" s="30"/>
      <c r="I1859" s="30"/>
      <c r="J1859" s="30"/>
      <c r="K1859" s="30"/>
      <c r="L1859" s="30"/>
      <c r="M1859" s="30"/>
      <c r="N1859" s="30"/>
      <c r="O1859" s="30"/>
      <c r="P1859" s="30"/>
      <c r="Q1859" s="30"/>
      <c r="R1859" s="30"/>
    </row>
    <row r="1860" spans="1:18" x14ac:dyDescent="0.25">
      <c r="A1860" s="30"/>
      <c r="B1860" s="30"/>
      <c r="C1860" s="30"/>
      <c r="D1860" s="30"/>
      <c r="E1860" s="30"/>
      <c r="F1860" s="30"/>
      <c r="G1860" s="30"/>
      <c r="H1860" s="30"/>
      <c r="I1860" s="30"/>
      <c r="J1860" s="30"/>
      <c r="K1860" s="30"/>
      <c r="L1860" s="30"/>
      <c r="M1860" s="30"/>
      <c r="N1860" s="30"/>
      <c r="O1860" s="30"/>
      <c r="P1860" s="30"/>
      <c r="Q1860" s="30"/>
      <c r="R1860" s="30"/>
    </row>
    <row r="1861" spans="1:18" x14ac:dyDescent="0.25">
      <c r="A1861" s="30"/>
      <c r="B1861" s="30"/>
      <c r="C1861" s="30"/>
      <c r="D1861" s="30"/>
      <c r="E1861" s="30"/>
      <c r="F1861" s="30"/>
      <c r="G1861" s="30"/>
      <c r="H1861" s="30"/>
      <c r="I1861" s="30"/>
      <c r="J1861" s="30"/>
      <c r="K1861" s="30"/>
      <c r="L1861" s="30"/>
      <c r="M1861" s="30"/>
      <c r="N1861" s="30"/>
      <c r="O1861" s="30"/>
      <c r="P1861" s="30"/>
      <c r="Q1861" s="30"/>
      <c r="R1861" s="30"/>
    </row>
    <row r="1862" spans="1:18" x14ac:dyDescent="0.25">
      <c r="A1862" s="30"/>
      <c r="B1862" s="30"/>
      <c r="C1862" s="30"/>
      <c r="D1862" s="30"/>
      <c r="E1862" s="30"/>
      <c r="F1862" s="30"/>
      <c r="G1862" s="30"/>
      <c r="H1862" s="30"/>
      <c r="I1862" s="30"/>
      <c r="J1862" s="30"/>
      <c r="K1862" s="30"/>
      <c r="L1862" s="30"/>
      <c r="M1862" s="30"/>
      <c r="N1862" s="30"/>
      <c r="O1862" s="30"/>
      <c r="P1862" s="30"/>
      <c r="Q1862" s="30"/>
      <c r="R1862" s="30"/>
    </row>
    <row r="1863" spans="1:18" x14ac:dyDescent="0.25">
      <c r="A1863" s="30"/>
      <c r="B1863" s="30"/>
      <c r="C1863" s="30"/>
      <c r="D1863" s="30"/>
      <c r="E1863" s="30"/>
      <c r="F1863" s="30"/>
      <c r="G1863" s="30"/>
      <c r="H1863" s="30"/>
      <c r="I1863" s="30"/>
      <c r="J1863" s="30"/>
      <c r="K1863" s="30"/>
      <c r="L1863" s="30"/>
      <c r="M1863" s="30"/>
      <c r="N1863" s="30"/>
      <c r="O1863" s="30"/>
      <c r="P1863" s="30"/>
      <c r="Q1863" s="30"/>
      <c r="R1863" s="30"/>
    </row>
    <row r="1864" spans="1:18" x14ac:dyDescent="0.25">
      <c r="A1864" s="30"/>
      <c r="B1864" s="30"/>
      <c r="C1864" s="30"/>
      <c r="D1864" s="30"/>
      <c r="E1864" s="30"/>
      <c r="F1864" s="30"/>
      <c r="G1864" s="30"/>
      <c r="H1864" s="30"/>
      <c r="I1864" s="30"/>
      <c r="J1864" s="30"/>
      <c r="K1864" s="30"/>
      <c r="L1864" s="30"/>
      <c r="M1864" s="30"/>
      <c r="N1864" s="30"/>
      <c r="O1864" s="30"/>
      <c r="P1864" s="30"/>
      <c r="Q1864" s="30"/>
      <c r="R1864" s="30"/>
    </row>
    <row r="1865" spans="1:18" x14ac:dyDescent="0.25">
      <c r="A1865" s="30"/>
      <c r="B1865" s="30"/>
      <c r="C1865" s="30"/>
      <c r="D1865" s="30"/>
      <c r="E1865" s="30"/>
      <c r="F1865" s="30"/>
      <c r="G1865" s="30"/>
      <c r="H1865" s="30"/>
      <c r="I1865" s="30"/>
      <c r="J1865" s="30"/>
      <c r="K1865" s="30"/>
      <c r="L1865" s="30"/>
      <c r="M1865" s="30"/>
      <c r="N1865" s="30"/>
      <c r="O1865" s="30"/>
      <c r="P1865" s="30"/>
      <c r="Q1865" s="30"/>
      <c r="R1865" s="30"/>
    </row>
    <row r="1866" spans="1:18" x14ac:dyDescent="0.25">
      <c r="A1866" s="30"/>
      <c r="B1866" s="30"/>
      <c r="C1866" s="30"/>
      <c r="D1866" s="30"/>
      <c r="E1866" s="30"/>
      <c r="F1866" s="30"/>
      <c r="G1866" s="30"/>
      <c r="H1866" s="30"/>
      <c r="I1866" s="30"/>
      <c r="J1866" s="30"/>
      <c r="K1866" s="30"/>
      <c r="L1866" s="30"/>
      <c r="M1866" s="30"/>
      <c r="N1866" s="30"/>
      <c r="O1866" s="30"/>
      <c r="P1866" s="30"/>
      <c r="Q1866" s="30"/>
      <c r="R1866" s="30"/>
    </row>
    <row r="1867" spans="1:18" x14ac:dyDescent="0.25">
      <c r="A1867" s="30"/>
      <c r="B1867" s="30"/>
      <c r="C1867" s="30"/>
      <c r="D1867" s="30"/>
      <c r="E1867" s="30"/>
      <c r="F1867" s="30"/>
      <c r="G1867" s="30"/>
      <c r="H1867" s="30"/>
      <c r="I1867" s="30"/>
      <c r="J1867" s="30"/>
      <c r="K1867" s="30"/>
      <c r="L1867" s="30"/>
      <c r="M1867" s="30"/>
      <c r="N1867" s="30"/>
      <c r="O1867" s="30"/>
      <c r="P1867" s="30"/>
      <c r="Q1867" s="30"/>
      <c r="R1867" s="30"/>
    </row>
    <row r="1868" spans="1:18" x14ac:dyDescent="0.25">
      <c r="A1868" s="30"/>
      <c r="B1868" s="30"/>
      <c r="C1868" s="30"/>
      <c r="D1868" s="30"/>
      <c r="E1868" s="30"/>
      <c r="F1868" s="30"/>
      <c r="G1868" s="30"/>
      <c r="H1868" s="30"/>
      <c r="I1868" s="30"/>
      <c r="J1868" s="30"/>
      <c r="K1868" s="30"/>
      <c r="L1868" s="30"/>
      <c r="M1868" s="30"/>
      <c r="N1868" s="30"/>
      <c r="O1868" s="30"/>
      <c r="P1868" s="30"/>
      <c r="Q1868" s="30"/>
      <c r="R1868" s="30"/>
    </row>
    <row r="1869" spans="1:18" x14ac:dyDescent="0.25">
      <c r="A1869" s="30"/>
      <c r="B1869" s="30"/>
      <c r="C1869" s="30"/>
      <c r="D1869" s="30"/>
      <c r="E1869" s="30"/>
      <c r="F1869" s="30"/>
      <c r="G1869" s="30"/>
      <c r="H1869" s="30"/>
      <c r="I1869" s="30"/>
      <c r="J1869" s="30"/>
      <c r="K1869" s="30"/>
      <c r="L1869" s="30"/>
      <c r="M1869" s="30"/>
      <c r="N1869" s="30"/>
      <c r="O1869" s="30"/>
      <c r="P1869" s="30"/>
      <c r="Q1869" s="30"/>
      <c r="R1869" s="30"/>
    </row>
    <row r="1870" spans="1:18" x14ac:dyDescent="0.25">
      <c r="A1870" s="30"/>
      <c r="B1870" s="30"/>
      <c r="C1870" s="30"/>
      <c r="D1870" s="30"/>
      <c r="E1870" s="30"/>
      <c r="F1870" s="30"/>
      <c r="G1870" s="30"/>
      <c r="H1870" s="30"/>
      <c r="I1870" s="30"/>
      <c r="J1870" s="30"/>
      <c r="K1870" s="30"/>
      <c r="L1870" s="30"/>
      <c r="M1870" s="30"/>
      <c r="N1870" s="30"/>
      <c r="O1870" s="30"/>
      <c r="P1870" s="30"/>
      <c r="Q1870" s="30"/>
      <c r="R1870" s="30"/>
    </row>
    <row r="1871" spans="1:18" x14ac:dyDescent="0.25">
      <c r="A1871" s="30"/>
      <c r="B1871" s="30"/>
      <c r="C1871" s="30"/>
      <c r="D1871" s="30"/>
      <c r="E1871" s="30"/>
      <c r="F1871" s="30"/>
      <c r="G1871" s="30"/>
      <c r="H1871" s="30"/>
      <c r="I1871" s="30"/>
      <c r="J1871" s="30"/>
      <c r="K1871" s="30"/>
      <c r="L1871" s="30"/>
      <c r="M1871" s="30"/>
      <c r="N1871" s="30"/>
      <c r="O1871" s="30"/>
      <c r="P1871" s="30"/>
      <c r="Q1871" s="30"/>
      <c r="R1871" s="30"/>
    </row>
    <row r="1872" spans="1:18" x14ac:dyDescent="0.25">
      <c r="A1872" s="30"/>
      <c r="B1872" s="30"/>
      <c r="C1872" s="30"/>
      <c r="D1872" s="30"/>
      <c r="E1872" s="30"/>
      <c r="F1872" s="30"/>
      <c r="G1872" s="30"/>
      <c r="H1872" s="30"/>
      <c r="I1872" s="30"/>
      <c r="J1872" s="30"/>
      <c r="K1872" s="30"/>
      <c r="L1872" s="30"/>
      <c r="M1872" s="30"/>
      <c r="N1872" s="30"/>
      <c r="O1872" s="30"/>
      <c r="P1872" s="30"/>
      <c r="Q1872" s="30"/>
      <c r="R1872" s="30"/>
    </row>
    <row r="1873" spans="1:18" x14ac:dyDescent="0.25">
      <c r="A1873" s="30"/>
      <c r="B1873" s="30"/>
      <c r="C1873" s="30"/>
      <c r="D1873" s="30"/>
      <c r="E1873" s="30"/>
      <c r="F1873" s="30"/>
      <c r="G1873" s="30"/>
      <c r="H1873" s="30"/>
      <c r="I1873" s="30"/>
      <c r="J1873" s="30"/>
      <c r="K1873" s="30"/>
      <c r="L1873" s="30"/>
      <c r="M1873" s="30"/>
      <c r="N1873" s="30"/>
      <c r="O1873" s="30"/>
      <c r="P1873" s="30"/>
      <c r="Q1873" s="30"/>
      <c r="R1873" s="30"/>
    </row>
    <row r="1874" spans="1:18" x14ac:dyDescent="0.25">
      <c r="A1874" s="30"/>
      <c r="B1874" s="30"/>
      <c r="C1874" s="30"/>
      <c r="D1874" s="30"/>
      <c r="E1874" s="30"/>
      <c r="F1874" s="30"/>
      <c r="G1874" s="30"/>
      <c r="H1874" s="30"/>
      <c r="I1874" s="30"/>
      <c r="J1874" s="30"/>
      <c r="K1874" s="30"/>
      <c r="L1874" s="30"/>
      <c r="M1874" s="30"/>
      <c r="N1874" s="30"/>
      <c r="O1874" s="30"/>
      <c r="P1874" s="30"/>
      <c r="Q1874" s="30"/>
      <c r="R1874" s="30"/>
    </row>
    <row r="1875" spans="1:18" x14ac:dyDescent="0.25">
      <c r="A1875" s="30"/>
      <c r="B1875" s="30"/>
      <c r="C1875" s="30"/>
      <c r="D1875" s="30"/>
      <c r="E1875" s="30"/>
      <c r="F1875" s="30"/>
      <c r="G1875" s="30"/>
      <c r="H1875" s="30"/>
      <c r="I1875" s="30"/>
      <c r="J1875" s="30"/>
      <c r="K1875" s="30"/>
      <c r="L1875" s="30"/>
      <c r="M1875" s="30"/>
      <c r="N1875" s="30"/>
      <c r="O1875" s="30"/>
      <c r="P1875" s="30"/>
      <c r="Q1875" s="30"/>
      <c r="R1875" s="30"/>
    </row>
    <row r="1876" spans="1:18" x14ac:dyDescent="0.25">
      <c r="A1876" s="30"/>
      <c r="B1876" s="30"/>
      <c r="C1876" s="30"/>
      <c r="D1876" s="30"/>
      <c r="E1876" s="30"/>
      <c r="F1876" s="30"/>
      <c r="G1876" s="30"/>
      <c r="H1876" s="30"/>
      <c r="I1876" s="30"/>
      <c r="J1876" s="30"/>
      <c r="K1876" s="30"/>
      <c r="L1876" s="30"/>
      <c r="M1876" s="30"/>
      <c r="N1876" s="30"/>
      <c r="O1876" s="30"/>
      <c r="P1876" s="30"/>
      <c r="Q1876" s="30"/>
      <c r="R1876" s="30"/>
    </row>
    <row r="1877" spans="1:18" x14ac:dyDescent="0.25">
      <c r="A1877" s="30"/>
      <c r="B1877" s="30"/>
      <c r="C1877" s="30"/>
      <c r="D1877" s="30"/>
      <c r="E1877" s="30"/>
      <c r="F1877" s="30"/>
      <c r="G1877" s="30"/>
      <c r="H1877" s="30"/>
      <c r="I1877" s="30"/>
      <c r="J1877" s="30"/>
      <c r="K1877" s="30"/>
      <c r="L1877" s="30"/>
      <c r="M1877" s="30"/>
      <c r="N1877" s="30"/>
      <c r="O1877" s="30"/>
      <c r="P1877" s="30"/>
      <c r="Q1877" s="30"/>
      <c r="R1877" s="30"/>
    </row>
    <row r="1878" spans="1:18" x14ac:dyDescent="0.25">
      <c r="A1878" s="30"/>
      <c r="B1878" s="30"/>
      <c r="C1878" s="30"/>
      <c r="D1878" s="30"/>
      <c r="E1878" s="30"/>
      <c r="F1878" s="30"/>
      <c r="G1878" s="30"/>
      <c r="H1878" s="30"/>
      <c r="I1878" s="30"/>
      <c r="J1878" s="30"/>
      <c r="K1878" s="30"/>
      <c r="L1878" s="30"/>
      <c r="M1878" s="30"/>
      <c r="N1878" s="30"/>
      <c r="O1878" s="30"/>
      <c r="P1878" s="30"/>
      <c r="Q1878" s="30"/>
      <c r="R1878" s="30"/>
    </row>
    <row r="1879" spans="1:18" x14ac:dyDescent="0.25">
      <c r="A1879" s="30"/>
      <c r="B1879" s="30"/>
      <c r="C1879" s="30"/>
      <c r="D1879" s="30"/>
      <c r="E1879" s="30"/>
      <c r="F1879" s="30"/>
      <c r="G1879" s="30"/>
      <c r="H1879" s="30"/>
      <c r="I1879" s="30"/>
      <c r="J1879" s="30"/>
      <c r="K1879" s="30"/>
      <c r="L1879" s="30"/>
      <c r="M1879" s="30"/>
      <c r="N1879" s="30"/>
      <c r="O1879" s="30"/>
      <c r="P1879" s="30"/>
      <c r="Q1879" s="30"/>
      <c r="R1879" s="30"/>
    </row>
    <row r="1880" spans="1:18" x14ac:dyDescent="0.25">
      <c r="A1880" s="30"/>
      <c r="B1880" s="30"/>
      <c r="C1880" s="30"/>
      <c r="D1880" s="30"/>
      <c r="E1880" s="30"/>
      <c r="F1880" s="30"/>
      <c r="G1880" s="30"/>
      <c r="H1880" s="30"/>
      <c r="I1880" s="30"/>
      <c r="J1880" s="30"/>
      <c r="K1880" s="30"/>
      <c r="L1880" s="30"/>
      <c r="M1880" s="30"/>
      <c r="N1880" s="30"/>
      <c r="O1880" s="30"/>
      <c r="P1880" s="30"/>
      <c r="Q1880" s="30"/>
      <c r="R1880" s="30"/>
    </row>
    <row r="1881" spans="1:18" x14ac:dyDescent="0.25">
      <c r="A1881" s="30"/>
      <c r="B1881" s="30"/>
      <c r="C1881" s="30"/>
      <c r="D1881" s="30"/>
      <c r="E1881" s="30"/>
      <c r="F1881" s="30"/>
      <c r="G1881" s="30"/>
      <c r="H1881" s="30"/>
      <c r="I1881" s="30"/>
      <c r="J1881" s="30"/>
      <c r="K1881" s="30"/>
      <c r="L1881" s="30"/>
      <c r="M1881" s="30"/>
      <c r="N1881" s="30"/>
      <c r="O1881" s="30"/>
      <c r="P1881" s="30"/>
      <c r="Q1881" s="30"/>
      <c r="R1881" s="30"/>
    </row>
    <row r="1882" spans="1:18" x14ac:dyDescent="0.25">
      <c r="A1882" s="30"/>
      <c r="B1882" s="30"/>
      <c r="C1882" s="30"/>
      <c r="D1882" s="30"/>
      <c r="E1882" s="30"/>
      <c r="F1882" s="30"/>
      <c r="G1882" s="30"/>
      <c r="H1882" s="30"/>
      <c r="I1882" s="30"/>
      <c r="J1882" s="30"/>
      <c r="K1882" s="30"/>
      <c r="L1882" s="30"/>
      <c r="M1882" s="30"/>
      <c r="N1882" s="30"/>
      <c r="O1882" s="30"/>
      <c r="P1882" s="30"/>
      <c r="Q1882" s="30"/>
      <c r="R1882" s="30"/>
    </row>
    <row r="1883" spans="1:18" x14ac:dyDescent="0.25">
      <c r="A1883" s="30"/>
      <c r="B1883" s="30"/>
      <c r="C1883" s="30"/>
      <c r="D1883" s="30"/>
      <c r="E1883" s="30"/>
      <c r="F1883" s="30"/>
      <c r="G1883" s="30"/>
      <c r="H1883" s="30"/>
      <c r="I1883" s="30"/>
      <c r="J1883" s="30"/>
      <c r="K1883" s="30"/>
      <c r="L1883" s="30"/>
      <c r="M1883" s="30"/>
      <c r="N1883" s="30"/>
      <c r="O1883" s="30"/>
      <c r="P1883" s="30"/>
      <c r="Q1883" s="30"/>
      <c r="R1883" s="30"/>
    </row>
    <row r="1884" spans="1:18" x14ac:dyDescent="0.25">
      <c r="A1884" s="30"/>
      <c r="B1884" s="30"/>
      <c r="C1884" s="30"/>
      <c r="D1884" s="30"/>
      <c r="E1884" s="30"/>
      <c r="F1884" s="30"/>
      <c r="G1884" s="30"/>
      <c r="H1884" s="30"/>
      <c r="I1884" s="30"/>
      <c r="J1884" s="30"/>
      <c r="K1884" s="30"/>
      <c r="L1884" s="30"/>
      <c r="M1884" s="30"/>
      <c r="N1884" s="30"/>
      <c r="O1884" s="30"/>
      <c r="P1884" s="30"/>
      <c r="Q1884" s="30"/>
      <c r="R1884" s="30"/>
    </row>
    <row r="1885" spans="1:18" x14ac:dyDescent="0.25">
      <c r="A1885" s="30"/>
      <c r="B1885" s="30"/>
      <c r="C1885" s="30"/>
      <c r="D1885" s="30"/>
      <c r="E1885" s="30"/>
      <c r="F1885" s="30"/>
      <c r="G1885" s="30"/>
      <c r="H1885" s="30"/>
      <c r="I1885" s="30"/>
      <c r="J1885" s="30"/>
      <c r="K1885" s="30"/>
      <c r="L1885" s="30"/>
      <c r="M1885" s="30"/>
      <c r="N1885" s="30"/>
      <c r="O1885" s="30"/>
      <c r="P1885" s="30"/>
      <c r="Q1885" s="30"/>
      <c r="R1885" s="30"/>
    </row>
    <row r="1886" spans="1:18" x14ac:dyDescent="0.25">
      <c r="A1886" s="30"/>
      <c r="B1886" s="30"/>
      <c r="C1886" s="30"/>
      <c r="D1886" s="30"/>
      <c r="E1886" s="30"/>
      <c r="F1886" s="30"/>
      <c r="G1886" s="30"/>
      <c r="H1886" s="30"/>
      <c r="I1886" s="30"/>
      <c r="J1886" s="30"/>
      <c r="K1886" s="30"/>
      <c r="L1886" s="30"/>
      <c r="M1886" s="30"/>
      <c r="N1886" s="30"/>
      <c r="O1886" s="30"/>
      <c r="P1886" s="30"/>
      <c r="Q1886" s="30"/>
      <c r="R1886" s="30"/>
    </row>
    <row r="1887" spans="1:18" x14ac:dyDescent="0.25">
      <c r="A1887" s="30"/>
      <c r="B1887" s="30"/>
      <c r="C1887" s="30"/>
      <c r="D1887" s="30"/>
      <c r="E1887" s="30"/>
      <c r="F1887" s="30"/>
      <c r="G1887" s="30"/>
      <c r="H1887" s="30"/>
      <c r="I1887" s="30"/>
      <c r="J1887" s="30"/>
      <c r="K1887" s="30"/>
      <c r="L1887" s="30"/>
      <c r="M1887" s="30"/>
      <c r="N1887" s="30"/>
      <c r="O1887" s="30"/>
      <c r="P1887" s="30"/>
      <c r="Q1887" s="30"/>
      <c r="R1887" s="30"/>
    </row>
    <row r="1888" spans="1:18" x14ac:dyDescent="0.25">
      <c r="A1888" s="30"/>
      <c r="B1888" s="30"/>
      <c r="C1888" s="30"/>
      <c r="D1888" s="30"/>
      <c r="E1888" s="30"/>
      <c r="F1888" s="30"/>
      <c r="G1888" s="30"/>
      <c r="H1888" s="30"/>
      <c r="I1888" s="30"/>
      <c r="J1888" s="30"/>
      <c r="K1888" s="30"/>
      <c r="L1888" s="30"/>
      <c r="M1888" s="30"/>
      <c r="N1888" s="30"/>
      <c r="O1888" s="30"/>
      <c r="P1888" s="30"/>
      <c r="Q1888" s="30"/>
      <c r="R1888" s="30"/>
    </row>
    <row r="1889" spans="1:18" x14ac:dyDescent="0.25">
      <c r="A1889" s="30"/>
      <c r="B1889" s="30"/>
      <c r="C1889" s="30"/>
      <c r="D1889" s="30"/>
      <c r="E1889" s="30"/>
      <c r="F1889" s="30"/>
      <c r="G1889" s="30"/>
      <c r="H1889" s="30"/>
      <c r="I1889" s="30"/>
      <c r="J1889" s="30"/>
      <c r="K1889" s="30"/>
      <c r="L1889" s="30"/>
      <c r="M1889" s="30"/>
      <c r="N1889" s="30"/>
      <c r="O1889" s="30"/>
      <c r="P1889" s="30"/>
      <c r="Q1889" s="30"/>
      <c r="R1889" s="30"/>
    </row>
    <row r="1890" spans="1:18" x14ac:dyDescent="0.25">
      <c r="A1890" s="30"/>
      <c r="B1890" s="30"/>
      <c r="C1890" s="30"/>
      <c r="D1890" s="30"/>
      <c r="E1890" s="30"/>
      <c r="F1890" s="30"/>
      <c r="G1890" s="30"/>
      <c r="H1890" s="30"/>
      <c r="I1890" s="30"/>
      <c r="J1890" s="30"/>
      <c r="K1890" s="30"/>
      <c r="L1890" s="30"/>
      <c r="M1890" s="30"/>
      <c r="N1890" s="30"/>
      <c r="O1890" s="30"/>
      <c r="P1890" s="30"/>
      <c r="Q1890" s="30"/>
      <c r="R1890" s="30"/>
    </row>
    <row r="1891" spans="1:18" x14ac:dyDescent="0.25">
      <c r="A1891" s="30"/>
      <c r="B1891" s="30"/>
      <c r="C1891" s="30"/>
      <c r="D1891" s="30"/>
      <c r="E1891" s="30"/>
      <c r="F1891" s="30"/>
      <c r="G1891" s="30"/>
      <c r="H1891" s="30"/>
      <c r="I1891" s="30"/>
      <c r="J1891" s="30"/>
      <c r="K1891" s="30"/>
      <c r="L1891" s="30"/>
      <c r="M1891" s="30"/>
      <c r="N1891" s="30"/>
      <c r="O1891" s="30"/>
      <c r="P1891" s="30"/>
      <c r="Q1891" s="30"/>
      <c r="R1891" s="30"/>
    </row>
    <row r="1892" spans="1:18" x14ac:dyDescent="0.25">
      <c r="A1892" s="30"/>
      <c r="B1892" s="30"/>
      <c r="C1892" s="30"/>
      <c r="D1892" s="30"/>
      <c r="E1892" s="30"/>
      <c r="F1892" s="30"/>
      <c r="G1892" s="30"/>
      <c r="H1892" s="30"/>
      <c r="I1892" s="30"/>
      <c r="J1892" s="30"/>
      <c r="K1892" s="30"/>
      <c r="L1892" s="30"/>
      <c r="M1892" s="30"/>
      <c r="N1892" s="30"/>
      <c r="O1892" s="30"/>
      <c r="P1892" s="30"/>
      <c r="Q1892" s="30"/>
      <c r="R1892" s="30"/>
    </row>
    <row r="1893" spans="1:18" x14ac:dyDescent="0.25">
      <c r="A1893" s="30"/>
      <c r="B1893" s="30"/>
      <c r="C1893" s="30"/>
      <c r="D1893" s="30"/>
      <c r="E1893" s="30"/>
      <c r="F1893" s="30"/>
      <c r="G1893" s="30"/>
      <c r="H1893" s="30"/>
      <c r="I1893" s="30"/>
      <c r="J1893" s="30"/>
      <c r="K1893" s="30"/>
      <c r="L1893" s="30"/>
      <c r="M1893" s="30"/>
      <c r="N1893" s="30"/>
      <c r="O1893" s="30"/>
      <c r="P1893" s="30"/>
      <c r="Q1893" s="30"/>
      <c r="R1893" s="30"/>
    </row>
    <row r="1894" spans="1:18" x14ac:dyDescent="0.25">
      <c r="A1894" s="30"/>
      <c r="B1894" s="30"/>
      <c r="C1894" s="30"/>
      <c r="D1894" s="30"/>
      <c r="E1894" s="30"/>
      <c r="F1894" s="30"/>
      <c r="G1894" s="30"/>
      <c r="H1894" s="30"/>
      <c r="I1894" s="30"/>
      <c r="J1894" s="30"/>
      <c r="K1894" s="30"/>
      <c r="L1894" s="30"/>
      <c r="M1894" s="30"/>
      <c r="N1894" s="30"/>
      <c r="O1894" s="30"/>
      <c r="P1894" s="30"/>
      <c r="Q1894" s="30"/>
      <c r="R1894" s="30"/>
    </row>
    <row r="1895" spans="1:18" x14ac:dyDescent="0.25">
      <c r="A1895" s="30"/>
      <c r="B1895" s="30"/>
      <c r="C1895" s="30"/>
      <c r="D1895" s="30"/>
      <c r="E1895" s="30"/>
      <c r="F1895" s="30"/>
      <c r="G1895" s="30"/>
      <c r="H1895" s="30"/>
      <c r="I1895" s="30"/>
      <c r="J1895" s="30"/>
      <c r="K1895" s="30"/>
      <c r="L1895" s="30"/>
      <c r="M1895" s="30"/>
      <c r="N1895" s="30"/>
      <c r="O1895" s="30"/>
      <c r="P1895" s="30"/>
      <c r="Q1895" s="30"/>
      <c r="R1895" s="30"/>
    </row>
    <row r="1896" spans="1:18" x14ac:dyDescent="0.25">
      <c r="A1896" s="30"/>
      <c r="B1896" s="30"/>
      <c r="C1896" s="30"/>
      <c r="D1896" s="30"/>
      <c r="E1896" s="30"/>
      <c r="F1896" s="30"/>
      <c r="G1896" s="30"/>
      <c r="H1896" s="30"/>
      <c r="I1896" s="30"/>
      <c r="J1896" s="30"/>
      <c r="K1896" s="30"/>
      <c r="L1896" s="30"/>
      <c r="M1896" s="30"/>
      <c r="N1896" s="30"/>
      <c r="O1896" s="30"/>
      <c r="P1896" s="30"/>
      <c r="Q1896" s="30"/>
      <c r="R1896" s="30"/>
    </row>
    <row r="1897" spans="1:18" x14ac:dyDescent="0.25">
      <c r="A1897" s="30"/>
      <c r="B1897" s="30"/>
      <c r="C1897" s="30"/>
      <c r="D1897" s="30"/>
      <c r="E1897" s="30"/>
      <c r="F1897" s="30"/>
      <c r="G1897" s="30"/>
      <c r="H1897" s="30"/>
      <c r="I1897" s="30"/>
      <c r="J1897" s="30"/>
      <c r="K1897" s="30"/>
      <c r="L1897" s="30"/>
      <c r="M1897" s="30"/>
      <c r="N1897" s="30"/>
      <c r="O1897" s="30"/>
      <c r="P1897" s="30"/>
      <c r="Q1897" s="30"/>
      <c r="R1897" s="30"/>
    </row>
    <row r="1898" spans="1:18" x14ac:dyDescent="0.25">
      <c r="A1898" s="30"/>
      <c r="B1898" s="30"/>
      <c r="C1898" s="30"/>
      <c r="D1898" s="30"/>
      <c r="E1898" s="30"/>
      <c r="F1898" s="30"/>
      <c r="G1898" s="30"/>
      <c r="H1898" s="30"/>
      <c r="I1898" s="30"/>
      <c r="J1898" s="30"/>
      <c r="K1898" s="30"/>
      <c r="L1898" s="30"/>
      <c r="M1898" s="30"/>
      <c r="N1898" s="30"/>
      <c r="O1898" s="30"/>
      <c r="P1898" s="30"/>
      <c r="Q1898" s="30"/>
      <c r="R1898" s="30"/>
    </row>
    <row r="1899" spans="1:18" x14ac:dyDescent="0.25">
      <c r="A1899" s="30"/>
      <c r="B1899" s="30"/>
      <c r="C1899" s="30"/>
      <c r="D1899" s="30"/>
      <c r="E1899" s="30"/>
      <c r="F1899" s="30"/>
      <c r="G1899" s="30"/>
      <c r="H1899" s="30"/>
      <c r="I1899" s="30"/>
      <c r="J1899" s="30"/>
      <c r="K1899" s="30"/>
      <c r="L1899" s="30"/>
      <c r="M1899" s="30"/>
      <c r="N1899" s="30"/>
      <c r="O1899" s="30"/>
      <c r="P1899" s="30"/>
      <c r="Q1899" s="30"/>
      <c r="R1899" s="30"/>
    </row>
    <row r="1900" spans="1:18" x14ac:dyDescent="0.25">
      <c r="A1900" s="30"/>
      <c r="B1900" s="30"/>
      <c r="C1900" s="30"/>
      <c r="D1900" s="30"/>
      <c r="E1900" s="30"/>
      <c r="F1900" s="30"/>
      <c r="G1900" s="30"/>
      <c r="H1900" s="30"/>
      <c r="I1900" s="30"/>
      <c r="J1900" s="30"/>
      <c r="K1900" s="30"/>
      <c r="L1900" s="30"/>
      <c r="M1900" s="30"/>
      <c r="N1900" s="30"/>
      <c r="O1900" s="30"/>
      <c r="P1900" s="30"/>
      <c r="Q1900" s="30"/>
      <c r="R1900" s="30"/>
    </row>
    <row r="1901" spans="1:18" x14ac:dyDescent="0.25">
      <c r="A1901" s="30"/>
      <c r="B1901" s="30"/>
      <c r="C1901" s="30"/>
      <c r="D1901" s="30"/>
      <c r="E1901" s="30"/>
      <c r="F1901" s="30"/>
      <c r="G1901" s="30"/>
      <c r="H1901" s="30"/>
      <c r="I1901" s="30"/>
      <c r="J1901" s="30"/>
      <c r="K1901" s="30"/>
      <c r="L1901" s="30"/>
      <c r="M1901" s="30"/>
      <c r="N1901" s="30"/>
      <c r="O1901" s="30"/>
      <c r="P1901" s="30"/>
      <c r="Q1901" s="30"/>
      <c r="R1901" s="30"/>
    </row>
    <row r="1902" spans="1:18" x14ac:dyDescent="0.25">
      <c r="A1902" s="30"/>
      <c r="B1902" s="30"/>
      <c r="C1902" s="30"/>
      <c r="D1902" s="30"/>
      <c r="E1902" s="30"/>
      <c r="F1902" s="30"/>
      <c r="G1902" s="30"/>
      <c r="H1902" s="30"/>
      <c r="I1902" s="30"/>
      <c r="J1902" s="30"/>
      <c r="K1902" s="30"/>
      <c r="L1902" s="30"/>
      <c r="M1902" s="30"/>
      <c r="N1902" s="30"/>
      <c r="O1902" s="30"/>
      <c r="P1902" s="30"/>
      <c r="Q1902" s="30"/>
      <c r="R1902" s="30"/>
    </row>
    <row r="1903" spans="1:18" x14ac:dyDescent="0.25">
      <c r="A1903" s="30"/>
      <c r="B1903" s="30"/>
      <c r="C1903" s="30"/>
      <c r="D1903" s="30"/>
      <c r="E1903" s="30"/>
      <c r="F1903" s="30"/>
      <c r="G1903" s="30"/>
      <c r="H1903" s="30"/>
      <c r="I1903" s="30"/>
      <c r="J1903" s="30"/>
      <c r="K1903" s="30"/>
      <c r="L1903" s="30"/>
      <c r="M1903" s="30"/>
      <c r="N1903" s="30"/>
      <c r="O1903" s="30"/>
      <c r="P1903" s="30"/>
      <c r="Q1903" s="30"/>
      <c r="R1903" s="30"/>
    </row>
    <row r="1904" spans="1:18" x14ac:dyDescent="0.25">
      <c r="A1904" s="30"/>
      <c r="B1904" s="30"/>
      <c r="C1904" s="30"/>
      <c r="D1904" s="30"/>
      <c r="E1904" s="30"/>
      <c r="F1904" s="30"/>
      <c r="G1904" s="30"/>
      <c r="H1904" s="30"/>
      <c r="I1904" s="30"/>
      <c r="J1904" s="30"/>
      <c r="K1904" s="30"/>
      <c r="L1904" s="30"/>
      <c r="M1904" s="30"/>
      <c r="N1904" s="30"/>
      <c r="O1904" s="30"/>
      <c r="P1904" s="30"/>
      <c r="Q1904" s="30"/>
      <c r="R1904" s="30"/>
    </row>
    <row r="1905" spans="1:18" x14ac:dyDescent="0.25">
      <c r="A1905" s="30"/>
      <c r="B1905" s="30"/>
      <c r="C1905" s="30"/>
      <c r="D1905" s="30"/>
      <c r="E1905" s="30"/>
      <c r="F1905" s="30"/>
      <c r="G1905" s="30"/>
      <c r="H1905" s="30"/>
      <c r="I1905" s="30"/>
      <c r="J1905" s="30"/>
      <c r="K1905" s="30"/>
      <c r="L1905" s="30"/>
      <c r="M1905" s="30"/>
      <c r="N1905" s="30"/>
      <c r="O1905" s="30"/>
      <c r="P1905" s="30"/>
      <c r="Q1905" s="30"/>
      <c r="R1905" s="30"/>
    </row>
    <row r="1906" spans="1:18" x14ac:dyDescent="0.25">
      <c r="A1906" s="30"/>
      <c r="B1906" s="30"/>
      <c r="C1906" s="30"/>
      <c r="D1906" s="30"/>
      <c r="E1906" s="30"/>
      <c r="F1906" s="30"/>
      <c r="G1906" s="30"/>
      <c r="H1906" s="30"/>
      <c r="I1906" s="30"/>
      <c r="J1906" s="30"/>
      <c r="K1906" s="30"/>
      <c r="L1906" s="30"/>
      <c r="M1906" s="30"/>
      <c r="N1906" s="30"/>
      <c r="O1906" s="30"/>
      <c r="P1906" s="30"/>
      <c r="Q1906" s="30"/>
      <c r="R1906" s="30"/>
    </row>
    <row r="1907" spans="1:18" x14ac:dyDescent="0.25">
      <c r="A1907" s="30"/>
      <c r="B1907" s="30"/>
      <c r="C1907" s="30"/>
      <c r="D1907" s="30"/>
      <c r="E1907" s="30"/>
      <c r="F1907" s="30"/>
      <c r="G1907" s="30"/>
      <c r="H1907" s="30"/>
      <c r="I1907" s="30"/>
      <c r="J1907" s="30"/>
      <c r="K1907" s="30"/>
      <c r="L1907" s="30"/>
      <c r="M1907" s="30"/>
      <c r="N1907" s="30"/>
      <c r="O1907" s="30"/>
      <c r="P1907" s="30"/>
      <c r="Q1907" s="30"/>
      <c r="R1907" s="30"/>
    </row>
    <row r="1908" spans="1:18" x14ac:dyDescent="0.25">
      <c r="A1908" s="30"/>
      <c r="B1908" s="30"/>
      <c r="C1908" s="30"/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</row>
    <row r="1909" spans="1:18" x14ac:dyDescent="0.25">
      <c r="A1909" s="30"/>
      <c r="B1909" s="30"/>
      <c r="C1909" s="30"/>
      <c r="D1909" s="30"/>
      <c r="E1909" s="30"/>
      <c r="F1909" s="30"/>
      <c r="G1909" s="30"/>
      <c r="H1909" s="30"/>
      <c r="I1909" s="30"/>
      <c r="J1909" s="30"/>
      <c r="K1909" s="30"/>
      <c r="L1909" s="30"/>
      <c r="M1909" s="30"/>
      <c r="N1909" s="30"/>
      <c r="O1909" s="30"/>
      <c r="P1909" s="30"/>
      <c r="Q1909" s="30"/>
      <c r="R1909" s="30"/>
    </row>
    <row r="1910" spans="1:18" x14ac:dyDescent="0.25">
      <c r="A1910" s="30"/>
      <c r="B1910" s="30"/>
      <c r="C1910" s="30"/>
      <c r="D1910" s="30"/>
      <c r="E1910" s="30"/>
      <c r="F1910" s="30"/>
      <c r="G1910" s="30"/>
      <c r="H1910" s="30"/>
      <c r="I1910" s="30"/>
      <c r="J1910" s="30"/>
      <c r="K1910" s="30"/>
      <c r="L1910" s="30"/>
      <c r="M1910" s="30"/>
      <c r="N1910" s="30"/>
      <c r="O1910" s="30"/>
      <c r="P1910" s="30"/>
      <c r="Q1910" s="30"/>
      <c r="R1910" s="30"/>
    </row>
    <row r="1911" spans="1:18" x14ac:dyDescent="0.25">
      <c r="A1911" s="30"/>
      <c r="B1911" s="30"/>
      <c r="C1911" s="30"/>
      <c r="D1911" s="30"/>
      <c r="E1911" s="30"/>
      <c r="F1911" s="30"/>
      <c r="G1911" s="30"/>
      <c r="H1911" s="30"/>
      <c r="I1911" s="30"/>
      <c r="J1911" s="30"/>
      <c r="K1911" s="30"/>
      <c r="L1911" s="30"/>
      <c r="M1911" s="30"/>
      <c r="N1911" s="30"/>
      <c r="O1911" s="30"/>
      <c r="P1911" s="30"/>
      <c r="Q1911" s="30"/>
      <c r="R1911" s="30"/>
    </row>
    <row r="1912" spans="1:18" x14ac:dyDescent="0.25">
      <c r="A1912" s="30"/>
      <c r="B1912" s="30"/>
      <c r="C1912" s="30"/>
      <c r="D1912" s="30"/>
      <c r="E1912" s="30"/>
      <c r="F1912" s="30"/>
      <c r="G1912" s="30"/>
      <c r="H1912" s="30"/>
      <c r="I1912" s="30"/>
      <c r="J1912" s="30"/>
      <c r="K1912" s="30"/>
      <c r="L1912" s="30"/>
      <c r="M1912" s="30"/>
      <c r="N1912" s="30"/>
      <c r="O1912" s="30"/>
      <c r="P1912" s="30"/>
      <c r="Q1912" s="30"/>
      <c r="R1912" s="30"/>
    </row>
    <row r="1913" spans="1:18" x14ac:dyDescent="0.25">
      <c r="A1913" s="30"/>
      <c r="B1913" s="30"/>
      <c r="C1913" s="30"/>
      <c r="D1913" s="30"/>
      <c r="E1913" s="30"/>
      <c r="F1913" s="30"/>
      <c r="G1913" s="30"/>
      <c r="H1913" s="30"/>
      <c r="I1913" s="30"/>
      <c r="J1913" s="30"/>
      <c r="K1913" s="30"/>
      <c r="L1913" s="30"/>
      <c r="M1913" s="30"/>
      <c r="N1913" s="30"/>
      <c r="O1913" s="30"/>
      <c r="P1913" s="30"/>
      <c r="Q1913" s="30"/>
      <c r="R1913" s="30"/>
    </row>
    <row r="1914" spans="1:18" x14ac:dyDescent="0.25">
      <c r="A1914" s="30"/>
      <c r="B1914" s="30"/>
      <c r="C1914" s="30"/>
      <c r="D1914" s="30"/>
      <c r="E1914" s="30"/>
      <c r="F1914" s="30"/>
      <c r="G1914" s="30"/>
      <c r="H1914" s="30"/>
      <c r="I1914" s="30"/>
      <c r="J1914" s="30"/>
      <c r="K1914" s="30"/>
      <c r="L1914" s="30"/>
      <c r="M1914" s="30"/>
      <c r="N1914" s="30"/>
      <c r="O1914" s="30"/>
      <c r="P1914" s="30"/>
      <c r="Q1914" s="30"/>
      <c r="R1914" s="30"/>
    </row>
    <row r="1915" spans="1:18" x14ac:dyDescent="0.25">
      <c r="A1915" s="30"/>
      <c r="B1915" s="30"/>
      <c r="C1915" s="30"/>
      <c r="D1915" s="30"/>
      <c r="E1915" s="30"/>
      <c r="F1915" s="30"/>
      <c r="G1915" s="30"/>
      <c r="H1915" s="30"/>
      <c r="I1915" s="30"/>
      <c r="J1915" s="30"/>
      <c r="K1915" s="30"/>
      <c r="L1915" s="30"/>
      <c r="M1915" s="30"/>
      <c r="N1915" s="30"/>
      <c r="O1915" s="30"/>
      <c r="P1915" s="30"/>
      <c r="Q1915" s="30"/>
      <c r="R1915" s="30"/>
    </row>
    <row r="1916" spans="1:18" x14ac:dyDescent="0.25">
      <c r="A1916" s="30"/>
      <c r="B1916" s="30"/>
      <c r="C1916" s="30"/>
      <c r="D1916" s="30"/>
      <c r="E1916" s="30"/>
      <c r="F1916" s="30"/>
      <c r="G1916" s="30"/>
      <c r="H1916" s="30"/>
      <c r="I1916" s="30"/>
      <c r="J1916" s="30"/>
      <c r="K1916" s="30"/>
      <c r="L1916" s="30"/>
      <c r="M1916" s="30"/>
      <c r="N1916" s="30"/>
      <c r="O1916" s="30"/>
      <c r="P1916" s="30"/>
      <c r="Q1916" s="30"/>
      <c r="R1916" s="30"/>
    </row>
    <row r="1917" spans="1:18" x14ac:dyDescent="0.25">
      <c r="A1917" s="30"/>
      <c r="B1917" s="30"/>
      <c r="C1917" s="30"/>
      <c r="D1917" s="30"/>
      <c r="E1917" s="30"/>
      <c r="F1917" s="30"/>
      <c r="G1917" s="30"/>
      <c r="H1917" s="30"/>
      <c r="I1917" s="30"/>
      <c r="J1917" s="30"/>
      <c r="K1917" s="30"/>
      <c r="L1917" s="30"/>
      <c r="M1917" s="30"/>
      <c r="N1917" s="30"/>
      <c r="O1917" s="30"/>
      <c r="P1917" s="30"/>
      <c r="Q1917" s="30"/>
      <c r="R1917" s="30"/>
    </row>
    <row r="1918" spans="1:18" x14ac:dyDescent="0.25">
      <c r="A1918" s="30"/>
      <c r="B1918" s="30"/>
      <c r="C1918" s="30"/>
      <c r="D1918" s="30"/>
      <c r="E1918" s="30"/>
      <c r="F1918" s="30"/>
      <c r="G1918" s="30"/>
      <c r="H1918" s="30"/>
      <c r="I1918" s="30"/>
      <c r="J1918" s="30"/>
      <c r="K1918" s="30"/>
      <c r="L1918" s="30"/>
      <c r="M1918" s="30"/>
      <c r="N1918" s="30"/>
      <c r="O1918" s="30"/>
      <c r="P1918" s="30"/>
      <c r="Q1918" s="30"/>
      <c r="R1918" s="30"/>
    </row>
    <row r="1919" spans="1:18" x14ac:dyDescent="0.25">
      <c r="A1919" s="30"/>
      <c r="B1919" s="30"/>
      <c r="C1919" s="30"/>
      <c r="D1919" s="30"/>
      <c r="E1919" s="30"/>
      <c r="F1919" s="30"/>
      <c r="G1919" s="30"/>
      <c r="H1919" s="30"/>
      <c r="I1919" s="30"/>
      <c r="J1919" s="30"/>
      <c r="K1919" s="30"/>
      <c r="L1919" s="30"/>
      <c r="M1919" s="30"/>
      <c r="N1919" s="30"/>
      <c r="O1919" s="30"/>
      <c r="P1919" s="30"/>
      <c r="Q1919" s="30"/>
      <c r="R1919" s="30"/>
    </row>
    <row r="1920" spans="1:18" x14ac:dyDescent="0.25">
      <c r="A1920" s="30"/>
      <c r="B1920" s="30"/>
      <c r="C1920" s="30"/>
      <c r="D1920" s="30"/>
      <c r="E1920" s="30"/>
      <c r="F1920" s="30"/>
      <c r="G1920" s="30"/>
      <c r="H1920" s="30"/>
      <c r="I1920" s="30"/>
      <c r="J1920" s="30"/>
      <c r="K1920" s="30"/>
      <c r="L1920" s="30"/>
      <c r="M1920" s="30"/>
      <c r="N1920" s="30"/>
      <c r="O1920" s="30"/>
      <c r="P1920" s="30"/>
      <c r="Q1920" s="30"/>
      <c r="R1920" s="30"/>
    </row>
    <row r="1921" spans="1:18" x14ac:dyDescent="0.25">
      <c r="A1921" s="30"/>
      <c r="B1921" s="30"/>
      <c r="C1921" s="30"/>
      <c r="D1921" s="30"/>
      <c r="E1921" s="30"/>
      <c r="F1921" s="30"/>
      <c r="G1921" s="30"/>
      <c r="H1921" s="30"/>
      <c r="I1921" s="30"/>
      <c r="J1921" s="30"/>
      <c r="K1921" s="30"/>
      <c r="L1921" s="30"/>
      <c r="M1921" s="30"/>
      <c r="N1921" s="30"/>
      <c r="O1921" s="30"/>
      <c r="P1921" s="30"/>
      <c r="Q1921" s="30"/>
      <c r="R1921" s="30"/>
    </row>
    <row r="1922" spans="1:18" x14ac:dyDescent="0.25">
      <c r="A1922" s="30"/>
      <c r="B1922" s="30"/>
      <c r="C1922" s="30"/>
      <c r="D1922" s="30"/>
      <c r="E1922" s="30"/>
      <c r="F1922" s="30"/>
      <c r="G1922" s="30"/>
      <c r="H1922" s="30"/>
      <c r="I1922" s="30"/>
      <c r="J1922" s="30"/>
      <c r="K1922" s="30"/>
      <c r="L1922" s="30"/>
      <c r="M1922" s="30"/>
      <c r="N1922" s="30"/>
      <c r="O1922" s="30"/>
      <c r="P1922" s="30"/>
      <c r="Q1922" s="30"/>
      <c r="R1922" s="30"/>
    </row>
    <row r="1923" spans="1:18" x14ac:dyDescent="0.25">
      <c r="A1923" s="30"/>
      <c r="B1923" s="30"/>
      <c r="C1923" s="30"/>
      <c r="D1923" s="30"/>
      <c r="E1923" s="30"/>
      <c r="F1923" s="30"/>
      <c r="G1923" s="30"/>
      <c r="H1923" s="30"/>
      <c r="I1923" s="30"/>
      <c r="J1923" s="30"/>
      <c r="K1923" s="30"/>
      <c r="L1923" s="30"/>
      <c r="M1923" s="30"/>
      <c r="N1923" s="30"/>
      <c r="O1923" s="30"/>
      <c r="P1923" s="30"/>
      <c r="Q1923" s="30"/>
      <c r="R1923" s="30"/>
    </row>
    <row r="1924" spans="1:18" x14ac:dyDescent="0.25">
      <c r="A1924" s="30"/>
      <c r="B1924" s="30"/>
      <c r="C1924" s="30"/>
      <c r="D1924" s="30"/>
      <c r="E1924" s="30"/>
      <c r="F1924" s="30"/>
      <c r="G1924" s="30"/>
      <c r="H1924" s="30"/>
      <c r="I1924" s="30"/>
      <c r="J1924" s="30"/>
      <c r="K1924" s="30"/>
      <c r="L1924" s="30"/>
      <c r="M1924" s="30"/>
      <c r="N1924" s="30"/>
      <c r="O1924" s="30"/>
      <c r="P1924" s="30"/>
      <c r="Q1924" s="30"/>
      <c r="R1924" s="30"/>
    </row>
    <row r="1925" spans="1:18" x14ac:dyDescent="0.25">
      <c r="A1925" s="30"/>
      <c r="B1925" s="30"/>
      <c r="C1925" s="30"/>
      <c r="D1925" s="30"/>
      <c r="E1925" s="30"/>
      <c r="F1925" s="30"/>
      <c r="G1925" s="30"/>
      <c r="H1925" s="30"/>
      <c r="I1925" s="30"/>
      <c r="J1925" s="30"/>
      <c r="K1925" s="30"/>
      <c r="L1925" s="30"/>
      <c r="M1925" s="30"/>
      <c r="N1925" s="30"/>
      <c r="O1925" s="30"/>
      <c r="P1925" s="30"/>
      <c r="Q1925" s="30"/>
      <c r="R1925" s="30"/>
    </row>
    <row r="1926" spans="1:18" x14ac:dyDescent="0.25">
      <c r="A1926" s="30"/>
      <c r="B1926" s="30"/>
      <c r="C1926" s="30"/>
      <c r="D1926" s="30"/>
      <c r="E1926" s="30"/>
      <c r="F1926" s="30"/>
      <c r="G1926" s="30"/>
      <c r="H1926" s="30"/>
      <c r="I1926" s="30"/>
      <c r="J1926" s="30"/>
      <c r="K1926" s="30"/>
      <c r="L1926" s="30"/>
      <c r="M1926" s="30"/>
      <c r="N1926" s="30"/>
      <c r="O1926" s="30"/>
      <c r="P1926" s="30"/>
      <c r="Q1926" s="30"/>
      <c r="R1926" s="30"/>
    </row>
    <row r="1927" spans="1:18" x14ac:dyDescent="0.25">
      <c r="A1927" s="30"/>
      <c r="B1927" s="30"/>
      <c r="C1927" s="30"/>
      <c r="D1927" s="30"/>
      <c r="E1927" s="30"/>
      <c r="F1927" s="30"/>
      <c r="G1927" s="30"/>
      <c r="H1927" s="30"/>
      <c r="I1927" s="30"/>
      <c r="J1927" s="30"/>
      <c r="K1927" s="30"/>
      <c r="L1927" s="30"/>
      <c r="M1927" s="30"/>
      <c r="N1927" s="30"/>
      <c r="O1927" s="30"/>
      <c r="P1927" s="30"/>
      <c r="Q1927" s="30"/>
      <c r="R1927" s="30"/>
    </row>
    <row r="1928" spans="1:18" x14ac:dyDescent="0.25">
      <c r="A1928" s="30"/>
      <c r="B1928" s="30"/>
      <c r="C1928" s="30"/>
      <c r="D1928" s="30"/>
      <c r="E1928" s="30"/>
      <c r="F1928" s="30"/>
      <c r="G1928" s="30"/>
      <c r="H1928" s="30"/>
      <c r="I1928" s="30"/>
      <c r="J1928" s="30"/>
      <c r="K1928" s="30"/>
      <c r="L1928" s="30"/>
      <c r="M1928" s="30"/>
      <c r="N1928" s="30"/>
      <c r="O1928" s="30"/>
      <c r="P1928" s="30"/>
      <c r="Q1928" s="30"/>
      <c r="R1928" s="30"/>
    </row>
    <row r="1929" spans="1:18" x14ac:dyDescent="0.25">
      <c r="A1929" s="30"/>
      <c r="B1929" s="30"/>
      <c r="C1929" s="30"/>
      <c r="D1929" s="30"/>
      <c r="E1929" s="30"/>
      <c r="F1929" s="30"/>
      <c r="G1929" s="30"/>
      <c r="H1929" s="30"/>
      <c r="I1929" s="30"/>
      <c r="J1929" s="30"/>
      <c r="K1929" s="30"/>
      <c r="L1929" s="30"/>
      <c r="M1929" s="30"/>
      <c r="N1929" s="30"/>
      <c r="O1929" s="30"/>
      <c r="P1929" s="30"/>
      <c r="Q1929" s="30"/>
      <c r="R1929" s="30"/>
    </row>
    <row r="1930" spans="1:18" x14ac:dyDescent="0.25">
      <c r="A1930" s="30"/>
      <c r="B1930" s="30"/>
      <c r="C1930" s="30"/>
      <c r="D1930" s="30"/>
      <c r="E1930" s="30"/>
      <c r="F1930" s="30"/>
      <c r="G1930" s="30"/>
      <c r="H1930" s="30"/>
      <c r="I1930" s="30"/>
      <c r="J1930" s="30"/>
      <c r="K1930" s="30"/>
      <c r="L1930" s="30"/>
      <c r="M1930" s="30"/>
      <c r="N1930" s="30"/>
      <c r="O1930" s="30"/>
      <c r="P1930" s="30"/>
      <c r="Q1930" s="30"/>
      <c r="R1930" s="30"/>
    </row>
    <row r="1931" spans="1:18" x14ac:dyDescent="0.25">
      <c r="A1931" s="30"/>
      <c r="B1931" s="30"/>
      <c r="C1931" s="30"/>
      <c r="D1931" s="30"/>
      <c r="E1931" s="30"/>
      <c r="F1931" s="30"/>
      <c r="G1931" s="30"/>
      <c r="H1931" s="30"/>
      <c r="I1931" s="30"/>
      <c r="J1931" s="30"/>
      <c r="K1931" s="30"/>
      <c r="L1931" s="30"/>
      <c r="M1931" s="30"/>
      <c r="N1931" s="30"/>
      <c r="O1931" s="30"/>
      <c r="P1931" s="30"/>
      <c r="Q1931" s="30"/>
      <c r="R1931" s="30"/>
    </row>
    <row r="1932" spans="1:18" x14ac:dyDescent="0.25">
      <c r="A1932" s="30"/>
      <c r="B1932" s="30"/>
      <c r="C1932" s="30"/>
      <c r="D1932" s="30"/>
      <c r="E1932" s="30"/>
      <c r="F1932" s="30"/>
      <c r="G1932" s="30"/>
      <c r="H1932" s="30"/>
      <c r="I1932" s="30"/>
      <c r="J1932" s="30"/>
      <c r="K1932" s="30"/>
      <c r="L1932" s="30"/>
      <c r="M1932" s="30"/>
      <c r="N1932" s="30"/>
      <c r="O1932" s="30"/>
      <c r="P1932" s="30"/>
      <c r="Q1932" s="30"/>
      <c r="R1932" s="30"/>
    </row>
    <row r="1933" spans="1:18" x14ac:dyDescent="0.25">
      <c r="A1933" s="30"/>
      <c r="B1933" s="30"/>
      <c r="C1933" s="30"/>
      <c r="D1933" s="30"/>
      <c r="E1933" s="30"/>
      <c r="F1933" s="30"/>
      <c r="G1933" s="30"/>
      <c r="H1933" s="30"/>
      <c r="I1933" s="30"/>
      <c r="J1933" s="30"/>
      <c r="K1933" s="30"/>
      <c r="L1933" s="30"/>
      <c r="M1933" s="30"/>
      <c r="N1933" s="30"/>
      <c r="O1933" s="30"/>
      <c r="P1933" s="30"/>
      <c r="Q1933" s="30"/>
      <c r="R1933" s="30"/>
    </row>
    <row r="1934" spans="1:18" x14ac:dyDescent="0.25">
      <c r="A1934" s="30"/>
      <c r="B1934" s="30"/>
      <c r="C1934" s="30"/>
      <c r="D1934" s="30"/>
      <c r="E1934" s="30"/>
      <c r="F1934" s="30"/>
      <c r="G1934" s="30"/>
      <c r="H1934" s="30"/>
      <c r="I1934" s="30"/>
      <c r="J1934" s="30"/>
      <c r="K1934" s="30"/>
      <c r="L1934" s="30"/>
      <c r="M1934" s="30"/>
      <c r="N1934" s="30"/>
      <c r="O1934" s="30"/>
      <c r="P1934" s="30"/>
      <c r="Q1934" s="30"/>
      <c r="R1934" s="30"/>
    </row>
    <row r="1935" spans="1:18" x14ac:dyDescent="0.25">
      <c r="A1935" s="30"/>
      <c r="B1935" s="30"/>
      <c r="C1935" s="30"/>
      <c r="D1935" s="30"/>
      <c r="E1935" s="30"/>
      <c r="F1935" s="30"/>
      <c r="G1935" s="30"/>
      <c r="H1935" s="30"/>
      <c r="I1935" s="30"/>
      <c r="J1935" s="30"/>
      <c r="K1935" s="30"/>
      <c r="L1935" s="30"/>
      <c r="M1935" s="30"/>
      <c r="N1935" s="30"/>
      <c r="O1935" s="30"/>
      <c r="P1935" s="30"/>
      <c r="Q1935" s="30"/>
      <c r="R1935" s="30"/>
    </row>
    <row r="1936" spans="1:18" x14ac:dyDescent="0.25">
      <c r="A1936" s="30"/>
      <c r="B1936" s="30"/>
      <c r="C1936" s="30"/>
      <c r="D1936" s="30"/>
      <c r="E1936" s="30"/>
      <c r="F1936" s="30"/>
      <c r="G1936" s="30"/>
      <c r="H1936" s="30"/>
      <c r="I1936" s="30"/>
      <c r="J1936" s="30"/>
      <c r="K1936" s="30"/>
      <c r="L1936" s="30"/>
      <c r="M1936" s="30"/>
      <c r="N1936" s="30"/>
      <c r="O1936" s="30"/>
      <c r="P1936" s="30"/>
      <c r="Q1936" s="30"/>
      <c r="R1936" s="30"/>
    </row>
    <row r="1937" spans="1:18" x14ac:dyDescent="0.25">
      <c r="A1937" s="30"/>
      <c r="B1937" s="30"/>
      <c r="C1937" s="30"/>
      <c r="D1937" s="30"/>
      <c r="E1937" s="30"/>
      <c r="F1937" s="30"/>
      <c r="G1937" s="30"/>
      <c r="H1937" s="30"/>
      <c r="I1937" s="30"/>
      <c r="J1937" s="30"/>
      <c r="K1937" s="30"/>
      <c r="L1937" s="30"/>
      <c r="M1937" s="30"/>
      <c r="N1937" s="30"/>
      <c r="O1937" s="30"/>
      <c r="P1937" s="30"/>
      <c r="Q1937" s="30"/>
      <c r="R1937" s="30"/>
    </row>
    <row r="1938" spans="1:18" x14ac:dyDescent="0.25">
      <c r="A1938" s="30"/>
      <c r="B1938" s="30"/>
      <c r="C1938" s="30"/>
      <c r="D1938" s="30"/>
      <c r="E1938" s="30"/>
      <c r="F1938" s="30"/>
      <c r="G1938" s="30"/>
      <c r="H1938" s="30"/>
      <c r="I1938" s="30"/>
      <c r="J1938" s="30"/>
      <c r="K1938" s="30"/>
      <c r="L1938" s="30"/>
      <c r="M1938" s="30"/>
      <c r="N1938" s="30"/>
      <c r="O1938" s="30"/>
      <c r="P1938" s="30"/>
      <c r="Q1938" s="30"/>
      <c r="R1938" s="30"/>
    </row>
    <row r="1939" spans="1:18" x14ac:dyDescent="0.25">
      <c r="A1939" s="30"/>
      <c r="B1939" s="30"/>
      <c r="C1939" s="30"/>
      <c r="D1939" s="30"/>
      <c r="E1939" s="30"/>
      <c r="F1939" s="30"/>
      <c r="G1939" s="30"/>
      <c r="H1939" s="30"/>
      <c r="I1939" s="30"/>
      <c r="J1939" s="30"/>
      <c r="K1939" s="30"/>
      <c r="L1939" s="30"/>
      <c r="M1939" s="30"/>
      <c r="N1939" s="30"/>
      <c r="O1939" s="30"/>
      <c r="P1939" s="30"/>
      <c r="Q1939" s="30"/>
      <c r="R1939" s="30"/>
    </row>
    <row r="1940" spans="1:18" x14ac:dyDescent="0.25">
      <c r="A1940" s="30"/>
      <c r="B1940" s="30"/>
      <c r="C1940" s="30"/>
      <c r="D1940" s="30"/>
      <c r="E1940" s="30"/>
      <c r="F1940" s="30"/>
      <c r="G1940" s="30"/>
      <c r="H1940" s="30"/>
      <c r="I1940" s="30"/>
      <c r="J1940" s="30"/>
      <c r="K1940" s="30"/>
      <c r="L1940" s="30"/>
      <c r="M1940" s="30"/>
      <c r="N1940" s="30"/>
      <c r="O1940" s="30"/>
      <c r="P1940" s="30"/>
      <c r="Q1940" s="30"/>
      <c r="R1940" s="30"/>
    </row>
    <row r="1941" spans="1:18" x14ac:dyDescent="0.25">
      <c r="A1941" s="30"/>
      <c r="B1941" s="30"/>
      <c r="C1941" s="30"/>
      <c r="D1941" s="30"/>
      <c r="E1941" s="30"/>
      <c r="F1941" s="30"/>
      <c r="G1941" s="30"/>
      <c r="H1941" s="30"/>
      <c r="I1941" s="30"/>
      <c r="J1941" s="30"/>
      <c r="K1941" s="30"/>
      <c r="L1941" s="30"/>
      <c r="M1941" s="30"/>
      <c r="N1941" s="30"/>
      <c r="O1941" s="30"/>
      <c r="P1941" s="30"/>
      <c r="Q1941" s="30"/>
      <c r="R1941" s="30"/>
    </row>
    <row r="1942" spans="1:18" x14ac:dyDescent="0.25">
      <c r="A1942" s="30"/>
      <c r="B1942" s="30"/>
      <c r="C1942" s="30"/>
      <c r="D1942" s="30"/>
      <c r="E1942" s="30"/>
      <c r="F1942" s="30"/>
      <c r="G1942" s="30"/>
      <c r="H1942" s="30"/>
      <c r="I1942" s="30"/>
      <c r="J1942" s="30"/>
      <c r="K1942" s="30"/>
      <c r="L1942" s="30"/>
      <c r="M1942" s="30"/>
      <c r="N1942" s="30"/>
      <c r="O1942" s="30"/>
      <c r="P1942" s="30"/>
      <c r="Q1942" s="30"/>
      <c r="R1942" s="30"/>
    </row>
    <row r="1943" spans="1:18" x14ac:dyDescent="0.25">
      <c r="A1943" s="30"/>
      <c r="B1943" s="30"/>
      <c r="C1943" s="30"/>
      <c r="D1943" s="30"/>
      <c r="E1943" s="30"/>
      <c r="F1943" s="30"/>
      <c r="G1943" s="30"/>
      <c r="H1943" s="30"/>
      <c r="I1943" s="30"/>
      <c r="J1943" s="30"/>
      <c r="K1943" s="30"/>
      <c r="L1943" s="30"/>
      <c r="M1943" s="30"/>
      <c r="N1943" s="30"/>
      <c r="O1943" s="30"/>
      <c r="P1943" s="30"/>
      <c r="Q1943" s="30"/>
      <c r="R1943" s="30"/>
    </row>
    <row r="1944" spans="1:18" x14ac:dyDescent="0.25">
      <c r="A1944" s="30"/>
      <c r="B1944" s="30"/>
      <c r="C1944" s="30"/>
      <c r="D1944" s="30"/>
      <c r="E1944" s="30"/>
      <c r="F1944" s="30"/>
      <c r="G1944" s="30"/>
      <c r="H1944" s="30"/>
      <c r="I1944" s="30"/>
      <c r="J1944" s="30"/>
      <c r="K1944" s="30"/>
      <c r="L1944" s="30"/>
      <c r="M1944" s="30"/>
      <c r="N1944" s="30"/>
      <c r="O1944" s="30"/>
      <c r="P1944" s="30"/>
      <c r="Q1944" s="30"/>
      <c r="R1944" s="30"/>
    </row>
    <row r="1945" spans="1:18" x14ac:dyDescent="0.25">
      <c r="A1945" s="30"/>
      <c r="B1945" s="30"/>
      <c r="C1945" s="30"/>
      <c r="D1945" s="30"/>
      <c r="E1945" s="30"/>
      <c r="F1945" s="30"/>
      <c r="G1945" s="30"/>
      <c r="H1945" s="30"/>
      <c r="I1945" s="30"/>
      <c r="J1945" s="30"/>
      <c r="K1945" s="30"/>
      <c r="L1945" s="30"/>
      <c r="M1945" s="30"/>
      <c r="N1945" s="30"/>
      <c r="O1945" s="30"/>
      <c r="P1945" s="30"/>
      <c r="Q1945" s="30"/>
      <c r="R1945" s="30"/>
    </row>
    <row r="1946" spans="1:18" x14ac:dyDescent="0.25">
      <c r="A1946" s="30"/>
      <c r="B1946" s="30"/>
      <c r="C1946" s="30"/>
      <c r="D1946" s="30"/>
      <c r="E1946" s="30"/>
      <c r="F1946" s="30"/>
      <c r="G1946" s="30"/>
      <c r="H1946" s="30"/>
      <c r="I1946" s="30"/>
      <c r="J1946" s="30"/>
      <c r="K1946" s="30"/>
      <c r="L1946" s="30"/>
      <c r="M1946" s="30"/>
      <c r="N1946" s="30"/>
      <c r="O1946" s="30"/>
      <c r="P1946" s="30"/>
      <c r="Q1946" s="30"/>
      <c r="R1946" s="30"/>
    </row>
    <row r="1947" spans="1:18" x14ac:dyDescent="0.25">
      <c r="A1947" s="30"/>
      <c r="B1947" s="30"/>
      <c r="C1947" s="30"/>
      <c r="D1947" s="30"/>
      <c r="E1947" s="30"/>
      <c r="F1947" s="30"/>
      <c r="G1947" s="30"/>
      <c r="H1947" s="30"/>
      <c r="I1947" s="30"/>
      <c r="J1947" s="30"/>
      <c r="K1947" s="30"/>
      <c r="L1947" s="30"/>
      <c r="M1947" s="30"/>
      <c r="N1947" s="30"/>
      <c r="O1947" s="30"/>
      <c r="P1947" s="30"/>
      <c r="Q1947" s="30"/>
      <c r="R1947" s="30"/>
    </row>
    <row r="1948" spans="1:18" x14ac:dyDescent="0.25">
      <c r="A1948" s="30"/>
      <c r="B1948" s="30"/>
      <c r="C1948" s="30"/>
      <c r="D1948" s="30"/>
      <c r="E1948" s="30"/>
      <c r="F1948" s="30"/>
      <c r="G1948" s="30"/>
      <c r="H1948" s="30"/>
      <c r="I1948" s="30"/>
      <c r="J1948" s="30"/>
      <c r="K1948" s="30"/>
      <c r="L1948" s="30"/>
      <c r="M1948" s="30"/>
      <c r="N1948" s="30"/>
      <c r="O1948" s="30"/>
      <c r="P1948" s="30"/>
      <c r="Q1948" s="30"/>
      <c r="R1948" s="30"/>
    </row>
    <row r="1949" spans="1:18" x14ac:dyDescent="0.25">
      <c r="A1949" s="30"/>
      <c r="B1949" s="30"/>
      <c r="C1949" s="30"/>
      <c r="D1949" s="30"/>
      <c r="E1949" s="30"/>
      <c r="F1949" s="30"/>
      <c r="G1949" s="30"/>
      <c r="H1949" s="30"/>
      <c r="I1949" s="30"/>
      <c r="J1949" s="30"/>
      <c r="K1949" s="30"/>
      <c r="L1949" s="30"/>
      <c r="M1949" s="30"/>
      <c r="N1949" s="30"/>
      <c r="O1949" s="30"/>
      <c r="P1949" s="30"/>
      <c r="Q1949" s="30"/>
      <c r="R1949" s="30"/>
    </row>
    <row r="1950" spans="1:18" x14ac:dyDescent="0.25">
      <c r="A1950" s="30"/>
      <c r="B1950" s="30"/>
      <c r="C1950" s="30"/>
      <c r="D1950" s="30"/>
      <c r="E1950" s="30"/>
      <c r="F1950" s="30"/>
      <c r="G1950" s="30"/>
      <c r="H1950" s="30"/>
      <c r="I1950" s="30"/>
      <c r="J1950" s="30"/>
      <c r="K1950" s="30"/>
      <c r="L1950" s="30"/>
      <c r="M1950" s="30"/>
      <c r="N1950" s="30"/>
      <c r="O1950" s="30"/>
      <c r="P1950" s="30"/>
      <c r="Q1950" s="30"/>
      <c r="R1950" s="30"/>
    </row>
    <row r="1951" spans="1:18" x14ac:dyDescent="0.25">
      <c r="A1951" s="30"/>
      <c r="B1951" s="30"/>
      <c r="C1951" s="30"/>
      <c r="D1951" s="30"/>
      <c r="E1951" s="30"/>
      <c r="F1951" s="30"/>
      <c r="G1951" s="30"/>
      <c r="H1951" s="30"/>
      <c r="I1951" s="30"/>
      <c r="J1951" s="30"/>
      <c r="K1951" s="30"/>
      <c r="L1951" s="30"/>
      <c r="M1951" s="30"/>
      <c r="N1951" s="30"/>
      <c r="O1951" s="30"/>
      <c r="P1951" s="30"/>
      <c r="Q1951" s="30"/>
      <c r="R1951" s="30"/>
    </row>
    <row r="1952" spans="1:18" x14ac:dyDescent="0.25">
      <c r="A1952" s="30"/>
      <c r="B1952" s="30"/>
      <c r="C1952" s="30"/>
      <c r="D1952" s="30"/>
      <c r="E1952" s="30"/>
      <c r="F1952" s="30"/>
      <c r="G1952" s="30"/>
      <c r="H1952" s="30"/>
      <c r="I1952" s="30"/>
      <c r="J1952" s="30"/>
      <c r="K1952" s="30"/>
      <c r="L1952" s="30"/>
      <c r="M1952" s="30"/>
      <c r="N1952" s="30"/>
      <c r="O1952" s="30"/>
      <c r="P1952" s="30"/>
      <c r="Q1952" s="30"/>
      <c r="R1952" s="30"/>
    </row>
    <row r="1953" spans="1:18" x14ac:dyDescent="0.25">
      <c r="A1953" s="30"/>
      <c r="B1953" s="30"/>
      <c r="C1953" s="30"/>
      <c r="D1953" s="30"/>
      <c r="E1953" s="30"/>
      <c r="F1953" s="30"/>
      <c r="G1953" s="30"/>
      <c r="H1953" s="30"/>
      <c r="I1953" s="30"/>
      <c r="J1953" s="30"/>
      <c r="K1953" s="30"/>
      <c r="L1953" s="30"/>
      <c r="M1953" s="30"/>
      <c r="N1953" s="30"/>
      <c r="O1953" s="30"/>
      <c r="P1953" s="30"/>
      <c r="Q1953" s="30"/>
      <c r="R1953" s="30"/>
    </row>
    <row r="1954" spans="1:18" x14ac:dyDescent="0.25">
      <c r="A1954" s="30"/>
      <c r="B1954" s="30"/>
      <c r="C1954" s="30"/>
      <c r="D1954" s="30"/>
      <c r="E1954" s="30"/>
      <c r="F1954" s="30"/>
      <c r="G1954" s="30"/>
      <c r="H1954" s="30"/>
      <c r="I1954" s="30"/>
      <c r="J1954" s="30"/>
      <c r="K1954" s="30"/>
      <c r="L1954" s="30"/>
      <c r="M1954" s="30"/>
      <c r="N1954" s="30"/>
      <c r="O1954" s="30"/>
      <c r="P1954" s="30"/>
      <c r="Q1954" s="30"/>
      <c r="R1954" s="30"/>
    </row>
    <row r="1955" spans="1:18" x14ac:dyDescent="0.25">
      <c r="A1955" s="30"/>
      <c r="B1955" s="30"/>
      <c r="C1955" s="30"/>
      <c r="D1955" s="30"/>
      <c r="E1955" s="30"/>
      <c r="F1955" s="30"/>
      <c r="G1955" s="30"/>
      <c r="H1955" s="30"/>
      <c r="I1955" s="30"/>
      <c r="J1955" s="30"/>
      <c r="K1955" s="30"/>
      <c r="L1955" s="30"/>
      <c r="M1955" s="30"/>
      <c r="N1955" s="30"/>
      <c r="O1955" s="30"/>
      <c r="P1955" s="30"/>
      <c r="Q1955" s="30"/>
      <c r="R1955" s="30"/>
    </row>
    <row r="1956" spans="1:18" x14ac:dyDescent="0.25">
      <c r="A1956" s="30"/>
      <c r="B1956" s="30"/>
      <c r="C1956" s="30"/>
      <c r="D1956" s="30"/>
      <c r="E1956" s="30"/>
      <c r="F1956" s="30"/>
      <c r="G1956" s="30"/>
      <c r="H1956" s="30"/>
      <c r="I1956" s="30"/>
      <c r="J1956" s="30"/>
      <c r="K1956" s="30"/>
      <c r="L1956" s="30"/>
      <c r="M1956" s="30"/>
      <c r="N1956" s="30"/>
      <c r="O1956" s="30"/>
      <c r="P1956" s="30"/>
      <c r="Q1956" s="30"/>
      <c r="R1956" s="30"/>
    </row>
    <row r="1957" spans="1:18" x14ac:dyDescent="0.25">
      <c r="A1957" s="30"/>
      <c r="B1957" s="30"/>
      <c r="C1957" s="30"/>
      <c r="D1957" s="30"/>
      <c r="E1957" s="30"/>
      <c r="F1957" s="30"/>
      <c r="G1957" s="30"/>
      <c r="H1957" s="30"/>
      <c r="I1957" s="30"/>
      <c r="J1957" s="30"/>
      <c r="K1957" s="30"/>
      <c r="L1957" s="30"/>
      <c r="M1957" s="30"/>
      <c r="N1957" s="30"/>
      <c r="O1957" s="30"/>
      <c r="P1957" s="30"/>
      <c r="Q1957" s="30"/>
      <c r="R1957" s="30"/>
    </row>
    <row r="1958" spans="1:18" x14ac:dyDescent="0.25">
      <c r="A1958" s="30"/>
      <c r="B1958" s="30"/>
      <c r="C1958" s="30"/>
      <c r="D1958" s="30"/>
      <c r="E1958" s="30"/>
      <c r="F1958" s="30"/>
      <c r="G1958" s="30"/>
      <c r="H1958" s="30"/>
      <c r="I1958" s="30"/>
      <c r="J1958" s="30"/>
      <c r="K1958" s="30"/>
      <c r="L1958" s="30"/>
      <c r="M1958" s="30"/>
      <c r="N1958" s="30"/>
      <c r="O1958" s="30"/>
      <c r="P1958" s="30"/>
      <c r="Q1958" s="30"/>
      <c r="R1958" s="30"/>
    </row>
    <row r="1959" spans="1:18" x14ac:dyDescent="0.25">
      <c r="A1959" s="30"/>
      <c r="B1959" s="30"/>
      <c r="C1959" s="30"/>
      <c r="D1959" s="30"/>
      <c r="E1959" s="30"/>
      <c r="F1959" s="30"/>
      <c r="G1959" s="30"/>
      <c r="H1959" s="30"/>
      <c r="I1959" s="30"/>
      <c r="J1959" s="30"/>
      <c r="K1959" s="30"/>
      <c r="L1959" s="30"/>
      <c r="M1959" s="30"/>
      <c r="N1959" s="30"/>
      <c r="O1959" s="30"/>
      <c r="P1959" s="30"/>
      <c r="Q1959" s="30"/>
      <c r="R1959" s="30"/>
    </row>
    <row r="1960" spans="1:18" x14ac:dyDescent="0.25">
      <c r="A1960" s="30"/>
      <c r="B1960" s="30"/>
      <c r="C1960" s="30"/>
      <c r="D1960" s="30"/>
      <c r="E1960" s="30"/>
      <c r="F1960" s="30"/>
      <c r="G1960" s="30"/>
      <c r="H1960" s="30"/>
      <c r="I1960" s="30"/>
      <c r="J1960" s="30"/>
      <c r="K1960" s="30"/>
      <c r="L1960" s="30"/>
      <c r="M1960" s="30"/>
      <c r="N1960" s="30"/>
      <c r="O1960" s="30"/>
      <c r="P1960" s="30"/>
      <c r="Q1960" s="30"/>
      <c r="R1960" s="30"/>
    </row>
    <row r="1961" spans="1:18" x14ac:dyDescent="0.25">
      <c r="A1961" s="30"/>
      <c r="B1961" s="30"/>
      <c r="C1961" s="30"/>
      <c r="D1961" s="30"/>
      <c r="E1961" s="30"/>
      <c r="F1961" s="30"/>
      <c r="G1961" s="30"/>
      <c r="H1961" s="30"/>
      <c r="I1961" s="30"/>
      <c r="J1961" s="30"/>
      <c r="K1961" s="30"/>
      <c r="L1961" s="30"/>
      <c r="M1961" s="30"/>
      <c r="N1961" s="30"/>
      <c r="O1961" s="30"/>
      <c r="P1961" s="30"/>
      <c r="Q1961" s="30"/>
      <c r="R1961" s="30"/>
    </row>
    <row r="1962" spans="1:18" x14ac:dyDescent="0.25">
      <c r="A1962" s="30"/>
      <c r="B1962" s="30"/>
      <c r="C1962" s="30"/>
      <c r="D1962" s="30"/>
      <c r="E1962" s="30"/>
      <c r="F1962" s="30"/>
      <c r="G1962" s="30"/>
      <c r="H1962" s="30"/>
      <c r="I1962" s="30"/>
      <c r="J1962" s="30"/>
      <c r="K1962" s="30"/>
      <c r="L1962" s="30"/>
      <c r="M1962" s="30"/>
      <c r="N1962" s="30"/>
      <c r="O1962" s="30"/>
      <c r="P1962" s="30"/>
      <c r="Q1962" s="30"/>
      <c r="R1962" s="30"/>
    </row>
    <row r="1963" spans="1:18" x14ac:dyDescent="0.25">
      <c r="A1963" s="30"/>
      <c r="B1963" s="30"/>
      <c r="C1963" s="30"/>
      <c r="D1963" s="30"/>
      <c r="E1963" s="30"/>
      <c r="F1963" s="30"/>
      <c r="G1963" s="30"/>
      <c r="H1963" s="30"/>
      <c r="I1963" s="30"/>
      <c r="J1963" s="30"/>
      <c r="K1963" s="30"/>
      <c r="L1963" s="30"/>
      <c r="M1963" s="30"/>
      <c r="N1963" s="30"/>
      <c r="O1963" s="30"/>
      <c r="P1963" s="30"/>
      <c r="Q1963" s="30"/>
      <c r="R1963" s="30"/>
    </row>
    <row r="1964" spans="1:18" x14ac:dyDescent="0.25">
      <c r="A1964" s="30"/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0"/>
      <c r="O1964" s="30"/>
      <c r="P1964" s="30"/>
      <c r="Q1964" s="30"/>
      <c r="R1964" s="30"/>
    </row>
    <row r="1965" spans="1:18" x14ac:dyDescent="0.25">
      <c r="A1965" s="30"/>
      <c r="B1965" s="30"/>
      <c r="C1965" s="30"/>
      <c r="D1965" s="30"/>
      <c r="E1965" s="30"/>
      <c r="F1965" s="30"/>
      <c r="G1965" s="30"/>
      <c r="H1965" s="30"/>
      <c r="I1965" s="30"/>
      <c r="J1965" s="30"/>
      <c r="K1965" s="30"/>
      <c r="L1965" s="30"/>
      <c r="M1965" s="30"/>
      <c r="N1965" s="30"/>
      <c r="O1965" s="30"/>
      <c r="P1965" s="30"/>
      <c r="Q1965" s="30"/>
      <c r="R1965" s="30"/>
    </row>
    <row r="1966" spans="1:18" x14ac:dyDescent="0.25">
      <c r="A1966" s="30"/>
      <c r="B1966" s="30"/>
      <c r="C1966" s="30"/>
      <c r="D1966" s="30"/>
      <c r="E1966" s="30"/>
      <c r="F1966" s="30"/>
      <c r="G1966" s="30"/>
      <c r="H1966" s="30"/>
      <c r="I1966" s="30"/>
      <c r="J1966" s="30"/>
      <c r="K1966" s="30"/>
      <c r="L1966" s="30"/>
      <c r="M1966" s="30"/>
      <c r="N1966" s="30"/>
      <c r="O1966" s="30"/>
      <c r="P1966" s="30"/>
      <c r="Q1966" s="30"/>
      <c r="R1966" s="30"/>
    </row>
    <row r="1967" spans="1:18" x14ac:dyDescent="0.25">
      <c r="A1967" s="30"/>
      <c r="B1967" s="30"/>
      <c r="C1967" s="30"/>
      <c r="D1967" s="30"/>
      <c r="E1967" s="30"/>
      <c r="F1967" s="30"/>
      <c r="G1967" s="30"/>
      <c r="H1967" s="30"/>
      <c r="I1967" s="30"/>
      <c r="J1967" s="30"/>
      <c r="K1967" s="30"/>
      <c r="L1967" s="30"/>
      <c r="M1967" s="30"/>
      <c r="N1967" s="30"/>
      <c r="O1967" s="30"/>
      <c r="P1967" s="30"/>
      <c r="Q1967" s="30"/>
      <c r="R1967" s="30"/>
    </row>
    <row r="1968" spans="1:18" x14ac:dyDescent="0.25">
      <c r="A1968" s="30"/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0"/>
      <c r="O1968" s="30"/>
      <c r="P1968" s="30"/>
      <c r="Q1968" s="30"/>
      <c r="R1968" s="30"/>
    </row>
    <row r="1969" spans="1:18" x14ac:dyDescent="0.25">
      <c r="A1969" s="30"/>
      <c r="B1969" s="30"/>
      <c r="C1969" s="30"/>
      <c r="D1969" s="30"/>
      <c r="E1969" s="30"/>
      <c r="F1969" s="30"/>
      <c r="G1969" s="30"/>
      <c r="H1969" s="30"/>
      <c r="I1969" s="30"/>
      <c r="J1969" s="30"/>
      <c r="K1969" s="30"/>
      <c r="L1969" s="30"/>
      <c r="M1969" s="30"/>
      <c r="N1969" s="30"/>
      <c r="O1969" s="30"/>
      <c r="P1969" s="30"/>
      <c r="Q1969" s="30"/>
      <c r="R1969" s="30"/>
    </row>
    <row r="1970" spans="1:18" x14ac:dyDescent="0.25">
      <c r="A1970" s="30"/>
      <c r="B1970" s="30"/>
      <c r="C1970" s="30"/>
      <c r="D1970" s="30"/>
      <c r="E1970" s="30"/>
      <c r="F1970" s="30"/>
      <c r="G1970" s="30"/>
      <c r="H1970" s="30"/>
      <c r="I1970" s="30"/>
      <c r="J1970" s="30"/>
      <c r="K1970" s="30"/>
      <c r="L1970" s="30"/>
      <c r="M1970" s="30"/>
      <c r="N1970" s="30"/>
      <c r="O1970" s="30"/>
      <c r="P1970" s="30"/>
      <c r="Q1970" s="30"/>
      <c r="R1970" s="30"/>
    </row>
    <row r="1971" spans="1:18" x14ac:dyDescent="0.25">
      <c r="A1971" s="30"/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0"/>
      <c r="O1971" s="30"/>
      <c r="P1971" s="30"/>
      <c r="Q1971" s="30"/>
      <c r="R1971" s="30"/>
    </row>
    <row r="1972" spans="1:18" x14ac:dyDescent="0.25">
      <c r="A1972" s="30"/>
      <c r="B1972" s="30"/>
      <c r="C1972" s="30"/>
      <c r="D1972" s="30"/>
      <c r="E1972" s="30"/>
      <c r="F1972" s="30"/>
      <c r="G1972" s="30"/>
      <c r="H1972" s="30"/>
      <c r="I1972" s="30"/>
      <c r="J1972" s="30"/>
      <c r="K1972" s="30"/>
      <c r="L1972" s="30"/>
      <c r="M1972" s="30"/>
      <c r="N1972" s="30"/>
      <c r="O1972" s="30"/>
      <c r="P1972" s="30"/>
      <c r="Q1972" s="30"/>
      <c r="R1972" s="30"/>
    </row>
    <row r="1973" spans="1:18" x14ac:dyDescent="0.25">
      <c r="A1973" s="30"/>
      <c r="B1973" s="30"/>
      <c r="C1973" s="30"/>
      <c r="D1973" s="30"/>
      <c r="E1973" s="30"/>
      <c r="F1973" s="30"/>
      <c r="G1973" s="30"/>
      <c r="H1973" s="30"/>
      <c r="I1973" s="30"/>
      <c r="J1973" s="30"/>
      <c r="K1973" s="30"/>
      <c r="L1973" s="30"/>
      <c r="M1973" s="30"/>
      <c r="N1973" s="30"/>
      <c r="O1973" s="30"/>
      <c r="P1973" s="30"/>
      <c r="Q1973" s="30"/>
      <c r="R1973" s="30"/>
    </row>
    <row r="1974" spans="1:18" x14ac:dyDescent="0.25">
      <c r="A1974" s="30"/>
      <c r="B1974" s="30"/>
      <c r="C1974" s="30"/>
      <c r="D1974" s="30"/>
      <c r="E1974" s="30"/>
      <c r="F1974" s="30"/>
      <c r="G1974" s="30"/>
      <c r="H1974" s="30"/>
      <c r="I1974" s="30"/>
      <c r="J1974" s="30"/>
      <c r="K1974" s="30"/>
      <c r="L1974" s="30"/>
      <c r="M1974" s="30"/>
      <c r="N1974" s="30"/>
      <c r="O1974" s="30"/>
      <c r="P1974" s="30"/>
      <c r="Q1974" s="30"/>
      <c r="R1974" s="30"/>
    </row>
    <row r="1975" spans="1:18" x14ac:dyDescent="0.25">
      <c r="A1975" s="30"/>
      <c r="B1975" s="30"/>
      <c r="C1975" s="30"/>
      <c r="D1975" s="30"/>
      <c r="E1975" s="30"/>
      <c r="F1975" s="30"/>
      <c r="G1975" s="30"/>
      <c r="H1975" s="30"/>
      <c r="I1975" s="30"/>
      <c r="J1975" s="30"/>
      <c r="K1975" s="30"/>
      <c r="L1975" s="30"/>
      <c r="M1975" s="30"/>
      <c r="N1975" s="30"/>
      <c r="O1975" s="30"/>
      <c r="P1975" s="30"/>
      <c r="Q1975" s="30"/>
      <c r="R1975" s="30"/>
    </row>
    <row r="1976" spans="1:18" x14ac:dyDescent="0.25">
      <c r="A1976" s="30"/>
      <c r="B1976" s="30"/>
      <c r="C1976" s="30"/>
      <c r="D1976" s="30"/>
      <c r="E1976" s="30"/>
      <c r="F1976" s="30"/>
      <c r="G1976" s="30"/>
      <c r="H1976" s="30"/>
      <c r="I1976" s="30"/>
      <c r="J1976" s="30"/>
      <c r="K1976" s="30"/>
      <c r="L1976" s="30"/>
      <c r="M1976" s="30"/>
      <c r="N1976" s="30"/>
      <c r="O1976" s="30"/>
      <c r="P1976" s="30"/>
      <c r="Q1976" s="30"/>
      <c r="R1976" s="30"/>
    </row>
    <row r="1977" spans="1:18" x14ac:dyDescent="0.25">
      <c r="A1977" s="30"/>
      <c r="B1977" s="30"/>
      <c r="C1977" s="30"/>
      <c r="D1977" s="30"/>
      <c r="E1977" s="30"/>
      <c r="F1977" s="30"/>
      <c r="G1977" s="30"/>
      <c r="H1977" s="30"/>
      <c r="I1977" s="30"/>
      <c r="J1977" s="30"/>
      <c r="K1977" s="30"/>
      <c r="L1977" s="30"/>
      <c r="M1977" s="30"/>
      <c r="N1977" s="30"/>
      <c r="O1977" s="30"/>
      <c r="P1977" s="30"/>
      <c r="Q1977" s="30"/>
      <c r="R1977" s="30"/>
    </row>
    <row r="1978" spans="1:18" x14ac:dyDescent="0.25">
      <c r="A1978" s="30"/>
      <c r="B1978" s="30"/>
      <c r="C1978" s="30"/>
      <c r="D1978" s="30"/>
      <c r="E1978" s="30"/>
      <c r="F1978" s="30"/>
      <c r="G1978" s="30"/>
      <c r="H1978" s="30"/>
      <c r="I1978" s="30"/>
      <c r="J1978" s="30"/>
      <c r="K1978" s="30"/>
      <c r="L1978" s="30"/>
      <c r="M1978" s="30"/>
      <c r="N1978" s="30"/>
      <c r="O1978" s="30"/>
      <c r="P1978" s="30"/>
      <c r="Q1978" s="30"/>
      <c r="R1978" s="30"/>
    </row>
    <row r="1979" spans="1:18" x14ac:dyDescent="0.25">
      <c r="A1979" s="30"/>
      <c r="B1979" s="30"/>
      <c r="C1979" s="30"/>
      <c r="D1979" s="30"/>
      <c r="E1979" s="30"/>
      <c r="F1979" s="30"/>
      <c r="G1979" s="30"/>
      <c r="H1979" s="30"/>
      <c r="I1979" s="30"/>
      <c r="J1979" s="30"/>
      <c r="K1979" s="30"/>
      <c r="L1979" s="30"/>
      <c r="M1979" s="30"/>
      <c r="N1979" s="30"/>
      <c r="O1979" s="30"/>
      <c r="P1979" s="30"/>
      <c r="Q1979" s="30"/>
      <c r="R1979" s="30"/>
    </row>
    <row r="1980" spans="1:18" x14ac:dyDescent="0.25">
      <c r="A1980" s="30"/>
      <c r="B1980" s="30"/>
      <c r="C1980" s="30"/>
      <c r="D1980" s="30"/>
      <c r="E1980" s="30"/>
      <c r="F1980" s="30"/>
      <c r="G1980" s="30"/>
      <c r="H1980" s="30"/>
      <c r="I1980" s="30"/>
      <c r="J1980" s="30"/>
      <c r="K1980" s="30"/>
      <c r="L1980" s="30"/>
      <c r="M1980" s="30"/>
      <c r="N1980" s="30"/>
      <c r="O1980" s="30"/>
      <c r="P1980" s="30"/>
      <c r="Q1980" s="30"/>
      <c r="R1980" s="30"/>
    </row>
    <row r="1981" spans="1:18" x14ac:dyDescent="0.25">
      <c r="A1981" s="30"/>
      <c r="B1981" s="30"/>
      <c r="C1981" s="30"/>
      <c r="D1981" s="30"/>
      <c r="E1981" s="30"/>
      <c r="F1981" s="30"/>
      <c r="G1981" s="30"/>
      <c r="H1981" s="30"/>
      <c r="I1981" s="30"/>
      <c r="J1981" s="30"/>
      <c r="K1981" s="30"/>
      <c r="L1981" s="30"/>
      <c r="M1981" s="30"/>
      <c r="N1981" s="30"/>
      <c r="O1981" s="30"/>
      <c r="P1981" s="30"/>
      <c r="Q1981" s="30"/>
      <c r="R1981" s="30"/>
    </row>
    <row r="1982" spans="1:18" x14ac:dyDescent="0.25">
      <c r="A1982" s="30"/>
      <c r="B1982" s="30"/>
      <c r="C1982" s="30"/>
      <c r="D1982" s="30"/>
      <c r="E1982" s="30"/>
      <c r="F1982" s="30"/>
      <c r="G1982" s="30"/>
      <c r="H1982" s="30"/>
      <c r="I1982" s="30"/>
      <c r="J1982" s="30"/>
      <c r="K1982" s="30"/>
      <c r="L1982" s="30"/>
      <c r="M1982" s="30"/>
      <c r="N1982" s="30"/>
      <c r="O1982" s="30"/>
      <c r="P1982" s="30"/>
      <c r="Q1982" s="30"/>
      <c r="R1982" s="30"/>
    </row>
    <row r="1983" spans="1:18" x14ac:dyDescent="0.25">
      <c r="A1983" s="30"/>
      <c r="B1983" s="30"/>
      <c r="C1983" s="30"/>
      <c r="D1983" s="30"/>
      <c r="E1983" s="30"/>
      <c r="F1983" s="30"/>
      <c r="G1983" s="30"/>
      <c r="H1983" s="30"/>
      <c r="I1983" s="30"/>
      <c r="J1983" s="30"/>
      <c r="K1983" s="30"/>
      <c r="L1983" s="30"/>
      <c r="M1983" s="30"/>
      <c r="N1983" s="30"/>
      <c r="O1983" s="30"/>
      <c r="P1983" s="30"/>
      <c r="Q1983" s="30"/>
      <c r="R1983" s="30"/>
    </row>
    <row r="1984" spans="1:18" x14ac:dyDescent="0.25">
      <c r="A1984" s="30"/>
      <c r="B1984" s="30"/>
      <c r="C1984" s="30"/>
      <c r="D1984" s="30"/>
      <c r="E1984" s="30"/>
      <c r="F1984" s="30"/>
      <c r="G1984" s="30"/>
      <c r="H1984" s="30"/>
      <c r="I1984" s="30"/>
      <c r="J1984" s="30"/>
      <c r="K1984" s="30"/>
      <c r="L1984" s="30"/>
      <c r="M1984" s="30"/>
      <c r="N1984" s="30"/>
      <c r="O1984" s="30"/>
      <c r="P1984" s="30"/>
      <c r="Q1984" s="30"/>
      <c r="R1984" s="30"/>
    </row>
    <row r="1985" spans="1:18" x14ac:dyDescent="0.25">
      <c r="A1985" s="30"/>
      <c r="B1985" s="30"/>
      <c r="C1985" s="30"/>
      <c r="D1985" s="30"/>
      <c r="E1985" s="30"/>
      <c r="F1985" s="30"/>
      <c r="G1985" s="30"/>
      <c r="H1985" s="30"/>
      <c r="I1985" s="30"/>
      <c r="J1985" s="30"/>
      <c r="K1985" s="30"/>
      <c r="L1985" s="30"/>
      <c r="M1985" s="30"/>
      <c r="N1985" s="30"/>
      <c r="O1985" s="30"/>
      <c r="P1985" s="30"/>
      <c r="Q1985" s="30"/>
      <c r="R1985" s="30"/>
    </row>
    <row r="1986" spans="1:18" x14ac:dyDescent="0.25">
      <c r="A1986" s="30"/>
      <c r="B1986" s="30"/>
      <c r="C1986" s="30"/>
      <c r="D1986" s="30"/>
      <c r="E1986" s="30"/>
      <c r="F1986" s="30"/>
      <c r="G1986" s="30"/>
      <c r="H1986" s="30"/>
      <c r="I1986" s="30"/>
      <c r="J1986" s="30"/>
      <c r="K1986" s="30"/>
      <c r="L1986" s="30"/>
      <c r="M1986" s="30"/>
      <c r="N1986" s="30"/>
      <c r="O1986" s="30"/>
      <c r="P1986" s="30"/>
      <c r="Q1986" s="30"/>
      <c r="R1986" s="30"/>
    </row>
    <row r="1987" spans="1:18" x14ac:dyDescent="0.25">
      <c r="A1987" s="30"/>
      <c r="B1987" s="30"/>
      <c r="C1987" s="30"/>
      <c r="D1987" s="30"/>
      <c r="E1987" s="30"/>
      <c r="F1987" s="30"/>
      <c r="G1987" s="30"/>
      <c r="H1987" s="30"/>
      <c r="I1987" s="30"/>
      <c r="J1987" s="30"/>
      <c r="K1987" s="30"/>
      <c r="L1987" s="30"/>
      <c r="M1987" s="30"/>
      <c r="N1987" s="30"/>
      <c r="O1987" s="30"/>
      <c r="P1987" s="30"/>
      <c r="Q1987" s="30"/>
      <c r="R1987" s="30"/>
    </row>
    <row r="1988" spans="1:18" x14ac:dyDescent="0.25">
      <c r="A1988" s="30"/>
      <c r="B1988" s="30"/>
      <c r="C1988" s="30"/>
      <c r="D1988" s="30"/>
      <c r="E1988" s="30"/>
      <c r="F1988" s="30"/>
      <c r="G1988" s="30"/>
      <c r="H1988" s="30"/>
      <c r="I1988" s="30"/>
      <c r="J1988" s="30"/>
      <c r="K1988" s="30"/>
      <c r="L1988" s="30"/>
      <c r="M1988" s="30"/>
      <c r="N1988" s="30"/>
      <c r="O1988" s="30"/>
      <c r="P1988" s="30"/>
      <c r="Q1988" s="30"/>
      <c r="R1988" s="30"/>
    </row>
    <row r="1989" spans="1:18" x14ac:dyDescent="0.25">
      <c r="A1989" s="30"/>
      <c r="B1989" s="30"/>
      <c r="C1989" s="30"/>
      <c r="D1989" s="30"/>
      <c r="E1989" s="30"/>
      <c r="F1989" s="30"/>
      <c r="G1989" s="30"/>
      <c r="H1989" s="30"/>
      <c r="I1989" s="30"/>
      <c r="J1989" s="30"/>
      <c r="K1989" s="30"/>
      <c r="L1989" s="30"/>
      <c r="M1989" s="30"/>
      <c r="N1989" s="30"/>
      <c r="O1989" s="30"/>
      <c r="P1989" s="30"/>
      <c r="Q1989" s="30"/>
      <c r="R1989" s="30"/>
    </row>
    <row r="1990" spans="1:18" x14ac:dyDescent="0.25">
      <c r="A1990" s="30"/>
      <c r="B1990" s="30"/>
      <c r="C1990" s="30"/>
      <c r="D1990" s="30"/>
      <c r="E1990" s="30"/>
      <c r="F1990" s="30"/>
      <c r="G1990" s="30"/>
      <c r="H1990" s="30"/>
      <c r="I1990" s="30"/>
      <c r="J1990" s="30"/>
      <c r="K1990" s="30"/>
      <c r="L1990" s="30"/>
      <c r="M1990" s="30"/>
      <c r="N1990" s="30"/>
      <c r="O1990" s="30"/>
      <c r="P1990" s="30"/>
      <c r="Q1990" s="30"/>
      <c r="R1990" s="30"/>
    </row>
    <row r="1991" spans="1:18" x14ac:dyDescent="0.25">
      <c r="A1991" s="30"/>
      <c r="B1991" s="30"/>
      <c r="C1991" s="30"/>
      <c r="D1991" s="30"/>
      <c r="E1991" s="30"/>
      <c r="F1991" s="30"/>
      <c r="G1991" s="30"/>
      <c r="H1991" s="30"/>
      <c r="I1991" s="30"/>
      <c r="J1991" s="30"/>
      <c r="K1991" s="30"/>
      <c r="L1991" s="30"/>
      <c r="M1991" s="30"/>
      <c r="N1991" s="30"/>
      <c r="O1991" s="30"/>
      <c r="P1991" s="30"/>
      <c r="Q1991" s="30"/>
      <c r="R1991" s="30"/>
    </row>
    <row r="1992" spans="1:18" x14ac:dyDescent="0.25">
      <c r="A1992" s="30"/>
      <c r="B1992" s="30"/>
      <c r="C1992" s="30"/>
      <c r="D1992" s="30"/>
      <c r="E1992" s="30"/>
      <c r="F1992" s="30"/>
      <c r="G1992" s="30"/>
      <c r="H1992" s="30"/>
      <c r="I1992" s="30"/>
      <c r="J1992" s="30"/>
      <c r="K1992" s="30"/>
      <c r="L1992" s="30"/>
      <c r="M1992" s="30"/>
      <c r="N1992" s="30"/>
      <c r="O1992" s="30"/>
      <c r="P1992" s="30"/>
      <c r="Q1992" s="30"/>
      <c r="R1992" s="30"/>
    </row>
    <row r="1993" spans="1:18" x14ac:dyDescent="0.25">
      <c r="A1993" s="30"/>
      <c r="B1993" s="30"/>
      <c r="C1993" s="30"/>
      <c r="D1993" s="30"/>
      <c r="E1993" s="30"/>
      <c r="F1993" s="30"/>
      <c r="G1993" s="30"/>
      <c r="H1993" s="30"/>
      <c r="I1993" s="30"/>
      <c r="J1993" s="30"/>
      <c r="K1993" s="30"/>
      <c r="L1993" s="30"/>
      <c r="M1993" s="30"/>
      <c r="N1993" s="30"/>
      <c r="O1993" s="30"/>
      <c r="P1993" s="30"/>
      <c r="Q1993" s="30"/>
      <c r="R1993" s="30"/>
    </row>
    <row r="1994" spans="1:18" x14ac:dyDescent="0.25">
      <c r="A1994" s="30"/>
      <c r="B1994" s="30"/>
      <c r="C1994" s="30"/>
      <c r="D1994" s="30"/>
      <c r="E1994" s="30"/>
      <c r="F1994" s="30"/>
      <c r="G1994" s="30"/>
      <c r="H1994" s="30"/>
      <c r="I1994" s="30"/>
      <c r="J1994" s="30"/>
      <c r="K1994" s="30"/>
      <c r="L1994" s="30"/>
      <c r="M1994" s="30"/>
      <c r="N1994" s="30"/>
      <c r="O1994" s="30"/>
      <c r="P1994" s="30"/>
      <c r="Q1994" s="30"/>
      <c r="R1994" s="30"/>
    </row>
    <row r="1995" spans="1:18" x14ac:dyDescent="0.25">
      <c r="A1995" s="30"/>
      <c r="B1995" s="30"/>
      <c r="C1995" s="30"/>
      <c r="D1995" s="30"/>
      <c r="E1995" s="30"/>
      <c r="F1995" s="30"/>
      <c r="G1995" s="30"/>
      <c r="H1995" s="30"/>
      <c r="I1995" s="30"/>
      <c r="J1995" s="30"/>
      <c r="K1995" s="30"/>
      <c r="L1995" s="30"/>
      <c r="M1995" s="30"/>
      <c r="N1995" s="30"/>
      <c r="O1995" s="30"/>
      <c r="P1995" s="30"/>
      <c r="Q1995" s="30"/>
      <c r="R1995" s="30"/>
    </row>
    <row r="1996" spans="1:18" x14ac:dyDescent="0.25">
      <c r="A1996" s="30"/>
      <c r="B1996" s="30"/>
      <c r="C1996" s="30"/>
      <c r="D1996" s="30"/>
      <c r="E1996" s="30"/>
      <c r="F1996" s="30"/>
      <c r="G1996" s="30"/>
      <c r="H1996" s="30"/>
      <c r="I1996" s="30"/>
      <c r="J1996" s="30"/>
      <c r="K1996" s="30"/>
      <c r="L1996" s="30"/>
      <c r="M1996" s="30"/>
      <c r="N1996" s="30"/>
      <c r="O1996" s="30"/>
      <c r="P1996" s="30"/>
      <c r="Q1996" s="30"/>
      <c r="R1996" s="30"/>
    </row>
    <row r="1997" spans="1:18" x14ac:dyDescent="0.25">
      <c r="A1997" s="30"/>
      <c r="B1997" s="30"/>
      <c r="C1997" s="30"/>
      <c r="D1997" s="30"/>
      <c r="E1997" s="30"/>
      <c r="F1997" s="30"/>
      <c r="G1997" s="30"/>
      <c r="H1997" s="30"/>
      <c r="I1997" s="30"/>
      <c r="J1997" s="30"/>
      <c r="K1997" s="30"/>
      <c r="L1997" s="30"/>
      <c r="M1997" s="30"/>
      <c r="N1997" s="30"/>
      <c r="O1997" s="30"/>
      <c r="P1997" s="30"/>
      <c r="Q1997" s="30"/>
      <c r="R1997" s="30"/>
    </row>
    <row r="1998" spans="1:18" x14ac:dyDescent="0.25">
      <c r="A1998" s="30"/>
      <c r="B1998" s="30"/>
      <c r="C1998" s="30"/>
      <c r="D1998" s="30"/>
      <c r="E1998" s="30"/>
      <c r="F1998" s="30"/>
      <c r="G1998" s="30"/>
      <c r="H1998" s="30"/>
      <c r="I1998" s="30"/>
      <c r="J1998" s="30"/>
      <c r="K1998" s="30"/>
      <c r="L1998" s="30"/>
      <c r="M1998" s="30"/>
      <c r="N1998" s="30"/>
      <c r="O1998" s="30"/>
      <c r="P1998" s="30"/>
      <c r="Q1998" s="30"/>
      <c r="R1998" s="30"/>
    </row>
    <row r="1999" spans="1:18" x14ac:dyDescent="0.25">
      <c r="A1999" s="30"/>
      <c r="B1999" s="30"/>
      <c r="C1999" s="30"/>
      <c r="D1999" s="30"/>
      <c r="E1999" s="30"/>
      <c r="F1999" s="30"/>
      <c r="G1999" s="30"/>
      <c r="H1999" s="30"/>
      <c r="I1999" s="30"/>
      <c r="J1999" s="30"/>
      <c r="K1999" s="30"/>
      <c r="L1999" s="30"/>
      <c r="M1999" s="30"/>
      <c r="N1999" s="30"/>
      <c r="O1999" s="30"/>
      <c r="P1999" s="30"/>
      <c r="Q1999" s="30"/>
      <c r="R1999" s="30"/>
    </row>
    <row r="2000" spans="1:18" x14ac:dyDescent="0.25">
      <c r="A2000" s="30"/>
      <c r="B2000" s="30"/>
      <c r="C2000" s="30"/>
      <c r="D2000" s="30"/>
      <c r="E2000" s="30"/>
      <c r="F2000" s="30"/>
      <c r="G2000" s="30"/>
      <c r="H2000" s="30"/>
      <c r="I2000" s="30"/>
      <c r="J2000" s="30"/>
      <c r="K2000" s="30"/>
      <c r="L2000" s="30"/>
      <c r="M2000" s="30"/>
      <c r="N2000" s="30"/>
      <c r="O2000" s="30"/>
      <c r="P2000" s="30"/>
      <c r="Q2000" s="30"/>
      <c r="R2000" s="30"/>
    </row>
    <row r="2001" spans="1:18" x14ac:dyDescent="0.25">
      <c r="A2001" s="30"/>
      <c r="B2001" s="30"/>
      <c r="C2001" s="30"/>
      <c r="D2001" s="30"/>
      <c r="E2001" s="30"/>
      <c r="F2001" s="30"/>
      <c r="G2001" s="30"/>
      <c r="H2001" s="30"/>
      <c r="I2001" s="30"/>
      <c r="J2001" s="30"/>
      <c r="K2001" s="30"/>
      <c r="L2001" s="30"/>
      <c r="M2001" s="30"/>
      <c r="N2001" s="30"/>
      <c r="O2001" s="30"/>
      <c r="P2001" s="30"/>
      <c r="Q2001" s="30"/>
      <c r="R2001" s="30"/>
    </row>
    <row r="2002" spans="1:18" x14ac:dyDescent="0.25">
      <c r="A2002" s="30"/>
      <c r="B2002" s="30"/>
      <c r="C2002" s="30"/>
      <c r="D2002" s="30"/>
      <c r="E2002" s="30"/>
      <c r="F2002" s="30"/>
      <c r="G2002" s="30"/>
      <c r="H2002" s="30"/>
      <c r="I2002" s="30"/>
      <c r="J2002" s="30"/>
      <c r="K2002" s="30"/>
      <c r="L2002" s="30"/>
      <c r="M2002" s="30"/>
      <c r="N2002" s="30"/>
      <c r="O2002" s="30"/>
      <c r="P2002" s="30"/>
      <c r="Q2002" s="30"/>
      <c r="R2002" s="30"/>
    </row>
    <row r="2003" spans="1:18" x14ac:dyDescent="0.25">
      <c r="A2003" s="30"/>
      <c r="B2003" s="30"/>
      <c r="C2003" s="30"/>
      <c r="D2003" s="30"/>
      <c r="E2003" s="30"/>
      <c r="F2003" s="30"/>
      <c r="G2003" s="30"/>
      <c r="H2003" s="30"/>
      <c r="I2003" s="30"/>
      <c r="J2003" s="30"/>
      <c r="K2003" s="30"/>
      <c r="L2003" s="30"/>
      <c r="M2003" s="30"/>
      <c r="N2003" s="30"/>
      <c r="O2003" s="30"/>
      <c r="P2003" s="30"/>
      <c r="Q2003" s="30"/>
      <c r="R2003" s="30"/>
    </row>
    <row r="2004" spans="1:18" x14ac:dyDescent="0.25">
      <c r="A2004" s="30"/>
      <c r="B2004" s="30"/>
      <c r="C2004" s="30"/>
      <c r="D2004" s="30"/>
      <c r="E2004" s="30"/>
      <c r="F2004" s="30"/>
      <c r="G2004" s="30"/>
      <c r="H2004" s="30"/>
      <c r="I2004" s="30"/>
      <c r="J2004" s="30"/>
      <c r="K2004" s="30"/>
      <c r="L2004" s="30"/>
      <c r="M2004" s="30"/>
      <c r="N2004" s="30"/>
      <c r="O2004" s="30"/>
      <c r="P2004" s="30"/>
      <c r="Q2004" s="30"/>
      <c r="R2004" s="30"/>
    </row>
    <row r="2005" spans="1:18" x14ac:dyDescent="0.25">
      <c r="A2005" s="30"/>
      <c r="B2005" s="30"/>
      <c r="C2005" s="30"/>
      <c r="D2005" s="30"/>
      <c r="E2005" s="30"/>
      <c r="F2005" s="30"/>
      <c r="G2005" s="30"/>
      <c r="H2005" s="30"/>
      <c r="I2005" s="30"/>
      <c r="J2005" s="30"/>
      <c r="K2005" s="30"/>
      <c r="L2005" s="30"/>
      <c r="M2005" s="30"/>
      <c r="N2005" s="30"/>
      <c r="O2005" s="30"/>
      <c r="P2005" s="30"/>
      <c r="Q2005" s="30"/>
      <c r="R2005" s="30"/>
    </row>
    <row r="2006" spans="1:18" x14ac:dyDescent="0.25">
      <c r="A2006" s="30"/>
      <c r="B2006" s="30"/>
      <c r="C2006" s="30"/>
      <c r="D2006" s="30"/>
      <c r="E2006" s="30"/>
      <c r="F2006" s="30"/>
      <c r="G2006" s="30"/>
      <c r="H2006" s="30"/>
      <c r="I2006" s="30"/>
      <c r="J2006" s="30"/>
      <c r="K2006" s="30"/>
      <c r="L2006" s="30"/>
      <c r="M2006" s="30"/>
      <c r="N2006" s="30"/>
      <c r="O2006" s="30"/>
      <c r="P2006" s="30"/>
      <c r="Q2006" s="30"/>
      <c r="R2006" s="30"/>
    </row>
    <row r="2007" spans="1:18" x14ac:dyDescent="0.25">
      <c r="A2007" s="30"/>
      <c r="B2007" s="30"/>
      <c r="C2007" s="30"/>
      <c r="D2007" s="30"/>
      <c r="E2007" s="30"/>
      <c r="F2007" s="30"/>
      <c r="G2007" s="30"/>
      <c r="H2007" s="30"/>
      <c r="I2007" s="30"/>
      <c r="J2007" s="30"/>
      <c r="K2007" s="30"/>
      <c r="L2007" s="30"/>
      <c r="M2007" s="30"/>
      <c r="N2007" s="30"/>
      <c r="O2007" s="30"/>
      <c r="P2007" s="30"/>
      <c r="Q2007" s="30"/>
      <c r="R2007" s="30"/>
    </row>
    <row r="2008" spans="1:18" x14ac:dyDescent="0.25">
      <c r="A2008" s="30"/>
      <c r="B2008" s="30"/>
      <c r="C2008" s="30"/>
      <c r="D2008" s="30"/>
      <c r="E2008" s="30"/>
      <c r="F2008" s="30"/>
      <c r="G2008" s="30"/>
      <c r="H2008" s="30"/>
      <c r="I2008" s="30"/>
      <c r="J2008" s="30"/>
      <c r="K2008" s="30"/>
      <c r="L2008" s="30"/>
      <c r="M2008" s="30"/>
      <c r="N2008" s="30"/>
      <c r="O2008" s="30"/>
      <c r="P2008" s="30"/>
      <c r="Q2008" s="30"/>
      <c r="R2008" s="30"/>
    </row>
    <row r="2009" spans="1:18" x14ac:dyDescent="0.25">
      <c r="A2009" s="30"/>
      <c r="B2009" s="30"/>
      <c r="C2009" s="30"/>
      <c r="D2009" s="30"/>
      <c r="E2009" s="30"/>
      <c r="F2009" s="30"/>
      <c r="G2009" s="30"/>
      <c r="H2009" s="30"/>
      <c r="I2009" s="30"/>
      <c r="J2009" s="30"/>
      <c r="K2009" s="30"/>
      <c r="L2009" s="30"/>
      <c r="M2009" s="30"/>
      <c r="N2009" s="30"/>
      <c r="O2009" s="30"/>
      <c r="P2009" s="30"/>
      <c r="Q2009" s="30"/>
      <c r="R2009" s="30"/>
    </row>
    <row r="2010" spans="1:18" x14ac:dyDescent="0.25">
      <c r="A2010" s="30"/>
      <c r="B2010" s="30"/>
      <c r="C2010" s="30"/>
      <c r="D2010" s="30"/>
      <c r="E2010" s="30"/>
      <c r="F2010" s="30"/>
      <c r="G2010" s="30"/>
      <c r="H2010" s="30"/>
      <c r="I2010" s="30"/>
      <c r="J2010" s="30"/>
      <c r="K2010" s="30"/>
      <c r="L2010" s="30"/>
      <c r="M2010" s="30"/>
      <c r="N2010" s="30"/>
      <c r="O2010" s="30"/>
      <c r="P2010" s="30"/>
      <c r="Q2010" s="30"/>
      <c r="R2010" s="30"/>
    </row>
    <row r="2011" spans="1:18" x14ac:dyDescent="0.25">
      <c r="A2011" s="30"/>
      <c r="B2011" s="30"/>
      <c r="C2011" s="30"/>
      <c r="D2011" s="30"/>
      <c r="E2011" s="30"/>
      <c r="F2011" s="30"/>
      <c r="G2011" s="30"/>
      <c r="H2011" s="30"/>
      <c r="I2011" s="30"/>
      <c r="J2011" s="30"/>
      <c r="K2011" s="30"/>
      <c r="L2011" s="30"/>
      <c r="M2011" s="30"/>
      <c r="N2011" s="30"/>
      <c r="O2011" s="30"/>
      <c r="P2011" s="30"/>
      <c r="Q2011" s="30"/>
      <c r="R2011" s="30"/>
    </row>
    <row r="2012" spans="1:18" x14ac:dyDescent="0.25">
      <c r="A2012" s="30"/>
      <c r="B2012" s="30"/>
      <c r="C2012" s="30"/>
      <c r="D2012" s="30"/>
      <c r="E2012" s="30"/>
      <c r="F2012" s="30"/>
      <c r="G2012" s="30"/>
      <c r="H2012" s="30"/>
      <c r="I2012" s="30"/>
      <c r="J2012" s="30"/>
      <c r="K2012" s="30"/>
      <c r="L2012" s="30"/>
      <c r="M2012" s="30"/>
      <c r="N2012" s="30"/>
      <c r="O2012" s="30"/>
      <c r="P2012" s="30"/>
      <c r="Q2012" s="30"/>
      <c r="R2012" s="30"/>
    </row>
    <row r="2013" spans="1:18" x14ac:dyDescent="0.25">
      <c r="A2013" s="30"/>
      <c r="B2013" s="30"/>
      <c r="C2013" s="30"/>
      <c r="D2013" s="30"/>
      <c r="E2013" s="30"/>
      <c r="F2013" s="30"/>
      <c r="G2013" s="30"/>
      <c r="H2013" s="30"/>
      <c r="I2013" s="30"/>
      <c r="J2013" s="30"/>
      <c r="K2013" s="30"/>
      <c r="L2013" s="30"/>
      <c r="M2013" s="30"/>
      <c r="N2013" s="30"/>
      <c r="O2013" s="30"/>
      <c r="P2013" s="30"/>
      <c r="Q2013" s="30"/>
      <c r="R2013" s="30"/>
    </row>
    <row r="2014" spans="1:18" x14ac:dyDescent="0.25">
      <c r="A2014" s="30"/>
      <c r="B2014" s="30"/>
      <c r="C2014" s="30"/>
      <c r="D2014" s="30"/>
      <c r="E2014" s="30"/>
      <c r="F2014" s="30"/>
      <c r="G2014" s="30"/>
      <c r="H2014" s="30"/>
      <c r="I2014" s="30"/>
      <c r="J2014" s="30"/>
      <c r="K2014" s="30"/>
      <c r="L2014" s="30"/>
      <c r="M2014" s="30"/>
      <c r="N2014" s="30"/>
      <c r="O2014" s="30"/>
      <c r="P2014" s="30"/>
      <c r="Q2014" s="30"/>
      <c r="R2014" s="30"/>
    </row>
    <row r="2015" spans="1:18" x14ac:dyDescent="0.25">
      <c r="A2015" s="30"/>
      <c r="B2015" s="30"/>
      <c r="C2015" s="30"/>
      <c r="D2015" s="30"/>
      <c r="E2015" s="30"/>
      <c r="F2015" s="30"/>
      <c r="G2015" s="30"/>
      <c r="H2015" s="30"/>
      <c r="I2015" s="30"/>
      <c r="J2015" s="30"/>
      <c r="K2015" s="30"/>
      <c r="L2015" s="30"/>
      <c r="M2015" s="30"/>
      <c r="N2015" s="30"/>
      <c r="O2015" s="30"/>
      <c r="P2015" s="30"/>
      <c r="Q2015" s="30"/>
      <c r="R2015" s="30"/>
    </row>
    <row r="2016" spans="1:18" x14ac:dyDescent="0.25">
      <c r="A2016" s="30"/>
      <c r="B2016" s="30"/>
      <c r="C2016" s="30"/>
      <c r="D2016" s="30"/>
      <c r="E2016" s="30"/>
      <c r="F2016" s="30"/>
      <c r="G2016" s="30"/>
      <c r="H2016" s="30"/>
      <c r="I2016" s="30"/>
      <c r="J2016" s="30"/>
      <c r="K2016" s="30"/>
      <c r="L2016" s="30"/>
      <c r="M2016" s="30"/>
      <c r="N2016" s="30"/>
      <c r="O2016" s="30"/>
      <c r="P2016" s="30"/>
      <c r="Q2016" s="30"/>
      <c r="R2016" s="30"/>
    </row>
    <row r="2017" spans="1:18" x14ac:dyDescent="0.25">
      <c r="A2017" s="30"/>
      <c r="B2017" s="30"/>
      <c r="C2017" s="30"/>
      <c r="D2017" s="30"/>
      <c r="E2017" s="30"/>
      <c r="F2017" s="30"/>
      <c r="G2017" s="30"/>
      <c r="H2017" s="30"/>
      <c r="I2017" s="30"/>
      <c r="J2017" s="30"/>
      <c r="K2017" s="30"/>
      <c r="L2017" s="30"/>
      <c r="M2017" s="30"/>
      <c r="N2017" s="30"/>
      <c r="O2017" s="30"/>
      <c r="P2017" s="30"/>
      <c r="Q2017" s="30"/>
      <c r="R2017" s="30"/>
    </row>
    <row r="2018" spans="1:18" x14ac:dyDescent="0.25">
      <c r="A2018" s="30"/>
      <c r="B2018" s="30"/>
      <c r="C2018" s="30"/>
      <c r="D2018" s="30"/>
      <c r="E2018" s="30"/>
      <c r="F2018" s="30"/>
      <c r="G2018" s="30"/>
      <c r="H2018" s="30"/>
      <c r="I2018" s="30"/>
      <c r="J2018" s="30"/>
      <c r="K2018" s="30"/>
      <c r="L2018" s="30"/>
      <c r="M2018" s="30"/>
      <c r="N2018" s="30"/>
      <c r="O2018" s="30"/>
      <c r="P2018" s="30"/>
      <c r="Q2018" s="30"/>
      <c r="R2018" s="30"/>
    </row>
    <row r="2019" spans="1:18" x14ac:dyDescent="0.25">
      <c r="A2019" s="30"/>
      <c r="B2019" s="30"/>
      <c r="C2019" s="30"/>
      <c r="D2019" s="30"/>
      <c r="E2019" s="30"/>
      <c r="F2019" s="30"/>
      <c r="G2019" s="30"/>
      <c r="H2019" s="30"/>
      <c r="I2019" s="30"/>
      <c r="J2019" s="30"/>
      <c r="K2019" s="30"/>
      <c r="L2019" s="30"/>
      <c r="M2019" s="30"/>
      <c r="N2019" s="30"/>
      <c r="O2019" s="30"/>
      <c r="P2019" s="30"/>
      <c r="Q2019" s="30"/>
      <c r="R2019" s="30"/>
    </row>
    <row r="2020" spans="1:18" x14ac:dyDescent="0.25">
      <c r="A2020" s="30"/>
      <c r="B2020" s="30"/>
      <c r="C2020" s="30"/>
      <c r="D2020" s="30"/>
      <c r="E2020" s="30"/>
      <c r="F2020" s="30"/>
      <c r="G2020" s="30"/>
      <c r="H2020" s="30"/>
      <c r="I2020" s="30"/>
      <c r="J2020" s="30"/>
      <c r="K2020" s="30"/>
      <c r="L2020" s="30"/>
      <c r="M2020" s="30"/>
      <c r="N2020" s="30"/>
      <c r="O2020" s="30"/>
      <c r="P2020" s="30"/>
      <c r="Q2020" s="30"/>
      <c r="R2020" s="30"/>
    </row>
    <row r="2021" spans="1:18" x14ac:dyDescent="0.25">
      <c r="A2021" s="30"/>
      <c r="B2021" s="30"/>
      <c r="C2021" s="30"/>
      <c r="D2021" s="30"/>
      <c r="E2021" s="30"/>
      <c r="F2021" s="30"/>
      <c r="G2021" s="30"/>
      <c r="H2021" s="30"/>
      <c r="I2021" s="30"/>
      <c r="J2021" s="30"/>
      <c r="K2021" s="30"/>
      <c r="L2021" s="30"/>
      <c r="M2021" s="30"/>
      <c r="N2021" s="30"/>
      <c r="O2021" s="30"/>
      <c r="P2021" s="30"/>
      <c r="Q2021" s="30"/>
      <c r="R2021" s="30"/>
    </row>
    <row r="2022" spans="1:18" x14ac:dyDescent="0.25">
      <c r="A2022" s="30"/>
      <c r="B2022" s="30"/>
      <c r="C2022" s="30"/>
      <c r="D2022" s="30"/>
      <c r="E2022" s="30"/>
      <c r="F2022" s="30"/>
      <c r="G2022" s="30"/>
      <c r="H2022" s="30"/>
      <c r="I2022" s="30"/>
      <c r="J2022" s="30"/>
      <c r="K2022" s="30"/>
      <c r="L2022" s="30"/>
      <c r="M2022" s="30"/>
      <c r="N2022" s="30"/>
      <c r="O2022" s="30"/>
      <c r="P2022" s="30"/>
      <c r="Q2022" s="30"/>
      <c r="R2022" s="30"/>
    </row>
    <row r="2023" spans="1:18" x14ac:dyDescent="0.25">
      <c r="A2023" s="30"/>
      <c r="B2023" s="30"/>
      <c r="C2023" s="30"/>
      <c r="D2023" s="30"/>
      <c r="E2023" s="30"/>
      <c r="F2023" s="30"/>
      <c r="G2023" s="30"/>
      <c r="H2023" s="30"/>
      <c r="I2023" s="30"/>
      <c r="J2023" s="30"/>
      <c r="K2023" s="30"/>
      <c r="L2023" s="30"/>
      <c r="M2023" s="30"/>
      <c r="N2023" s="30"/>
      <c r="O2023" s="30"/>
      <c r="P2023" s="30"/>
      <c r="Q2023" s="30"/>
      <c r="R2023" s="30"/>
    </row>
    <row r="2024" spans="1:18" x14ac:dyDescent="0.25">
      <c r="A2024" s="30"/>
      <c r="B2024" s="30"/>
      <c r="C2024" s="30"/>
      <c r="D2024" s="30"/>
      <c r="E2024" s="30"/>
      <c r="F2024" s="30"/>
      <c r="G2024" s="30"/>
      <c r="H2024" s="30"/>
      <c r="I2024" s="30"/>
      <c r="J2024" s="30"/>
      <c r="K2024" s="30"/>
      <c r="L2024" s="30"/>
      <c r="M2024" s="30"/>
      <c r="N2024" s="30"/>
      <c r="O2024" s="30"/>
      <c r="P2024" s="30"/>
      <c r="Q2024" s="30"/>
      <c r="R2024" s="30"/>
    </row>
    <row r="2025" spans="1:18" x14ac:dyDescent="0.25">
      <c r="A2025" s="30"/>
      <c r="B2025" s="30"/>
      <c r="C2025" s="30"/>
      <c r="D2025" s="30"/>
      <c r="E2025" s="30"/>
      <c r="F2025" s="30"/>
      <c r="G2025" s="30"/>
      <c r="H2025" s="30"/>
      <c r="I2025" s="30"/>
      <c r="J2025" s="30"/>
      <c r="K2025" s="30"/>
      <c r="L2025" s="30"/>
      <c r="M2025" s="30"/>
      <c r="N2025" s="30"/>
      <c r="O2025" s="30"/>
      <c r="P2025" s="30"/>
      <c r="Q2025" s="30"/>
      <c r="R2025" s="30"/>
    </row>
    <row r="2026" spans="1:18" x14ac:dyDescent="0.25">
      <c r="A2026" s="30"/>
      <c r="B2026" s="30"/>
      <c r="C2026" s="30"/>
      <c r="D2026" s="30"/>
      <c r="E2026" s="30"/>
      <c r="F2026" s="30"/>
      <c r="G2026" s="30"/>
      <c r="H2026" s="30"/>
      <c r="I2026" s="30"/>
      <c r="J2026" s="30"/>
      <c r="K2026" s="30"/>
      <c r="L2026" s="30"/>
      <c r="M2026" s="30"/>
      <c r="N2026" s="30"/>
      <c r="O2026" s="30"/>
      <c r="P2026" s="30"/>
      <c r="Q2026" s="30"/>
      <c r="R2026" s="30"/>
    </row>
    <row r="2027" spans="1:18" x14ac:dyDescent="0.25">
      <c r="A2027" s="30"/>
      <c r="B2027" s="30"/>
      <c r="C2027" s="30"/>
      <c r="D2027" s="30"/>
      <c r="E2027" s="30"/>
      <c r="F2027" s="30"/>
      <c r="G2027" s="30"/>
      <c r="H2027" s="30"/>
      <c r="I2027" s="30"/>
      <c r="J2027" s="30"/>
      <c r="K2027" s="30"/>
      <c r="L2027" s="30"/>
      <c r="M2027" s="30"/>
      <c r="N2027" s="30"/>
      <c r="O2027" s="30"/>
      <c r="P2027" s="30"/>
      <c r="Q2027" s="30"/>
      <c r="R2027" s="30"/>
    </row>
    <row r="2028" spans="1:18" x14ac:dyDescent="0.25">
      <c r="A2028" s="30"/>
      <c r="B2028" s="30"/>
      <c r="C2028" s="30"/>
      <c r="D2028" s="30"/>
      <c r="E2028" s="30"/>
      <c r="F2028" s="30"/>
      <c r="G2028" s="30"/>
      <c r="H2028" s="30"/>
      <c r="I2028" s="30"/>
      <c r="J2028" s="30"/>
      <c r="K2028" s="30"/>
      <c r="L2028" s="30"/>
      <c r="M2028" s="30"/>
      <c r="N2028" s="30"/>
      <c r="O2028" s="30"/>
      <c r="P2028" s="30"/>
      <c r="Q2028" s="30"/>
      <c r="R2028" s="30"/>
    </row>
    <row r="2029" spans="1:18" x14ac:dyDescent="0.25">
      <c r="A2029" s="30"/>
      <c r="B2029" s="30"/>
      <c r="C2029" s="30"/>
      <c r="D2029" s="30"/>
      <c r="E2029" s="30"/>
      <c r="F2029" s="30"/>
      <c r="G2029" s="30"/>
      <c r="H2029" s="30"/>
      <c r="I2029" s="30"/>
      <c r="J2029" s="30"/>
      <c r="K2029" s="30"/>
      <c r="L2029" s="30"/>
      <c r="M2029" s="30"/>
      <c r="N2029" s="30"/>
      <c r="O2029" s="30"/>
      <c r="P2029" s="30"/>
      <c r="Q2029" s="30"/>
      <c r="R2029" s="30"/>
    </row>
    <row r="2030" spans="1:18" x14ac:dyDescent="0.25">
      <c r="A2030" s="30"/>
      <c r="B2030" s="30"/>
      <c r="C2030" s="30"/>
      <c r="D2030" s="30"/>
      <c r="E2030" s="30"/>
      <c r="F2030" s="30"/>
      <c r="G2030" s="30"/>
      <c r="H2030" s="30"/>
      <c r="I2030" s="30"/>
      <c r="J2030" s="30"/>
      <c r="K2030" s="30"/>
      <c r="L2030" s="30"/>
      <c r="M2030" s="30"/>
      <c r="N2030" s="30"/>
      <c r="O2030" s="30"/>
      <c r="P2030" s="30"/>
      <c r="Q2030" s="30"/>
      <c r="R2030" s="30"/>
    </row>
    <row r="2031" spans="1:18" x14ac:dyDescent="0.25">
      <c r="A2031" s="30"/>
      <c r="B2031" s="30"/>
      <c r="C2031" s="30"/>
      <c r="D2031" s="30"/>
      <c r="E2031" s="30"/>
      <c r="F2031" s="30"/>
      <c r="G2031" s="30"/>
      <c r="H2031" s="30"/>
      <c r="I2031" s="30"/>
      <c r="J2031" s="30"/>
      <c r="K2031" s="30"/>
      <c r="L2031" s="30"/>
      <c r="M2031" s="30"/>
      <c r="N2031" s="30"/>
      <c r="O2031" s="30"/>
      <c r="P2031" s="30"/>
      <c r="Q2031" s="30"/>
      <c r="R2031" s="30"/>
    </row>
    <row r="2032" spans="1:18" s="8" customFormat="1" x14ac:dyDescent="0.25">
      <c r="A2032" s="70"/>
      <c r="B2032" s="70"/>
      <c r="C2032" s="70"/>
      <c r="D2032" s="70"/>
      <c r="E2032" s="70"/>
      <c r="F2032" s="70"/>
      <c r="G2032" s="70"/>
      <c r="H2032" s="70"/>
      <c r="I2032" s="70"/>
      <c r="J2032" s="70"/>
      <c r="K2032" s="70"/>
      <c r="L2032" s="70"/>
      <c r="M2032" s="70"/>
      <c r="N2032" s="70"/>
      <c r="O2032" s="70"/>
      <c r="P2032" s="70"/>
      <c r="Q2032" s="70"/>
      <c r="R2032" s="70"/>
    </row>
    <row r="2033" spans="1:18" s="8" customFormat="1" x14ac:dyDescent="0.25">
      <c r="A2033" s="70" t="s">
        <v>141</v>
      </c>
      <c r="B2033" s="70"/>
      <c r="C2033" s="70"/>
      <c r="D2033" s="71">
        <f>10*($O$15+$F$15)</f>
        <v>0</v>
      </c>
      <c r="E2033" s="72" t="s">
        <v>151</v>
      </c>
      <c r="F2033" s="70">
        <f>D2033/(2*1.008+15.999)</f>
        <v>0</v>
      </c>
      <c r="G2033" s="72" t="s">
        <v>151</v>
      </c>
      <c r="H2033" s="70">
        <f>F2033</f>
        <v>0</v>
      </c>
      <c r="I2033" s="70" t="s">
        <v>152</v>
      </c>
      <c r="J2033" s="70"/>
      <c r="K2033" s="70"/>
      <c r="L2033" s="72" t="s">
        <v>17</v>
      </c>
      <c r="M2033" s="73" t="s">
        <v>244</v>
      </c>
      <c r="N2033" s="70"/>
      <c r="O2033" s="70"/>
      <c r="P2033" s="70"/>
      <c r="Q2033" s="70"/>
      <c r="R2033" s="70"/>
    </row>
    <row r="2034" spans="1:18" s="8" customFormat="1" x14ac:dyDescent="0.25">
      <c r="A2034" s="70" t="s">
        <v>146</v>
      </c>
      <c r="B2034" s="70"/>
      <c r="C2034" s="70"/>
      <c r="D2034" s="70">
        <f>10*($F$16+$O$16)*(1-($O$15+$F$15)/100)</f>
        <v>0</v>
      </c>
      <c r="E2034" s="72"/>
      <c r="F2034" s="72"/>
      <c r="G2034" s="72"/>
      <c r="H2034" s="70"/>
      <c r="I2034" s="70"/>
      <c r="J2034" s="70"/>
      <c r="K2034" s="70"/>
      <c r="L2034" s="70"/>
      <c r="M2034" s="70"/>
      <c r="N2034" s="70"/>
      <c r="O2034" s="70"/>
      <c r="P2034" s="70"/>
      <c r="Q2034" s="70"/>
      <c r="R2034" s="70"/>
    </row>
    <row r="2035" spans="1:18" s="8" customFormat="1" x14ac:dyDescent="0.25">
      <c r="A2035" s="70" t="s">
        <v>147</v>
      </c>
      <c r="B2035" s="70"/>
      <c r="C2035" s="70"/>
      <c r="D2035" s="70">
        <f>1000*($F$17/100)*(1-($O$15+$F$15)/100)</f>
        <v>0</v>
      </c>
      <c r="E2035" s="72" t="s">
        <v>151</v>
      </c>
      <c r="F2035" s="72">
        <f>D2035/12.011</f>
        <v>0</v>
      </c>
      <c r="G2035" s="72" t="s">
        <v>151</v>
      </c>
      <c r="H2035" s="70">
        <f>F2035</f>
        <v>0</v>
      </c>
      <c r="I2035" s="70" t="s">
        <v>153</v>
      </c>
      <c r="J2035" s="70"/>
      <c r="K2035" s="70"/>
      <c r="L2035" s="70"/>
      <c r="M2035" s="70"/>
      <c r="N2035" s="70"/>
      <c r="O2035" s="70"/>
      <c r="P2035" s="70"/>
      <c r="Q2035" s="70"/>
      <c r="R2035" s="70"/>
    </row>
    <row r="2036" spans="1:18" s="8" customFormat="1" x14ac:dyDescent="0.25">
      <c r="A2036" s="70" t="s">
        <v>148</v>
      </c>
      <c r="B2036" s="70"/>
      <c r="C2036" s="70"/>
      <c r="D2036" s="70">
        <f>1000*($F$18/100)*(1-($O$15+$F$15)/100)</f>
        <v>0</v>
      </c>
      <c r="E2036" s="72" t="s">
        <v>151</v>
      </c>
      <c r="F2036" s="72">
        <f>D2036/15.999</f>
        <v>0</v>
      </c>
      <c r="G2036" s="72" t="s">
        <v>151</v>
      </c>
      <c r="H2036" s="70">
        <f>-F2036/2</f>
        <v>0</v>
      </c>
      <c r="I2036" s="70" t="s">
        <v>154</v>
      </c>
      <c r="J2036" s="70"/>
      <c r="K2036" s="70"/>
      <c r="L2036" s="70"/>
      <c r="M2036" s="70"/>
      <c r="N2036" s="70"/>
      <c r="O2036" s="70"/>
      <c r="P2036" s="70"/>
      <c r="Q2036" s="70"/>
      <c r="R2036" s="70"/>
    </row>
    <row r="2037" spans="1:18" s="8" customFormat="1" x14ac:dyDescent="0.25">
      <c r="A2037" s="70" t="s">
        <v>149</v>
      </c>
      <c r="B2037" s="70"/>
      <c r="C2037" s="70"/>
      <c r="D2037" s="70">
        <f>1000*($F$19/100)*(1-($O$15+$F$15)/100)</f>
        <v>0</v>
      </c>
      <c r="E2037" s="72" t="s">
        <v>151</v>
      </c>
      <c r="F2037" s="70">
        <f>D2037/1.008</f>
        <v>0</v>
      </c>
      <c r="G2037" s="72" t="s">
        <v>151</v>
      </c>
      <c r="H2037" s="70">
        <f>F2037/2</f>
        <v>0</v>
      </c>
      <c r="I2037" s="70" t="s">
        <v>152</v>
      </c>
      <c r="J2037" s="70"/>
      <c r="K2037" s="70"/>
      <c r="L2037" s="70"/>
      <c r="M2037" s="70"/>
      <c r="N2037" s="70"/>
      <c r="O2037" s="70"/>
      <c r="P2037" s="70"/>
      <c r="Q2037" s="70"/>
      <c r="R2037" s="70"/>
    </row>
    <row r="2038" spans="1:18" s="8" customFormat="1" x14ac:dyDescent="0.25">
      <c r="A2038" s="70" t="s">
        <v>150</v>
      </c>
      <c r="B2038" s="70"/>
      <c r="C2038" s="70"/>
      <c r="D2038" s="70">
        <f>1000*($F$20/100)*(1-($O$15+$F$15)/100)</f>
        <v>0</v>
      </c>
      <c r="E2038" s="72"/>
      <c r="F2038" s="70"/>
      <c r="G2038" s="70"/>
      <c r="H2038" s="70"/>
      <c r="I2038" s="70"/>
      <c r="J2038" s="70"/>
      <c r="K2038" s="70"/>
      <c r="L2038" s="70"/>
      <c r="M2038" s="70"/>
      <c r="N2038" s="70"/>
      <c r="O2038" s="70"/>
      <c r="P2038" s="70"/>
      <c r="Q2038" s="70"/>
      <c r="R2038" s="70"/>
    </row>
    <row r="2039" spans="1:18" s="8" customFormat="1" x14ac:dyDescent="0.25">
      <c r="A2039" s="70" t="s">
        <v>155</v>
      </c>
      <c r="B2039" s="70"/>
      <c r="C2039" s="70"/>
      <c r="D2039" s="70">
        <f>F2035-F2036/2+F2037/4</f>
        <v>0</v>
      </c>
      <c r="E2039" s="70"/>
      <c r="F2039" s="70" t="s">
        <v>158</v>
      </c>
      <c r="G2039" s="70"/>
      <c r="H2039" s="70"/>
      <c r="I2039" s="70">
        <f>H2033+H2037</f>
        <v>0</v>
      </c>
      <c r="J2039" s="70" t="s">
        <v>159</v>
      </c>
      <c r="K2039" s="70"/>
      <c r="L2039" s="70" t="s">
        <v>163</v>
      </c>
      <c r="M2039" s="70"/>
      <c r="N2039" s="70">
        <f>$L$18*(1-$O$15/100)*(1-($F$16+$O$16)/100)-2.443*($O$15/100)</f>
        <v>0</v>
      </c>
      <c r="O2039" s="70" t="s">
        <v>21</v>
      </c>
      <c r="P2039" s="70"/>
      <c r="Q2039" s="70"/>
      <c r="R2039" s="70"/>
    </row>
    <row r="2040" spans="1:18" s="8" customFormat="1" x14ac:dyDescent="0.25">
      <c r="A2040" s="70" t="s">
        <v>156</v>
      </c>
      <c r="B2040" s="70"/>
      <c r="C2040" s="70"/>
      <c r="D2040" s="70">
        <f>(1-0.21)/0.21*D2039</f>
        <v>0</v>
      </c>
      <c r="E2040" s="70" t="s">
        <v>157</v>
      </c>
      <c r="F2040" s="70"/>
      <c r="G2040" s="70"/>
      <c r="H2040" s="70"/>
      <c r="I2040" s="70">
        <f>H2035</f>
        <v>0</v>
      </c>
      <c r="J2040" s="70" t="s">
        <v>160</v>
      </c>
      <c r="K2040" s="70"/>
      <c r="L2040" s="70"/>
      <c r="M2040" s="70"/>
      <c r="N2040" s="70"/>
      <c r="O2040" s="70"/>
      <c r="P2040" s="70"/>
      <c r="Q2040" s="70"/>
      <c r="R2040" s="70"/>
    </row>
    <row r="2041" spans="1:18" s="8" customFormat="1" x14ac:dyDescent="0.25">
      <c r="A2041" s="70"/>
      <c r="B2041" s="70"/>
      <c r="C2041" s="70"/>
      <c r="D2041" s="70"/>
      <c r="E2041" s="70"/>
      <c r="F2041" s="70"/>
      <c r="G2041" s="70"/>
      <c r="H2041" s="70"/>
      <c r="I2041" s="70">
        <f>D2040</f>
        <v>0</v>
      </c>
      <c r="J2041" s="70" t="s">
        <v>161</v>
      </c>
      <c r="K2041" s="70"/>
      <c r="L2041" s="70"/>
      <c r="M2041" s="70"/>
      <c r="N2041" s="70"/>
      <c r="O2041" s="70"/>
      <c r="P2041" s="70"/>
      <c r="Q2041" s="70"/>
      <c r="R2041" s="70"/>
    </row>
    <row r="2042" spans="1:18" s="8" customFormat="1" x14ac:dyDescent="0.25">
      <c r="A2042" s="70"/>
      <c r="B2042" s="70"/>
      <c r="C2042" s="70"/>
      <c r="D2042" s="70"/>
      <c r="E2042" s="70"/>
      <c r="F2042" s="70"/>
      <c r="G2042" s="70"/>
      <c r="H2042" s="70"/>
      <c r="I2042" s="70"/>
      <c r="J2042" s="70"/>
      <c r="K2042" s="70"/>
      <c r="L2042" s="70"/>
      <c r="M2042" s="70"/>
      <c r="N2042" s="70"/>
      <c r="O2042" s="70"/>
      <c r="P2042" s="70"/>
      <c r="Q2042" s="70"/>
      <c r="R2042" s="70"/>
    </row>
    <row r="2043" spans="1:18" s="8" customFormat="1" ht="18" x14ac:dyDescent="0.35">
      <c r="A2043" s="74" t="s">
        <v>282</v>
      </c>
      <c r="B2043" s="70" t="s">
        <v>162</v>
      </c>
      <c r="C2043" s="70" t="s">
        <v>283</v>
      </c>
      <c r="D2043" s="70"/>
      <c r="E2043" s="74" t="s">
        <v>284</v>
      </c>
      <c r="F2043" s="70" t="s">
        <v>162</v>
      </c>
      <c r="G2043" s="70" t="s">
        <v>283</v>
      </c>
      <c r="H2043" s="70"/>
      <c r="I2043" s="74" t="s">
        <v>285</v>
      </c>
      <c r="J2043" s="70" t="s">
        <v>162</v>
      </c>
      <c r="K2043" s="70" t="s">
        <v>283</v>
      </c>
      <c r="L2043" s="70"/>
      <c r="M2043" s="74" t="s">
        <v>285</v>
      </c>
      <c r="N2043" s="70" t="s">
        <v>162</v>
      </c>
      <c r="O2043" s="70" t="s">
        <v>283</v>
      </c>
      <c r="P2043" s="70"/>
      <c r="Q2043" s="70"/>
      <c r="R2043" s="70"/>
    </row>
    <row r="2044" spans="1:18" s="8" customFormat="1" x14ac:dyDescent="0.25">
      <c r="A2044" s="70">
        <v>0.06</v>
      </c>
      <c r="B2044" s="70">
        <f>MAX(($H$2035-A2044*($I$2039+$I$2040+$I$2041))/A2044,0)</f>
        <v>0</v>
      </c>
      <c r="C2044" s="70">
        <f>IF(B2044&gt;0,$I$2039+$I$2040+$I$2041+B2044,0)</f>
        <v>0</v>
      </c>
      <c r="D2044" s="70"/>
      <c r="E2044" s="70">
        <v>0.06</v>
      </c>
      <c r="F2044" s="70">
        <f>MAX(($H$2035-E2044*($I$2040+$I$2041))/E2044,0)</f>
        <v>0</v>
      </c>
      <c r="G2044" s="70">
        <f>IF(F2044&gt;0,$I$2040+$I$2041+F2044,0)</f>
        <v>0</v>
      </c>
      <c r="H2044" s="70"/>
      <c r="I2044" s="70">
        <v>0.06</v>
      </c>
      <c r="J2044" s="70">
        <f>(I2044*($I$2039+$I$2040+$I$2041))/(0.21-I2044)</f>
        <v>0</v>
      </c>
      <c r="K2044" s="70">
        <f>$I$2039+$I$2040+$I$2041+J2044</f>
        <v>0</v>
      </c>
      <c r="L2044" s="70"/>
      <c r="M2044" s="70">
        <v>0.11</v>
      </c>
      <c r="N2044" s="70">
        <f>(M2044*($I$2040+$I$2041))/(0.21-M2044)</f>
        <v>0</v>
      </c>
      <c r="O2044" s="70">
        <f>$I$2039+$I$2040+$I$2041+N2044</f>
        <v>0</v>
      </c>
      <c r="P2044" s="70"/>
      <c r="Q2044" s="70"/>
      <c r="R2044" s="70"/>
    </row>
    <row r="2045" spans="1:18" s="8" customFormat="1" x14ac:dyDescent="0.25">
      <c r="A2045" s="70"/>
      <c r="B2045" s="70"/>
      <c r="C2045" s="70"/>
      <c r="D2045" s="70"/>
      <c r="E2045" s="70"/>
      <c r="F2045" s="70"/>
      <c r="G2045" s="70"/>
      <c r="H2045" s="70"/>
      <c r="I2045" s="70"/>
      <c r="J2045" s="70"/>
      <c r="K2045" s="70"/>
      <c r="L2045" s="70"/>
      <c r="M2045" s="70"/>
      <c r="N2045" s="70"/>
      <c r="O2045" s="70"/>
      <c r="P2045" s="70"/>
      <c r="Q2045" s="70"/>
      <c r="R2045" s="70"/>
    </row>
    <row r="2046" spans="1:18" s="8" customFormat="1" x14ac:dyDescent="0.25">
      <c r="A2046" s="75"/>
      <c r="B2046" s="70"/>
      <c r="C2046" s="70"/>
      <c r="D2046" s="70"/>
      <c r="E2046" s="70"/>
      <c r="F2046" s="70"/>
      <c r="G2046" s="70"/>
      <c r="H2046" s="70"/>
      <c r="I2046" s="70" t="s">
        <v>245</v>
      </c>
      <c r="J2046" s="76">
        <f>MAX(1,$G$68)</f>
        <v>1</v>
      </c>
      <c r="K2046" s="70"/>
      <c r="L2046" s="70"/>
      <c r="M2046" s="70" t="s">
        <v>252</v>
      </c>
      <c r="N2046" s="70" t="s">
        <v>253</v>
      </c>
      <c r="O2046" s="70"/>
      <c r="P2046" s="70" t="s">
        <v>254</v>
      </c>
      <c r="Q2046" s="70"/>
      <c r="R2046" s="70"/>
    </row>
    <row r="2047" spans="1:18" s="8" customFormat="1" ht="17.25" x14ac:dyDescent="0.25">
      <c r="A2047" s="77" t="s">
        <v>178</v>
      </c>
      <c r="B2047" s="78">
        <f>$C$2048+$C$2049+273.15</f>
        <v>255.37222222222221</v>
      </c>
      <c r="C2047" s="77" t="s">
        <v>191</v>
      </c>
      <c r="D2047" s="71">
        <f>SUM(D2073:D2081)</f>
        <v>0</v>
      </c>
      <c r="E2047" s="70"/>
      <c r="F2047" s="70"/>
      <c r="J2047" s="8" t="s">
        <v>246</v>
      </c>
      <c r="K2047" s="70">
        <f>(J2046-1)*D2039</f>
        <v>0</v>
      </c>
      <c r="L2047" s="70"/>
      <c r="M2047" s="70" t="e">
        <f>100*$K2047/SUM($K$2047:$K$2050)</f>
        <v>#DIV/0!</v>
      </c>
      <c r="N2047" s="70" t="e">
        <f>100*$K2047/SUM($K$2047:$K$2049)</f>
        <v>#DIV/0!</v>
      </c>
      <c r="O2047" s="70"/>
      <c r="P2047" s="70" t="e">
        <f>-5307.2/(LN(101325*($M$2050/100))-25.856)-273.15</f>
        <v>#DIV/0!</v>
      </c>
      <c r="Q2047" s="72" t="s">
        <v>286</v>
      </c>
      <c r="R2047" s="70"/>
    </row>
    <row r="2048" spans="1:18" s="8" customFormat="1" ht="17.25" x14ac:dyDescent="0.25">
      <c r="A2048" s="70" t="s">
        <v>189</v>
      </c>
      <c r="B2048" s="70">
        <f>IF($N$21=$A$2048,1,0)</f>
        <v>0</v>
      </c>
      <c r="C2048" s="70">
        <f>$M$21*$B$2048</f>
        <v>0</v>
      </c>
      <c r="D2048" s="70"/>
      <c r="E2048" s="70"/>
      <c r="F2048" s="70"/>
      <c r="J2048" s="8" t="s">
        <v>247</v>
      </c>
      <c r="K2048" s="70">
        <f>J2046*D2040</f>
        <v>0</v>
      </c>
      <c r="L2048" s="70"/>
      <c r="M2048" s="70" t="e">
        <f t="shared" ref="M2048:M2050" si="2">100*$K2048/SUM($K$2047:$K$2050)</f>
        <v>#DIV/0!</v>
      </c>
      <c r="N2048" s="70" t="e">
        <f t="shared" ref="N2048:N2049" si="3">100*$K2048/SUM($K$2047:$K$2049)</f>
        <v>#DIV/0!</v>
      </c>
      <c r="O2048" s="70"/>
      <c r="P2048" s="70" t="e">
        <f>-5088.1/(LN(101325*($M$2050/100))-25.178)-273.15</f>
        <v>#DIV/0!</v>
      </c>
      <c r="Q2048" s="70" t="s">
        <v>287</v>
      </c>
      <c r="R2048" s="70"/>
    </row>
    <row r="2049" spans="1:18" s="8" customFormat="1" x14ac:dyDescent="0.25">
      <c r="A2049" s="70" t="s">
        <v>190</v>
      </c>
      <c r="B2049" s="70">
        <f>IF($N$21=$A$2049,1,0)</f>
        <v>0</v>
      </c>
      <c r="C2049" s="70">
        <f>($M$21-32)/1.8</f>
        <v>-17.777777777777779</v>
      </c>
      <c r="D2049" s="70"/>
      <c r="E2049" s="70"/>
      <c r="F2049" s="70"/>
      <c r="J2049" s="8" t="s">
        <v>160</v>
      </c>
      <c r="K2049" s="70">
        <f>I2040</f>
        <v>0</v>
      </c>
      <c r="L2049" s="70"/>
      <c r="M2049" s="70" t="e">
        <f t="shared" si="2"/>
        <v>#DIV/0!</v>
      </c>
      <c r="N2049" s="70" t="e">
        <f t="shared" si="3"/>
        <v>#DIV/0!</v>
      </c>
      <c r="O2049" s="70"/>
      <c r="P2049" s="70" t="e">
        <f>IF(P2047&lt;=50,P2047,P2048)</f>
        <v>#DIV/0!</v>
      </c>
      <c r="Q2049" s="70"/>
      <c r="R2049" s="70"/>
    </row>
    <row r="2050" spans="1:18" s="8" customFormat="1" x14ac:dyDescent="0.25">
      <c r="A2050" s="75"/>
      <c r="B2050" s="70"/>
      <c r="C2050" s="70"/>
      <c r="D2050" s="70"/>
      <c r="E2050" s="70"/>
      <c r="F2050" s="70"/>
      <c r="G2050" s="70"/>
      <c r="H2050" s="70"/>
      <c r="I2050" s="70"/>
      <c r="J2050" s="70" t="s">
        <v>248</v>
      </c>
      <c r="K2050" s="70">
        <f>I2039</f>
        <v>0</v>
      </c>
      <c r="L2050" s="70"/>
      <c r="M2050" s="70" t="e">
        <f t="shared" si="2"/>
        <v>#DIV/0!</v>
      </c>
      <c r="N2050" s="70"/>
      <c r="O2050" s="70"/>
      <c r="P2050" s="70" t="e">
        <f>5*(INT((P2049+30)/5)+1)+273.15</f>
        <v>#DIV/0!</v>
      </c>
      <c r="Q2050" s="70"/>
      <c r="R2050" s="70"/>
    </row>
    <row r="2051" spans="1:18" s="8" customFormat="1" x14ac:dyDescent="0.25">
      <c r="A2051" s="75"/>
      <c r="B2051" s="70"/>
      <c r="C2051" s="70"/>
      <c r="D2051" s="70"/>
      <c r="E2051" s="70"/>
      <c r="F2051" s="70"/>
      <c r="G2051" s="70"/>
      <c r="H2051" s="70"/>
      <c r="I2051" s="70"/>
      <c r="J2051" s="70" t="s">
        <v>249</v>
      </c>
      <c r="K2051" s="70">
        <f>SUM(K2047:K2050)</f>
        <v>0</v>
      </c>
      <c r="L2051" s="70"/>
      <c r="M2051" s="70" t="e">
        <f>SUM(M2047:M2050)</f>
        <v>#DIV/0!</v>
      </c>
      <c r="N2051" s="70" t="e">
        <f>SUM(N2047:N2050)</f>
        <v>#DIV/0!</v>
      </c>
      <c r="O2051" s="70"/>
      <c r="P2051" s="70"/>
      <c r="Q2051" s="70"/>
      <c r="R2051" s="70"/>
    </row>
    <row r="2052" spans="1:18" s="8" customFormat="1" x14ac:dyDescent="0.25">
      <c r="A2052" s="70"/>
      <c r="B2052" s="70"/>
      <c r="C2052" s="70"/>
      <c r="D2052" s="70"/>
      <c r="E2052" s="70"/>
      <c r="F2052" s="74" t="s">
        <v>193</v>
      </c>
      <c r="G2052" s="74" t="s">
        <v>192</v>
      </c>
      <c r="H2052" s="74" t="s">
        <v>199</v>
      </c>
      <c r="I2052" s="74"/>
      <c r="J2052" s="74"/>
      <c r="K2052" s="70"/>
      <c r="L2052" s="70"/>
      <c r="M2052" s="70"/>
      <c r="N2052" s="70"/>
      <c r="O2052" s="70"/>
      <c r="P2052" s="70"/>
      <c r="Q2052" s="70"/>
      <c r="R2052" s="70"/>
    </row>
    <row r="2053" spans="1:18" s="8" customFormat="1" x14ac:dyDescent="0.25">
      <c r="A2053" s="70" t="s">
        <v>165</v>
      </c>
      <c r="B2053" s="70"/>
      <c r="C2053" s="70"/>
      <c r="D2053" s="70">
        <f t="shared" ref="D2053:D2068" si="4">IF($H$21=A2053,1,0)</f>
        <v>0</v>
      </c>
      <c r="E2053" s="70">
        <f>MAX(($H$2035-0.1*($I$2040+$I$2041))/0.1,0)</f>
        <v>0</v>
      </c>
      <c r="F2053" s="70">
        <f t="shared" ref="F2053:F2058" si="5">$I$2040+$I$2041+E2053</f>
        <v>0</v>
      </c>
      <c r="G2053" s="76" t="e">
        <f t="shared" ref="G2053:G2064" si="6">F2053/$N$2039</f>
        <v>#DIV/0!</v>
      </c>
      <c r="H2053" s="70" t="e">
        <f t="shared" ref="H2053:H2064" si="7">D2053*$G2053*8.31443*$B$2047/$D$2047</f>
        <v>#DIV/0!</v>
      </c>
      <c r="I2053" s="70"/>
      <c r="J2053" s="70"/>
      <c r="K2053" s="70"/>
      <c r="L2053" s="70"/>
      <c r="M2053" s="70"/>
      <c r="N2053" s="70"/>
      <c r="O2053" s="70"/>
      <c r="P2053" s="70"/>
      <c r="Q2053" s="70"/>
      <c r="R2053" s="70"/>
    </row>
    <row r="2054" spans="1:18" s="8" customFormat="1" x14ac:dyDescent="0.25">
      <c r="A2054" s="70" t="s">
        <v>166</v>
      </c>
      <c r="B2054" s="70"/>
      <c r="C2054" s="70"/>
      <c r="D2054" s="70">
        <f t="shared" si="4"/>
        <v>0</v>
      </c>
      <c r="E2054" s="70">
        <f>MAX(($H$2035-0.11*($I$2040+$I$2041))/0.11,0)</f>
        <v>0</v>
      </c>
      <c r="F2054" s="70">
        <f t="shared" si="5"/>
        <v>0</v>
      </c>
      <c r="G2054" s="76" t="e">
        <f t="shared" si="6"/>
        <v>#DIV/0!</v>
      </c>
      <c r="H2054" s="70" t="e">
        <f t="shared" si="7"/>
        <v>#DIV/0!</v>
      </c>
      <c r="I2054" s="70"/>
      <c r="J2054" s="70"/>
      <c r="K2054" s="70"/>
      <c r="L2054" s="70"/>
      <c r="M2054" s="70"/>
      <c r="N2054" s="70"/>
      <c r="O2054" s="70"/>
      <c r="P2054" s="70"/>
      <c r="Q2054" s="70"/>
      <c r="R2054" s="70"/>
    </row>
    <row r="2055" spans="1:18" s="8" customFormat="1" x14ac:dyDescent="0.25">
      <c r="A2055" s="70" t="s">
        <v>164</v>
      </c>
      <c r="B2055" s="70"/>
      <c r="C2055" s="70"/>
      <c r="D2055" s="70">
        <f t="shared" si="4"/>
        <v>0</v>
      </c>
      <c r="E2055" s="70">
        <f>MAX(($H$2035-0.13*($I$2040+$I$2041))/0.13,0)</f>
        <v>0</v>
      </c>
      <c r="F2055" s="70">
        <f t="shared" si="5"/>
        <v>0</v>
      </c>
      <c r="G2055" s="76" t="e">
        <f t="shared" si="6"/>
        <v>#DIV/0!</v>
      </c>
      <c r="H2055" s="70" t="e">
        <f t="shared" si="7"/>
        <v>#DIV/0!</v>
      </c>
      <c r="I2055" s="70"/>
      <c r="J2055" s="70"/>
      <c r="K2055" s="70"/>
      <c r="L2055" s="70"/>
      <c r="M2055" s="70"/>
      <c r="N2055" s="70"/>
      <c r="O2055" s="70"/>
      <c r="P2055" s="70"/>
      <c r="Q2055" s="70"/>
      <c r="R2055" s="70"/>
    </row>
    <row r="2056" spans="1:18" s="8" customFormat="1" x14ac:dyDescent="0.25">
      <c r="A2056" s="70" t="s">
        <v>167</v>
      </c>
      <c r="B2056" s="70"/>
      <c r="C2056" s="70"/>
      <c r="D2056" s="70">
        <f t="shared" si="4"/>
        <v>0</v>
      </c>
      <c r="E2056" s="8">
        <f>(0.06*($I$2040+$I$2041))/(0.21-0.06)</f>
        <v>0</v>
      </c>
      <c r="F2056" s="70">
        <f t="shared" si="5"/>
        <v>0</v>
      </c>
      <c r="G2056" s="76" t="e">
        <f t="shared" si="6"/>
        <v>#DIV/0!</v>
      </c>
      <c r="H2056" s="70" t="e">
        <f t="shared" si="7"/>
        <v>#DIV/0!</v>
      </c>
      <c r="I2056" s="70"/>
      <c r="J2056" s="70"/>
      <c r="K2056" s="70"/>
      <c r="L2056" s="70"/>
      <c r="M2056" s="70"/>
      <c r="N2056" s="70"/>
      <c r="O2056" s="70"/>
      <c r="P2056" s="70"/>
      <c r="Q2056" s="70"/>
      <c r="R2056" s="70"/>
    </row>
    <row r="2057" spans="1:18" s="8" customFormat="1" x14ac:dyDescent="0.25">
      <c r="A2057" s="70" t="s">
        <v>168</v>
      </c>
      <c r="B2057" s="70"/>
      <c r="C2057" s="70"/>
      <c r="D2057" s="70">
        <f t="shared" si="4"/>
        <v>0</v>
      </c>
      <c r="E2057" s="8">
        <f>(0.1*($I$2040+$I$2041))/(0.21-0.1)</f>
        <v>0</v>
      </c>
      <c r="F2057" s="70">
        <f t="shared" si="5"/>
        <v>0</v>
      </c>
      <c r="G2057" s="76" t="e">
        <f t="shared" si="6"/>
        <v>#DIV/0!</v>
      </c>
      <c r="H2057" s="70" t="e">
        <f t="shared" si="7"/>
        <v>#DIV/0!</v>
      </c>
      <c r="I2057" s="70"/>
      <c r="J2057" s="70"/>
      <c r="K2057" s="70"/>
      <c r="L2057" s="70"/>
      <c r="M2057" s="70"/>
      <c r="N2057" s="70"/>
      <c r="O2057" s="70"/>
      <c r="P2057" s="70"/>
      <c r="Q2057" s="70"/>
      <c r="R2057" s="70"/>
    </row>
    <row r="2058" spans="1:18" s="8" customFormat="1" x14ac:dyDescent="0.25">
      <c r="A2058" s="70" t="s">
        <v>169</v>
      </c>
      <c r="B2058" s="70"/>
      <c r="C2058" s="70"/>
      <c r="D2058" s="70">
        <f t="shared" si="4"/>
        <v>0</v>
      </c>
      <c r="E2058" s="8">
        <f>(0.11*($I$2040+$I$2041))/(0.21-0.11)</f>
        <v>0</v>
      </c>
      <c r="F2058" s="70">
        <f t="shared" si="5"/>
        <v>0</v>
      </c>
      <c r="G2058" s="76" t="e">
        <f t="shared" si="6"/>
        <v>#DIV/0!</v>
      </c>
      <c r="H2058" s="70" t="e">
        <f t="shared" si="7"/>
        <v>#DIV/0!</v>
      </c>
      <c r="I2058" s="70"/>
      <c r="J2058" s="70"/>
      <c r="K2058" s="70"/>
      <c r="L2058" s="70"/>
      <c r="M2058" s="70"/>
      <c r="N2058" s="70"/>
      <c r="O2058" s="70"/>
      <c r="P2058" s="70"/>
      <c r="Q2058" s="70"/>
      <c r="R2058" s="70"/>
    </row>
    <row r="2059" spans="1:18" s="8" customFormat="1" x14ac:dyDescent="0.25">
      <c r="A2059" s="70" t="s">
        <v>170</v>
      </c>
      <c r="B2059" s="70"/>
      <c r="C2059" s="70"/>
      <c r="D2059" s="70">
        <f t="shared" si="4"/>
        <v>0</v>
      </c>
      <c r="E2059" s="70">
        <f>MAX(($H$2035-0.1*($I$2039+$I$2040+$I$2041))/0.1,0)</f>
        <v>0</v>
      </c>
      <c r="F2059" s="70">
        <f t="shared" ref="F2059:F2064" si="8">$I$2039+$I$2040+$I$2041+E2059</f>
        <v>0</v>
      </c>
      <c r="G2059" s="76" t="e">
        <f t="shared" si="6"/>
        <v>#DIV/0!</v>
      </c>
      <c r="H2059" s="70" t="e">
        <f t="shared" si="7"/>
        <v>#DIV/0!</v>
      </c>
      <c r="I2059" s="70"/>
      <c r="J2059" s="70"/>
      <c r="K2059" s="70"/>
      <c r="L2059" s="70"/>
      <c r="M2059" s="70"/>
      <c r="N2059" s="70"/>
      <c r="O2059" s="70"/>
      <c r="P2059" s="70"/>
      <c r="Q2059" s="70"/>
      <c r="R2059" s="70"/>
    </row>
    <row r="2060" spans="1:18" s="8" customFormat="1" x14ac:dyDescent="0.25">
      <c r="A2060" s="70" t="s">
        <v>171</v>
      </c>
      <c r="B2060" s="70"/>
      <c r="C2060" s="70"/>
      <c r="D2060" s="70">
        <f t="shared" si="4"/>
        <v>0</v>
      </c>
      <c r="E2060" s="70">
        <f>MAX(($H$2035-0.11*($I$2039+$I$2040+$I$2041))/0.11,0)</f>
        <v>0</v>
      </c>
      <c r="F2060" s="70">
        <f t="shared" si="8"/>
        <v>0</v>
      </c>
      <c r="G2060" s="76" t="e">
        <f t="shared" si="6"/>
        <v>#DIV/0!</v>
      </c>
      <c r="H2060" s="70" t="e">
        <f t="shared" si="7"/>
        <v>#DIV/0!</v>
      </c>
      <c r="I2060" s="70"/>
      <c r="J2060" s="70"/>
      <c r="K2060" s="70"/>
      <c r="L2060" s="70"/>
      <c r="M2060" s="70"/>
      <c r="N2060" s="70"/>
      <c r="O2060" s="70"/>
      <c r="P2060" s="70"/>
      <c r="Q2060" s="70"/>
      <c r="R2060" s="70"/>
    </row>
    <row r="2061" spans="1:18" s="8" customFormat="1" x14ac:dyDescent="0.25">
      <c r="A2061" s="70" t="s">
        <v>172</v>
      </c>
      <c r="B2061" s="70"/>
      <c r="C2061" s="70"/>
      <c r="D2061" s="70">
        <f t="shared" si="4"/>
        <v>0</v>
      </c>
      <c r="E2061" s="70">
        <f>MAX(($H$2035-0.13*($I$2039+$I$2040+$I$2041))/0.13,0)</f>
        <v>0</v>
      </c>
      <c r="F2061" s="70">
        <f t="shared" si="8"/>
        <v>0</v>
      </c>
      <c r="G2061" s="76" t="e">
        <f t="shared" si="6"/>
        <v>#DIV/0!</v>
      </c>
      <c r="H2061" s="70" t="e">
        <f t="shared" si="7"/>
        <v>#DIV/0!</v>
      </c>
      <c r="I2061" s="70"/>
      <c r="J2061" s="70"/>
      <c r="K2061" s="70"/>
      <c r="L2061" s="70"/>
      <c r="M2061" s="70"/>
      <c r="N2061" s="70"/>
      <c r="O2061" s="70"/>
      <c r="P2061" s="70"/>
      <c r="Q2061" s="70"/>
      <c r="R2061" s="70"/>
    </row>
    <row r="2062" spans="1:18" s="8" customFormat="1" x14ac:dyDescent="0.25">
      <c r="A2062" s="70" t="s">
        <v>173</v>
      </c>
      <c r="B2062" s="70"/>
      <c r="C2062" s="70"/>
      <c r="D2062" s="70">
        <f t="shared" si="4"/>
        <v>0</v>
      </c>
      <c r="E2062" s="70">
        <f>(0.1*($I$2039+$I$2040+$I$2041))/(0.21-0.1)</f>
        <v>0</v>
      </c>
      <c r="F2062" s="70">
        <f t="shared" si="8"/>
        <v>0</v>
      </c>
      <c r="G2062" s="76" t="e">
        <f t="shared" si="6"/>
        <v>#DIV/0!</v>
      </c>
      <c r="H2062" s="70" t="e">
        <f t="shared" si="7"/>
        <v>#DIV/0!</v>
      </c>
      <c r="I2062" s="70"/>
      <c r="J2062" s="70"/>
      <c r="K2062" s="70"/>
      <c r="L2062" s="70"/>
      <c r="M2062" s="70"/>
      <c r="N2062" s="70"/>
      <c r="O2062" s="70"/>
      <c r="P2062" s="70"/>
      <c r="Q2062" s="70"/>
      <c r="R2062" s="70"/>
    </row>
    <row r="2063" spans="1:18" s="8" customFormat="1" x14ac:dyDescent="0.25">
      <c r="A2063" s="70" t="s">
        <v>174</v>
      </c>
      <c r="B2063" s="70"/>
      <c r="C2063" s="70"/>
      <c r="D2063" s="70">
        <f t="shared" si="4"/>
        <v>0</v>
      </c>
      <c r="E2063" s="70">
        <f>(0.11*($I$2039+$I$2040+$I$2041))/(0.21-0.11)</f>
        <v>0</v>
      </c>
      <c r="F2063" s="70">
        <f t="shared" si="8"/>
        <v>0</v>
      </c>
      <c r="G2063" s="76" t="e">
        <f t="shared" si="6"/>
        <v>#DIV/0!</v>
      </c>
      <c r="H2063" s="70" t="e">
        <f t="shared" si="7"/>
        <v>#DIV/0!</v>
      </c>
      <c r="I2063" s="70"/>
      <c r="J2063" s="70"/>
      <c r="K2063" s="70"/>
      <c r="L2063" s="70"/>
      <c r="M2063" s="70"/>
      <c r="N2063" s="70"/>
      <c r="O2063" s="70"/>
      <c r="P2063" s="70"/>
      <c r="Q2063" s="70"/>
      <c r="R2063" s="70"/>
    </row>
    <row r="2064" spans="1:18" s="8" customFormat="1" x14ac:dyDescent="0.25">
      <c r="A2064" s="70" t="s">
        <v>175</v>
      </c>
      <c r="B2064" s="70"/>
      <c r="C2064" s="70"/>
      <c r="D2064" s="70">
        <f t="shared" si="4"/>
        <v>0</v>
      </c>
      <c r="E2064" s="70">
        <f>MAX(($H$2035-0.1*($I$2039+$I$2040+$I$2041))/0.1,0)</f>
        <v>0</v>
      </c>
      <c r="F2064" s="70">
        <f t="shared" si="8"/>
        <v>0</v>
      </c>
      <c r="G2064" s="76" t="e">
        <f t="shared" si="6"/>
        <v>#DIV/0!</v>
      </c>
      <c r="H2064" s="70" t="e">
        <f t="shared" si="7"/>
        <v>#DIV/0!</v>
      </c>
      <c r="I2064" s="70"/>
      <c r="J2064" s="70"/>
      <c r="K2064" s="70"/>
      <c r="L2064" s="70"/>
      <c r="M2064" s="70"/>
      <c r="N2064" s="70"/>
      <c r="O2064" s="70"/>
      <c r="P2064" s="70"/>
      <c r="Q2064" s="70"/>
      <c r="R2064" s="70"/>
    </row>
    <row r="2065" spans="1:18" s="8" customFormat="1" x14ac:dyDescent="0.25">
      <c r="A2065" s="70" t="s">
        <v>194</v>
      </c>
      <c r="B2065" s="70"/>
      <c r="C2065" s="70"/>
      <c r="D2065" s="70">
        <f t="shared" si="4"/>
        <v>0</v>
      </c>
      <c r="E2065" s="70"/>
      <c r="F2065" s="70"/>
      <c r="G2065" s="70"/>
      <c r="H2065" s="70"/>
      <c r="I2065" s="70"/>
      <c r="J2065" s="70"/>
      <c r="K2065" s="70"/>
      <c r="L2065" s="70"/>
      <c r="M2065" s="70"/>
      <c r="N2065" s="70"/>
      <c r="O2065" s="70"/>
      <c r="P2065" s="70"/>
      <c r="Q2065" s="70"/>
      <c r="R2065" s="70"/>
    </row>
    <row r="2066" spans="1:18" s="8" customFormat="1" x14ac:dyDescent="0.25">
      <c r="A2066" s="70" t="s">
        <v>195</v>
      </c>
      <c r="B2066" s="70"/>
      <c r="C2066" s="70"/>
      <c r="D2066" s="70">
        <f t="shared" si="4"/>
        <v>0</v>
      </c>
      <c r="E2066" s="70"/>
      <c r="F2066" s="70"/>
      <c r="G2066" s="70"/>
      <c r="H2066" s="70"/>
      <c r="I2066" s="70"/>
      <c r="J2066" s="70"/>
      <c r="K2066" s="70"/>
      <c r="L2066" s="70"/>
      <c r="M2066" s="70"/>
      <c r="N2066" s="70"/>
      <c r="O2066" s="70"/>
      <c r="P2066" s="70"/>
      <c r="Q2066" s="70"/>
      <c r="R2066" s="70"/>
    </row>
    <row r="2067" spans="1:18" s="8" customFormat="1" x14ac:dyDescent="0.25">
      <c r="A2067" s="70" t="s">
        <v>196</v>
      </c>
      <c r="B2067" s="70"/>
      <c r="C2067" s="70"/>
      <c r="D2067" s="70">
        <f t="shared" si="4"/>
        <v>0</v>
      </c>
      <c r="E2067" s="70"/>
      <c r="F2067" s="70"/>
      <c r="G2067" s="70"/>
      <c r="H2067" s="70"/>
      <c r="I2067" s="70"/>
      <c r="J2067" s="70"/>
      <c r="K2067" s="70"/>
      <c r="L2067" s="70"/>
      <c r="M2067" s="70"/>
      <c r="N2067" s="70"/>
      <c r="O2067" s="70"/>
      <c r="P2067" s="70"/>
      <c r="Q2067" s="70"/>
      <c r="R2067" s="70"/>
    </row>
    <row r="2068" spans="1:18" s="8" customFormat="1" x14ac:dyDescent="0.25">
      <c r="A2068" s="70" t="s">
        <v>197</v>
      </c>
      <c r="B2068" s="70"/>
      <c r="C2068" s="70"/>
      <c r="D2068" s="70">
        <f t="shared" si="4"/>
        <v>0</v>
      </c>
      <c r="E2068" s="70"/>
      <c r="F2068" s="70"/>
      <c r="G2068" s="70"/>
      <c r="H2068" s="70"/>
      <c r="I2068" s="70"/>
      <c r="J2068" s="70"/>
      <c r="K2068" s="70"/>
      <c r="L2068" s="70"/>
      <c r="M2068" s="70"/>
      <c r="N2068" s="70"/>
      <c r="O2068" s="70"/>
      <c r="P2068" s="70"/>
      <c r="Q2068" s="70"/>
      <c r="R2068" s="70"/>
    </row>
    <row r="2069" spans="1:18" s="8" customFormat="1" x14ac:dyDescent="0.25">
      <c r="A2069" s="70"/>
      <c r="B2069" s="70"/>
      <c r="C2069" s="70"/>
      <c r="D2069" s="70"/>
      <c r="E2069" s="70"/>
      <c r="F2069" s="70"/>
      <c r="G2069" s="70"/>
      <c r="H2069" s="70"/>
      <c r="I2069" s="70"/>
      <c r="J2069" s="70"/>
      <c r="K2069" s="70" t="s">
        <v>267</v>
      </c>
      <c r="L2069" s="70"/>
      <c r="M2069" s="70"/>
      <c r="N2069" s="70"/>
      <c r="O2069" s="70"/>
      <c r="P2069" s="70"/>
      <c r="Q2069" s="70"/>
      <c r="R2069" s="70"/>
    </row>
    <row r="2070" spans="1:18" s="8" customFormat="1" x14ac:dyDescent="0.25">
      <c r="A2070" s="70"/>
      <c r="B2070" s="70"/>
      <c r="C2070" s="70"/>
      <c r="D2070" s="70"/>
      <c r="E2070" s="70"/>
      <c r="F2070" s="70"/>
      <c r="G2070" s="70"/>
      <c r="H2070" s="70"/>
      <c r="I2070" s="70"/>
      <c r="J2070" s="70"/>
      <c r="K2070" s="70" t="s">
        <v>247</v>
      </c>
      <c r="L2070" s="70">
        <f>0.2*I2041</f>
        <v>0</v>
      </c>
      <c r="M2070" s="70"/>
      <c r="N2070" s="70"/>
      <c r="O2070" s="70"/>
      <c r="P2070" s="70"/>
      <c r="Q2070" s="70"/>
      <c r="R2070" s="70"/>
    </row>
    <row r="2071" spans="1:18" s="8" customFormat="1" x14ac:dyDescent="0.25">
      <c r="A2071" s="70"/>
      <c r="B2071" s="70"/>
      <c r="C2071" s="70"/>
      <c r="D2071" s="70"/>
      <c r="E2071" s="70"/>
      <c r="F2071" s="70"/>
      <c r="G2071" s="70"/>
      <c r="H2071" s="70"/>
      <c r="I2071" s="70"/>
      <c r="J2071" s="70"/>
      <c r="K2071" s="70" t="s">
        <v>268</v>
      </c>
      <c r="L2071" s="70">
        <f>I2039</f>
        <v>0</v>
      </c>
      <c r="M2071" s="70"/>
      <c r="N2071" s="70"/>
      <c r="O2071" s="70"/>
      <c r="P2071" s="70"/>
      <c r="Q2071" s="70"/>
      <c r="R2071" s="70"/>
    </row>
    <row r="2072" spans="1:18" s="8" customFormat="1" x14ac:dyDescent="0.25">
      <c r="A2072" s="70"/>
      <c r="B2072" s="70"/>
      <c r="C2072" s="70"/>
      <c r="D2072" s="70"/>
      <c r="E2072" s="70"/>
      <c r="F2072" s="70"/>
      <c r="G2072" s="70"/>
      <c r="H2072" s="70"/>
      <c r="I2072" s="70"/>
      <c r="J2072" s="70"/>
      <c r="K2072" s="70" t="s">
        <v>269</v>
      </c>
      <c r="L2072" s="70">
        <f>I2040*0.3</f>
        <v>0</v>
      </c>
      <c r="M2072" s="70"/>
      <c r="N2072" s="70"/>
      <c r="O2072" s="70"/>
      <c r="P2072" s="70"/>
      <c r="Q2072" s="70"/>
      <c r="R2072" s="70"/>
    </row>
    <row r="2073" spans="1:18" s="8" customFormat="1" x14ac:dyDescent="0.25">
      <c r="A2073" s="70" t="s">
        <v>181</v>
      </c>
      <c r="B2073" s="70">
        <f t="shared" ref="B2073:B2081" si="9">IF($F$22=$A2073,1,0)</f>
        <v>0</v>
      </c>
      <c r="C2073" s="70">
        <v>101325</v>
      </c>
      <c r="D2073" s="70">
        <f>$E$22*B2073*C2073</f>
        <v>0</v>
      </c>
      <c r="E2073" s="70"/>
      <c r="F2073" s="70"/>
      <c r="G2073" s="70"/>
      <c r="H2073" s="70"/>
      <c r="I2073" s="70"/>
      <c r="J2073" s="70"/>
      <c r="K2073" s="70" t="s">
        <v>270</v>
      </c>
      <c r="L2073" s="70">
        <f>I2040-L2072</f>
        <v>0</v>
      </c>
      <c r="M2073" s="70"/>
      <c r="N2073" s="70"/>
      <c r="O2073" s="70"/>
      <c r="P2073" s="70"/>
      <c r="Q2073" s="70"/>
      <c r="R2073" s="70"/>
    </row>
    <row r="2074" spans="1:18" s="8" customFormat="1" x14ac:dyDescent="0.25">
      <c r="A2074" s="70" t="s">
        <v>180</v>
      </c>
      <c r="B2074" s="70">
        <f t="shared" si="9"/>
        <v>0</v>
      </c>
      <c r="C2074" s="70">
        <v>100000</v>
      </c>
      <c r="D2074" s="70">
        <f t="shared" ref="D2074:D2081" si="10">$E$22*B2074*C2074</f>
        <v>0</v>
      </c>
      <c r="E2074" s="70"/>
      <c r="F2074" s="70"/>
      <c r="G2074" s="70"/>
      <c r="H2074" s="70"/>
      <c r="I2074" s="70"/>
      <c r="J2074" s="70"/>
      <c r="K2074" s="70"/>
      <c r="L2074" s="70"/>
      <c r="M2074" s="70"/>
      <c r="N2074" s="70"/>
      <c r="O2074" s="70"/>
      <c r="P2074" s="70"/>
      <c r="Q2074" s="70"/>
      <c r="R2074" s="70"/>
    </row>
    <row r="2075" spans="1:18" s="8" customFormat="1" x14ac:dyDescent="0.25">
      <c r="A2075" s="70" t="s">
        <v>185</v>
      </c>
      <c r="B2075" s="70">
        <f t="shared" si="9"/>
        <v>0</v>
      </c>
      <c r="C2075" s="70">
        <v>98066.493000000002</v>
      </c>
      <c r="D2075" s="70">
        <f t="shared" si="10"/>
        <v>0</v>
      </c>
      <c r="E2075" s="70"/>
      <c r="F2075" s="70"/>
      <c r="G2075" s="70"/>
      <c r="H2075" s="70"/>
      <c r="I2075" s="70"/>
      <c r="J2075" s="70"/>
      <c r="K2075" s="70"/>
      <c r="L2075" s="70"/>
      <c r="M2075" s="70"/>
      <c r="N2075" s="70"/>
      <c r="O2075" s="70"/>
      <c r="P2075" s="70"/>
      <c r="Q2075" s="70"/>
      <c r="R2075" s="70"/>
    </row>
    <row r="2076" spans="1:18" s="8" customFormat="1" x14ac:dyDescent="0.25">
      <c r="A2076" s="70" t="s">
        <v>183</v>
      </c>
      <c r="B2076" s="70">
        <f t="shared" si="9"/>
        <v>0</v>
      </c>
      <c r="C2076" s="70">
        <v>1000</v>
      </c>
      <c r="D2076" s="70">
        <f t="shared" si="10"/>
        <v>0</v>
      </c>
      <c r="E2076" s="70"/>
      <c r="F2076" s="70"/>
      <c r="G2076" s="70"/>
      <c r="H2076" s="70"/>
      <c r="I2076" s="70"/>
      <c r="J2076" s="70"/>
      <c r="K2076" s="70"/>
      <c r="L2076" s="70"/>
      <c r="M2076" s="70"/>
      <c r="N2076" s="70"/>
      <c r="O2076" s="70"/>
      <c r="P2076" s="70"/>
      <c r="Q2076" s="70"/>
      <c r="R2076" s="70"/>
    </row>
    <row r="2077" spans="1:18" s="8" customFormat="1" x14ac:dyDescent="0.25">
      <c r="A2077" s="70" t="s">
        <v>187</v>
      </c>
      <c r="B2077" s="70">
        <f t="shared" si="9"/>
        <v>0</v>
      </c>
      <c r="C2077" s="70">
        <v>9.7968510000000002</v>
      </c>
      <c r="D2077" s="70">
        <f t="shared" si="10"/>
        <v>0</v>
      </c>
      <c r="E2077" s="70"/>
      <c r="F2077" s="70"/>
      <c r="G2077" s="70"/>
      <c r="H2077" s="70"/>
      <c r="I2077" s="70"/>
      <c r="J2077" s="70"/>
      <c r="K2077" s="70"/>
      <c r="L2077" s="70"/>
      <c r="M2077" s="70"/>
      <c r="N2077" s="70"/>
      <c r="O2077" s="70"/>
      <c r="P2077" s="70"/>
      <c r="Q2077" s="70"/>
      <c r="R2077" s="70"/>
    </row>
    <row r="2078" spans="1:18" s="8" customFormat="1" x14ac:dyDescent="0.25">
      <c r="A2078" s="70" t="s">
        <v>184</v>
      </c>
      <c r="B2078" s="70">
        <f t="shared" si="9"/>
        <v>0</v>
      </c>
      <c r="C2078" s="70">
        <v>1000000</v>
      </c>
      <c r="D2078" s="70">
        <f t="shared" si="10"/>
        <v>0</v>
      </c>
      <c r="E2078" s="70"/>
      <c r="F2078" s="70"/>
      <c r="G2078" s="70"/>
      <c r="H2078" s="70"/>
      <c r="I2078" s="70"/>
      <c r="J2078" s="70"/>
      <c r="K2078" s="70"/>
      <c r="L2078" s="70"/>
      <c r="M2078" s="70"/>
      <c r="N2078" s="70"/>
      <c r="O2078" s="70"/>
      <c r="P2078" s="70"/>
      <c r="Q2078" s="70"/>
      <c r="R2078" s="70"/>
    </row>
    <row r="2079" spans="1:18" s="8" customFormat="1" x14ac:dyDescent="0.25">
      <c r="A2079" s="70" t="s">
        <v>182</v>
      </c>
      <c r="B2079" s="70">
        <f t="shared" si="9"/>
        <v>0</v>
      </c>
      <c r="C2079" s="70">
        <v>1</v>
      </c>
      <c r="D2079" s="70">
        <f t="shared" si="10"/>
        <v>0</v>
      </c>
      <c r="E2079" s="70"/>
      <c r="F2079" s="70"/>
      <c r="G2079" s="70"/>
      <c r="H2079" s="70"/>
      <c r="I2079" s="70"/>
      <c r="J2079" s="70"/>
      <c r="K2079" s="70"/>
      <c r="L2079" s="70"/>
      <c r="M2079" s="70"/>
      <c r="N2079" s="70"/>
      <c r="O2079" s="70"/>
      <c r="P2079" s="70"/>
      <c r="Q2079" s="70"/>
      <c r="R2079" s="70"/>
    </row>
    <row r="2080" spans="1:18" s="8" customFormat="1" x14ac:dyDescent="0.25">
      <c r="A2080" s="70" t="s">
        <v>179</v>
      </c>
      <c r="B2080" s="70">
        <f t="shared" si="9"/>
        <v>0</v>
      </c>
      <c r="C2080" s="70">
        <v>6894.7569999999996</v>
      </c>
      <c r="D2080" s="70">
        <f t="shared" si="10"/>
        <v>0</v>
      </c>
      <c r="E2080" s="70"/>
      <c r="F2080" s="70"/>
      <c r="G2080" s="70"/>
      <c r="H2080" s="70"/>
      <c r="I2080" s="70"/>
      <c r="J2080" s="70"/>
      <c r="K2080" s="70"/>
      <c r="L2080" s="70"/>
      <c r="M2080" s="70"/>
      <c r="N2080" s="70"/>
      <c r="O2080" s="70"/>
      <c r="P2080" s="70"/>
      <c r="Q2080" s="70"/>
      <c r="R2080" s="70"/>
    </row>
    <row r="2081" spans="1:25" s="8" customFormat="1" x14ac:dyDescent="0.25">
      <c r="A2081" s="70" t="s">
        <v>186</v>
      </c>
      <c r="B2081" s="70">
        <f t="shared" si="9"/>
        <v>0</v>
      </c>
      <c r="C2081" s="70">
        <v>133.32198</v>
      </c>
      <c r="D2081" s="70">
        <f t="shared" si="10"/>
        <v>0</v>
      </c>
      <c r="E2081" s="70"/>
      <c r="F2081" s="70"/>
      <c r="G2081" s="70"/>
      <c r="H2081" s="70"/>
      <c r="I2081" s="70"/>
      <c r="J2081" s="70"/>
      <c r="K2081" s="70"/>
      <c r="L2081" s="70"/>
      <c r="M2081" s="70"/>
      <c r="N2081" s="70"/>
      <c r="O2081" s="70"/>
      <c r="P2081" s="70"/>
      <c r="Q2081" s="70"/>
      <c r="R2081" s="70"/>
    </row>
    <row r="2082" spans="1:25" s="8" customFormat="1" x14ac:dyDescent="0.25">
      <c r="A2082" s="70"/>
      <c r="B2082" s="70"/>
      <c r="C2082" s="70"/>
      <c r="D2082" s="70"/>
      <c r="E2082" s="70"/>
      <c r="F2082" s="70"/>
      <c r="G2082" s="70"/>
      <c r="H2082" s="70"/>
      <c r="I2082" s="70"/>
      <c r="J2082" s="70"/>
      <c r="K2082" s="70"/>
      <c r="L2082" s="70"/>
      <c r="M2082" s="70"/>
      <c r="N2082" s="70"/>
      <c r="O2082" s="70"/>
      <c r="P2082" s="70"/>
      <c r="Q2082" s="70"/>
      <c r="R2082" s="70"/>
    </row>
    <row r="2083" spans="1:25" s="8" customFormat="1" x14ac:dyDescent="0.25">
      <c r="A2083" s="70"/>
      <c r="B2083" s="70"/>
      <c r="C2083" s="70"/>
      <c r="D2083" s="70"/>
      <c r="E2083" s="70"/>
      <c r="F2083" s="70"/>
      <c r="G2083" s="70"/>
      <c r="H2083" s="70"/>
      <c r="I2083" s="70"/>
      <c r="J2083" s="70"/>
      <c r="K2083" s="70"/>
      <c r="L2083" s="70"/>
      <c r="M2083" s="70"/>
      <c r="N2083" s="70"/>
      <c r="O2083" s="70"/>
      <c r="P2083" s="70"/>
      <c r="Q2083" s="70"/>
      <c r="R2083" s="70"/>
      <c r="U2083" s="8" t="s">
        <v>271</v>
      </c>
    </row>
    <row r="2084" spans="1:25" s="8" customFormat="1" x14ac:dyDescent="0.25">
      <c r="A2084" s="74" t="s">
        <v>228</v>
      </c>
      <c r="B2084" s="74" t="s">
        <v>229</v>
      </c>
      <c r="C2084" s="74" t="s">
        <v>230</v>
      </c>
      <c r="D2084" s="74" t="s">
        <v>231</v>
      </c>
      <c r="E2084" s="74" t="s">
        <v>232</v>
      </c>
      <c r="F2084" s="70"/>
      <c r="G2084" s="70" t="s">
        <v>233</v>
      </c>
      <c r="H2084" s="70"/>
      <c r="I2084" s="74" t="s">
        <v>234</v>
      </c>
      <c r="J2084" s="70"/>
      <c r="K2084" s="70"/>
      <c r="L2084" s="70"/>
      <c r="M2084" s="70" t="s">
        <v>233</v>
      </c>
      <c r="N2084" s="70"/>
      <c r="O2084" s="74" t="s">
        <v>234</v>
      </c>
      <c r="P2084" s="70"/>
      <c r="Q2084" s="70"/>
      <c r="R2084" s="70"/>
      <c r="S2084" s="8" t="s">
        <v>259</v>
      </c>
      <c r="U2084" s="8" t="s">
        <v>266</v>
      </c>
    </row>
    <row r="2085" spans="1:25" s="8" customFormat="1" x14ac:dyDescent="0.25">
      <c r="A2085" s="70">
        <v>274.14999999999998</v>
      </c>
      <c r="B2085" s="70">
        <f t="shared" ref="B2085:B2148" si="11">33.568-(4.201/1000)*$A2085-(0*100000)/$A2085/$A2085+(14.769*0.000001)*$A2085*$A2085</f>
        <v>33.526307638102494</v>
      </c>
      <c r="C2085" s="70">
        <f>31.012+(4.19/1000)*$A2085-(2.858*100000)/$A2085/$A2085-(0.385*0.000001)*$A2085*$A2085</f>
        <v>28.329108103223007</v>
      </c>
      <c r="D2085" s="70">
        <f t="shared" ref="D2085:D2148" si="12">29.192-(1.121/1000)*$A2085-(0*100000)/$A2085/$A2085+(3.092*0.000001)*$A2085*$A2085</f>
        <v>29.117067073969999</v>
      </c>
      <c r="E2085" s="70">
        <f t="shared" ref="E2085:E2148" si="13">31.012+(4.19/1000)*$A2085-(2.858*100000)/$A2085/$A2085-(0.385*0.000001)*$A2085*$A2085</f>
        <v>28.329108103223007</v>
      </c>
      <c r="F2085" s="70"/>
      <c r="G2085" s="70">
        <f>($I$2039*$B2085+$I$2040*$C2085+$I$2041*$D2085)</f>
        <v>0</v>
      </c>
      <c r="H2085" s="70">
        <f>SUM(G2085:$G$2085)/($A2085-273.15)</f>
        <v>0</v>
      </c>
      <c r="I2085" s="70">
        <f>H2085*($A2085-273.15)*0.000001</f>
        <v>0</v>
      </c>
      <c r="J2085" s="70">
        <f>$N$2039-I2085</f>
        <v>0</v>
      </c>
      <c r="K2085" s="70">
        <f>IF(AND(J2085&gt;0,J2086&lt;0),A2085-273.15,0)</f>
        <v>0</v>
      </c>
      <c r="L2085" s="70"/>
      <c r="M2085" s="70">
        <f>($K$2050*$B2085+$K$2049*$C2085+$K$2048*$D2085+$K$2047*$E2085)</f>
        <v>0</v>
      </c>
      <c r="N2085" s="70">
        <f>SUM($M2085:M$2085)/($A2085-273.15)</f>
        <v>0</v>
      </c>
      <c r="O2085" s="70">
        <f>N2085*($A2085-273.15)*0.000001</f>
        <v>0</v>
      </c>
      <c r="P2085" s="70">
        <f>$N$2039-O2085</f>
        <v>0</v>
      </c>
      <c r="Q2085" s="70">
        <f>IF(AND(P2085&gt;0,P2086&lt;0),A2085-273.15,0)</f>
        <v>0</v>
      </c>
      <c r="R2085" s="70"/>
      <c r="S2085" s="8" t="e">
        <f>IF($P$2050-$A2085=0,$O2085,0)</f>
        <v>#DIV/0!</v>
      </c>
      <c r="U2085" s="8">
        <f>29.304-(2.905/1000)*$A2085-(0*100000)/$A2085/$A2085+(7.925*0.000001)*$A2085*$A2085</f>
        <v>29.103223163312499</v>
      </c>
      <c r="V2085" s="8">
        <f>($L$2071*$B2085+$L$2072*$C2085+$L$2070*$D2085+$L$2073*$U2085)</f>
        <v>0</v>
      </c>
      <c r="W2085" s="70">
        <f>SUM($V2085:V$2085)/($A2085-273.15)</f>
        <v>0</v>
      </c>
      <c r="X2085" s="70">
        <f>W2085*($A2085-273.15)*0.000001</f>
        <v>0</v>
      </c>
      <c r="Y2085" s="70">
        <f>$N$2039-X2085</f>
        <v>0</v>
      </c>
    </row>
    <row r="2086" spans="1:25" s="8" customFormat="1" x14ac:dyDescent="0.25">
      <c r="A2086" s="70">
        <f>A2085+1</f>
        <v>275.14999999999998</v>
      </c>
      <c r="B2086" s="70">
        <f t="shared" si="11"/>
        <v>33.530219249802492</v>
      </c>
      <c r="C2086" s="70">
        <f t="shared" ref="C2086:C2149" si="14">31.012+(4.19/1000)*$A2086-(2.858*100000)/$A2086/$A2086-(0.385*0.000001)*$A2086*$A2086</f>
        <v>28.36067691420925</v>
      </c>
      <c r="D2086" s="70">
        <f t="shared" si="12"/>
        <v>29.117644509570002</v>
      </c>
      <c r="E2086" s="70">
        <f t="shared" si="13"/>
        <v>28.36067691420925</v>
      </c>
      <c r="F2086" s="70"/>
      <c r="G2086" s="70">
        <f t="shared" ref="G2086:G2149" si="15">($I$2039*$B2086+$I$2040*$C2086+$I$2041*$D2086)</f>
        <v>0</v>
      </c>
      <c r="H2086" s="70">
        <f>SUM(G$2085:$G2086)/($A2086-273.15)</f>
        <v>0</v>
      </c>
      <c r="I2086" s="70">
        <f t="shared" ref="I2086:I2149" si="16">H2086*($A2086-273.15)*0.000001</f>
        <v>0</v>
      </c>
      <c r="J2086" s="70">
        <f t="shared" ref="J2086:J2149" si="17">$N$2039-I2086</f>
        <v>0</v>
      </c>
      <c r="K2086" s="70">
        <f t="shared" ref="K2086:K2149" si="18">IF(AND(J2086&gt;0,J2087&lt;0),A2086-273.15,0)</f>
        <v>0</v>
      </c>
      <c r="L2086" s="70"/>
      <c r="M2086" s="70">
        <f t="shared" ref="M2086:M2149" si="19">($K$2050*$B2086+$K$2049*$C2086+$K$2048*$D2086+$K$2047*$E2086)</f>
        <v>0</v>
      </c>
      <c r="N2086" s="70">
        <f>SUM($M$2085:M2086)/($A2086-273.15)</f>
        <v>0</v>
      </c>
      <c r="O2086" s="70">
        <f t="shared" ref="O2086:O2149" si="20">N2086*($A2086-273.15)*0.000001</f>
        <v>0</v>
      </c>
      <c r="P2086" s="70">
        <f t="shared" ref="P2086:P2149" si="21">$N$2039-O2086</f>
        <v>0</v>
      </c>
      <c r="Q2086" s="70">
        <f t="shared" ref="Q2086:Q2149" si="22">IF(AND(P2086&gt;0,P2087&lt;0),A2086-273.15,0)</f>
        <v>0</v>
      </c>
      <c r="R2086" s="70"/>
      <c r="S2086" s="8" t="e">
        <f t="shared" ref="S2086:S2149" si="23">IF($P$2050-$A2086=0,$O2086,0)</f>
        <v>#DIV/0!</v>
      </c>
      <c r="U2086" s="8">
        <f t="shared" ref="U2086:U2149" si="24">29.304-(2.905/1000)*$A2086-(0*100000)/$A2086/$A2086+(7.925*0.000001)*$A2086*$A2086</f>
        <v>29.1046713658125</v>
      </c>
      <c r="V2086" s="8">
        <f t="shared" ref="V2086:V2149" si="25">($L$2071*$B2086+$L$2072*$C2086+$L$2070*$D2086+$L$2073*$U2086)</f>
        <v>0</v>
      </c>
      <c r="W2086" s="70">
        <f>SUM($V$2085:V2086)/($A2086-273.15)</f>
        <v>0</v>
      </c>
      <c r="X2086" s="70">
        <f t="shared" ref="X2086:X2149" si="26">W2086*($A2086-273.15)*0.000001</f>
        <v>0</v>
      </c>
      <c r="Y2086" s="70">
        <f t="shared" ref="Y2086:Y2149" si="27">$N$2039-X2086</f>
        <v>0</v>
      </c>
    </row>
    <row r="2087" spans="1:25" s="8" customFormat="1" x14ac:dyDescent="0.25">
      <c r="A2087" s="70">
        <f t="shared" ref="A2087:A2150" si="28">A2086+1</f>
        <v>276.14999999999998</v>
      </c>
      <c r="B2087" s="70">
        <f t="shared" si="11"/>
        <v>33.534160399502497</v>
      </c>
      <c r="C2087" s="70">
        <f t="shared" si="14"/>
        <v>28.391945766646778</v>
      </c>
      <c r="D2087" s="70">
        <f t="shared" si="12"/>
        <v>29.118228129169999</v>
      </c>
      <c r="E2087" s="70">
        <f t="shared" si="13"/>
        <v>28.391945766646778</v>
      </c>
      <c r="F2087" s="70"/>
      <c r="G2087" s="70">
        <f t="shared" si="15"/>
        <v>0</v>
      </c>
      <c r="H2087" s="70">
        <f>SUM(G$2085:$G2087)/($A2087-273.15)</f>
        <v>0</v>
      </c>
      <c r="I2087" s="70">
        <f t="shared" si="16"/>
        <v>0</v>
      </c>
      <c r="J2087" s="70">
        <f t="shared" si="17"/>
        <v>0</v>
      </c>
      <c r="K2087" s="70">
        <f t="shared" si="18"/>
        <v>0</v>
      </c>
      <c r="L2087" s="70"/>
      <c r="M2087" s="70">
        <f t="shared" si="19"/>
        <v>0</v>
      </c>
      <c r="N2087" s="70">
        <f>SUM($M$2085:M2087)/($A2087-273.15)</f>
        <v>0</v>
      </c>
      <c r="O2087" s="70">
        <f t="shared" si="20"/>
        <v>0</v>
      </c>
      <c r="P2087" s="70">
        <f t="shared" si="21"/>
        <v>0</v>
      </c>
      <c r="Q2087" s="70">
        <f t="shared" si="22"/>
        <v>0</v>
      </c>
      <c r="R2087" s="70"/>
      <c r="S2087" s="8" t="e">
        <f t="shared" si="23"/>
        <v>#DIV/0!</v>
      </c>
      <c r="U2087" s="8">
        <f t="shared" si="24"/>
        <v>29.106135418312501</v>
      </c>
      <c r="V2087" s="8">
        <f t="shared" si="25"/>
        <v>0</v>
      </c>
      <c r="W2087" s="70">
        <f>SUM($V$2085:V2087)/($A2087-273.15)</f>
        <v>0</v>
      </c>
      <c r="X2087" s="70">
        <f t="shared" si="26"/>
        <v>0</v>
      </c>
      <c r="Y2087" s="70">
        <f t="shared" si="27"/>
        <v>0</v>
      </c>
    </row>
    <row r="2088" spans="1:25" s="8" customFormat="1" x14ac:dyDescent="0.25">
      <c r="A2088" s="70">
        <f t="shared" si="28"/>
        <v>277.14999999999998</v>
      </c>
      <c r="B2088" s="70">
        <f t="shared" si="11"/>
        <v>33.538131087202501</v>
      </c>
      <c r="C2088" s="70">
        <f t="shared" si="14"/>
        <v>28.422918970809963</v>
      </c>
      <c r="D2088" s="70">
        <f t="shared" si="12"/>
        <v>29.11881793277</v>
      </c>
      <c r="E2088" s="70">
        <f t="shared" si="13"/>
        <v>28.422918970809963</v>
      </c>
      <c r="F2088" s="70"/>
      <c r="G2088" s="70">
        <f t="shared" si="15"/>
        <v>0</v>
      </c>
      <c r="H2088" s="70">
        <f>SUM(G$2085:$G2088)/($A2088-273.15)</f>
        <v>0</v>
      </c>
      <c r="I2088" s="70">
        <f t="shared" si="16"/>
        <v>0</v>
      </c>
      <c r="J2088" s="70">
        <f t="shared" si="17"/>
        <v>0</v>
      </c>
      <c r="K2088" s="70">
        <f t="shared" si="18"/>
        <v>0</v>
      </c>
      <c r="L2088" s="70"/>
      <c r="M2088" s="70">
        <f t="shared" si="19"/>
        <v>0</v>
      </c>
      <c r="N2088" s="70">
        <f>SUM($M$2085:M2088)/($A2088-273.15)</f>
        <v>0</v>
      </c>
      <c r="O2088" s="70">
        <f t="shared" si="20"/>
        <v>0</v>
      </c>
      <c r="P2088" s="70">
        <f t="shared" si="21"/>
        <v>0</v>
      </c>
      <c r="Q2088" s="70">
        <f t="shared" si="22"/>
        <v>0</v>
      </c>
      <c r="R2088" s="70"/>
      <c r="S2088" s="8" t="e">
        <f t="shared" si="23"/>
        <v>#DIV/0!</v>
      </c>
      <c r="U2088" s="8">
        <f t="shared" si="24"/>
        <v>29.107615320812499</v>
      </c>
      <c r="V2088" s="8">
        <f t="shared" si="25"/>
        <v>0</v>
      </c>
      <c r="W2088" s="70">
        <f>SUM($V$2085:V2088)/($A2088-273.15)</f>
        <v>0</v>
      </c>
      <c r="X2088" s="70">
        <f t="shared" si="26"/>
        <v>0</v>
      </c>
      <c r="Y2088" s="70">
        <f t="shared" si="27"/>
        <v>0</v>
      </c>
    </row>
    <row r="2089" spans="1:25" s="8" customFormat="1" x14ac:dyDescent="0.25">
      <c r="A2089" s="70">
        <f t="shared" si="28"/>
        <v>278.14999999999998</v>
      </c>
      <c r="B2089" s="70">
        <f t="shared" si="11"/>
        <v>33.542131312902498</v>
      </c>
      <c r="C2089" s="70">
        <f t="shared" si="14"/>
        <v>28.453600759631588</v>
      </c>
      <c r="D2089" s="70">
        <f t="shared" si="12"/>
        <v>29.11941392037</v>
      </c>
      <c r="E2089" s="70">
        <f t="shared" si="13"/>
        <v>28.453600759631588</v>
      </c>
      <c r="F2089" s="70"/>
      <c r="G2089" s="70">
        <f t="shared" si="15"/>
        <v>0</v>
      </c>
      <c r="H2089" s="70">
        <f>SUM(G$2085:$G2089)/($A2089-273.15)</f>
        <v>0</v>
      </c>
      <c r="I2089" s="70">
        <f t="shared" si="16"/>
        <v>0</v>
      </c>
      <c r="J2089" s="70">
        <f t="shared" si="17"/>
        <v>0</v>
      </c>
      <c r="K2089" s="70">
        <f t="shared" si="18"/>
        <v>0</v>
      </c>
      <c r="L2089" s="70"/>
      <c r="M2089" s="70">
        <f t="shared" si="19"/>
        <v>0</v>
      </c>
      <c r="N2089" s="70">
        <f>SUM($M$2085:M2089)/($A2089-273.15)</f>
        <v>0</v>
      </c>
      <c r="O2089" s="70">
        <f t="shared" si="20"/>
        <v>0</v>
      </c>
      <c r="P2089" s="70">
        <f t="shared" si="21"/>
        <v>0</v>
      </c>
      <c r="Q2089" s="70">
        <f t="shared" si="22"/>
        <v>0</v>
      </c>
      <c r="R2089" s="70"/>
      <c r="S2089" s="8" t="e">
        <f t="shared" si="23"/>
        <v>#DIV/0!</v>
      </c>
      <c r="U2089" s="8">
        <f t="shared" si="24"/>
        <v>29.109111073312498</v>
      </c>
      <c r="V2089" s="8">
        <f t="shared" si="25"/>
        <v>0</v>
      </c>
      <c r="W2089" s="70">
        <f>SUM($V$2085:V2089)/($A2089-273.15)</f>
        <v>0</v>
      </c>
      <c r="X2089" s="70">
        <f t="shared" si="26"/>
        <v>0</v>
      </c>
      <c r="Y2089" s="70">
        <f t="shared" si="27"/>
        <v>0</v>
      </c>
    </row>
    <row r="2090" spans="1:25" s="8" customFormat="1" x14ac:dyDescent="0.25">
      <c r="A2090" s="70">
        <f t="shared" si="28"/>
        <v>279.14999999999998</v>
      </c>
      <c r="B2090" s="70">
        <f t="shared" si="11"/>
        <v>33.546161076602495</v>
      </c>
      <c r="C2090" s="70">
        <f t="shared" si="14"/>
        <v>28.483995290362255</v>
      </c>
      <c r="D2090" s="70">
        <f t="shared" si="12"/>
        <v>29.120016091970001</v>
      </c>
      <c r="E2090" s="70">
        <f t="shared" si="13"/>
        <v>28.483995290362255</v>
      </c>
      <c r="F2090" s="70"/>
      <c r="G2090" s="70">
        <f t="shared" si="15"/>
        <v>0</v>
      </c>
      <c r="H2090" s="70">
        <f>SUM(G$2085:$G2090)/($A2090-273.15)</f>
        <v>0</v>
      </c>
      <c r="I2090" s="70">
        <f t="shared" si="16"/>
        <v>0</v>
      </c>
      <c r="J2090" s="70">
        <f t="shared" si="17"/>
        <v>0</v>
      </c>
      <c r="K2090" s="70">
        <f t="shared" si="18"/>
        <v>0</v>
      </c>
      <c r="L2090" s="70"/>
      <c r="M2090" s="70">
        <f t="shared" si="19"/>
        <v>0</v>
      </c>
      <c r="N2090" s="70">
        <f>SUM($M$2085:M2090)/($A2090-273.15)</f>
        <v>0</v>
      </c>
      <c r="O2090" s="70">
        <f t="shared" si="20"/>
        <v>0</v>
      </c>
      <c r="P2090" s="70">
        <f t="shared" si="21"/>
        <v>0</v>
      </c>
      <c r="Q2090" s="70">
        <f t="shared" si="22"/>
        <v>0</v>
      </c>
      <c r="R2090" s="70"/>
      <c r="S2090" s="8" t="e">
        <f t="shared" si="23"/>
        <v>#DIV/0!</v>
      </c>
      <c r="U2090" s="8">
        <f t="shared" si="24"/>
        <v>29.110622675812497</v>
      </c>
      <c r="V2090" s="8">
        <f t="shared" si="25"/>
        <v>0</v>
      </c>
      <c r="W2090" s="70">
        <f>SUM($V$2085:V2090)/($A2090-273.15)</f>
        <v>0</v>
      </c>
      <c r="X2090" s="70">
        <f t="shared" si="26"/>
        <v>0</v>
      </c>
      <c r="Y2090" s="70">
        <f t="shared" si="27"/>
        <v>0</v>
      </c>
    </row>
    <row r="2091" spans="1:25" s="8" customFormat="1" x14ac:dyDescent="0.25">
      <c r="A2091" s="70">
        <f t="shared" si="28"/>
        <v>280.14999999999998</v>
      </c>
      <c r="B2091" s="70">
        <f t="shared" si="11"/>
        <v>33.550220378302498</v>
      </c>
      <c r="C2091" s="70">
        <f t="shared" si="14"/>
        <v>28.514106646188345</v>
      </c>
      <c r="D2091" s="70">
        <f t="shared" si="12"/>
        <v>29.120624447569998</v>
      </c>
      <c r="E2091" s="70">
        <f t="shared" si="13"/>
        <v>28.514106646188345</v>
      </c>
      <c r="F2091" s="70"/>
      <c r="G2091" s="70">
        <f t="shared" si="15"/>
        <v>0</v>
      </c>
      <c r="H2091" s="70">
        <f>SUM(G$2085:$G2091)/($A2091-273.15)</f>
        <v>0</v>
      </c>
      <c r="I2091" s="70">
        <f t="shared" si="16"/>
        <v>0</v>
      </c>
      <c r="J2091" s="70">
        <f t="shared" si="17"/>
        <v>0</v>
      </c>
      <c r="K2091" s="70">
        <f t="shared" si="18"/>
        <v>0</v>
      </c>
      <c r="L2091" s="70"/>
      <c r="M2091" s="70">
        <f t="shared" si="19"/>
        <v>0</v>
      </c>
      <c r="N2091" s="70">
        <f>SUM($M$2085:M2091)/($A2091-273.15)</f>
        <v>0</v>
      </c>
      <c r="O2091" s="70">
        <f t="shared" si="20"/>
        <v>0</v>
      </c>
      <c r="P2091" s="70">
        <f t="shared" si="21"/>
        <v>0</v>
      </c>
      <c r="Q2091" s="70">
        <f t="shared" si="22"/>
        <v>0</v>
      </c>
      <c r="R2091" s="70"/>
      <c r="S2091" s="8" t="e">
        <f t="shared" si="23"/>
        <v>#DIV/0!</v>
      </c>
      <c r="U2091" s="8">
        <f t="shared" si="24"/>
        <v>29.1121501283125</v>
      </c>
      <c r="V2091" s="8">
        <f t="shared" si="25"/>
        <v>0</v>
      </c>
      <c r="W2091" s="70">
        <f>SUM($V$2085:V2091)/($A2091-273.15)</f>
        <v>0</v>
      </c>
      <c r="X2091" s="70">
        <f t="shared" si="26"/>
        <v>0</v>
      </c>
      <c r="Y2091" s="70">
        <f t="shared" si="27"/>
        <v>0</v>
      </c>
    </row>
    <row r="2092" spans="1:25" s="8" customFormat="1" x14ac:dyDescent="0.25">
      <c r="A2092" s="70">
        <f t="shared" si="28"/>
        <v>281.14999999999998</v>
      </c>
      <c r="B2092" s="70">
        <f t="shared" si="11"/>
        <v>33.554309218002501</v>
      </c>
      <c r="C2092" s="70">
        <f t="shared" si="14"/>
        <v>28.543938837809808</v>
      </c>
      <c r="D2092" s="70">
        <f t="shared" si="12"/>
        <v>29.121238987170003</v>
      </c>
      <c r="E2092" s="70">
        <f t="shared" si="13"/>
        <v>28.543938837809808</v>
      </c>
      <c r="F2092" s="70"/>
      <c r="G2092" s="70">
        <f t="shared" si="15"/>
        <v>0</v>
      </c>
      <c r="H2092" s="70">
        <f>SUM(G$2085:$G2092)/($A2092-273.15)</f>
        <v>0</v>
      </c>
      <c r="I2092" s="70">
        <f t="shared" si="16"/>
        <v>0</v>
      </c>
      <c r="J2092" s="70">
        <f t="shared" si="17"/>
        <v>0</v>
      </c>
      <c r="K2092" s="70">
        <f t="shared" si="18"/>
        <v>0</v>
      </c>
      <c r="L2092" s="70"/>
      <c r="M2092" s="70">
        <f t="shared" si="19"/>
        <v>0</v>
      </c>
      <c r="N2092" s="70">
        <f>SUM($M$2085:M2092)/($A2092-273.15)</f>
        <v>0</v>
      </c>
      <c r="O2092" s="70">
        <f t="shared" si="20"/>
        <v>0</v>
      </c>
      <c r="P2092" s="70">
        <f t="shared" si="21"/>
        <v>0</v>
      </c>
      <c r="Q2092" s="70">
        <f t="shared" si="22"/>
        <v>0</v>
      </c>
      <c r="R2092" s="70"/>
      <c r="S2092" s="8" t="e">
        <f t="shared" si="23"/>
        <v>#DIV/0!</v>
      </c>
      <c r="U2092" s="8">
        <f t="shared" si="24"/>
        <v>29.113693430812496</v>
      </c>
      <c r="V2092" s="8">
        <f t="shared" si="25"/>
        <v>0</v>
      </c>
      <c r="W2092" s="70">
        <f>SUM($V$2085:V2092)/($A2092-273.15)</f>
        <v>0</v>
      </c>
      <c r="X2092" s="70">
        <f t="shared" si="26"/>
        <v>0</v>
      </c>
      <c r="Y2092" s="70">
        <f t="shared" si="27"/>
        <v>0</v>
      </c>
    </row>
    <row r="2093" spans="1:25" s="8" customFormat="1" x14ac:dyDescent="0.25">
      <c r="A2093" s="70">
        <f t="shared" si="28"/>
        <v>282.14999999999998</v>
      </c>
      <c r="B2093" s="70">
        <f t="shared" si="11"/>
        <v>33.558427595702497</v>
      </c>
      <c r="C2093" s="70">
        <f t="shared" si="14"/>
        <v>28.573495804978883</v>
      </c>
      <c r="D2093" s="70">
        <f t="shared" si="12"/>
        <v>29.12185971077</v>
      </c>
      <c r="E2093" s="70">
        <f t="shared" si="13"/>
        <v>28.573495804978883</v>
      </c>
      <c r="F2093" s="70"/>
      <c r="G2093" s="70">
        <f t="shared" si="15"/>
        <v>0</v>
      </c>
      <c r="H2093" s="70">
        <f>SUM(G$2085:$G2093)/($A2093-273.15)</f>
        <v>0</v>
      </c>
      <c r="I2093" s="70">
        <f t="shared" si="16"/>
        <v>0</v>
      </c>
      <c r="J2093" s="70">
        <f t="shared" si="17"/>
        <v>0</v>
      </c>
      <c r="K2093" s="70">
        <f t="shared" si="18"/>
        <v>0</v>
      </c>
      <c r="L2093" s="70"/>
      <c r="M2093" s="70">
        <f t="shared" si="19"/>
        <v>0</v>
      </c>
      <c r="N2093" s="70">
        <f>SUM($M$2085:M2093)/($A2093-273.15)</f>
        <v>0</v>
      </c>
      <c r="O2093" s="70">
        <f t="shared" si="20"/>
        <v>0</v>
      </c>
      <c r="P2093" s="70">
        <f t="shared" si="21"/>
        <v>0</v>
      </c>
      <c r="Q2093" s="70">
        <f t="shared" si="22"/>
        <v>0</v>
      </c>
      <c r="R2093" s="70"/>
      <c r="S2093" s="8" t="e">
        <f t="shared" si="23"/>
        <v>#DIV/0!</v>
      </c>
      <c r="U2093" s="8">
        <f t="shared" si="24"/>
        <v>29.1152525833125</v>
      </c>
      <c r="V2093" s="8">
        <f t="shared" si="25"/>
        <v>0</v>
      </c>
      <c r="W2093" s="70">
        <f>SUM($V$2085:V2093)/($A2093-273.15)</f>
        <v>0</v>
      </c>
      <c r="X2093" s="70">
        <f t="shared" si="26"/>
        <v>0</v>
      </c>
      <c r="Y2093" s="70">
        <f t="shared" si="27"/>
        <v>0</v>
      </c>
    </row>
    <row r="2094" spans="1:25" s="8" customFormat="1" x14ac:dyDescent="0.25">
      <c r="A2094" s="70">
        <f t="shared" si="28"/>
        <v>283.14999999999998</v>
      </c>
      <c r="B2094" s="70">
        <f t="shared" si="11"/>
        <v>33.5625755114025</v>
      </c>
      <c r="C2094" s="70">
        <f t="shared" si="14"/>
        <v>28.60278141800082</v>
      </c>
      <c r="D2094" s="70">
        <f t="shared" si="12"/>
        <v>29.122486618369997</v>
      </c>
      <c r="E2094" s="70">
        <f t="shared" si="13"/>
        <v>28.60278141800082</v>
      </c>
      <c r="F2094" s="70"/>
      <c r="G2094" s="70">
        <f t="shared" si="15"/>
        <v>0</v>
      </c>
      <c r="H2094" s="70">
        <f>SUM(G$2085:$G2094)/($A2094-273.15)</f>
        <v>0</v>
      </c>
      <c r="I2094" s="70">
        <f t="shared" si="16"/>
        <v>0</v>
      </c>
      <c r="J2094" s="70">
        <f t="shared" si="17"/>
        <v>0</v>
      </c>
      <c r="K2094" s="70">
        <f t="shared" si="18"/>
        <v>0</v>
      </c>
      <c r="L2094" s="70"/>
      <c r="M2094" s="70">
        <f t="shared" si="19"/>
        <v>0</v>
      </c>
      <c r="N2094" s="70">
        <f>SUM($M$2085:M2094)/($A2094-273.15)</f>
        <v>0</v>
      </c>
      <c r="O2094" s="70">
        <f t="shared" si="20"/>
        <v>0</v>
      </c>
      <c r="P2094" s="70">
        <f t="shared" si="21"/>
        <v>0</v>
      </c>
      <c r="Q2094" s="70">
        <f t="shared" si="22"/>
        <v>0</v>
      </c>
      <c r="R2094" s="70"/>
      <c r="S2094" s="8" t="e">
        <f t="shared" si="23"/>
        <v>#DIV/0!</v>
      </c>
      <c r="U2094" s="8">
        <f t="shared" si="24"/>
        <v>29.116827585812498</v>
      </c>
      <c r="V2094" s="8">
        <f t="shared" si="25"/>
        <v>0</v>
      </c>
      <c r="W2094" s="70">
        <f>SUM($V$2085:V2094)/($A2094-273.15)</f>
        <v>0</v>
      </c>
      <c r="X2094" s="70">
        <f t="shared" si="26"/>
        <v>0</v>
      </c>
      <c r="Y2094" s="70">
        <f t="shared" si="27"/>
        <v>0</v>
      </c>
    </row>
    <row r="2095" spans="1:25" s="8" customFormat="1" x14ac:dyDescent="0.25">
      <c r="A2095" s="70">
        <f t="shared" si="28"/>
        <v>284.14999999999998</v>
      </c>
      <c r="B2095" s="70">
        <f t="shared" si="11"/>
        <v>33.566752965102502</v>
      </c>
      <c r="C2095" s="70">
        <f t="shared" si="14"/>
        <v>28.631799479197696</v>
      </c>
      <c r="D2095" s="70">
        <f t="shared" si="12"/>
        <v>29.123119709970002</v>
      </c>
      <c r="E2095" s="70">
        <f t="shared" si="13"/>
        <v>28.631799479197696</v>
      </c>
      <c r="F2095" s="70"/>
      <c r="G2095" s="70">
        <f t="shared" si="15"/>
        <v>0</v>
      </c>
      <c r="H2095" s="70">
        <f>SUM(G$2085:$G2095)/($A2095-273.15)</f>
        <v>0</v>
      </c>
      <c r="I2095" s="70">
        <f t="shared" si="16"/>
        <v>0</v>
      </c>
      <c r="J2095" s="70">
        <f t="shared" si="17"/>
        <v>0</v>
      </c>
      <c r="K2095" s="70">
        <f t="shared" si="18"/>
        <v>0</v>
      </c>
      <c r="L2095" s="70"/>
      <c r="M2095" s="70">
        <f t="shared" si="19"/>
        <v>0</v>
      </c>
      <c r="N2095" s="70">
        <f>SUM($M$2085:M2095)/($A2095-273.15)</f>
        <v>0</v>
      </c>
      <c r="O2095" s="70">
        <f t="shared" si="20"/>
        <v>0</v>
      </c>
      <c r="P2095" s="70">
        <f t="shared" si="21"/>
        <v>0</v>
      </c>
      <c r="Q2095" s="70">
        <f t="shared" si="22"/>
        <v>0</v>
      </c>
      <c r="R2095" s="70"/>
      <c r="S2095" s="8" t="e">
        <f t="shared" si="23"/>
        <v>#DIV/0!</v>
      </c>
      <c r="U2095" s="8">
        <f t="shared" si="24"/>
        <v>29.118418438312499</v>
      </c>
      <c r="V2095" s="8">
        <f t="shared" si="25"/>
        <v>0</v>
      </c>
      <c r="W2095" s="70">
        <f>SUM($V$2085:V2095)/($A2095-273.15)</f>
        <v>0</v>
      </c>
      <c r="X2095" s="70">
        <f t="shared" si="26"/>
        <v>0</v>
      </c>
      <c r="Y2095" s="70">
        <f t="shared" si="27"/>
        <v>0</v>
      </c>
    </row>
    <row r="2096" spans="1:25" s="8" customFormat="1" x14ac:dyDescent="0.25">
      <c r="A2096" s="70">
        <f t="shared" si="28"/>
        <v>285.14999999999998</v>
      </c>
      <c r="B2096" s="70">
        <f t="shared" si="11"/>
        <v>33.570959956802497</v>
      </c>
      <c r="C2096" s="70">
        <f t="shared" si="14"/>
        <v>28.66055372433642</v>
      </c>
      <c r="D2096" s="70">
        <f t="shared" si="12"/>
        <v>29.123758985569999</v>
      </c>
      <c r="E2096" s="70">
        <f t="shared" si="13"/>
        <v>28.66055372433642</v>
      </c>
      <c r="F2096" s="70"/>
      <c r="G2096" s="70">
        <f t="shared" si="15"/>
        <v>0</v>
      </c>
      <c r="H2096" s="70">
        <f>SUM(G$2085:$G2096)/($A2096-273.15)</f>
        <v>0</v>
      </c>
      <c r="I2096" s="70">
        <f t="shared" si="16"/>
        <v>0</v>
      </c>
      <c r="J2096" s="70">
        <f t="shared" si="17"/>
        <v>0</v>
      </c>
      <c r="K2096" s="70">
        <f t="shared" si="18"/>
        <v>0</v>
      </c>
      <c r="L2096" s="70"/>
      <c r="M2096" s="70">
        <f t="shared" si="19"/>
        <v>0</v>
      </c>
      <c r="N2096" s="70">
        <f>SUM($M$2085:M2096)/($A2096-273.15)</f>
        <v>0</v>
      </c>
      <c r="O2096" s="70">
        <f t="shared" si="20"/>
        <v>0</v>
      </c>
      <c r="P2096" s="70">
        <f t="shared" si="21"/>
        <v>0</v>
      </c>
      <c r="Q2096" s="70">
        <f t="shared" si="22"/>
        <v>0</v>
      </c>
      <c r="R2096" s="70"/>
      <c r="S2096" s="8" t="e">
        <f t="shared" si="23"/>
        <v>#DIV/0!</v>
      </c>
      <c r="U2096" s="8">
        <f t="shared" si="24"/>
        <v>29.120025140812501</v>
      </c>
      <c r="V2096" s="8">
        <f t="shared" si="25"/>
        <v>0</v>
      </c>
      <c r="W2096" s="70">
        <f>SUM($V$2085:V2096)/($A2096-273.15)</f>
        <v>0</v>
      </c>
      <c r="X2096" s="70">
        <f t="shared" si="26"/>
        <v>0</v>
      </c>
      <c r="Y2096" s="70">
        <f t="shared" si="27"/>
        <v>0</v>
      </c>
    </row>
    <row r="2097" spans="1:25" s="8" customFormat="1" x14ac:dyDescent="0.25">
      <c r="A2097" s="70">
        <f t="shared" si="28"/>
        <v>286.14999999999998</v>
      </c>
      <c r="B2097" s="70">
        <f t="shared" si="11"/>
        <v>33.575196486502499</v>
      </c>
      <c r="C2097" s="70">
        <f t="shared" si="14"/>
        <v>28.689047824021767</v>
      </c>
      <c r="D2097" s="70">
        <f t="shared" si="12"/>
        <v>29.124404445170001</v>
      </c>
      <c r="E2097" s="70">
        <f t="shared" si="13"/>
        <v>28.689047824021767</v>
      </c>
      <c r="F2097" s="70"/>
      <c r="G2097" s="70">
        <f t="shared" si="15"/>
        <v>0</v>
      </c>
      <c r="H2097" s="70">
        <f>SUM(G$2085:$G2097)/($A2097-273.15)</f>
        <v>0</v>
      </c>
      <c r="I2097" s="70">
        <f t="shared" si="16"/>
        <v>0</v>
      </c>
      <c r="J2097" s="70">
        <f t="shared" si="17"/>
        <v>0</v>
      </c>
      <c r="K2097" s="70">
        <f t="shared" si="18"/>
        <v>0</v>
      </c>
      <c r="L2097" s="70"/>
      <c r="M2097" s="70">
        <f t="shared" si="19"/>
        <v>0</v>
      </c>
      <c r="N2097" s="70">
        <f>SUM($M$2085:M2097)/($A2097-273.15)</f>
        <v>0</v>
      </c>
      <c r="O2097" s="70">
        <f t="shared" si="20"/>
        <v>0</v>
      </c>
      <c r="P2097" s="70">
        <f t="shared" si="21"/>
        <v>0</v>
      </c>
      <c r="Q2097" s="70">
        <f t="shared" si="22"/>
        <v>0</v>
      </c>
      <c r="R2097" s="70"/>
      <c r="S2097" s="8" t="e">
        <f t="shared" si="23"/>
        <v>#DIV/0!</v>
      </c>
      <c r="U2097" s="8">
        <f t="shared" si="24"/>
        <v>29.121647693312497</v>
      </c>
      <c r="V2097" s="8">
        <f t="shared" si="25"/>
        <v>0</v>
      </c>
      <c r="W2097" s="70">
        <f>SUM($V$2085:V2097)/($A2097-273.15)</f>
        <v>0</v>
      </c>
      <c r="X2097" s="70">
        <f t="shared" si="26"/>
        <v>0</v>
      </c>
      <c r="Y2097" s="70">
        <f t="shared" si="27"/>
        <v>0</v>
      </c>
    </row>
    <row r="2098" spans="1:25" s="8" customFormat="1" x14ac:dyDescent="0.25">
      <c r="A2098" s="70">
        <f t="shared" si="28"/>
        <v>287.14999999999998</v>
      </c>
      <c r="B2098" s="70">
        <f t="shared" si="11"/>
        <v>33.5794625542025</v>
      </c>
      <c r="C2098" s="70">
        <f t="shared" si="14"/>
        <v>28.717285385055582</v>
      </c>
      <c r="D2098" s="70">
        <f t="shared" si="12"/>
        <v>29.125056088770002</v>
      </c>
      <c r="E2098" s="70">
        <f t="shared" si="13"/>
        <v>28.717285385055582</v>
      </c>
      <c r="F2098" s="70"/>
      <c r="G2098" s="70">
        <f t="shared" si="15"/>
        <v>0</v>
      </c>
      <c r="H2098" s="70">
        <f>SUM(G$2085:$G2098)/($A2098-273.15)</f>
        <v>0</v>
      </c>
      <c r="I2098" s="70">
        <f t="shared" si="16"/>
        <v>0</v>
      </c>
      <c r="J2098" s="70">
        <f t="shared" si="17"/>
        <v>0</v>
      </c>
      <c r="K2098" s="70">
        <f t="shared" si="18"/>
        <v>0</v>
      </c>
      <c r="L2098" s="70"/>
      <c r="M2098" s="70">
        <f t="shared" si="19"/>
        <v>0</v>
      </c>
      <c r="N2098" s="70">
        <f>SUM($M$2085:M2098)/($A2098-273.15)</f>
        <v>0</v>
      </c>
      <c r="O2098" s="70">
        <f t="shared" si="20"/>
        <v>0</v>
      </c>
      <c r="P2098" s="70">
        <f t="shared" si="21"/>
        <v>0</v>
      </c>
      <c r="Q2098" s="70">
        <f t="shared" si="22"/>
        <v>0</v>
      </c>
      <c r="R2098" s="70"/>
      <c r="S2098" s="8" t="e">
        <f t="shared" si="23"/>
        <v>#DIV/0!</v>
      </c>
      <c r="U2098" s="8">
        <f t="shared" si="24"/>
        <v>29.123286095812499</v>
      </c>
      <c r="V2098" s="8">
        <f t="shared" si="25"/>
        <v>0</v>
      </c>
      <c r="W2098" s="70">
        <f>SUM($V$2085:V2098)/($A2098-273.15)</f>
        <v>0</v>
      </c>
      <c r="X2098" s="70">
        <f t="shared" si="26"/>
        <v>0</v>
      </c>
      <c r="Y2098" s="70">
        <f t="shared" si="27"/>
        <v>0</v>
      </c>
    </row>
    <row r="2099" spans="1:25" s="8" customFormat="1" x14ac:dyDescent="0.25">
      <c r="A2099" s="70">
        <f t="shared" si="28"/>
        <v>288.14999999999998</v>
      </c>
      <c r="B2099" s="70">
        <f t="shared" si="11"/>
        <v>33.583758159902501</v>
      </c>
      <c r="C2099" s="70">
        <f t="shared" si="14"/>
        <v>28.745269951763017</v>
      </c>
      <c r="D2099" s="70">
        <f t="shared" si="12"/>
        <v>29.12571391637</v>
      </c>
      <c r="E2099" s="70">
        <f t="shared" si="13"/>
        <v>28.745269951763017</v>
      </c>
      <c r="F2099" s="70"/>
      <c r="G2099" s="70">
        <f t="shared" si="15"/>
        <v>0</v>
      </c>
      <c r="H2099" s="70">
        <f>SUM(G$2085:$G2099)/($A2099-273.15)</f>
        <v>0</v>
      </c>
      <c r="I2099" s="70">
        <f t="shared" si="16"/>
        <v>0</v>
      </c>
      <c r="J2099" s="70">
        <f t="shared" si="17"/>
        <v>0</v>
      </c>
      <c r="K2099" s="70">
        <f t="shared" si="18"/>
        <v>0</v>
      </c>
      <c r="L2099" s="70"/>
      <c r="M2099" s="70">
        <f t="shared" si="19"/>
        <v>0</v>
      </c>
      <c r="N2099" s="70">
        <f>SUM($M$2085:M2099)/($A2099-273.15)</f>
        <v>0</v>
      </c>
      <c r="O2099" s="70">
        <f t="shared" si="20"/>
        <v>0</v>
      </c>
      <c r="P2099" s="70">
        <f t="shared" si="21"/>
        <v>0</v>
      </c>
      <c r="Q2099" s="70">
        <f t="shared" si="22"/>
        <v>0</v>
      </c>
      <c r="R2099" s="70"/>
      <c r="S2099" s="8" t="e">
        <f t="shared" si="23"/>
        <v>#DIV/0!</v>
      </c>
      <c r="U2099" s="8">
        <f t="shared" si="24"/>
        <v>29.124940348312499</v>
      </c>
      <c r="V2099" s="8">
        <f t="shared" si="25"/>
        <v>0</v>
      </c>
      <c r="W2099" s="70">
        <f>SUM($V$2085:V2099)/($A2099-273.15)</f>
        <v>0</v>
      </c>
      <c r="X2099" s="70">
        <f t="shared" si="26"/>
        <v>0</v>
      </c>
      <c r="Y2099" s="70">
        <f t="shared" si="27"/>
        <v>0</v>
      </c>
    </row>
    <row r="2100" spans="1:25" s="8" customFormat="1" x14ac:dyDescent="0.25">
      <c r="A2100" s="70">
        <f t="shared" si="28"/>
        <v>289.14999999999998</v>
      </c>
      <c r="B2100" s="70">
        <f t="shared" si="11"/>
        <v>33.588083303602495</v>
      </c>
      <c r="C2100" s="70">
        <f t="shared" si="14"/>
        <v>28.773005007286692</v>
      </c>
      <c r="D2100" s="70">
        <f t="shared" si="12"/>
        <v>29.126377927970001</v>
      </c>
      <c r="E2100" s="70">
        <f t="shared" si="13"/>
        <v>28.773005007286692</v>
      </c>
      <c r="F2100" s="70"/>
      <c r="G2100" s="70">
        <f t="shared" si="15"/>
        <v>0</v>
      </c>
      <c r="H2100" s="70">
        <f>SUM(G$2085:$G2100)/($A2100-273.15)</f>
        <v>0</v>
      </c>
      <c r="I2100" s="70">
        <f t="shared" si="16"/>
        <v>0</v>
      </c>
      <c r="J2100" s="70">
        <f t="shared" si="17"/>
        <v>0</v>
      </c>
      <c r="K2100" s="70">
        <f t="shared" si="18"/>
        <v>0</v>
      </c>
      <c r="L2100" s="70"/>
      <c r="M2100" s="70">
        <f t="shared" si="19"/>
        <v>0</v>
      </c>
      <c r="N2100" s="70">
        <f>SUM($M$2085:M2100)/($A2100-273.15)</f>
        <v>0</v>
      </c>
      <c r="O2100" s="70">
        <f t="shared" si="20"/>
        <v>0</v>
      </c>
      <c r="P2100" s="70">
        <f t="shared" si="21"/>
        <v>0</v>
      </c>
      <c r="Q2100" s="70">
        <f t="shared" si="22"/>
        <v>0</v>
      </c>
      <c r="R2100" s="70"/>
      <c r="S2100" s="8" t="e">
        <f t="shared" si="23"/>
        <v>#DIV/0!</v>
      </c>
      <c r="U2100" s="8">
        <f t="shared" si="24"/>
        <v>29.1266104508125</v>
      </c>
      <c r="V2100" s="8">
        <f t="shared" si="25"/>
        <v>0</v>
      </c>
      <c r="W2100" s="70">
        <f>SUM($V$2085:V2100)/($A2100-273.15)</f>
        <v>0</v>
      </c>
      <c r="X2100" s="70">
        <f t="shared" si="26"/>
        <v>0</v>
      </c>
      <c r="Y2100" s="70">
        <f t="shared" si="27"/>
        <v>0</v>
      </c>
    </row>
    <row r="2101" spans="1:25" s="8" customFormat="1" x14ac:dyDescent="0.25">
      <c r="A2101" s="70">
        <f t="shared" si="28"/>
        <v>290.14999999999998</v>
      </c>
      <c r="B2101" s="70">
        <f t="shared" si="11"/>
        <v>33.592437985302496</v>
      </c>
      <c r="C2101" s="70">
        <f t="shared" si="14"/>
        <v>28.800493974849697</v>
      </c>
      <c r="D2101" s="70">
        <f t="shared" si="12"/>
        <v>29.127048123569999</v>
      </c>
      <c r="E2101" s="70">
        <f t="shared" si="13"/>
        <v>28.800493974849697</v>
      </c>
      <c r="F2101" s="70"/>
      <c r="G2101" s="70">
        <f t="shared" si="15"/>
        <v>0</v>
      </c>
      <c r="H2101" s="70">
        <f>SUM(G$2085:$G2101)/($A2101-273.15)</f>
        <v>0</v>
      </c>
      <c r="I2101" s="70">
        <f t="shared" si="16"/>
        <v>0</v>
      </c>
      <c r="J2101" s="70">
        <f t="shared" si="17"/>
        <v>0</v>
      </c>
      <c r="K2101" s="70">
        <f t="shared" si="18"/>
        <v>0</v>
      </c>
      <c r="L2101" s="70"/>
      <c r="M2101" s="70">
        <f t="shared" si="19"/>
        <v>0</v>
      </c>
      <c r="N2101" s="70">
        <f>SUM($M$2085:M2101)/($A2101-273.15)</f>
        <v>0</v>
      </c>
      <c r="O2101" s="70">
        <f t="shared" si="20"/>
        <v>0</v>
      </c>
      <c r="P2101" s="70">
        <f t="shared" si="21"/>
        <v>0</v>
      </c>
      <c r="Q2101" s="70">
        <f t="shared" si="22"/>
        <v>0</v>
      </c>
      <c r="R2101" s="70"/>
      <c r="S2101" s="8" t="e">
        <f t="shared" si="23"/>
        <v>#DIV/0!</v>
      </c>
      <c r="U2101" s="8">
        <f t="shared" si="24"/>
        <v>29.128296403312497</v>
      </c>
      <c r="V2101" s="8">
        <f t="shared" si="25"/>
        <v>0</v>
      </c>
      <c r="W2101" s="70">
        <f>SUM($V$2085:V2101)/($A2101-273.15)</f>
        <v>0</v>
      </c>
      <c r="X2101" s="70">
        <f t="shared" si="26"/>
        <v>0</v>
      </c>
      <c r="Y2101" s="70">
        <f t="shared" si="27"/>
        <v>0</v>
      </c>
    </row>
    <row r="2102" spans="1:25" s="8" customFormat="1" x14ac:dyDescent="0.25">
      <c r="A2102" s="70">
        <f t="shared" si="28"/>
        <v>291.14999999999998</v>
      </c>
      <c r="B2102" s="70">
        <f t="shared" si="11"/>
        <v>33.596822205002503</v>
      </c>
      <c r="C2102" s="70">
        <f t="shared" si="14"/>
        <v>28.827740218988321</v>
      </c>
      <c r="D2102" s="70">
        <f t="shared" si="12"/>
        <v>29.127724503170001</v>
      </c>
      <c r="E2102" s="70">
        <f t="shared" si="13"/>
        <v>28.827740218988321</v>
      </c>
      <c r="F2102" s="70"/>
      <c r="G2102" s="70">
        <f t="shared" si="15"/>
        <v>0</v>
      </c>
      <c r="H2102" s="70">
        <f>SUM(G$2085:$G2102)/($A2102-273.15)</f>
        <v>0</v>
      </c>
      <c r="I2102" s="70">
        <f t="shared" si="16"/>
        <v>0</v>
      </c>
      <c r="J2102" s="70">
        <f t="shared" si="17"/>
        <v>0</v>
      </c>
      <c r="K2102" s="70">
        <f t="shared" si="18"/>
        <v>0</v>
      </c>
      <c r="L2102" s="70"/>
      <c r="M2102" s="70">
        <f t="shared" si="19"/>
        <v>0</v>
      </c>
      <c r="N2102" s="70">
        <f>SUM($M$2085:M2102)/($A2102-273.15)</f>
        <v>0</v>
      </c>
      <c r="O2102" s="70">
        <f t="shared" si="20"/>
        <v>0</v>
      </c>
      <c r="P2102" s="70">
        <f t="shared" si="21"/>
        <v>0</v>
      </c>
      <c r="Q2102" s="70">
        <f t="shared" si="22"/>
        <v>0</v>
      </c>
      <c r="R2102" s="70"/>
      <c r="S2102" s="8" t="e">
        <f t="shared" si="23"/>
        <v>#DIV/0!</v>
      </c>
      <c r="U2102" s="8">
        <f t="shared" si="24"/>
        <v>29.129998205812498</v>
      </c>
      <c r="V2102" s="8">
        <f t="shared" si="25"/>
        <v>0</v>
      </c>
      <c r="W2102" s="70">
        <f>SUM($V$2085:V2102)/($A2102-273.15)</f>
        <v>0</v>
      </c>
      <c r="X2102" s="70">
        <f t="shared" si="26"/>
        <v>0</v>
      </c>
      <c r="Y2102" s="70">
        <f t="shared" si="27"/>
        <v>0</v>
      </c>
    </row>
    <row r="2103" spans="1:25" s="8" customFormat="1" x14ac:dyDescent="0.25">
      <c r="A2103" s="70">
        <f t="shared" si="28"/>
        <v>292.14999999999998</v>
      </c>
      <c r="B2103" s="70">
        <f t="shared" si="11"/>
        <v>33.601235962702496</v>
      </c>
      <c r="C2103" s="70">
        <f t="shared" si="14"/>
        <v>28.85474704675519</v>
      </c>
      <c r="D2103" s="70">
        <f t="shared" si="12"/>
        <v>29.128407066770002</v>
      </c>
      <c r="E2103" s="70">
        <f t="shared" si="13"/>
        <v>28.85474704675519</v>
      </c>
      <c r="F2103" s="70"/>
      <c r="G2103" s="70">
        <f t="shared" si="15"/>
        <v>0</v>
      </c>
      <c r="H2103" s="70">
        <f>SUM(G$2085:$G2103)/($A2103-273.15)</f>
        <v>0</v>
      </c>
      <c r="I2103" s="70">
        <f t="shared" si="16"/>
        <v>0</v>
      </c>
      <c r="J2103" s="70">
        <f t="shared" si="17"/>
        <v>0</v>
      </c>
      <c r="K2103" s="70">
        <f t="shared" si="18"/>
        <v>0</v>
      </c>
      <c r="L2103" s="70"/>
      <c r="M2103" s="70">
        <f t="shared" si="19"/>
        <v>0</v>
      </c>
      <c r="N2103" s="70">
        <f>SUM($M$2085:M2103)/($A2103-273.15)</f>
        <v>0</v>
      </c>
      <c r="O2103" s="70">
        <f t="shared" si="20"/>
        <v>0</v>
      </c>
      <c r="P2103" s="70">
        <f t="shared" si="21"/>
        <v>0</v>
      </c>
      <c r="Q2103" s="70">
        <f t="shared" si="22"/>
        <v>0</v>
      </c>
      <c r="R2103" s="70"/>
      <c r="S2103" s="8" t="e">
        <f t="shared" si="23"/>
        <v>#DIV/0!</v>
      </c>
      <c r="U2103" s="8">
        <f t="shared" si="24"/>
        <v>29.131715858312496</v>
      </c>
      <c r="V2103" s="8">
        <f t="shared" si="25"/>
        <v>0</v>
      </c>
      <c r="W2103" s="70">
        <f>SUM($V$2085:V2103)/($A2103-273.15)</f>
        <v>0</v>
      </c>
      <c r="X2103" s="70">
        <f t="shared" si="26"/>
        <v>0</v>
      </c>
      <c r="Y2103" s="70">
        <f t="shared" si="27"/>
        <v>0</v>
      </c>
    </row>
    <row r="2104" spans="1:25" s="8" customFormat="1" x14ac:dyDescent="0.25">
      <c r="A2104" s="70">
        <f t="shared" si="28"/>
        <v>293.14999999999998</v>
      </c>
      <c r="B2104" s="70">
        <f t="shared" si="11"/>
        <v>33.605679258402496</v>
      </c>
      <c r="C2104" s="70">
        <f t="shared" si="14"/>
        <v>28.881517708893863</v>
      </c>
      <c r="D2104" s="70">
        <f t="shared" si="12"/>
        <v>29.12909581437</v>
      </c>
      <c r="E2104" s="70">
        <f t="shared" si="13"/>
        <v>28.881517708893863</v>
      </c>
      <c r="F2104" s="70"/>
      <c r="G2104" s="70">
        <f t="shared" si="15"/>
        <v>0</v>
      </c>
      <c r="H2104" s="70">
        <f>SUM(G$2085:$G2104)/($A2104-273.15)</f>
        <v>0</v>
      </c>
      <c r="I2104" s="70">
        <f t="shared" si="16"/>
        <v>0</v>
      </c>
      <c r="J2104" s="70">
        <f t="shared" si="17"/>
        <v>0</v>
      </c>
      <c r="K2104" s="70">
        <f t="shared" si="18"/>
        <v>0</v>
      </c>
      <c r="L2104" s="70"/>
      <c r="M2104" s="70">
        <f t="shared" si="19"/>
        <v>0</v>
      </c>
      <c r="N2104" s="70">
        <f>SUM($M$2085:M2104)/($A2104-273.15)</f>
        <v>0</v>
      </c>
      <c r="O2104" s="70">
        <f t="shared" si="20"/>
        <v>0</v>
      </c>
      <c r="P2104" s="70">
        <f t="shared" si="21"/>
        <v>0</v>
      </c>
      <c r="Q2104" s="70">
        <f t="shared" si="22"/>
        <v>0</v>
      </c>
      <c r="R2104" s="70"/>
      <c r="S2104" s="8" t="e">
        <f t="shared" si="23"/>
        <v>#DIV/0!</v>
      </c>
      <c r="U2104" s="8">
        <f t="shared" si="24"/>
        <v>29.133449360812499</v>
      </c>
      <c r="V2104" s="8">
        <f t="shared" si="25"/>
        <v>0</v>
      </c>
      <c r="W2104" s="70">
        <f>SUM($V$2085:V2104)/($A2104-273.15)</f>
        <v>0</v>
      </c>
      <c r="X2104" s="70">
        <f t="shared" si="26"/>
        <v>0</v>
      </c>
      <c r="Y2104" s="70">
        <f t="shared" si="27"/>
        <v>0</v>
      </c>
    </row>
    <row r="2105" spans="1:25" s="8" customFormat="1" x14ac:dyDescent="0.25">
      <c r="A2105" s="70">
        <f t="shared" si="28"/>
        <v>294.14999999999998</v>
      </c>
      <c r="B2105" s="70">
        <f t="shared" si="11"/>
        <v>33.610152092102496</v>
      </c>
      <c r="C2105" s="70">
        <f t="shared" si="14"/>
        <v>28.908055400985404</v>
      </c>
      <c r="D2105" s="70">
        <f t="shared" si="12"/>
        <v>29.129790745969999</v>
      </c>
      <c r="E2105" s="70">
        <f t="shared" si="13"/>
        <v>28.908055400985404</v>
      </c>
      <c r="F2105" s="70"/>
      <c r="G2105" s="70">
        <f t="shared" si="15"/>
        <v>0</v>
      </c>
      <c r="H2105" s="70">
        <f>SUM(G$2085:$G2105)/($A2105-273.15)</f>
        <v>0</v>
      </c>
      <c r="I2105" s="70">
        <f t="shared" si="16"/>
        <v>0</v>
      </c>
      <c r="J2105" s="70">
        <f t="shared" si="17"/>
        <v>0</v>
      </c>
      <c r="K2105" s="70">
        <f t="shared" si="18"/>
        <v>0</v>
      </c>
      <c r="L2105" s="70"/>
      <c r="M2105" s="70">
        <f t="shared" si="19"/>
        <v>0</v>
      </c>
      <c r="N2105" s="70">
        <f>SUM($M$2085:M2105)/($A2105-273.15)</f>
        <v>0</v>
      </c>
      <c r="O2105" s="70">
        <f t="shared" si="20"/>
        <v>0</v>
      </c>
      <c r="P2105" s="70">
        <f t="shared" si="21"/>
        <v>0</v>
      </c>
      <c r="Q2105" s="70">
        <f t="shared" si="22"/>
        <v>0</v>
      </c>
      <c r="R2105" s="70"/>
      <c r="S2105" s="8" t="e">
        <f t="shared" si="23"/>
        <v>#DIV/0!</v>
      </c>
      <c r="U2105" s="8">
        <f t="shared" si="24"/>
        <v>29.135198713312498</v>
      </c>
      <c r="V2105" s="8">
        <f t="shared" si="25"/>
        <v>0</v>
      </c>
      <c r="W2105" s="70">
        <f>SUM($V$2085:V2105)/($A2105-273.15)</f>
        <v>0</v>
      </c>
      <c r="X2105" s="70">
        <f t="shared" si="26"/>
        <v>0</v>
      </c>
      <c r="Y2105" s="70">
        <f t="shared" si="27"/>
        <v>0</v>
      </c>
    </row>
    <row r="2106" spans="1:25" s="8" customFormat="1" x14ac:dyDescent="0.25">
      <c r="A2106" s="70">
        <f t="shared" si="28"/>
        <v>295.14999999999998</v>
      </c>
      <c r="B2106" s="70">
        <f t="shared" si="11"/>
        <v>33.614654463802502</v>
      </c>
      <c r="C2106" s="70">
        <f t="shared" si="14"/>
        <v>28.934363264567889</v>
      </c>
      <c r="D2106" s="70">
        <f t="shared" si="12"/>
        <v>29.13049186157</v>
      </c>
      <c r="E2106" s="70">
        <f t="shared" si="13"/>
        <v>28.934363264567889</v>
      </c>
      <c r="F2106" s="70"/>
      <c r="G2106" s="70">
        <f t="shared" si="15"/>
        <v>0</v>
      </c>
      <c r="H2106" s="70">
        <f>SUM(G$2085:$G2106)/($A2106-273.15)</f>
        <v>0</v>
      </c>
      <c r="I2106" s="70">
        <f t="shared" si="16"/>
        <v>0</v>
      </c>
      <c r="J2106" s="70">
        <f t="shared" si="17"/>
        <v>0</v>
      </c>
      <c r="K2106" s="70">
        <f t="shared" si="18"/>
        <v>0</v>
      </c>
      <c r="L2106" s="70"/>
      <c r="M2106" s="70">
        <f t="shared" si="19"/>
        <v>0</v>
      </c>
      <c r="N2106" s="70">
        <f>SUM($M$2085:M2106)/($A2106-273.15)</f>
        <v>0</v>
      </c>
      <c r="O2106" s="70">
        <f t="shared" si="20"/>
        <v>0</v>
      </c>
      <c r="P2106" s="70">
        <f t="shared" si="21"/>
        <v>0</v>
      </c>
      <c r="Q2106" s="70">
        <f t="shared" si="22"/>
        <v>0</v>
      </c>
      <c r="R2106" s="70"/>
      <c r="S2106" s="8" t="e">
        <f t="shared" si="23"/>
        <v>#DIV/0!</v>
      </c>
      <c r="U2106" s="8">
        <f t="shared" si="24"/>
        <v>29.136963915812498</v>
      </c>
      <c r="V2106" s="8">
        <f t="shared" si="25"/>
        <v>0</v>
      </c>
      <c r="W2106" s="70">
        <f>SUM($V$2085:V2106)/($A2106-273.15)</f>
        <v>0</v>
      </c>
      <c r="X2106" s="70">
        <f t="shared" si="26"/>
        <v>0</v>
      </c>
      <c r="Y2106" s="70">
        <f t="shared" si="27"/>
        <v>0</v>
      </c>
    </row>
    <row r="2107" spans="1:25" s="8" customFormat="1" x14ac:dyDescent="0.25">
      <c r="A2107" s="70">
        <f t="shared" si="28"/>
        <v>296.14999999999998</v>
      </c>
      <c r="B2107" s="70">
        <f t="shared" si="11"/>
        <v>33.619186373502501</v>
      </c>
      <c r="C2107" s="70">
        <f t="shared" si="14"/>
        <v>28.960444388229448</v>
      </c>
      <c r="D2107" s="70">
        <f t="shared" si="12"/>
        <v>29.131199161169999</v>
      </c>
      <c r="E2107" s="70">
        <f t="shared" si="13"/>
        <v>28.960444388229448</v>
      </c>
      <c r="F2107" s="70"/>
      <c r="G2107" s="70">
        <f t="shared" si="15"/>
        <v>0</v>
      </c>
      <c r="H2107" s="70">
        <f>SUM(G$2085:$G2107)/($A2107-273.15)</f>
        <v>0</v>
      </c>
      <c r="I2107" s="70">
        <f t="shared" si="16"/>
        <v>0</v>
      </c>
      <c r="J2107" s="70">
        <f t="shared" si="17"/>
        <v>0</v>
      </c>
      <c r="K2107" s="70">
        <f t="shared" si="18"/>
        <v>0</v>
      </c>
      <c r="L2107" s="70"/>
      <c r="M2107" s="70">
        <f t="shared" si="19"/>
        <v>0</v>
      </c>
      <c r="N2107" s="70">
        <f>SUM($M$2085:M2107)/($A2107-273.15)</f>
        <v>0</v>
      </c>
      <c r="O2107" s="70">
        <f t="shared" si="20"/>
        <v>0</v>
      </c>
      <c r="P2107" s="70">
        <f t="shared" si="21"/>
        <v>0</v>
      </c>
      <c r="Q2107" s="70">
        <f t="shared" si="22"/>
        <v>0</v>
      </c>
      <c r="R2107" s="70"/>
      <c r="S2107" s="8" t="e">
        <f t="shared" si="23"/>
        <v>#DIV/0!</v>
      </c>
      <c r="U2107" s="8">
        <f t="shared" si="24"/>
        <v>29.138744968312498</v>
      </c>
      <c r="V2107" s="8">
        <f t="shared" si="25"/>
        <v>0</v>
      </c>
      <c r="W2107" s="70">
        <f>SUM($V$2085:V2107)/($A2107-273.15)</f>
        <v>0</v>
      </c>
      <c r="X2107" s="70">
        <f t="shared" si="26"/>
        <v>0</v>
      </c>
      <c r="Y2107" s="70">
        <f t="shared" si="27"/>
        <v>0</v>
      </c>
    </row>
    <row r="2108" spans="1:25" s="8" customFormat="1" x14ac:dyDescent="0.25">
      <c r="A2108" s="70">
        <f t="shared" si="28"/>
        <v>297.14999999999998</v>
      </c>
      <c r="B2108" s="70">
        <f t="shared" si="11"/>
        <v>33.6237478212025</v>
      </c>
      <c r="C2108" s="70">
        <f t="shared" si="14"/>
        <v>28.98630180867562</v>
      </c>
      <c r="D2108" s="70">
        <f t="shared" si="12"/>
        <v>29.131912644769997</v>
      </c>
      <c r="E2108" s="70">
        <f t="shared" si="13"/>
        <v>28.98630180867562</v>
      </c>
      <c r="F2108" s="70"/>
      <c r="G2108" s="70">
        <f t="shared" si="15"/>
        <v>0</v>
      </c>
      <c r="H2108" s="70">
        <f>SUM(G$2085:$G2108)/($A2108-273.15)</f>
        <v>0</v>
      </c>
      <c r="I2108" s="70">
        <f t="shared" si="16"/>
        <v>0</v>
      </c>
      <c r="J2108" s="70">
        <f t="shared" si="17"/>
        <v>0</v>
      </c>
      <c r="K2108" s="70">
        <f t="shared" si="18"/>
        <v>0</v>
      </c>
      <c r="L2108" s="70"/>
      <c r="M2108" s="70">
        <f t="shared" si="19"/>
        <v>0</v>
      </c>
      <c r="N2108" s="70">
        <f>SUM($M$2085:M2108)/($A2108-273.15)</f>
        <v>0</v>
      </c>
      <c r="O2108" s="70">
        <f t="shared" si="20"/>
        <v>0</v>
      </c>
      <c r="P2108" s="70">
        <f t="shared" si="21"/>
        <v>0</v>
      </c>
      <c r="Q2108" s="70">
        <f t="shared" si="22"/>
        <v>0</v>
      </c>
      <c r="R2108" s="70"/>
      <c r="S2108" s="8" t="e">
        <f t="shared" si="23"/>
        <v>#DIV/0!</v>
      </c>
      <c r="U2108" s="8">
        <f t="shared" si="24"/>
        <v>29.140541870812498</v>
      </c>
      <c r="V2108" s="8">
        <f t="shared" si="25"/>
        <v>0</v>
      </c>
      <c r="W2108" s="70">
        <f>SUM($V$2085:V2108)/($A2108-273.15)</f>
        <v>0</v>
      </c>
      <c r="X2108" s="70">
        <f t="shared" si="26"/>
        <v>0</v>
      </c>
      <c r="Y2108" s="70">
        <f t="shared" si="27"/>
        <v>0</v>
      </c>
    </row>
    <row r="2109" spans="1:25" s="8" customFormat="1" x14ac:dyDescent="0.25">
      <c r="A2109" s="70">
        <f t="shared" si="28"/>
        <v>298.14999999999998</v>
      </c>
      <c r="B2109" s="70">
        <f t="shared" si="11"/>
        <v>33.628338806902491</v>
      </c>
      <c r="C2109" s="70">
        <f t="shared" si="14"/>
        <v>29.011938511771696</v>
      </c>
      <c r="D2109" s="70">
        <f t="shared" si="12"/>
        <v>29.132632312369999</v>
      </c>
      <c r="E2109" s="70">
        <f t="shared" si="13"/>
        <v>29.011938511771696</v>
      </c>
      <c r="F2109" s="70"/>
      <c r="G2109" s="70">
        <f t="shared" si="15"/>
        <v>0</v>
      </c>
      <c r="H2109" s="70">
        <f>SUM(G$2085:$G2109)/($A2109-273.15)</f>
        <v>0</v>
      </c>
      <c r="I2109" s="70">
        <f t="shared" si="16"/>
        <v>0</v>
      </c>
      <c r="J2109" s="70">
        <f t="shared" si="17"/>
        <v>0</v>
      </c>
      <c r="K2109" s="70">
        <f t="shared" si="18"/>
        <v>0</v>
      </c>
      <c r="L2109" s="70"/>
      <c r="M2109" s="70">
        <f t="shared" si="19"/>
        <v>0</v>
      </c>
      <c r="N2109" s="70">
        <f>SUM($M$2085:M2109)/($A2109-273.15)</f>
        <v>0</v>
      </c>
      <c r="O2109" s="70">
        <f t="shared" si="20"/>
        <v>0</v>
      </c>
      <c r="P2109" s="70">
        <f t="shared" si="21"/>
        <v>0</v>
      </c>
      <c r="Q2109" s="70">
        <f t="shared" si="22"/>
        <v>0</v>
      </c>
      <c r="R2109" s="70"/>
      <c r="S2109" s="8" t="e">
        <f t="shared" si="23"/>
        <v>#DIV/0!</v>
      </c>
      <c r="U2109" s="8">
        <f t="shared" si="24"/>
        <v>29.142354623312499</v>
      </c>
      <c r="V2109" s="8">
        <f t="shared" si="25"/>
        <v>0</v>
      </c>
      <c r="W2109" s="70">
        <f>SUM($V$2085:V2109)/($A2109-273.15)</f>
        <v>0</v>
      </c>
      <c r="X2109" s="70">
        <f t="shared" si="26"/>
        <v>0</v>
      </c>
      <c r="Y2109" s="70">
        <f t="shared" si="27"/>
        <v>0</v>
      </c>
    </row>
    <row r="2110" spans="1:25" s="8" customFormat="1" x14ac:dyDescent="0.25">
      <c r="A2110" s="70">
        <f t="shared" si="28"/>
        <v>299.14999999999998</v>
      </c>
      <c r="B2110" s="70">
        <f t="shared" si="11"/>
        <v>33.632959330602496</v>
      </c>
      <c r="C2110" s="70">
        <f t="shared" si="14"/>
        <v>29.037357433560683</v>
      </c>
      <c r="D2110" s="70">
        <f t="shared" si="12"/>
        <v>29.133358163969998</v>
      </c>
      <c r="E2110" s="70">
        <f t="shared" si="13"/>
        <v>29.037357433560683</v>
      </c>
      <c r="F2110" s="70"/>
      <c r="G2110" s="70">
        <f t="shared" si="15"/>
        <v>0</v>
      </c>
      <c r="H2110" s="70">
        <f>SUM(G$2085:$G2110)/($A2110-273.15)</f>
        <v>0</v>
      </c>
      <c r="I2110" s="70">
        <f t="shared" si="16"/>
        <v>0</v>
      </c>
      <c r="J2110" s="70">
        <f t="shared" si="17"/>
        <v>0</v>
      </c>
      <c r="K2110" s="70">
        <f t="shared" si="18"/>
        <v>0</v>
      </c>
      <c r="L2110" s="70"/>
      <c r="M2110" s="70">
        <f t="shared" si="19"/>
        <v>0</v>
      </c>
      <c r="N2110" s="70">
        <f>SUM($M$2085:M2110)/($A2110-273.15)</f>
        <v>0</v>
      </c>
      <c r="O2110" s="70">
        <f t="shared" si="20"/>
        <v>0</v>
      </c>
      <c r="P2110" s="70">
        <f t="shared" si="21"/>
        <v>0</v>
      </c>
      <c r="Q2110" s="70">
        <f t="shared" si="22"/>
        <v>0</v>
      </c>
      <c r="R2110" s="70"/>
      <c r="S2110" s="8" t="e">
        <f t="shared" si="23"/>
        <v>#DIV/0!</v>
      </c>
      <c r="U2110" s="8">
        <f t="shared" si="24"/>
        <v>29.144183225812498</v>
      </c>
      <c r="V2110" s="8">
        <f t="shared" si="25"/>
        <v>0</v>
      </c>
      <c r="W2110" s="70">
        <f>SUM($V$2085:V2110)/($A2110-273.15)</f>
        <v>0</v>
      </c>
      <c r="X2110" s="70">
        <f t="shared" si="26"/>
        <v>0</v>
      </c>
      <c r="Y2110" s="70">
        <f t="shared" si="27"/>
        <v>0</v>
      </c>
    </row>
    <row r="2111" spans="1:25" s="8" customFormat="1" x14ac:dyDescent="0.25">
      <c r="A2111" s="70">
        <f t="shared" si="28"/>
        <v>300.14999999999998</v>
      </c>
      <c r="B2111" s="70">
        <f t="shared" si="11"/>
        <v>33.637609392302494</v>
      </c>
      <c r="C2111" s="70">
        <f t="shared" si="14"/>
        <v>29.062561461257623</v>
      </c>
      <c r="D2111" s="70">
        <f t="shared" si="12"/>
        <v>29.134090199569997</v>
      </c>
      <c r="E2111" s="70">
        <f t="shared" si="13"/>
        <v>29.062561461257623</v>
      </c>
      <c r="F2111" s="70"/>
      <c r="G2111" s="70">
        <f t="shared" si="15"/>
        <v>0</v>
      </c>
      <c r="H2111" s="70">
        <f>SUM(G$2085:$G2111)/($A2111-273.15)</f>
        <v>0</v>
      </c>
      <c r="I2111" s="70">
        <f t="shared" si="16"/>
        <v>0</v>
      </c>
      <c r="J2111" s="70">
        <f t="shared" si="17"/>
        <v>0</v>
      </c>
      <c r="K2111" s="70">
        <f t="shared" si="18"/>
        <v>0</v>
      </c>
      <c r="L2111" s="70"/>
      <c r="M2111" s="70">
        <f t="shared" si="19"/>
        <v>0</v>
      </c>
      <c r="N2111" s="70">
        <f>SUM($M$2085:M2111)/($A2111-273.15)</f>
        <v>0</v>
      </c>
      <c r="O2111" s="70">
        <f t="shared" si="20"/>
        <v>0</v>
      </c>
      <c r="P2111" s="70">
        <f t="shared" si="21"/>
        <v>0</v>
      </c>
      <c r="Q2111" s="70">
        <f t="shared" si="22"/>
        <v>0</v>
      </c>
      <c r="R2111" s="70"/>
      <c r="S2111" s="8" t="e">
        <f t="shared" si="23"/>
        <v>#DIV/0!</v>
      </c>
      <c r="U2111" s="8">
        <f t="shared" si="24"/>
        <v>29.1460276783125</v>
      </c>
      <c r="V2111" s="8">
        <f t="shared" si="25"/>
        <v>0</v>
      </c>
      <c r="W2111" s="70">
        <f>SUM($V$2085:V2111)/($A2111-273.15)</f>
        <v>0</v>
      </c>
      <c r="X2111" s="70">
        <f t="shared" si="26"/>
        <v>0</v>
      </c>
      <c r="Y2111" s="70">
        <f t="shared" si="27"/>
        <v>0</v>
      </c>
    </row>
    <row r="2112" spans="1:25" s="8" customFormat="1" x14ac:dyDescent="0.25">
      <c r="A2112" s="70">
        <f t="shared" si="28"/>
        <v>301.14999999999998</v>
      </c>
      <c r="B2112" s="70">
        <f t="shared" si="11"/>
        <v>33.642288992002499</v>
      </c>
      <c r="C2112" s="70">
        <f t="shared" si="14"/>
        <v>29.087553434220769</v>
      </c>
      <c r="D2112" s="70">
        <f t="shared" si="12"/>
        <v>29.134828419169999</v>
      </c>
      <c r="E2112" s="70">
        <f t="shared" si="13"/>
        <v>29.087553434220769</v>
      </c>
      <c r="F2112" s="70"/>
      <c r="G2112" s="70">
        <f t="shared" si="15"/>
        <v>0</v>
      </c>
      <c r="H2112" s="70">
        <f>SUM(G$2085:$G2112)/($A2112-273.15)</f>
        <v>0</v>
      </c>
      <c r="I2112" s="70">
        <f t="shared" si="16"/>
        <v>0</v>
      </c>
      <c r="J2112" s="70">
        <f t="shared" si="17"/>
        <v>0</v>
      </c>
      <c r="K2112" s="70">
        <f t="shared" si="18"/>
        <v>0</v>
      </c>
      <c r="L2112" s="70"/>
      <c r="M2112" s="70">
        <f t="shared" si="19"/>
        <v>0</v>
      </c>
      <c r="N2112" s="70">
        <f>SUM($M$2085:M2112)/($A2112-273.15)</f>
        <v>0</v>
      </c>
      <c r="O2112" s="70">
        <f t="shared" si="20"/>
        <v>0</v>
      </c>
      <c r="P2112" s="70">
        <f t="shared" si="21"/>
        <v>0</v>
      </c>
      <c r="Q2112" s="70">
        <f t="shared" si="22"/>
        <v>0</v>
      </c>
      <c r="R2112" s="70"/>
      <c r="S2112" s="8" t="e">
        <f t="shared" si="23"/>
        <v>#DIV/0!</v>
      </c>
      <c r="U2112" s="8">
        <f t="shared" si="24"/>
        <v>29.147887980812499</v>
      </c>
      <c r="V2112" s="8">
        <f t="shared" si="25"/>
        <v>0</v>
      </c>
      <c r="W2112" s="70">
        <f>SUM($V$2085:V2112)/($A2112-273.15)</f>
        <v>0</v>
      </c>
      <c r="X2112" s="70">
        <f t="shared" si="26"/>
        <v>0</v>
      </c>
      <c r="Y2112" s="70">
        <f t="shared" si="27"/>
        <v>0</v>
      </c>
    </row>
    <row r="2113" spans="1:25" s="8" customFormat="1" x14ac:dyDescent="0.25">
      <c r="A2113" s="70">
        <f t="shared" si="28"/>
        <v>302.14999999999998</v>
      </c>
      <c r="B2113" s="70">
        <f t="shared" si="11"/>
        <v>33.646998129702503</v>
      </c>
      <c r="C2113" s="70">
        <f t="shared" si="14"/>
        <v>29.112336144900379</v>
      </c>
      <c r="D2113" s="70">
        <f t="shared" si="12"/>
        <v>29.135572822769998</v>
      </c>
      <c r="E2113" s="70">
        <f t="shared" si="13"/>
        <v>29.112336144900379</v>
      </c>
      <c r="F2113" s="70"/>
      <c r="G2113" s="70">
        <f t="shared" si="15"/>
        <v>0</v>
      </c>
      <c r="H2113" s="70">
        <f>SUM(G$2085:$G2113)/($A2113-273.15)</f>
        <v>0</v>
      </c>
      <c r="I2113" s="70">
        <f t="shared" si="16"/>
        <v>0</v>
      </c>
      <c r="J2113" s="70">
        <f t="shared" si="17"/>
        <v>0</v>
      </c>
      <c r="K2113" s="70">
        <f t="shared" si="18"/>
        <v>0</v>
      </c>
      <c r="L2113" s="70"/>
      <c r="M2113" s="70">
        <f t="shared" si="19"/>
        <v>0</v>
      </c>
      <c r="N2113" s="70">
        <f>SUM($M$2085:M2113)/($A2113-273.15)</f>
        <v>0</v>
      </c>
      <c r="O2113" s="70">
        <f t="shared" si="20"/>
        <v>0</v>
      </c>
      <c r="P2113" s="70">
        <f t="shared" si="21"/>
        <v>0</v>
      </c>
      <c r="Q2113" s="70">
        <f t="shared" si="22"/>
        <v>0</v>
      </c>
      <c r="R2113" s="70"/>
      <c r="S2113" s="8" t="e">
        <f t="shared" si="23"/>
        <v>#DIV/0!</v>
      </c>
      <c r="U2113" s="8">
        <f t="shared" si="24"/>
        <v>29.149764133312498</v>
      </c>
      <c r="V2113" s="8">
        <f t="shared" si="25"/>
        <v>0</v>
      </c>
      <c r="W2113" s="70">
        <f>SUM($V$2085:V2113)/($A2113-273.15)</f>
        <v>0</v>
      </c>
      <c r="X2113" s="70">
        <f t="shared" si="26"/>
        <v>0</v>
      </c>
      <c r="Y2113" s="70">
        <f t="shared" si="27"/>
        <v>0</v>
      </c>
    </row>
    <row r="2114" spans="1:25" s="8" customFormat="1" x14ac:dyDescent="0.25">
      <c r="A2114" s="70">
        <f t="shared" si="28"/>
        <v>303.14999999999998</v>
      </c>
      <c r="B2114" s="70">
        <f t="shared" si="11"/>
        <v>33.6517368054025</v>
      </c>
      <c r="C2114" s="70">
        <f t="shared" si="14"/>
        <v>29.136912339765537</v>
      </c>
      <c r="D2114" s="70">
        <f t="shared" si="12"/>
        <v>29.13632341037</v>
      </c>
      <c r="E2114" s="70">
        <f t="shared" si="13"/>
        <v>29.136912339765537</v>
      </c>
      <c r="F2114" s="70"/>
      <c r="G2114" s="70">
        <f t="shared" si="15"/>
        <v>0</v>
      </c>
      <c r="H2114" s="70">
        <f>SUM(G$2085:$G2114)/($A2114-273.15)</f>
        <v>0</v>
      </c>
      <c r="I2114" s="70">
        <f t="shared" si="16"/>
        <v>0</v>
      </c>
      <c r="J2114" s="70">
        <f t="shared" si="17"/>
        <v>0</v>
      </c>
      <c r="K2114" s="70">
        <f t="shared" si="18"/>
        <v>0</v>
      </c>
      <c r="L2114" s="70"/>
      <c r="M2114" s="70">
        <f t="shared" si="19"/>
        <v>0</v>
      </c>
      <c r="N2114" s="70">
        <f>SUM($M$2085:M2114)/($A2114-273.15)</f>
        <v>0</v>
      </c>
      <c r="O2114" s="70">
        <f t="shared" si="20"/>
        <v>0</v>
      </c>
      <c r="P2114" s="70">
        <f t="shared" si="21"/>
        <v>0</v>
      </c>
      <c r="Q2114" s="70">
        <f t="shared" si="22"/>
        <v>0</v>
      </c>
      <c r="R2114" s="70"/>
      <c r="S2114" s="8" t="e">
        <f t="shared" si="23"/>
        <v>#DIV/0!</v>
      </c>
      <c r="U2114" s="8">
        <f t="shared" si="24"/>
        <v>29.151656135812498</v>
      </c>
      <c r="V2114" s="8">
        <f t="shared" si="25"/>
        <v>0</v>
      </c>
      <c r="W2114" s="70">
        <f>SUM($V$2085:V2114)/($A2114-273.15)</f>
        <v>0</v>
      </c>
      <c r="X2114" s="70">
        <f t="shared" si="26"/>
        <v>0</v>
      </c>
      <c r="Y2114" s="70">
        <f t="shared" si="27"/>
        <v>0</v>
      </c>
    </row>
    <row r="2115" spans="1:25" s="8" customFormat="1" x14ac:dyDescent="0.25">
      <c r="A2115" s="70">
        <f t="shared" si="28"/>
        <v>304.14999999999998</v>
      </c>
      <c r="B2115" s="70">
        <f t="shared" si="11"/>
        <v>33.656505019102497</v>
      </c>
      <c r="C2115" s="70">
        <f t="shared" si="14"/>
        <v>29.161284720209768</v>
      </c>
      <c r="D2115" s="70">
        <f t="shared" si="12"/>
        <v>29.137080181969999</v>
      </c>
      <c r="E2115" s="70">
        <f t="shared" si="13"/>
        <v>29.161284720209768</v>
      </c>
      <c r="F2115" s="70"/>
      <c r="G2115" s="70">
        <f t="shared" si="15"/>
        <v>0</v>
      </c>
      <c r="H2115" s="70">
        <f>SUM(G$2085:$G2115)/($A2115-273.15)</f>
        <v>0</v>
      </c>
      <c r="I2115" s="70">
        <f t="shared" si="16"/>
        <v>0</v>
      </c>
      <c r="J2115" s="70">
        <f t="shared" si="17"/>
        <v>0</v>
      </c>
      <c r="K2115" s="70">
        <f t="shared" si="18"/>
        <v>0</v>
      </c>
      <c r="L2115" s="70"/>
      <c r="M2115" s="70">
        <f t="shared" si="19"/>
        <v>0</v>
      </c>
      <c r="N2115" s="70">
        <f>SUM($M$2085:M2115)/($A2115-273.15)</f>
        <v>0</v>
      </c>
      <c r="O2115" s="70">
        <f t="shared" si="20"/>
        <v>0</v>
      </c>
      <c r="P2115" s="70">
        <f t="shared" si="21"/>
        <v>0</v>
      </c>
      <c r="Q2115" s="70">
        <f t="shared" si="22"/>
        <v>0</v>
      </c>
      <c r="R2115" s="70"/>
      <c r="S2115" s="8" t="e">
        <f t="shared" si="23"/>
        <v>#DIV/0!</v>
      </c>
      <c r="U2115" s="8">
        <f t="shared" si="24"/>
        <v>29.153563988312499</v>
      </c>
      <c r="V2115" s="8">
        <f t="shared" si="25"/>
        <v>0</v>
      </c>
      <c r="W2115" s="70">
        <f>SUM($V$2085:V2115)/($A2115-273.15)</f>
        <v>0</v>
      </c>
      <c r="X2115" s="70">
        <f t="shared" si="26"/>
        <v>0</v>
      </c>
      <c r="Y2115" s="70">
        <f t="shared" si="27"/>
        <v>0</v>
      </c>
    </row>
    <row r="2116" spans="1:25" s="8" customFormat="1" x14ac:dyDescent="0.25">
      <c r="A2116" s="70">
        <f t="shared" si="28"/>
        <v>305.14999999999998</v>
      </c>
      <c r="B2116" s="70">
        <f t="shared" si="11"/>
        <v>33.661302770802493</v>
      </c>
      <c r="C2116" s="70">
        <f t="shared" si="14"/>
        <v>29.185455943435887</v>
      </c>
      <c r="D2116" s="70">
        <f t="shared" si="12"/>
        <v>29.137843137569998</v>
      </c>
      <c r="E2116" s="70">
        <f t="shared" si="13"/>
        <v>29.185455943435887</v>
      </c>
      <c r="F2116" s="70"/>
      <c r="G2116" s="70">
        <f t="shared" si="15"/>
        <v>0</v>
      </c>
      <c r="H2116" s="70">
        <f>SUM(G$2085:$G2116)/($A2116-273.15)</f>
        <v>0</v>
      </c>
      <c r="I2116" s="70">
        <f t="shared" si="16"/>
        <v>0</v>
      </c>
      <c r="J2116" s="70">
        <f t="shared" si="17"/>
        <v>0</v>
      </c>
      <c r="K2116" s="70">
        <f t="shared" si="18"/>
        <v>0</v>
      </c>
      <c r="L2116" s="70"/>
      <c r="M2116" s="70">
        <f t="shared" si="19"/>
        <v>0</v>
      </c>
      <c r="N2116" s="70">
        <f>SUM($M$2085:M2116)/($A2116-273.15)</f>
        <v>0</v>
      </c>
      <c r="O2116" s="70">
        <f t="shared" si="20"/>
        <v>0</v>
      </c>
      <c r="P2116" s="70">
        <f t="shared" si="21"/>
        <v>0</v>
      </c>
      <c r="Q2116" s="70">
        <f t="shared" si="22"/>
        <v>0</v>
      </c>
      <c r="R2116" s="70"/>
      <c r="S2116" s="8" t="e">
        <f t="shared" si="23"/>
        <v>#DIV/0!</v>
      </c>
      <c r="U2116" s="8">
        <f t="shared" si="24"/>
        <v>29.155487690812496</v>
      </c>
      <c r="V2116" s="8">
        <f t="shared" si="25"/>
        <v>0</v>
      </c>
      <c r="W2116" s="70">
        <f>SUM($V$2085:V2116)/($A2116-273.15)</f>
        <v>0</v>
      </c>
      <c r="X2116" s="70">
        <f t="shared" si="26"/>
        <v>0</v>
      </c>
      <c r="Y2116" s="70">
        <f t="shared" si="27"/>
        <v>0</v>
      </c>
    </row>
    <row r="2117" spans="1:25" s="8" customFormat="1" x14ac:dyDescent="0.25">
      <c r="A2117" s="70">
        <f t="shared" si="28"/>
        <v>306.14999999999998</v>
      </c>
      <c r="B2117" s="70">
        <f t="shared" si="11"/>
        <v>33.666130060502503</v>
      </c>
      <c r="C2117" s="70">
        <f t="shared" si="14"/>
        <v>29.209428623320616</v>
      </c>
      <c r="D2117" s="70">
        <f t="shared" si="12"/>
        <v>29.138612277170001</v>
      </c>
      <c r="E2117" s="70">
        <f t="shared" si="13"/>
        <v>29.209428623320616</v>
      </c>
      <c r="F2117" s="70"/>
      <c r="G2117" s="70">
        <f t="shared" si="15"/>
        <v>0</v>
      </c>
      <c r="H2117" s="70">
        <f>SUM(G$2085:$G2117)/($A2117-273.15)</f>
        <v>0</v>
      </c>
      <c r="I2117" s="70">
        <f t="shared" si="16"/>
        <v>0</v>
      </c>
      <c r="J2117" s="70">
        <f t="shared" si="17"/>
        <v>0</v>
      </c>
      <c r="K2117" s="70">
        <f t="shared" si="18"/>
        <v>0</v>
      </c>
      <c r="L2117" s="70"/>
      <c r="M2117" s="70">
        <f t="shared" si="19"/>
        <v>0</v>
      </c>
      <c r="N2117" s="70">
        <f>SUM($M$2085:M2117)/($A2117-273.15)</f>
        <v>0</v>
      </c>
      <c r="O2117" s="70">
        <f t="shared" si="20"/>
        <v>0</v>
      </c>
      <c r="P2117" s="70">
        <f t="shared" si="21"/>
        <v>0</v>
      </c>
      <c r="Q2117" s="70">
        <f t="shared" si="22"/>
        <v>0</v>
      </c>
      <c r="R2117" s="70"/>
      <c r="S2117" s="8" t="e">
        <f t="shared" si="23"/>
        <v>#DIV/0!</v>
      </c>
      <c r="U2117" s="8">
        <f t="shared" si="24"/>
        <v>29.157427243312497</v>
      </c>
      <c r="V2117" s="8">
        <f t="shared" si="25"/>
        <v>0</v>
      </c>
      <c r="W2117" s="70">
        <f>SUM($V$2085:V2117)/($A2117-273.15)</f>
        <v>0</v>
      </c>
      <c r="X2117" s="70">
        <f t="shared" si="26"/>
        <v>0</v>
      </c>
      <c r="Y2117" s="70">
        <f t="shared" si="27"/>
        <v>0</v>
      </c>
    </row>
    <row r="2118" spans="1:25" s="8" customFormat="1" x14ac:dyDescent="0.25">
      <c r="A2118" s="70">
        <f t="shared" si="28"/>
        <v>307.14999999999998</v>
      </c>
      <c r="B2118" s="70">
        <f t="shared" si="11"/>
        <v>33.670986888202499</v>
      </c>
      <c r="C2118" s="70">
        <f t="shared" si="14"/>
        <v>29.233205331259551</v>
      </c>
      <c r="D2118" s="70">
        <f t="shared" si="12"/>
        <v>29.13938760077</v>
      </c>
      <c r="E2118" s="70">
        <f t="shared" si="13"/>
        <v>29.233205331259551</v>
      </c>
      <c r="F2118" s="70"/>
      <c r="G2118" s="70">
        <f t="shared" si="15"/>
        <v>0</v>
      </c>
      <c r="H2118" s="70">
        <f>SUM(G$2085:$G2118)/($A2118-273.15)</f>
        <v>0</v>
      </c>
      <c r="I2118" s="70">
        <f t="shared" si="16"/>
        <v>0</v>
      </c>
      <c r="J2118" s="70">
        <f t="shared" si="17"/>
        <v>0</v>
      </c>
      <c r="K2118" s="70">
        <f t="shared" si="18"/>
        <v>0</v>
      </c>
      <c r="L2118" s="70"/>
      <c r="M2118" s="70">
        <f t="shared" si="19"/>
        <v>0</v>
      </c>
      <c r="N2118" s="70">
        <f>SUM($M$2085:M2118)/($A2118-273.15)</f>
        <v>0</v>
      </c>
      <c r="O2118" s="70">
        <f t="shared" si="20"/>
        <v>0</v>
      </c>
      <c r="P2118" s="70">
        <f t="shared" si="21"/>
        <v>0</v>
      </c>
      <c r="Q2118" s="70">
        <f t="shared" si="22"/>
        <v>0</v>
      </c>
      <c r="R2118" s="70"/>
      <c r="S2118" s="8" t="e">
        <f t="shared" si="23"/>
        <v>#DIV/0!</v>
      </c>
      <c r="U2118" s="8">
        <f t="shared" si="24"/>
        <v>29.159382645812499</v>
      </c>
      <c r="V2118" s="8">
        <f t="shared" si="25"/>
        <v>0</v>
      </c>
      <c r="W2118" s="70">
        <f>SUM($V$2085:V2118)/($A2118-273.15)</f>
        <v>0</v>
      </c>
      <c r="X2118" s="70">
        <f t="shared" si="26"/>
        <v>0</v>
      </c>
      <c r="Y2118" s="70">
        <f t="shared" si="27"/>
        <v>0</v>
      </c>
    </row>
    <row r="2119" spans="1:25" s="8" customFormat="1" x14ac:dyDescent="0.25">
      <c r="A2119" s="70">
        <f t="shared" si="28"/>
        <v>308.14999999999998</v>
      </c>
      <c r="B2119" s="70">
        <f t="shared" si="11"/>
        <v>33.675873253902495</v>
      </c>
      <c r="C2119" s="70">
        <f t="shared" si="14"/>
        <v>29.256788596993022</v>
      </c>
      <c r="D2119" s="70">
        <f t="shared" si="12"/>
        <v>29.140169108369999</v>
      </c>
      <c r="E2119" s="70">
        <f t="shared" si="13"/>
        <v>29.256788596993022</v>
      </c>
      <c r="F2119" s="70"/>
      <c r="G2119" s="70">
        <f t="shared" si="15"/>
        <v>0</v>
      </c>
      <c r="H2119" s="70">
        <f>SUM(G$2085:$G2119)/($A2119-273.15)</f>
        <v>0</v>
      </c>
      <c r="I2119" s="70">
        <f t="shared" si="16"/>
        <v>0</v>
      </c>
      <c r="J2119" s="70">
        <f t="shared" si="17"/>
        <v>0</v>
      </c>
      <c r="K2119" s="70">
        <f t="shared" si="18"/>
        <v>0</v>
      </c>
      <c r="L2119" s="70"/>
      <c r="M2119" s="70">
        <f t="shared" si="19"/>
        <v>0</v>
      </c>
      <c r="N2119" s="70">
        <f>SUM($M$2085:M2119)/($A2119-273.15)</f>
        <v>0</v>
      </c>
      <c r="O2119" s="70">
        <f t="shared" si="20"/>
        <v>0</v>
      </c>
      <c r="P2119" s="70">
        <f t="shared" si="21"/>
        <v>0</v>
      </c>
      <c r="Q2119" s="70">
        <f t="shared" si="22"/>
        <v>0</v>
      </c>
      <c r="R2119" s="70"/>
      <c r="S2119" s="8" t="e">
        <f t="shared" si="23"/>
        <v>#DIV/0!</v>
      </c>
      <c r="U2119" s="8">
        <f t="shared" si="24"/>
        <v>29.161353898312498</v>
      </c>
      <c r="V2119" s="8">
        <f t="shared" si="25"/>
        <v>0</v>
      </c>
      <c r="W2119" s="70">
        <f>SUM($V$2085:V2119)/($A2119-273.15)</f>
        <v>0</v>
      </c>
      <c r="X2119" s="70">
        <f t="shared" si="26"/>
        <v>0</v>
      </c>
      <c r="Y2119" s="70">
        <f t="shared" si="27"/>
        <v>0</v>
      </c>
    </row>
    <row r="2120" spans="1:25" s="8" customFormat="1" x14ac:dyDescent="0.25">
      <c r="A2120" s="70">
        <f t="shared" si="28"/>
        <v>309.14999999999998</v>
      </c>
      <c r="B2120" s="70">
        <f t="shared" si="11"/>
        <v>33.680789157602497</v>
      </c>
      <c r="C2120" s="70">
        <f t="shared" si="14"/>
        <v>29.280180909413158</v>
      </c>
      <c r="D2120" s="70">
        <f t="shared" si="12"/>
        <v>29.140956799970002</v>
      </c>
      <c r="E2120" s="70">
        <f t="shared" si="13"/>
        <v>29.280180909413158</v>
      </c>
      <c r="F2120" s="70"/>
      <c r="G2120" s="70">
        <f t="shared" si="15"/>
        <v>0</v>
      </c>
      <c r="H2120" s="70">
        <f>SUM(G$2085:$G2120)/($A2120-273.15)</f>
        <v>0</v>
      </c>
      <c r="I2120" s="70">
        <f t="shared" si="16"/>
        <v>0</v>
      </c>
      <c r="J2120" s="70">
        <f t="shared" si="17"/>
        <v>0</v>
      </c>
      <c r="K2120" s="70">
        <f t="shared" si="18"/>
        <v>0</v>
      </c>
      <c r="L2120" s="70"/>
      <c r="M2120" s="70">
        <f t="shared" si="19"/>
        <v>0</v>
      </c>
      <c r="N2120" s="70">
        <f>SUM($M$2085:M2120)/($A2120-273.15)</f>
        <v>0</v>
      </c>
      <c r="O2120" s="70">
        <f t="shared" si="20"/>
        <v>0</v>
      </c>
      <c r="P2120" s="70">
        <f t="shared" si="21"/>
        <v>0</v>
      </c>
      <c r="Q2120" s="70">
        <f t="shared" si="22"/>
        <v>0</v>
      </c>
      <c r="R2120" s="70"/>
      <c r="S2120" s="8" t="e">
        <f t="shared" si="23"/>
        <v>#DIV/0!</v>
      </c>
      <c r="U2120" s="8">
        <f t="shared" si="24"/>
        <v>29.163341000812501</v>
      </c>
      <c r="V2120" s="8">
        <f t="shared" si="25"/>
        <v>0</v>
      </c>
      <c r="W2120" s="70">
        <f>SUM($V$2085:V2120)/($A2120-273.15)</f>
        <v>0</v>
      </c>
      <c r="X2120" s="70">
        <f t="shared" si="26"/>
        <v>0</v>
      </c>
      <c r="Y2120" s="70">
        <f t="shared" si="27"/>
        <v>0</v>
      </c>
    </row>
    <row r="2121" spans="1:25" s="8" customFormat="1" x14ac:dyDescent="0.25">
      <c r="A2121" s="70">
        <f t="shared" si="28"/>
        <v>310.14999999999998</v>
      </c>
      <c r="B2121" s="70">
        <f t="shared" si="11"/>
        <v>33.685734599302499</v>
      </c>
      <c r="C2121" s="70">
        <f t="shared" si="14"/>
        <v>29.303384717352888</v>
      </c>
      <c r="D2121" s="70">
        <f t="shared" si="12"/>
        <v>29.141750675570002</v>
      </c>
      <c r="E2121" s="70">
        <f t="shared" si="13"/>
        <v>29.303384717352888</v>
      </c>
      <c r="F2121" s="70"/>
      <c r="G2121" s="70">
        <f t="shared" si="15"/>
        <v>0</v>
      </c>
      <c r="H2121" s="70">
        <f>SUM(G$2085:$G2121)/($A2121-273.15)</f>
        <v>0</v>
      </c>
      <c r="I2121" s="70">
        <f t="shared" si="16"/>
        <v>0</v>
      </c>
      <c r="J2121" s="70">
        <f t="shared" si="17"/>
        <v>0</v>
      </c>
      <c r="K2121" s="70">
        <f t="shared" si="18"/>
        <v>0</v>
      </c>
      <c r="L2121" s="70"/>
      <c r="M2121" s="70">
        <f t="shared" si="19"/>
        <v>0</v>
      </c>
      <c r="N2121" s="70">
        <f>SUM($M$2085:M2121)/($A2121-273.15)</f>
        <v>0</v>
      </c>
      <c r="O2121" s="70">
        <f t="shared" si="20"/>
        <v>0</v>
      </c>
      <c r="P2121" s="70">
        <f t="shared" si="21"/>
        <v>0</v>
      </c>
      <c r="Q2121" s="70">
        <f t="shared" si="22"/>
        <v>0</v>
      </c>
      <c r="R2121" s="70"/>
      <c r="S2121" s="8" t="e">
        <f t="shared" si="23"/>
        <v>#DIV/0!</v>
      </c>
      <c r="U2121" s="8">
        <f t="shared" si="24"/>
        <v>29.165343953312497</v>
      </c>
      <c r="V2121" s="8">
        <f t="shared" si="25"/>
        <v>0</v>
      </c>
      <c r="W2121" s="70">
        <f>SUM($V$2085:V2121)/($A2121-273.15)</f>
        <v>0</v>
      </c>
      <c r="X2121" s="70">
        <f t="shared" si="26"/>
        <v>0</v>
      </c>
      <c r="Y2121" s="70">
        <f t="shared" si="27"/>
        <v>0</v>
      </c>
    </row>
    <row r="2122" spans="1:25" s="8" customFormat="1" x14ac:dyDescent="0.25">
      <c r="A2122" s="70">
        <f t="shared" si="28"/>
        <v>311.14999999999998</v>
      </c>
      <c r="B2122" s="70">
        <f t="shared" si="11"/>
        <v>33.690709579002501</v>
      </c>
      <c r="C2122" s="70">
        <f t="shared" si="14"/>
        <v>29.326402430357138</v>
      </c>
      <c r="D2122" s="70">
        <f t="shared" si="12"/>
        <v>29.142550735169998</v>
      </c>
      <c r="E2122" s="70">
        <f t="shared" si="13"/>
        <v>29.326402430357138</v>
      </c>
      <c r="F2122" s="70"/>
      <c r="G2122" s="70">
        <f t="shared" si="15"/>
        <v>0</v>
      </c>
      <c r="H2122" s="70">
        <f>SUM(G$2085:$G2122)/($A2122-273.15)</f>
        <v>0</v>
      </c>
      <c r="I2122" s="70">
        <f t="shared" si="16"/>
        <v>0</v>
      </c>
      <c r="J2122" s="70">
        <f t="shared" si="17"/>
        <v>0</v>
      </c>
      <c r="K2122" s="70">
        <f t="shared" si="18"/>
        <v>0</v>
      </c>
      <c r="L2122" s="70"/>
      <c r="M2122" s="70">
        <f t="shared" si="19"/>
        <v>0</v>
      </c>
      <c r="N2122" s="70">
        <f>SUM($M$2085:M2122)/($A2122-273.15)</f>
        <v>0</v>
      </c>
      <c r="O2122" s="70">
        <f t="shared" si="20"/>
        <v>0</v>
      </c>
      <c r="P2122" s="70">
        <f t="shared" si="21"/>
        <v>0</v>
      </c>
      <c r="Q2122" s="70">
        <f t="shared" si="22"/>
        <v>0</v>
      </c>
      <c r="R2122" s="70"/>
      <c r="S2122" s="8" t="e">
        <f t="shared" si="23"/>
        <v>#DIV/0!</v>
      </c>
      <c r="U2122" s="8">
        <f t="shared" si="24"/>
        <v>29.167362755812501</v>
      </c>
      <c r="V2122" s="8">
        <f t="shared" si="25"/>
        <v>0</v>
      </c>
      <c r="W2122" s="70">
        <f>SUM($V$2085:V2122)/($A2122-273.15)</f>
        <v>0</v>
      </c>
      <c r="X2122" s="70">
        <f t="shared" si="26"/>
        <v>0</v>
      </c>
      <c r="Y2122" s="70">
        <f t="shared" si="27"/>
        <v>0</v>
      </c>
    </row>
    <row r="2123" spans="1:25" s="8" customFormat="1" x14ac:dyDescent="0.25">
      <c r="A2123" s="70">
        <f t="shared" si="28"/>
        <v>312.14999999999998</v>
      </c>
      <c r="B2123" s="70">
        <f t="shared" si="11"/>
        <v>33.695714096702496</v>
      </c>
      <c r="C2123" s="70">
        <f t="shared" si="14"/>
        <v>29.349236419436821</v>
      </c>
      <c r="D2123" s="70">
        <f t="shared" si="12"/>
        <v>29.143356978770001</v>
      </c>
      <c r="E2123" s="70">
        <f t="shared" si="13"/>
        <v>29.349236419436821</v>
      </c>
      <c r="F2123" s="70"/>
      <c r="G2123" s="70">
        <f t="shared" si="15"/>
        <v>0</v>
      </c>
      <c r="H2123" s="70">
        <f>SUM(G$2085:$G2123)/($A2123-273.15)</f>
        <v>0</v>
      </c>
      <c r="I2123" s="70">
        <f t="shared" si="16"/>
        <v>0</v>
      </c>
      <c r="J2123" s="70">
        <f t="shared" si="17"/>
        <v>0</v>
      </c>
      <c r="K2123" s="70">
        <f t="shared" si="18"/>
        <v>0</v>
      </c>
      <c r="L2123" s="70"/>
      <c r="M2123" s="70">
        <f t="shared" si="19"/>
        <v>0</v>
      </c>
      <c r="N2123" s="70">
        <f>SUM($M$2085:M2123)/($A2123-273.15)</f>
        <v>0</v>
      </c>
      <c r="O2123" s="70">
        <f t="shared" si="20"/>
        <v>0</v>
      </c>
      <c r="P2123" s="70">
        <f t="shared" si="21"/>
        <v>0</v>
      </c>
      <c r="Q2123" s="70">
        <f t="shared" si="22"/>
        <v>0</v>
      </c>
      <c r="R2123" s="70"/>
      <c r="S2123" s="8" t="e">
        <f t="shared" si="23"/>
        <v>#DIV/0!</v>
      </c>
      <c r="U2123" s="8">
        <f t="shared" si="24"/>
        <v>29.169397408312498</v>
      </c>
      <c r="V2123" s="8">
        <f t="shared" si="25"/>
        <v>0</v>
      </c>
      <c r="W2123" s="70">
        <f>SUM($V$2085:V2123)/($A2123-273.15)</f>
        <v>0</v>
      </c>
      <c r="X2123" s="70">
        <f t="shared" si="26"/>
        <v>0</v>
      </c>
      <c r="Y2123" s="70">
        <f t="shared" si="27"/>
        <v>0</v>
      </c>
    </row>
    <row r="2124" spans="1:25" s="8" customFormat="1" x14ac:dyDescent="0.25">
      <c r="A2124" s="70">
        <f t="shared" si="28"/>
        <v>313.14999999999998</v>
      </c>
      <c r="B2124" s="70">
        <f t="shared" si="11"/>
        <v>33.700748152402504</v>
      </c>
      <c r="C2124" s="70">
        <f t="shared" si="14"/>
        <v>29.37188901780597</v>
      </c>
      <c r="D2124" s="70">
        <f t="shared" si="12"/>
        <v>29.144169406370001</v>
      </c>
      <c r="E2124" s="70">
        <f t="shared" si="13"/>
        <v>29.37188901780597</v>
      </c>
      <c r="F2124" s="70"/>
      <c r="G2124" s="70">
        <f t="shared" si="15"/>
        <v>0</v>
      </c>
      <c r="H2124" s="70">
        <f>SUM(G$2085:$G2124)/($A2124-273.15)</f>
        <v>0</v>
      </c>
      <c r="I2124" s="70">
        <f t="shared" si="16"/>
        <v>0</v>
      </c>
      <c r="J2124" s="70">
        <f t="shared" si="17"/>
        <v>0</v>
      </c>
      <c r="K2124" s="70">
        <f t="shared" si="18"/>
        <v>0</v>
      </c>
      <c r="L2124" s="70"/>
      <c r="M2124" s="70">
        <f t="shared" si="19"/>
        <v>0</v>
      </c>
      <c r="N2124" s="70">
        <f>SUM($M$2085:M2124)/($A2124-273.15)</f>
        <v>0</v>
      </c>
      <c r="O2124" s="70">
        <f t="shared" si="20"/>
        <v>0</v>
      </c>
      <c r="P2124" s="70">
        <f t="shared" si="21"/>
        <v>0</v>
      </c>
      <c r="Q2124" s="70">
        <f t="shared" si="22"/>
        <v>0</v>
      </c>
      <c r="R2124" s="70"/>
      <c r="S2124" s="8" t="e">
        <f t="shared" si="23"/>
        <v>#DIV/0!</v>
      </c>
      <c r="U2124" s="8">
        <f t="shared" si="24"/>
        <v>29.1714479108125</v>
      </c>
      <c r="V2124" s="8">
        <f t="shared" si="25"/>
        <v>0</v>
      </c>
      <c r="W2124" s="70">
        <f>SUM($V$2085:V2124)/($A2124-273.15)</f>
        <v>0</v>
      </c>
      <c r="X2124" s="70">
        <f t="shared" si="26"/>
        <v>0</v>
      </c>
      <c r="Y2124" s="70">
        <f t="shared" si="27"/>
        <v>0</v>
      </c>
    </row>
    <row r="2125" spans="1:25" s="8" customFormat="1" x14ac:dyDescent="0.25">
      <c r="A2125" s="70">
        <f t="shared" si="28"/>
        <v>314.14999999999998</v>
      </c>
      <c r="B2125" s="70">
        <f t="shared" si="11"/>
        <v>33.705811746102498</v>
      </c>
      <c r="C2125" s="70">
        <f t="shared" si="14"/>
        <v>29.39436252160246</v>
      </c>
      <c r="D2125" s="70">
        <f t="shared" si="12"/>
        <v>29.14498801797</v>
      </c>
      <c r="E2125" s="70">
        <f t="shared" si="13"/>
        <v>29.39436252160246</v>
      </c>
      <c r="F2125" s="70"/>
      <c r="G2125" s="70">
        <f t="shared" si="15"/>
        <v>0</v>
      </c>
      <c r="H2125" s="70">
        <f>SUM(G$2085:$G2125)/($A2125-273.15)</f>
        <v>0</v>
      </c>
      <c r="I2125" s="70">
        <f t="shared" si="16"/>
        <v>0</v>
      </c>
      <c r="J2125" s="70">
        <f t="shared" si="17"/>
        <v>0</v>
      </c>
      <c r="K2125" s="70">
        <f t="shared" si="18"/>
        <v>0</v>
      </c>
      <c r="L2125" s="70"/>
      <c r="M2125" s="70">
        <f t="shared" si="19"/>
        <v>0</v>
      </c>
      <c r="N2125" s="70">
        <f>SUM($M$2085:M2125)/($A2125-273.15)</f>
        <v>0</v>
      </c>
      <c r="O2125" s="70">
        <f t="shared" si="20"/>
        <v>0</v>
      </c>
      <c r="P2125" s="70">
        <f t="shared" si="21"/>
        <v>0</v>
      </c>
      <c r="Q2125" s="70">
        <f t="shared" si="22"/>
        <v>0</v>
      </c>
      <c r="R2125" s="70"/>
      <c r="S2125" s="8" t="e">
        <f t="shared" si="23"/>
        <v>#DIV/0!</v>
      </c>
      <c r="U2125" s="8">
        <f t="shared" si="24"/>
        <v>29.173514263312498</v>
      </c>
      <c r="V2125" s="8">
        <f t="shared" si="25"/>
        <v>0</v>
      </c>
      <c r="W2125" s="70">
        <f>SUM($V$2085:V2125)/($A2125-273.15)</f>
        <v>0</v>
      </c>
      <c r="X2125" s="70">
        <f t="shared" si="26"/>
        <v>0</v>
      </c>
      <c r="Y2125" s="70">
        <f t="shared" si="27"/>
        <v>0</v>
      </c>
    </row>
    <row r="2126" spans="1:25" s="8" customFormat="1" x14ac:dyDescent="0.25">
      <c r="A2126" s="70">
        <f t="shared" si="28"/>
        <v>315.14999999999998</v>
      </c>
      <c r="B2126" s="70">
        <f t="shared" si="11"/>
        <v>33.710904877802498</v>
      </c>
      <c r="C2126" s="70">
        <f t="shared" si="14"/>
        <v>29.416659190592764</v>
      </c>
      <c r="D2126" s="70">
        <f t="shared" si="12"/>
        <v>29.14581281357</v>
      </c>
      <c r="E2126" s="70">
        <f t="shared" si="13"/>
        <v>29.416659190592764</v>
      </c>
      <c r="F2126" s="70"/>
      <c r="G2126" s="70">
        <f t="shared" si="15"/>
        <v>0</v>
      </c>
      <c r="H2126" s="70">
        <f>SUM(G$2085:$G2126)/($A2126-273.15)</f>
        <v>0</v>
      </c>
      <c r="I2126" s="70">
        <f t="shared" si="16"/>
        <v>0</v>
      </c>
      <c r="J2126" s="70">
        <f t="shared" si="17"/>
        <v>0</v>
      </c>
      <c r="K2126" s="70">
        <f t="shared" si="18"/>
        <v>0</v>
      </c>
      <c r="L2126" s="70"/>
      <c r="M2126" s="70">
        <f t="shared" si="19"/>
        <v>0</v>
      </c>
      <c r="N2126" s="70">
        <f>SUM($M$2085:M2126)/($A2126-273.15)</f>
        <v>0</v>
      </c>
      <c r="O2126" s="70">
        <f t="shared" si="20"/>
        <v>0</v>
      </c>
      <c r="P2126" s="70">
        <f t="shared" si="21"/>
        <v>0</v>
      </c>
      <c r="Q2126" s="70">
        <f t="shared" si="22"/>
        <v>0</v>
      </c>
      <c r="R2126" s="70"/>
      <c r="S2126" s="8" t="e">
        <f t="shared" si="23"/>
        <v>#DIV/0!</v>
      </c>
      <c r="U2126" s="8">
        <f t="shared" si="24"/>
        <v>29.1755964658125</v>
      </c>
      <c r="V2126" s="8">
        <f t="shared" si="25"/>
        <v>0</v>
      </c>
      <c r="W2126" s="70">
        <f>SUM($V$2085:V2126)/($A2126-273.15)</f>
        <v>0</v>
      </c>
      <c r="X2126" s="70">
        <f t="shared" si="26"/>
        <v>0</v>
      </c>
      <c r="Y2126" s="70">
        <f t="shared" si="27"/>
        <v>0</v>
      </c>
    </row>
    <row r="2127" spans="1:25" s="8" customFormat="1" x14ac:dyDescent="0.25">
      <c r="A2127" s="70">
        <f t="shared" si="28"/>
        <v>316.14999999999998</v>
      </c>
      <c r="B2127" s="70">
        <f t="shared" si="11"/>
        <v>33.716027547502499</v>
      </c>
      <c r="C2127" s="70">
        <f t="shared" si="14"/>
        <v>29.438781248861133</v>
      </c>
      <c r="D2127" s="70">
        <f t="shared" si="12"/>
        <v>29.14664379317</v>
      </c>
      <c r="E2127" s="70">
        <f t="shared" si="13"/>
        <v>29.438781248861133</v>
      </c>
      <c r="F2127" s="70"/>
      <c r="G2127" s="70">
        <f t="shared" si="15"/>
        <v>0</v>
      </c>
      <c r="H2127" s="70">
        <f>SUM(G$2085:$G2127)/($A2127-273.15)</f>
        <v>0</v>
      </c>
      <c r="I2127" s="70">
        <f t="shared" si="16"/>
        <v>0</v>
      </c>
      <c r="J2127" s="70">
        <f t="shared" si="17"/>
        <v>0</v>
      </c>
      <c r="K2127" s="70">
        <f t="shared" si="18"/>
        <v>0</v>
      </c>
      <c r="L2127" s="70"/>
      <c r="M2127" s="70">
        <f t="shared" si="19"/>
        <v>0</v>
      </c>
      <c r="N2127" s="70">
        <f>SUM($M$2085:M2127)/($A2127-273.15)</f>
        <v>0</v>
      </c>
      <c r="O2127" s="70">
        <f t="shared" si="20"/>
        <v>0</v>
      </c>
      <c r="P2127" s="70">
        <f t="shared" si="21"/>
        <v>0</v>
      </c>
      <c r="Q2127" s="70">
        <f t="shared" si="22"/>
        <v>0</v>
      </c>
      <c r="R2127" s="70"/>
      <c r="S2127" s="8" t="e">
        <f t="shared" si="23"/>
        <v>#DIV/0!</v>
      </c>
      <c r="U2127" s="8">
        <f t="shared" si="24"/>
        <v>29.177694518312496</v>
      </c>
      <c r="V2127" s="8">
        <f t="shared" si="25"/>
        <v>0</v>
      </c>
      <c r="W2127" s="70">
        <f>SUM($V$2085:V2127)/($A2127-273.15)</f>
        <v>0</v>
      </c>
      <c r="X2127" s="70">
        <f t="shared" si="26"/>
        <v>0</v>
      </c>
      <c r="Y2127" s="70">
        <f t="shared" si="27"/>
        <v>0</v>
      </c>
    </row>
    <row r="2128" spans="1:25" s="8" customFormat="1" x14ac:dyDescent="0.25">
      <c r="A2128" s="70">
        <f t="shared" si="28"/>
        <v>317.14999999999998</v>
      </c>
      <c r="B2128" s="70">
        <f t="shared" si="11"/>
        <v>33.721179755202499</v>
      </c>
      <c r="C2128" s="70">
        <f t="shared" si="14"/>
        <v>29.460730885483592</v>
      </c>
      <c r="D2128" s="70">
        <f t="shared" si="12"/>
        <v>29.147480956770004</v>
      </c>
      <c r="E2128" s="70">
        <f t="shared" si="13"/>
        <v>29.460730885483592</v>
      </c>
      <c r="F2128" s="70"/>
      <c r="G2128" s="70">
        <f t="shared" si="15"/>
        <v>0</v>
      </c>
      <c r="H2128" s="70">
        <f>SUM(G$2085:$G2128)/($A2128-273.15)</f>
        <v>0</v>
      </c>
      <c r="I2128" s="70">
        <f t="shared" si="16"/>
        <v>0</v>
      </c>
      <c r="J2128" s="70">
        <f t="shared" si="17"/>
        <v>0</v>
      </c>
      <c r="K2128" s="70">
        <f t="shared" si="18"/>
        <v>0</v>
      </c>
      <c r="L2128" s="70"/>
      <c r="M2128" s="70">
        <f t="shared" si="19"/>
        <v>0</v>
      </c>
      <c r="N2128" s="70">
        <f>SUM($M$2085:M2128)/($A2128-273.15)</f>
        <v>0</v>
      </c>
      <c r="O2128" s="70">
        <f t="shared" si="20"/>
        <v>0</v>
      </c>
      <c r="P2128" s="70">
        <f t="shared" si="21"/>
        <v>0</v>
      </c>
      <c r="Q2128" s="70">
        <f t="shared" si="22"/>
        <v>0</v>
      </c>
      <c r="R2128" s="70"/>
      <c r="S2128" s="8" t="e">
        <f t="shared" si="23"/>
        <v>#DIV/0!</v>
      </c>
      <c r="U2128" s="8">
        <f t="shared" si="24"/>
        <v>29.179808420812499</v>
      </c>
      <c r="V2128" s="8">
        <f t="shared" si="25"/>
        <v>0</v>
      </c>
      <c r="W2128" s="70">
        <f>SUM($V$2085:V2128)/($A2128-273.15)</f>
        <v>0</v>
      </c>
      <c r="X2128" s="70">
        <f t="shared" si="26"/>
        <v>0</v>
      </c>
      <c r="Y2128" s="70">
        <f t="shared" si="27"/>
        <v>0</v>
      </c>
    </row>
    <row r="2129" spans="1:25" s="8" customFormat="1" x14ac:dyDescent="0.25">
      <c r="A2129" s="70">
        <f t="shared" si="28"/>
        <v>318.14999999999998</v>
      </c>
      <c r="B2129" s="70">
        <f t="shared" si="11"/>
        <v>33.726361500902499</v>
      </c>
      <c r="C2129" s="70">
        <f t="shared" si="14"/>
        <v>29.482510255187101</v>
      </c>
      <c r="D2129" s="70">
        <f t="shared" si="12"/>
        <v>29.14832430437</v>
      </c>
      <c r="E2129" s="70">
        <f t="shared" si="13"/>
        <v>29.482510255187101</v>
      </c>
      <c r="F2129" s="70"/>
      <c r="G2129" s="70">
        <f t="shared" si="15"/>
        <v>0</v>
      </c>
      <c r="H2129" s="70">
        <f>SUM(G$2085:$G2129)/($A2129-273.15)</f>
        <v>0</v>
      </c>
      <c r="I2129" s="70">
        <f t="shared" si="16"/>
        <v>0</v>
      </c>
      <c r="J2129" s="70">
        <f t="shared" si="17"/>
        <v>0</v>
      </c>
      <c r="K2129" s="70">
        <f t="shared" si="18"/>
        <v>0</v>
      </c>
      <c r="L2129" s="70"/>
      <c r="M2129" s="70">
        <f t="shared" si="19"/>
        <v>0</v>
      </c>
      <c r="N2129" s="70">
        <f>SUM($M$2085:M2129)/($A2129-273.15)</f>
        <v>0</v>
      </c>
      <c r="O2129" s="70">
        <f t="shared" si="20"/>
        <v>0</v>
      </c>
      <c r="P2129" s="70">
        <f t="shared" si="21"/>
        <v>0</v>
      </c>
      <c r="Q2129" s="70">
        <f t="shared" si="22"/>
        <v>0</v>
      </c>
      <c r="R2129" s="70"/>
      <c r="S2129" s="8" t="e">
        <f t="shared" si="23"/>
        <v>#DIV/0!</v>
      </c>
      <c r="U2129" s="8">
        <f t="shared" si="24"/>
        <v>29.181938173312496</v>
      </c>
      <c r="V2129" s="8">
        <f t="shared" si="25"/>
        <v>0</v>
      </c>
      <c r="W2129" s="70">
        <f>SUM($V$2085:V2129)/($A2129-273.15)</f>
        <v>0</v>
      </c>
      <c r="X2129" s="70">
        <f t="shared" si="26"/>
        <v>0</v>
      </c>
      <c r="Y2129" s="70">
        <f t="shared" si="27"/>
        <v>0</v>
      </c>
    </row>
    <row r="2130" spans="1:25" s="8" customFormat="1" x14ac:dyDescent="0.25">
      <c r="A2130" s="70">
        <f t="shared" si="28"/>
        <v>319.14999999999998</v>
      </c>
      <c r="B2130" s="70">
        <f t="shared" si="11"/>
        <v>33.731572784602498</v>
      </c>
      <c r="C2130" s="70">
        <f t="shared" si="14"/>
        <v>29.504121478994339</v>
      </c>
      <c r="D2130" s="70">
        <f t="shared" si="12"/>
        <v>29.14917383597</v>
      </c>
      <c r="E2130" s="70">
        <f t="shared" si="13"/>
        <v>29.504121478994339</v>
      </c>
      <c r="F2130" s="70"/>
      <c r="G2130" s="70">
        <f t="shared" si="15"/>
        <v>0</v>
      </c>
      <c r="H2130" s="70">
        <f>SUM(G$2085:$G2130)/($A2130-273.15)</f>
        <v>0</v>
      </c>
      <c r="I2130" s="70">
        <f t="shared" si="16"/>
        <v>0</v>
      </c>
      <c r="J2130" s="70">
        <f t="shared" si="17"/>
        <v>0</v>
      </c>
      <c r="K2130" s="70">
        <f t="shared" si="18"/>
        <v>0</v>
      </c>
      <c r="L2130" s="70"/>
      <c r="M2130" s="70">
        <f t="shared" si="19"/>
        <v>0</v>
      </c>
      <c r="N2130" s="70">
        <f>SUM($M$2085:M2130)/($A2130-273.15)</f>
        <v>0</v>
      </c>
      <c r="O2130" s="70">
        <f t="shared" si="20"/>
        <v>0</v>
      </c>
      <c r="P2130" s="70">
        <f t="shared" si="21"/>
        <v>0</v>
      </c>
      <c r="Q2130" s="70">
        <f t="shared" si="22"/>
        <v>0</v>
      </c>
      <c r="R2130" s="70"/>
      <c r="S2130" s="8" t="e">
        <f t="shared" si="23"/>
        <v>#DIV/0!</v>
      </c>
      <c r="U2130" s="8">
        <f t="shared" si="24"/>
        <v>29.1840837758125</v>
      </c>
      <c r="V2130" s="8">
        <f t="shared" si="25"/>
        <v>0</v>
      </c>
      <c r="W2130" s="70">
        <f>SUM($V$2085:V2130)/($A2130-273.15)</f>
        <v>0</v>
      </c>
      <c r="X2130" s="70">
        <f t="shared" si="26"/>
        <v>0</v>
      </c>
      <c r="Y2130" s="70">
        <f t="shared" si="27"/>
        <v>0</v>
      </c>
    </row>
    <row r="2131" spans="1:25" s="8" customFormat="1" x14ac:dyDescent="0.25">
      <c r="A2131" s="70">
        <f t="shared" si="28"/>
        <v>320.14999999999998</v>
      </c>
      <c r="B2131" s="70">
        <f t="shared" si="11"/>
        <v>33.736813606302498</v>
      </c>
      <c r="C2131" s="70">
        <f t="shared" si="14"/>
        <v>29.525566644854319</v>
      </c>
      <c r="D2131" s="70">
        <f t="shared" si="12"/>
        <v>29.15002955157</v>
      </c>
      <c r="E2131" s="70">
        <f t="shared" si="13"/>
        <v>29.525566644854319</v>
      </c>
      <c r="F2131" s="70"/>
      <c r="G2131" s="70">
        <f t="shared" si="15"/>
        <v>0</v>
      </c>
      <c r="H2131" s="70">
        <f>SUM(G$2085:$G2131)/($A2131-273.15)</f>
        <v>0</v>
      </c>
      <c r="I2131" s="70">
        <f t="shared" si="16"/>
        <v>0</v>
      </c>
      <c r="J2131" s="70">
        <f t="shared" si="17"/>
        <v>0</v>
      </c>
      <c r="K2131" s="70">
        <f t="shared" si="18"/>
        <v>0</v>
      </c>
      <c r="L2131" s="70"/>
      <c r="M2131" s="70">
        <f t="shared" si="19"/>
        <v>0</v>
      </c>
      <c r="N2131" s="70">
        <f>SUM($M$2085:M2131)/($A2131-273.15)</f>
        <v>0</v>
      </c>
      <c r="O2131" s="70">
        <f t="shared" si="20"/>
        <v>0</v>
      </c>
      <c r="P2131" s="70">
        <f t="shared" si="21"/>
        <v>0</v>
      </c>
      <c r="Q2131" s="70">
        <f t="shared" si="22"/>
        <v>0</v>
      </c>
      <c r="R2131" s="70"/>
      <c r="S2131" s="8" t="e">
        <f t="shared" si="23"/>
        <v>#DIV/0!</v>
      </c>
      <c r="U2131" s="8">
        <f t="shared" si="24"/>
        <v>29.186245228312501</v>
      </c>
      <c r="V2131" s="8">
        <f t="shared" si="25"/>
        <v>0</v>
      </c>
      <c r="W2131" s="70">
        <f>SUM($V$2085:V2131)/($A2131-273.15)</f>
        <v>0</v>
      </c>
      <c r="X2131" s="70">
        <f t="shared" si="26"/>
        <v>0</v>
      </c>
      <c r="Y2131" s="70">
        <f t="shared" si="27"/>
        <v>0</v>
      </c>
    </row>
    <row r="2132" spans="1:25" s="8" customFormat="1" x14ac:dyDescent="0.25">
      <c r="A2132" s="70">
        <f t="shared" si="28"/>
        <v>321.14999999999998</v>
      </c>
      <c r="B2132" s="70">
        <f t="shared" si="11"/>
        <v>33.742083966002497</v>
      </c>
      <c r="C2132" s="70">
        <f t="shared" si="14"/>
        <v>29.546847808259379</v>
      </c>
      <c r="D2132" s="70">
        <f t="shared" si="12"/>
        <v>29.150891451170001</v>
      </c>
      <c r="E2132" s="70">
        <f t="shared" si="13"/>
        <v>29.546847808259379</v>
      </c>
      <c r="F2132" s="70"/>
      <c r="G2132" s="70">
        <f t="shared" si="15"/>
        <v>0</v>
      </c>
      <c r="H2132" s="70">
        <f>SUM(G$2085:$G2132)/($A2132-273.15)</f>
        <v>0</v>
      </c>
      <c r="I2132" s="70">
        <f t="shared" si="16"/>
        <v>0</v>
      </c>
      <c r="J2132" s="70">
        <f t="shared" si="17"/>
        <v>0</v>
      </c>
      <c r="K2132" s="70">
        <f t="shared" si="18"/>
        <v>0</v>
      </c>
      <c r="L2132" s="70"/>
      <c r="M2132" s="70">
        <f t="shared" si="19"/>
        <v>0</v>
      </c>
      <c r="N2132" s="70">
        <f>SUM($M$2085:M2132)/($A2132-273.15)</f>
        <v>0</v>
      </c>
      <c r="O2132" s="70">
        <f t="shared" si="20"/>
        <v>0</v>
      </c>
      <c r="P2132" s="70">
        <f t="shared" si="21"/>
        <v>0</v>
      </c>
      <c r="Q2132" s="70">
        <f t="shared" si="22"/>
        <v>0</v>
      </c>
      <c r="R2132" s="70"/>
      <c r="S2132" s="8" t="e">
        <f t="shared" si="23"/>
        <v>#DIV/0!</v>
      </c>
      <c r="U2132" s="8">
        <f t="shared" si="24"/>
        <v>29.188422530812499</v>
      </c>
      <c r="V2132" s="8">
        <f t="shared" si="25"/>
        <v>0</v>
      </c>
      <c r="W2132" s="70">
        <f>SUM($V$2085:V2132)/($A2132-273.15)</f>
        <v>0</v>
      </c>
      <c r="X2132" s="70">
        <f t="shared" si="26"/>
        <v>0</v>
      </c>
      <c r="Y2132" s="70">
        <f t="shared" si="27"/>
        <v>0</v>
      </c>
    </row>
    <row r="2133" spans="1:25" s="8" customFormat="1" x14ac:dyDescent="0.25">
      <c r="A2133" s="70">
        <f t="shared" si="28"/>
        <v>322.14999999999998</v>
      </c>
      <c r="B2133" s="70">
        <f t="shared" si="11"/>
        <v>33.747383863702495</v>
      </c>
      <c r="C2133" s="70">
        <f t="shared" si="14"/>
        <v>29.567966992848724</v>
      </c>
      <c r="D2133" s="70">
        <f t="shared" si="12"/>
        <v>29.151759534769997</v>
      </c>
      <c r="E2133" s="70">
        <f t="shared" si="13"/>
        <v>29.567966992848724</v>
      </c>
      <c r="F2133" s="70"/>
      <c r="G2133" s="70">
        <f t="shared" si="15"/>
        <v>0</v>
      </c>
      <c r="H2133" s="70">
        <f>SUM(G$2085:$G2133)/($A2133-273.15)</f>
        <v>0</v>
      </c>
      <c r="I2133" s="70">
        <f t="shared" si="16"/>
        <v>0</v>
      </c>
      <c r="J2133" s="70">
        <f t="shared" si="17"/>
        <v>0</v>
      </c>
      <c r="K2133" s="70">
        <f t="shared" si="18"/>
        <v>0</v>
      </c>
      <c r="L2133" s="70"/>
      <c r="M2133" s="70">
        <f t="shared" si="19"/>
        <v>0</v>
      </c>
      <c r="N2133" s="70">
        <f>SUM($M$2085:M2133)/($A2133-273.15)</f>
        <v>0</v>
      </c>
      <c r="O2133" s="70">
        <f t="shared" si="20"/>
        <v>0</v>
      </c>
      <c r="P2133" s="70">
        <f t="shared" si="21"/>
        <v>0</v>
      </c>
      <c r="Q2133" s="70">
        <f t="shared" si="22"/>
        <v>0</v>
      </c>
      <c r="R2133" s="70"/>
      <c r="S2133" s="8" t="e">
        <f t="shared" si="23"/>
        <v>#DIV/0!</v>
      </c>
      <c r="U2133" s="8">
        <f t="shared" si="24"/>
        <v>29.190615683312501</v>
      </c>
      <c r="V2133" s="8">
        <f t="shared" si="25"/>
        <v>0</v>
      </c>
      <c r="W2133" s="70">
        <f>SUM($V$2085:V2133)/($A2133-273.15)</f>
        <v>0</v>
      </c>
      <c r="X2133" s="70">
        <f t="shared" si="26"/>
        <v>0</v>
      </c>
      <c r="Y2133" s="70">
        <f t="shared" si="27"/>
        <v>0</v>
      </c>
    </row>
    <row r="2134" spans="1:25" s="8" customFormat="1" x14ac:dyDescent="0.25">
      <c r="A2134" s="70">
        <f t="shared" si="28"/>
        <v>323.14999999999998</v>
      </c>
      <c r="B2134" s="70">
        <f t="shared" si="11"/>
        <v>33.752713299402494</v>
      </c>
      <c r="C2134" s="70">
        <f t="shared" si="14"/>
        <v>29.588926190998944</v>
      </c>
      <c r="D2134" s="70">
        <f t="shared" si="12"/>
        <v>29.152633802370001</v>
      </c>
      <c r="E2134" s="70">
        <f t="shared" si="13"/>
        <v>29.588926190998944</v>
      </c>
      <c r="F2134" s="70"/>
      <c r="G2134" s="70">
        <f t="shared" si="15"/>
        <v>0</v>
      </c>
      <c r="H2134" s="70">
        <f>SUM(G$2085:$G2134)/($A2134-273.15)</f>
        <v>0</v>
      </c>
      <c r="I2134" s="70">
        <f t="shared" si="16"/>
        <v>0</v>
      </c>
      <c r="J2134" s="70">
        <f t="shared" si="17"/>
        <v>0</v>
      </c>
      <c r="K2134" s="70">
        <f t="shared" si="18"/>
        <v>0</v>
      </c>
      <c r="L2134" s="70"/>
      <c r="M2134" s="70">
        <f t="shared" si="19"/>
        <v>0</v>
      </c>
      <c r="N2134" s="70">
        <f>SUM($M$2085:M2134)/($A2134-273.15)</f>
        <v>0</v>
      </c>
      <c r="O2134" s="70">
        <f t="shared" si="20"/>
        <v>0</v>
      </c>
      <c r="P2134" s="70">
        <f t="shared" si="21"/>
        <v>0</v>
      </c>
      <c r="Q2134" s="70">
        <f t="shared" si="22"/>
        <v>0</v>
      </c>
      <c r="R2134" s="70"/>
      <c r="S2134" s="8" t="e">
        <f t="shared" si="23"/>
        <v>#DIV/0!</v>
      </c>
      <c r="U2134" s="8">
        <f t="shared" si="24"/>
        <v>29.192824685812496</v>
      </c>
      <c r="V2134" s="8">
        <f t="shared" si="25"/>
        <v>0</v>
      </c>
      <c r="W2134" s="70">
        <f>SUM($V$2085:V2134)/($A2134-273.15)</f>
        <v>0</v>
      </c>
      <c r="X2134" s="70">
        <f t="shared" si="26"/>
        <v>0</v>
      </c>
      <c r="Y2134" s="70">
        <f t="shared" si="27"/>
        <v>0</v>
      </c>
    </row>
    <row r="2135" spans="1:25" s="8" customFormat="1" x14ac:dyDescent="0.25">
      <c r="A2135" s="70">
        <f t="shared" si="28"/>
        <v>324.14999999999998</v>
      </c>
      <c r="B2135" s="70">
        <f t="shared" si="11"/>
        <v>33.758072273102492</v>
      </c>
      <c r="C2135" s="70">
        <f t="shared" si="14"/>
        <v>29.609727364401763</v>
      </c>
      <c r="D2135" s="70">
        <f t="shared" si="12"/>
        <v>29.153514253970002</v>
      </c>
      <c r="E2135" s="70">
        <f t="shared" si="13"/>
        <v>29.609727364401763</v>
      </c>
      <c r="F2135" s="70"/>
      <c r="G2135" s="70">
        <f t="shared" si="15"/>
        <v>0</v>
      </c>
      <c r="H2135" s="70">
        <f>SUM(G$2085:$G2135)/($A2135-273.15)</f>
        <v>0</v>
      </c>
      <c r="I2135" s="70">
        <f t="shared" si="16"/>
        <v>0</v>
      </c>
      <c r="J2135" s="70">
        <f t="shared" si="17"/>
        <v>0</v>
      </c>
      <c r="K2135" s="70">
        <f t="shared" si="18"/>
        <v>0</v>
      </c>
      <c r="L2135" s="70"/>
      <c r="M2135" s="70">
        <f t="shared" si="19"/>
        <v>0</v>
      </c>
      <c r="N2135" s="70">
        <f>SUM($M$2085:M2135)/($A2135-273.15)</f>
        <v>0</v>
      </c>
      <c r="O2135" s="70">
        <f t="shared" si="20"/>
        <v>0</v>
      </c>
      <c r="P2135" s="70">
        <f t="shared" si="21"/>
        <v>0</v>
      </c>
      <c r="Q2135" s="70">
        <f t="shared" si="22"/>
        <v>0</v>
      </c>
      <c r="R2135" s="70"/>
      <c r="S2135" s="8" t="e">
        <f t="shared" si="23"/>
        <v>#DIV/0!</v>
      </c>
      <c r="U2135" s="8">
        <f t="shared" si="24"/>
        <v>29.195049538312499</v>
      </c>
      <c r="V2135" s="8">
        <f t="shared" si="25"/>
        <v>0</v>
      </c>
      <c r="W2135" s="70">
        <f>SUM($V$2085:V2135)/($A2135-273.15)</f>
        <v>0</v>
      </c>
      <c r="X2135" s="70">
        <f t="shared" si="26"/>
        <v>0</v>
      </c>
      <c r="Y2135" s="70">
        <f t="shared" si="27"/>
        <v>0</v>
      </c>
    </row>
    <row r="2136" spans="1:25" s="8" customFormat="1" x14ac:dyDescent="0.25">
      <c r="A2136" s="70">
        <f t="shared" si="28"/>
        <v>325.14999999999998</v>
      </c>
      <c r="B2136" s="70">
        <f t="shared" si="11"/>
        <v>33.763460784802497</v>
      </c>
      <c r="C2136" s="70">
        <f t="shared" si="14"/>
        <v>29.630372444629451</v>
      </c>
      <c r="D2136" s="70">
        <f t="shared" si="12"/>
        <v>29.154400889569999</v>
      </c>
      <c r="E2136" s="70">
        <f t="shared" si="13"/>
        <v>29.630372444629451</v>
      </c>
      <c r="F2136" s="70"/>
      <c r="G2136" s="70">
        <f t="shared" si="15"/>
        <v>0</v>
      </c>
      <c r="H2136" s="70">
        <f>SUM(G$2085:$G2136)/($A2136-273.15)</f>
        <v>0</v>
      </c>
      <c r="I2136" s="70">
        <f t="shared" si="16"/>
        <v>0</v>
      </c>
      <c r="J2136" s="70">
        <f t="shared" si="17"/>
        <v>0</v>
      </c>
      <c r="K2136" s="70">
        <f t="shared" si="18"/>
        <v>0</v>
      </c>
      <c r="L2136" s="70"/>
      <c r="M2136" s="70">
        <f t="shared" si="19"/>
        <v>0</v>
      </c>
      <c r="N2136" s="70">
        <f>SUM($M$2085:M2136)/($A2136-273.15)</f>
        <v>0</v>
      </c>
      <c r="O2136" s="70">
        <f t="shared" si="20"/>
        <v>0</v>
      </c>
      <c r="P2136" s="70">
        <f t="shared" si="21"/>
        <v>0</v>
      </c>
      <c r="Q2136" s="70">
        <f t="shared" si="22"/>
        <v>0</v>
      </c>
      <c r="R2136" s="70"/>
      <c r="S2136" s="8" t="e">
        <f t="shared" si="23"/>
        <v>#DIV/0!</v>
      </c>
      <c r="U2136" s="8">
        <f t="shared" si="24"/>
        <v>29.197290240812496</v>
      </c>
      <c r="V2136" s="8">
        <f t="shared" si="25"/>
        <v>0</v>
      </c>
      <c r="W2136" s="70">
        <f>SUM($V$2085:V2136)/($A2136-273.15)</f>
        <v>0</v>
      </c>
      <c r="X2136" s="70">
        <f t="shared" si="26"/>
        <v>0</v>
      </c>
      <c r="Y2136" s="70">
        <f t="shared" si="27"/>
        <v>0</v>
      </c>
    </row>
    <row r="2137" spans="1:25" s="8" customFormat="1" x14ac:dyDescent="0.25">
      <c r="A2137" s="70">
        <f t="shared" si="28"/>
        <v>326.14999999999998</v>
      </c>
      <c r="B2137" s="70">
        <f t="shared" si="11"/>
        <v>33.768878834502495</v>
      </c>
      <c r="C2137" s="70">
        <f t="shared" si="14"/>
        <v>29.650863333688001</v>
      </c>
      <c r="D2137" s="70">
        <f t="shared" si="12"/>
        <v>29.15529370917</v>
      </c>
      <c r="E2137" s="70">
        <f t="shared" si="13"/>
        <v>29.650863333688001</v>
      </c>
      <c r="F2137" s="70"/>
      <c r="G2137" s="70">
        <f t="shared" si="15"/>
        <v>0</v>
      </c>
      <c r="H2137" s="70">
        <f>SUM(G$2085:$G2137)/($A2137-273.15)</f>
        <v>0</v>
      </c>
      <c r="I2137" s="70">
        <f t="shared" si="16"/>
        <v>0</v>
      </c>
      <c r="J2137" s="70">
        <f t="shared" si="17"/>
        <v>0</v>
      </c>
      <c r="K2137" s="70">
        <f t="shared" si="18"/>
        <v>0</v>
      </c>
      <c r="L2137" s="70"/>
      <c r="M2137" s="70">
        <f t="shared" si="19"/>
        <v>0</v>
      </c>
      <c r="N2137" s="70">
        <f>SUM($M$2085:M2137)/($A2137-273.15)</f>
        <v>0</v>
      </c>
      <c r="O2137" s="70">
        <f t="shared" si="20"/>
        <v>0</v>
      </c>
      <c r="P2137" s="70">
        <f t="shared" si="21"/>
        <v>0</v>
      </c>
      <c r="Q2137" s="70">
        <f t="shared" si="22"/>
        <v>0</v>
      </c>
      <c r="R2137" s="70"/>
      <c r="S2137" s="8" t="e">
        <f t="shared" si="23"/>
        <v>#DIV/0!</v>
      </c>
      <c r="U2137" s="8">
        <f t="shared" si="24"/>
        <v>29.1995467933125</v>
      </c>
      <c r="V2137" s="8">
        <f t="shared" si="25"/>
        <v>0</v>
      </c>
      <c r="W2137" s="70">
        <f>SUM($V$2085:V2137)/($A2137-273.15)</f>
        <v>0</v>
      </c>
      <c r="X2137" s="70">
        <f t="shared" si="26"/>
        <v>0</v>
      </c>
      <c r="Y2137" s="70">
        <f t="shared" si="27"/>
        <v>0</v>
      </c>
    </row>
    <row r="2138" spans="1:25" s="8" customFormat="1" x14ac:dyDescent="0.25">
      <c r="A2138" s="70">
        <f t="shared" si="28"/>
        <v>327.14999999999998</v>
      </c>
      <c r="B2138" s="70">
        <f t="shared" si="11"/>
        <v>33.774326422202499</v>
      </c>
      <c r="C2138" s="70">
        <f t="shared" si="14"/>
        <v>29.671201904558572</v>
      </c>
      <c r="D2138" s="70">
        <f t="shared" si="12"/>
        <v>29.15619271277</v>
      </c>
      <c r="E2138" s="70">
        <f t="shared" si="13"/>
        <v>29.671201904558572</v>
      </c>
      <c r="F2138" s="70"/>
      <c r="G2138" s="70">
        <f t="shared" si="15"/>
        <v>0</v>
      </c>
      <c r="H2138" s="70">
        <f>SUM(G$2085:$G2138)/($A2138-273.15)</f>
        <v>0</v>
      </c>
      <c r="I2138" s="70">
        <f t="shared" si="16"/>
        <v>0</v>
      </c>
      <c r="J2138" s="70">
        <f t="shared" si="17"/>
        <v>0</v>
      </c>
      <c r="K2138" s="70">
        <f t="shared" si="18"/>
        <v>0</v>
      </c>
      <c r="L2138" s="70"/>
      <c r="M2138" s="70">
        <f t="shared" si="19"/>
        <v>0</v>
      </c>
      <c r="N2138" s="70">
        <f>SUM($M$2085:M2138)/($A2138-273.15)</f>
        <v>0</v>
      </c>
      <c r="O2138" s="70">
        <f t="shared" si="20"/>
        <v>0</v>
      </c>
      <c r="P2138" s="70">
        <f t="shared" si="21"/>
        <v>0</v>
      </c>
      <c r="Q2138" s="70">
        <f t="shared" si="22"/>
        <v>0</v>
      </c>
      <c r="R2138" s="70"/>
      <c r="S2138" s="8" t="e">
        <f t="shared" si="23"/>
        <v>#DIV/0!</v>
      </c>
      <c r="U2138" s="8">
        <f t="shared" si="24"/>
        <v>29.201819195812497</v>
      </c>
      <c r="V2138" s="8">
        <f t="shared" si="25"/>
        <v>0</v>
      </c>
      <c r="W2138" s="70">
        <f>SUM($V$2085:V2138)/($A2138-273.15)</f>
        <v>0</v>
      </c>
      <c r="X2138" s="70">
        <f t="shared" si="26"/>
        <v>0</v>
      </c>
      <c r="Y2138" s="70">
        <f t="shared" si="27"/>
        <v>0</v>
      </c>
    </row>
    <row r="2139" spans="1:25" s="8" customFormat="1" x14ac:dyDescent="0.25">
      <c r="A2139" s="70">
        <f t="shared" si="28"/>
        <v>328.15</v>
      </c>
      <c r="B2139" s="70">
        <f t="shared" si="11"/>
        <v>33.779803547902496</v>
      </c>
      <c r="C2139" s="70">
        <f t="shared" si="14"/>
        <v>29.691390001727406</v>
      </c>
      <c r="D2139" s="70">
        <f t="shared" si="12"/>
        <v>29.157097900369997</v>
      </c>
      <c r="E2139" s="70">
        <f t="shared" si="13"/>
        <v>29.691390001727406</v>
      </c>
      <c r="F2139" s="70"/>
      <c r="G2139" s="70">
        <f t="shared" si="15"/>
        <v>0</v>
      </c>
      <c r="H2139" s="70">
        <f>SUM(G$2085:$G2139)/($A2139-273.15)</f>
        <v>0</v>
      </c>
      <c r="I2139" s="70">
        <f t="shared" si="16"/>
        <v>0</v>
      </c>
      <c r="J2139" s="70">
        <f t="shared" si="17"/>
        <v>0</v>
      </c>
      <c r="K2139" s="70">
        <f t="shared" si="18"/>
        <v>0</v>
      </c>
      <c r="L2139" s="70"/>
      <c r="M2139" s="70">
        <f t="shared" si="19"/>
        <v>0</v>
      </c>
      <c r="N2139" s="70">
        <f>SUM($M$2085:M2139)/($A2139-273.15)</f>
        <v>0</v>
      </c>
      <c r="O2139" s="70">
        <f t="shared" si="20"/>
        <v>0</v>
      </c>
      <c r="P2139" s="70">
        <f t="shared" si="21"/>
        <v>0</v>
      </c>
      <c r="Q2139" s="70">
        <f t="shared" si="22"/>
        <v>0</v>
      </c>
      <c r="R2139" s="70"/>
      <c r="S2139" s="8" t="e">
        <f t="shared" si="23"/>
        <v>#DIV/0!</v>
      </c>
      <c r="U2139" s="8">
        <f t="shared" si="24"/>
        <v>29.204107448312499</v>
      </c>
      <c r="V2139" s="8">
        <f t="shared" si="25"/>
        <v>0</v>
      </c>
      <c r="W2139" s="70">
        <f>SUM($V$2085:V2139)/($A2139-273.15)</f>
        <v>0</v>
      </c>
      <c r="X2139" s="70">
        <f t="shared" si="26"/>
        <v>0</v>
      </c>
      <c r="Y2139" s="70">
        <f t="shared" si="27"/>
        <v>0</v>
      </c>
    </row>
    <row r="2140" spans="1:25" s="8" customFormat="1" x14ac:dyDescent="0.25">
      <c r="A2140" s="70">
        <f t="shared" si="28"/>
        <v>329.15</v>
      </c>
      <c r="B2140" s="70">
        <f t="shared" si="11"/>
        <v>33.7853102116025</v>
      </c>
      <c r="C2140" s="70">
        <f t="shared" si="14"/>
        <v>29.711429441704418</v>
      </c>
      <c r="D2140" s="70">
        <f t="shared" si="12"/>
        <v>29.158009271970002</v>
      </c>
      <c r="E2140" s="70">
        <f t="shared" si="13"/>
        <v>29.711429441704418</v>
      </c>
      <c r="F2140" s="70"/>
      <c r="G2140" s="70">
        <f t="shared" si="15"/>
        <v>0</v>
      </c>
      <c r="H2140" s="70">
        <f>SUM(G$2085:$G2140)/($A2140-273.15)</f>
        <v>0</v>
      </c>
      <c r="I2140" s="70">
        <f t="shared" si="16"/>
        <v>0</v>
      </c>
      <c r="J2140" s="70">
        <f t="shared" si="17"/>
        <v>0</v>
      </c>
      <c r="K2140" s="70">
        <f t="shared" si="18"/>
        <v>0</v>
      </c>
      <c r="L2140" s="70"/>
      <c r="M2140" s="70">
        <f t="shared" si="19"/>
        <v>0</v>
      </c>
      <c r="N2140" s="70">
        <f>SUM($M$2085:M2140)/($A2140-273.15)</f>
        <v>0</v>
      </c>
      <c r="O2140" s="70">
        <f t="shared" si="20"/>
        <v>0</v>
      </c>
      <c r="P2140" s="70">
        <f t="shared" si="21"/>
        <v>0</v>
      </c>
      <c r="Q2140" s="70">
        <f t="shared" si="22"/>
        <v>0</v>
      </c>
      <c r="R2140" s="70"/>
      <c r="S2140" s="8" t="e">
        <f t="shared" si="23"/>
        <v>#DIV/0!</v>
      </c>
      <c r="U2140" s="8">
        <f t="shared" si="24"/>
        <v>29.206411550812497</v>
      </c>
      <c r="V2140" s="8">
        <f t="shared" si="25"/>
        <v>0</v>
      </c>
      <c r="W2140" s="70">
        <f>SUM($V$2085:V2140)/($A2140-273.15)</f>
        <v>0</v>
      </c>
      <c r="X2140" s="70">
        <f t="shared" si="26"/>
        <v>0</v>
      </c>
      <c r="Y2140" s="70">
        <f t="shared" si="27"/>
        <v>0</v>
      </c>
    </row>
    <row r="2141" spans="1:25" s="8" customFormat="1" x14ac:dyDescent="0.25">
      <c r="A2141" s="70">
        <f t="shared" si="28"/>
        <v>330.15</v>
      </c>
      <c r="B2141" s="70">
        <f t="shared" si="11"/>
        <v>33.790846413302496</v>
      </c>
      <c r="C2141" s="70">
        <f t="shared" si="14"/>
        <v>29.731322013530882</v>
      </c>
      <c r="D2141" s="70">
        <f t="shared" si="12"/>
        <v>29.158926827569999</v>
      </c>
      <c r="E2141" s="70">
        <f t="shared" si="13"/>
        <v>29.731322013530882</v>
      </c>
      <c r="F2141" s="70"/>
      <c r="G2141" s="70">
        <f t="shared" si="15"/>
        <v>0</v>
      </c>
      <c r="H2141" s="70">
        <f>SUM(G$2085:$G2141)/($A2141-273.15)</f>
        <v>0</v>
      </c>
      <c r="I2141" s="70">
        <f t="shared" si="16"/>
        <v>0</v>
      </c>
      <c r="J2141" s="70">
        <f t="shared" si="17"/>
        <v>0</v>
      </c>
      <c r="K2141" s="70">
        <f t="shared" si="18"/>
        <v>0</v>
      </c>
      <c r="L2141" s="70"/>
      <c r="M2141" s="70">
        <f t="shared" si="19"/>
        <v>0</v>
      </c>
      <c r="N2141" s="70">
        <f>SUM($M$2085:M2141)/($A2141-273.15)</f>
        <v>0</v>
      </c>
      <c r="O2141" s="70">
        <f t="shared" si="20"/>
        <v>0</v>
      </c>
      <c r="P2141" s="70">
        <f t="shared" si="21"/>
        <v>0</v>
      </c>
      <c r="Q2141" s="70">
        <f t="shared" si="22"/>
        <v>0</v>
      </c>
      <c r="R2141" s="70"/>
      <c r="S2141" s="8" t="e">
        <f t="shared" si="23"/>
        <v>#DIV/0!</v>
      </c>
      <c r="U2141" s="8">
        <f t="shared" si="24"/>
        <v>29.208731503312499</v>
      </c>
      <c r="V2141" s="8">
        <f t="shared" si="25"/>
        <v>0</v>
      </c>
      <c r="W2141" s="70">
        <f>SUM($V$2085:V2141)/($A2141-273.15)</f>
        <v>0</v>
      </c>
      <c r="X2141" s="70">
        <f t="shared" si="26"/>
        <v>0</v>
      </c>
      <c r="Y2141" s="70">
        <f t="shared" si="27"/>
        <v>0</v>
      </c>
    </row>
    <row r="2142" spans="1:25" s="8" customFormat="1" x14ac:dyDescent="0.25">
      <c r="A2142" s="70">
        <f t="shared" si="28"/>
        <v>331.15</v>
      </c>
      <c r="B2142" s="70">
        <f t="shared" si="11"/>
        <v>33.796412153002493</v>
      </c>
      <c r="C2142" s="70">
        <f t="shared" si="14"/>
        <v>29.751069479276396</v>
      </c>
      <c r="D2142" s="70">
        <f t="shared" si="12"/>
        <v>29.159850567169997</v>
      </c>
      <c r="E2142" s="70">
        <f t="shared" si="13"/>
        <v>29.751069479276396</v>
      </c>
      <c r="F2142" s="70"/>
      <c r="G2142" s="70">
        <f t="shared" si="15"/>
        <v>0</v>
      </c>
      <c r="H2142" s="70">
        <f>SUM(G$2085:$G2142)/($A2142-273.15)</f>
        <v>0</v>
      </c>
      <c r="I2142" s="70">
        <f t="shared" si="16"/>
        <v>0</v>
      </c>
      <c r="J2142" s="70">
        <f t="shared" si="17"/>
        <v>0</v>
      </c>
      <c r="K2142" s="70">
        <f t="shared" si="18"/>
        <v>0</v>
      </c>
      <c r="L2142" s="70"/>
      <c r="M2142" s="70">
        <f t="shared" si="19"/>
        <v>0</v>
      </c>
      <c r="N2142" s="70">
        <f>SUM($M$2085:M2142)/($A2142-273.15)</f>
        <v>0</v>
      </c>
      <c r="O2142" s="70">
        <f t="shared" si="20"/>
        <v>0</v>
      </c>
      <c r="P2142" s="70">
        <f t="shared" si="21"/>
        <v>0</v>
      </c>
      <c r="Q2142" s="70">
        <f t="shared" si="22"/>
        <v>0</v>
      </c>
      <c r="R2142" s="70"/>
      <c r="S2142" s="8" t="e">
        <f t="shared" si="23"/>
        <v>#DIV/0!</v>
      </c>
      <c r="U2142" s="8">
        <f t="shared" si="24"/>
        <v>29.211067305812499</v>
      </c>
      <c r="V2142" s="8">
        <f t="shared" si="25"/>
        <v>0</v>
      </c>
      <c r="W2142" s="70">
        <f>SUM($V$2085:V2142)/($A2142-273.15)</f>
        <v>0</v>
      </c>
      <c r="X2142" s="70">
        <f t="shared" si="26"/>
        <v>0</v>
      </c>
      <c r="Y2142" s="70">
        <f t="shared" si="27"/>
        <v>0</v>
      </c>
    </row>
    <row r="2143" spans="1:25" s="8" customFormat="1" x14ac:dyDescent="0.25">
      <c r="A2143" s="70">
        <f t="shared" si="28"/>
        <v>332.15</v>
      </c>
      <c r="B2143" s="70">
        <f t="shared" si="11"/>
        <v>33.802007430702503</v>
      </c>
      <c r="C2143" s="70">
        <f t="shared" si="14"/>
        <v>29.770673574525301</v>
      </c>
      <c r="D2143" s="70">
        <f t="shared" si="12"/>
        <v>29.160780490770001</v>
      </c>
      <c r="E2143" s="70">
        <f t="shared" si="13"/>
        <v>29.770673574525301</v>
      </c>
      <c r="F2143" s="70"/>
      <c r="G2143" s="70">
        <f t="shared" si="15"/>
        <v>0</v>
      </c>
      <c r="H2143" s="70">
        <f>SUM(G$2085:$G2143)/($A2143-273.15)</f>
        <v>0</v>
      </c>
      <c r="I2143" s="70">
        <f t="shared" si="16"/>
        <v>0</v>
      </c>
      <c r="J2143" s="70">
        <f t="shared" si="17"/>
        <v>0</v>
      </c>
      <c r="K2143" s="70">
        <f t="shared" si="18"/>
        <v>0</v>
      </c>
      <c r="L2143" s="70"/>
      <c r="M2143" s="70">
        <f t="shared" si="19"/>
        <v>0</v>
      </c>
      <c r="N2143" s="70">
        <f>SUM($M$2085:M2143)/($A2143-273.15)</f>
        <v>0</v>
      </c>
      <c r="O2143" s="70">
        <f t="shared" si="20"/>
        <v>0</v>
      </c>
      <c r="P2143" s="70">
        <f t="shared" si="21"/>
        <v>0</v>
      </c>
      <c r="Q2143" s="70">
        <f t="shared" si="22"/>
        <v>0</v>
      </c>
      <c r="R2143" s="70"/>
      <c r="S2143" s="8" t="e">
        <f t="shared" si="23"/>
        <v>#DIV/0!</v>
      </c>
      <c r="U2143" s="8">
        <f t="shared" si="24"/>
        <v>29.213418958312499</v>
      </c>
      <c r="V2143" s="8">
        <f t="shared" si="25"/>
        <v>0</v>
      </c>
      <c r="W2143" s="70">
        <f>SUM($V$2085:V2143)/($A2143-273.15)</f>
        <v>0</v>
      </c>
      <c r="X2143" s="70">
        <f t="shared" si="26"/>
        <v>0</v>
      </c>
      <c r="Y2143" s="70">
        <f t="shared" si="27"/>
        <v>0</v>
      </c>
    </row>
    <row r="2144" spans="1:25" s="8" customFormat="1" x14ac:dyDescent="0.25">
      <c r="A2144" s="70">
        <f t="shared" si="28"/>
        <v>333.15</v>
      </c>
      <c r="B2144" s="70">
        <f t="shared" si="11"/>
        <v>33.807632246402498</v>
      </c>
      <c r="C2144" s="70">
        <f t="shared" si="14"/>
        <v>29.790136008853025</v>
      </c>
      <c r="D2144" s="70">
        <f t="shared" si="12"/>
        <v>29.161716598369999</v>
      </c>
      <c r="E2144" s="70">
        <f t="shared" si="13"/>
        <v>29.790136008853025</v>
      </c>
      <c r="F2144" s="70"/>
      <c r="G2144" s="70">
        <f t="shared" si="15"/>
        <v>0</v>
      </c>
      <c r="H2144" s="70">
        <f>SUM(G$2085:$G2144)/($A2144-273.15)</f>
        <v>0</v>
      </c>
      <c r="I2144" s="70">
        <f t="shared" si="16"/>
        <v>0</v>
      </c>
      <c r="J2144" s="70">
        <f t="shared" si="17"/>
        <v>0</v>
      </c>
      <c r="K2144" s="70">
        <f t="shared" si="18"/>
        <v>0</v>
      </c>
      <c r="L2144" s="70"/>
      <c r="M2144" s="70">
        <f t="shared" si="19"/>
        <v>0</v>
      </c>
      <c r="N2144" s="70">
        <f>SUM($M$2085:M2144)/($A2144-273.15)</f>
        <v>0</v>
      </c>
      <c r="O2144" s="70">
        <f t="shared" si="20"/>
        <v>0</v>
      </c>
      <c r="P2144" s="70">
        <f t="shared" si="21"/>
        <v>0</v>
      </c>
      <c r="Q2144" s="70">
        <f t="shared" si="22"/>
        <v>0</v>
      </c>
      <c r="R2144" s="70"/>
      <c r="S2144" s="8" t="e">
        <f t="shared" si="23"/>
        <v>#DIV/0!</v>
      </c>
      <c r="U2144" s="8">
        <f t="shared" si="24"/>
        <v>29.215786460812499</v>
      </c>
      <c r="V2144" s="8">
        <f t="shared" si="25"/>
        <v>0</v>
      </c>
      <c r="W2144" s="70">
        <f>SUM($V$2085:V2144)/($A2144-273.15)</f>
        <v>0</v>
      </c>
      <c r="X2144" s="70">
        <f t="shared" si="26"/>
        <v>0</v>
      </c>
      <c r="Y2144" s="70">
        <f t="shared" si="27"/>
        <v>0</v>
      </c>
    </row>
    <row r="2145" spans="1:25" s="8" customFormat="1" x14ac:dyDescent="0.25">
      <c r="A2145" s="70">
        <f t="shared" si="28"/>
        <v>334.15</v>
      </c>
      <c r="B2145" s="70">
        <f t="shared" si="11"/>
        <v>33.813286600102494</v>
      </c>
      <c r="C2145" s="70">
        <f t="shared" si="14"/>
        <v>29.809458466292359</v>
      </c>
      <c r="D2145" s="70">
        <f t="shared" si="12"/>
        <v>29.16265888997</v>
      </c>
      <c r="E2145" s="70">
        <f t="shared" si="13"/>
        <v>29.809458466292359</v>
      </c>
      <c r="F2145" s="70"/>
      <c r="G2145" s="70">
        <f t="shared" si="15"/>
        <v>0</v>
      </c>
      <c r="H2145" s="70">
        <f>SUM(G$2085:$G2145)/($A2145-273.15)</f>
        <v>0</v>
      </c>
      <c r="I2145" s="70">
        <f t="shared" si="16"/>
        <v>0</v>
      </c>
      <c r="J2145" s="70">
        <f t="shared" si="17"/>
        <v>0</v>
      </c>
      <c r="K2145" s="70">
        <f t="shared" si="18"/>
        <v>0</v>
      </c>
      <c r="L2145" s="70"/>
      <c r="M2145" s="70">
        <f t="shared" si="19"/>
        <v>0</v>
      </c>
      <c r="N2145" s="70">
        <f>SUM($M$2085:M2145)/($A2145-273.15)</f>
        <v>0</v>
      </c>
      <c r="O2145" s="70">
        <f t="shared" si="20"/>
        <v>0</v>
      </c>
      <c r="P2145" s="70">
        <f t="shared" si="21"/>
        <v>0</v>
      </c>
      <c r="Q2145" s="70">
        <f t="shared" si="22"/>
        <v>0</v>
      </c>
      <c r="R2145" s="70"/>
      <c r="S2145" s="8" t="e">
        <f t="shared" si="23"/>
        <v>#DIV/0!</v>
      </c>
      <c r="U2145" s="8">
        <f t="shared" si="24"/>
        <v>29.2181698133125</v>
      </c>
      <c r="V2145" s="8">
        <f t="shared" si="25"/>
        <v>0</v>
      </c>
      <c r="W2145" s="70">
        <f>SUM($V$2085:V2145)/($A2145-273.15)</f>
        <v>0</v>
      </c>
      <c r="X2145" s="70">
        <f t="shared" si="26"/>
        <v>0</v>
      </c>
      <c r="Y2145" s="70">
        <f t="shared" si="27"/>
        <v>0</v>
      </c>
    </row>
    <row r="2146" spans="1:25" s="8" customFormat="1" x14ac:dyDescent="0.25">
      <c r="A2146" s="70">
        <f t="shared" si="28"/>
        <v>335.15</v>
      </c>
      <c r="B2146" s="70">
        <f t="shared" si="11"/>
        <v>33.818970491802496</v>
      </c>
      <c r="C2146" s="70">
        <f t="shared" si="14"/>
        <v>29.828642605790062</v>
      </c>
      <c r="D2146" s="70">
        <f t="shared" si="12"/>
        <v>29.163607365570002</v>
      </c>
      <c r="E2146" s="70">
        <f t="shared" si="13"/>
        <v>29.828642605790062</v>
      </c>
      <c r="F2146" s="70"/>
      <c r="G2146" s="70">
        <f t="shared" si="15"/>
        <v>0</v>
      </c>
      <c r="H2146" s="70">
        <f>SUM(G$2085:$G2146)/($A2146-273.15)</f>
        <v>0</v>
      </c>
      <c r="I2146" s="70">
        <f t="shared" si="16"/>
        <v>0</v>
      </c>
      <c r="J2146" s="70">
        <f t="shared" si="17"/>
        <v>0</v>
      </c>
      <c r="K2146" s="70">
        <f t="shared" si="18"/>
        <v>0</v>
      </c>
      <c r="L2146" s="70"/>
      <c r="M2146" s="70">
        <f t="shared" si="19"/>
        <v>0</v>
      </c>
      <c r="N2146" s="70">
        <f>SUM($M$2085:M2146)/($A2146-273.15)</f>
        <v>0</v>
      </c>
      <c r="O2146" s="70">
        <f t="shared" si="20"/>
        <v>0</v>
      </c>
      <c r="P2146" s="70">
        <f t="shared" si="21"/>
        <v>0</v>
      </c>
      <c r="Q2146" s="70">
        <f t="shared" si="22"/>
        <v>0</v>
      </c>
      <c r="R2146" s="70"/>
      <c r="S2146" s="8" t="e">
        <f t="shared" si="23"/>
        <v>#DIV/0!</v>
      </c>
      <c r="U2146" s="8">
        <f t="shared" si="24"/>
        <v>29.220569015812501</v>
      </c>
      <c r="V2146" s="8">
        <f t="shared" si="25"/>
        <v>0</v>
      </c>
      <c r="W2146" s="70">
        <f>SUM($V$2085:V2146)/($A2146-273.15)</f>
        <v>0</v>
      </c>
      <c r="X2146" s="70">
        <f t="shared" si="26"/>
        <v>0</v>
      </c>
      <c r="Y2146" s="70">
        <f t="shared" si="27"/>
        <v>0</v>
      </c>
    </row>
    <row r="2147" spans="1:25" s="8" customFormat="1" x14ac:dyDescent="0.25">
      <c r="A2147" s="70">
        <f t="shared" si="28"/>
        <v>336.15</v>
      </c>
      <c r="B2147" s="70">
        <f t="shared" si="11"/>
        <v>33.824683921502498</v>
      </c>
      <c r="C2147" s="70">
        <f t="shared" si="14"/>
        <v>29.847690061653978</v>
      </c>
      <c r="D2147" s="70">
        <f t="shared" si="12"/>
        <v>29.16456202517</v>
      </c>
      <c r="E2147" s="70">
        <f t="shared" si="13"/>
        <v>29.847690061653978</v>
      </c>
      <c r="F2147" s="70"/>
      <c r="G2147" s="70">
        <f t="shared" si="15"/>
        <v>0</v>
      </c>
      <c r="H2147" s="70">
        <f>SUM(G$2085:$G2147)/($A2147-273.15)</f>
        <v>0</v>
      </c>
      <c r="I2147" s="70">
        <f t="shared" si="16"/>
        <v>0</v>
      </c>
      <c r="J2147" s="70">
        <f t="shared" si="17"/>
        <v>0</v>
      </c>
      <c r="K2147" s="70">
        <f t="shared" si="18"/>
        <v>0</v>
      </c>
      <c r="L2147" s="70"/>
      <c r="M2147" s="70">
        <f t="shared" si="19"/>
        <v>0</v>
      </c>
      <c r="N2147" s="70">
        <f>SUM($M$2085:M2147)/($A2147-273.15)</f>
        <v>0</v>
      </c>
      <c r="O2147" s="70">
        <f t="shared" si="20"/>
        <v>0</v>
      </c>
      <c r="P2147" s="70">
        <f t="shared" si="21"/>
        <v>0</v>
      </c>
      <c r="Q2147" s="70">
        <f t="shared" si="22"/>
        <v>0</v>
      </c>
      <c r="R2147" s="70"/>
      <c r="S2147" s="8" t="e">
        <f t="shared" si="23"/>
        <v>#DIV/0!</v>
      </c>
      <c r="U2147" s="8">
        <f t="shared" si="24"/>
        <v>29.222984068312499</v>
      </c>
      <c r="V2147" s="8">
        <f t="shared" si="25"/>
        <v>0</v>
      </c>
      <c r="W2147" s="70">
        <f>SUM($V$2085:V2147)/($A2147-273.15)</f>
        <v>0</v>
      </c>
      <c r="X2147" s="70">
        <f t="shared" si="26"/>
        <v>0</v>
      </c>
      <c r="Y2147" s="70">
        <f t="shared" si="27"/>
        <v>0</v>
      </c>
    </row>
    <row r="2148" spans="1:25" s="8" customFormat="1" x14ac:dyDescent="0.25">
      <c r="A2148" s="70">
        <f t="shared" si="28"/>
        <v>337.15</v>
      </c>
      <c r="B2148" s="70">
        <f t="shared" si="11"/>
        <v>33.830426889202499</v>
      </c>
      <c r="C2148" s="70">
        <f t="shared" si="14"/>
        <v>29.866602443990836</v>
      </c>
      <c r="D2148" s="70">
        <f t="shared" si="12"/>
        <v>29.165522868770001</v>
      </c>
      <c r="E2148" s="70">
        <f t="shared" si="13"/>
        <v>29.866602443990836</v>
      </c>
      <c r="F2148" s="70"/>
      <c r="G2148" s="70">
        <f t="shared" si="15"/>
        <v>0</v>
      </c>
      <c r="H2148" s="70">
        <f>SUM(G$2085:$G2148)/($A2148-273.15)</f>
        <v>0</v>
      </c>
      <c r="I2148" s="70">
        <f t="shared" si="16"/>
        <v>0</v>
      </c>
      <c r="J2148" s="70">
        <f t="shared" si="17"/>
        <v>0</v>
      </c>
      <c r="K2148" s="70">
        <f t="shared" si="18"/>
        <v>0</v>
      </c>
      <c r="L2148" s="70"/>
      <c r="M2148" s="70">
        <f t="shared" si="19"/>
        <v>0</v>
      </c>
      <c r="N2148" s="70">
        <f>SUM($M$2085:M2148)/($A2148-273.15)</f>
        <v>0</v>
      </c>
      <c r="O2148" s="70">
        <f t="shared" si="20"/>
        <v>0</v>
      </c>
      <c r="P2148" s="70">
        <f t="shared" si="21"/>
        <v>0</v>
      </c>
      <c r="Q2148" s="70">
        <f t="shared" si="22"/>
        <v>0</v>
      </c>
      <c r="R2148" s="70"/>
      <c r="S2148" s="8" t="e">
        <f t="shared" si="23"/>
        <v>#DIV/0!</v>
      </c>
      <c r="U2148" s="8">
        <f t="shared" si="24"/>
        <v>29.225414970812498</v>
      </c>
      <c r="V2148" s="8">
        <f t="shared" si="25"/>
        <v>0</v>
      </c>
      <c r="W2148" s="70">
        <f>SUM($V$2085:V2148)/($A2148-273.15)</f>
        <v>0</v>
      </c>
      <c r="X2148" s="70">
        <f t="shared" si="26"/>
        <v>0</v>
      </c>
      <c r="Y2148" s="70">
        <f t="shared" si="27"/>
        <v>0</v>
      </c>
    </row>
    <row r="2149" spans="1:25" s="8" customFormat="1" x14ac:dyDescent="0.25">
      <c r="A2149" s="70">
        <f t="shared" si="28"/>
        <v>338.15</v>
      </c>
      <c r="B2149" s="70">
        <f t="shared" ref="B2149:B2212" si="29">33.568-(4.201/1000)*$A2149-(0*100000)/$A2149/$A2149+(14.769*0.000001)*$A2149*$A2149</f>
        <v>33.836199394902494</v>
      </c>
      <c r="C2149" s="70">
        <f t="shared" si="14"/>
        <v>29.885381339135026</v>
      </c>
      <c r="D2149" s="70">
        <f t="shared" ref="D2149:D2209" si="30">29.192-(1.121/1000)*$A2149-(0*100000)/$A2149/$A2149+(3.092*0.000001)*$A2149*$A2149</f>
        <v>29.166489896369999</v>
      </c>
      <c r="E2149" s="70">
        <f t="shared" ref="E2149:E2212" si="31">31.012+(4.19/1000)*$A2149-(2.858*100000)/$A2149/$A2149-(0.385*0.000001)*$A2149*$A2149</f>
        <v>29.885381339135026</v>
      </c>
      <c r="F2149" s="70"/>
      <c r="G2149" s="70">
        <f t="shared" si="15"/>
        <v>0</v>
      </c>
      <c r="H2149" s="70">
        <f>SUM(G$2085:$G2149)/($A2149-273.15)</f>
        <v>0</v>
      </c>
      <c r="I2149" s="70">
        <f t="shared" si="16"/>
        <v>0</v>
      </c>
      <c r="J2149" s="70">
        <f t="shared" si="17"/>
        <v>0</v>
      </c>
      <c r="K2149" s="70">
        <f t="shared" si="18"/>
        <v>0</v>
      </c>
      <c r="L2149" s="70"/>
      <c r="M2149" s="70">
        <f t="shared" si="19"/>
        <v>0</v>
      </c>
      <c r="N2149" s="70">
        <f>SUM($M$2085:M2149)/($A2149-273.15)</f>
        <v>0</v>
      </c>
      <c r="O2149" s="70">
        <f t="shared" si="20"/>
        <v>0</v>
      </c>
      <c r="P2149" s="70">
        <f t="shared" si="21"/>
        <v>0</v>
      </c>
      <c r="Q2149" s="70">
        <f t="shared" si="22"/>
        <v>0</v>
      </c>
      <c r="R2149" s="70"/>
      <c r="S2149" s="8" t="e">
        <f t="shared" si="23"/>
        <v>#DIV/0!</v>
      </c>
      <c r="U2149" s="8">
        <f t="shared" si="24"/>
        <v>29.227861723312497</v>
      </c>
      <c r="V2149" s="8">
        <f t="shared" si="25"/>
        <v>0</v>
      </c>
      <c r="W2149" s="70">
        <f>SUM($V$2085:V2149)/($A2149-273.15)</f>
        <v>0</v>
      </c>
      <c r="X2149" s="70">
        <f t="shared" si="26"/>
        <v>0</v>
      </c>
      <c r="Y2149" s="70">
        <f t="shared" si="27"/>
        <v>0</v>
      </c>
    </row>
    <row r="2150" spans="1:25" s="8" customFormat="1" x14ac:dyDescent="0.25">
      <c r="A2150" s="70">
        <f t="shared" si="28"/>
        <v>339.15</v>
      </c>
      <c r="B2150" s="70">
        <f t="shared" si="29"/>
        <v>33.842001438602495</v>
      </c>
      <c r="C2150" s="70">
        <f t="shared" ref="C2150:C2213" si="32">31.012+(4.19/1000)*$A2150-(2.858*100000)/$A2150/$A2150-(0.385*0.000001)*$A2150*$A2150</f>
        <v>29.904028310068572</v>
      </c>
      <c r="D2150" s="70">
        <f t="shared" si="30"/>
        <v>29.167463107970001</v>
      </c>
      <c r="E2150" s="70">
        <f t="shared" si="31"/>
        <v>29.904028310068572</v>
      </c>
      <c r="F2150" s="70"/>
      <c r="G2150" s="70">
        <f t="shared" ref="G2150:G2213" si="33">($I$2039*$B2150+$I$2040*$C2150+$I$2041*$D2150)</f>
        <v>0</v>
      </c>
      <c r="H2150" s="70">
        <f>SUM(G$2085:$G2150)/($A2150-273.15)</f>
        <v>0</v>
      </c>
      <c r="I2150" s="70">
        <f t="shared" ref="I2150:I2213" si="34">H2150*($A2150-273.15)*0.000001</f>
        <v>0</v>
      </c>
      <c r="J2150" s="70">
        <f t="shared" ref="J2150:J2213" si="35">$N$2039-I2150</f>
        <v>0</v>
      </c>
      <c r="K2150" s="70">
        <f t="shared" ref="K2150:K2213" si="36">IF(AND(J2150&gt;0,J2151&lt;0),A2150-273.15,0)</f>
        <v>0</v>
      </c>
      <c r="L2150" s="70"/>
      <c r="M2150" s="70">
        <f t="shared" ref="M2150:M2213" si="37">($K$2050*$B2150+$K$2049*$C2150+$K$2048*$D2150+$K$2047*$E2150)</f>
        <v>0</v>
      </c>
      <c r="N2150" s="70">
        <f>SUM($M$2085:M2150)/($A2150-273.15)</f>
        <v>0</v>
      </c>
      <c r="O2150" s="70">
        <f t="shared" ref="O2150:O2213" si="38">N2150*($A2150-273.15)*0.000001</f>
        <v>0</v>
      </c>
      <c r="P2150" s="70">
        <f t="shared" ref="P2150:P2213" si="39">$N$2039-O2150</f>
        <v>0</v>
      </c>
      <c r="Q2150" s="70">
        <f t="shared" ref="Q2150:Q2213" si="40">IF(AND(P2150&gt;0,P2151&lt;0),A2150-273.15,0)</f>
        <v>0</v>
      </c>
      <c r="R2150" s="70"/>
      <c r="S2150" s="8" t="e">
        <f t="shared" ref="S2150:S2213" si="41">IF($P$2050-$A2150=0,$O2150,0)</f>
        <v>#DIV/0!</v>
      </c>
      <c r="U2150" s="8">
        <f t="shared" ref="U2150:U2213" si="42">29.304-(2.905/1000)*$A2150-(0*100000)/$A2150/$A2150+(7.925*0.000001)*$A2150*$A2150</f>
        <v>29.2303243258125</v>
      </c>
      <c r="V2150" s="8">
        <f t="shared" ref="V2150:V2213" si="43">($L$2071*$B2150+$L$2072*$C2150+$L$2070*$D2150+$L$2073*$U2150)</f>
        <v>0</v>
      </c>
      <c r="W2150" s="70">
        <f>SUM($V$2085:V2150)/($A2150-273.15)</f>
        <v>0</v>
      </c>
      <c r="X2150" s="70">
        <f t="shared" ref="X2150:X2213" si="44">W2150*($A2150-273.15)*0.000001</f>
        <v>0</v>
      </c>
      <c r="Y2150" s="70">
        <f t="shared" ref="Y2150:Y2213" si="45">$N$2039-X2150</f>
        <v>0</v>
      </c>
    </row>
    <row r="2151" spans="1:25" s="8" customFormat="1" x14ac:dyDescent="0.25">
      <c r="A2151" s="70">
        <f t="shared" ref="A2151:A2214" si="46">A2150+1</f>
        <v>340.15</v>
      </c>
      <c r="B2151" s="70">
        <f t="shared" si="29"/>
        <v>33.847833020302502</v>
      </c>
      <c r="C2151" s="70">
        <f t="shared" si="32"/>
        <v>29.922544896832413</v>
      </c>
      <c r="D2151" s="70">
        <f t="shared" si="30"/>
        <v>29.168442503570002</v>
      </c>
      <c r="E2151" s="70">
        <f t="shared" si="31"/>
        <v>29.922544896832413</v>
      </c>
      <c r="F2151" s="70"/>
      <c r="G2151" s="70">
        <f t="shared" si="33"/>
        <v>0</v>
      </c>
      <c r="H2151" s="70">
        <f>SUM(G$2085:$G2151)/($A2151-273.15)</f>
        <v>0</v>
      </c>
      <c r="I2151" s="70">
        <f t="shared" si="34"/>
        <v>0</v>
      </c>
      <c r="J2151" s="70">
        <f t="shared" si="35"/>
        <v>0</v>
      </c>
      <c r="K2151" s="70">
        <f t="shared" si="36"/>
        <v>0</v>
      </c>
      <c r="L2151" s="70"/>
      <c r="M2151" s="70">
        <f t="shared" si="37"/>
        <v>0</v>
      </c>
      <c r="N2151" s="70">
        <f>SUM($M$2085:M2151)/($A2151-273.15)</f>
        <v>0</v>
      </c>
      <c r="O2151" s="70">
        <f t="shared" si="38"/>
        <v>0</v>
      </c>
      <c r="P2151" s="70">
        <f t="shared" si="39"/>
        <v>0</v>
      </c>
      <c r="Q2151" s="70">
        <f t="shared" si="40"/>
        <v>0</v>
      </c>
      <c r="R2151" s="70"/>
      <c r="S2151" s="8" t="e">
        <f t="shared" si="41"/>
        <v>#DIV/0!</v>
      </c>
      <c r="U2151" s="8">
        <f t="shared" si="42"/>
        <v>29.232802778312497</v>
      </c>
      <c r="V2151" s="8">
        <f t="shared" si="43"/>
        <v>0</v>
      </c>
      <c r="W2151" s="70">
        <f>SUM($V$2085:V2151)/($A2151-273.15)</f>
        <v>0</v>
      </c>
      <c r="X2151" s="70">
        <f t="shared" si="44"/>
        <v>0</v>
      </c>
      <c r="Y2151" s="70">
        <f t="shared" si="45"/>
        <v>0</v>
      </c>
    </row>
    <row r="2152" spans="1:25" s="8" customFormat="1" x14ac:dyDescent="0.25">
      <c r="A2152" s="70">
        <f t="shared" si="46"/>
        <v>341.15</v>
      </c>
      <c r="B2152" s="70">
        <f t="shared" si="29"/>
        <v>33.853694140002496</v>
      </c>
      <c r="C2152" s="70">
        <f t="shared" si="32"/>
        <v>29.940932616929306</v>
      </c>
      <c r="D2152" s="70">
        <f t="shared" si="30"/>
        <v>29.169428083170001</v>
      </c>
      <c r="E2152" s="70">
        <f t="shared" si="31"/>
        <v>29.940932616929306</v>
      </c>
      <c r="F2152" s="70"/>
      <c r="G2152" s="70">
        <f t="shared" si="33"/>
        <v>0</v>
      </c>
      <c r="H2152" s="70">
        <f>SUM(G$2085:$G2152)/($A2152-273.15)</f>
        <v>0</v>
      </c>
      <c r="I2152" s="70">
        <f t="shared" si="34"/>
        <v>0</v>
      </c>
      <c r="J2152" s="70">
        <f t="shared" si="35"/>
        <v>0</v>
      </c>
      <c r="K2152" s="70">
        <f t="shared" si="36"/>
        <v>0</v>
      </c>
      <c r="L2152" s="70"/>
      <c r="M2152" s="70">
        <f t="shared" si="37"/>
        <v>0</v>
      </c>
      <c r="N2152" s="70">
        <f>SUM($M$2085:M2152)/($A2152-273.15)</f>
        <v>0</v>
      </c>
      <c r="O2152" s="70">
        <f t="shared" si="38"/>
        <v>0</v>
      </c>
      <c r="P2152" s="70">
        <f t="shared" si="39"/>
        <v>0</v>
      </c>
      <c r="Q2152" s="70">
        <f t="shared" si="40"/>
        <v>0</v>
      </c>
      <c r="R2152" s="70"/>
      <c r="S2152" s="8" t="e">
        <f t="shared" si="41"/>
        <v>#DIV/0!</v>
      </c>
      <c r="U2152" s="8">
        <f t="shared" si="42"/>
        <v>29.235297080812497</v>
      </c>
      <c r="V2152" s="8">
        <f t="shared" si="43"/>
        <v>0</v>
      </c>
      <c r="W2152" s="70">
        <f>SUM($V$2085:V2152)/($A2152-273.15)</f>
        <v>0</v>
      </c>
      <c r="X2152" s="70">
        <f t="shared" si="44"/>
        <v>0</v>
      </c>
      <c r="Y2152" s="70">
        <f t="shared" si="45"/>
        <v>0</v>
      </c>
    </row>
    <row r="2153" spans="1:25" s="8" customFormat="1" x14ac:dyDescent="0.25">
      <c r="A2153" s="70">
        <f t="shared" si="46"/>
        <v>342.15</v>
      </c>
      <c r="B2153" s="70">
        <f t="shared" si="29"/>
        <v>33.859584797702496</v>
      </c>
      <c r="C2153" s="70">
        <f t="shared" si="32"/>
        <v>29.959192965718486</v>
      </c>
      <c r="D2153" s="70">
        <f t="shared" si="30"/>
        <v>29.170419846769999</v>
      </c>
      <c r="E2153" s="70">
        <f t="shared" si="31"/>
        <v>29.959192965718486</v>
      </c>
      <c r="F2153" s="70"/>
      <c r="G2153" s="70">
        <f t="shared" si="33"/>
        <v>0</v>
      </c>
      <c r="H2153" s="70">
        <f>SUM(G$2085:$G2153)/($A2153-273.15)</f>
        <v>0</v>
      </c>
      <c r="I2153" s="70">
        <f t="shared" si="34"/>
        <v>0</v>
      </c>
      <c r="J2153" s="70">
        <f t="shared" si="35"/>
        <v>0</v>
      </c>
      <c r="K2153" s="70">
        <f t="shared" si="36"/>
        <v>0</v>
      </c>
      <c r="L2153" s="70"/>
      <c r="M2153" s="70">
        <f t="shared" si="37"/>
        <v>0</v>
      </c>
      <c r="N2153" s="70">
        <f>SUM($M$2085:M2153)/($A2153-273.15)</f>
        <v>0</v>
      </c>
      <c r="O2153" s="70">
        <f t="shared" si="38"/>
        <v>0</v>
      </c>
      <c r="P2153" s="70">
        <f t="shared" si="39"/>
        <v>0</v>
      </c>
      <c r="Q2153" s="70">
        <f t="shared" si="40"/>
        <v>0</v>
      </c>
      <c r="R2153" s="70"/>
      <c r="S2153" s="8" t="e">
        <f t="shared" si="41"/>
        <v>#DIV/0!</v>
      </c>
      <c r="U2153" s="8">
        <f t="shared" si="42"/>
        <v>29.237807233312502</v>
      </c>
      <c r="V2153" s="8">
        <f t="shared" si="43"/>
        <v>0</v>
      </c>
      <c r="W2153" s="70">
        <f>SUM($V$2085:V2153)/($A2153-273.15)</f>
        <v>0</v>
      </c>
      <c r="X2153" s="70">
        <f t="shared" si="44"/>
        <v>0</v>
      </c>
      <c r="Y2153" s="70">
        <f t="shared" si="45"/>
        <v>0</v>
      </c>
    </row>
    <row r="2154" spans="1:25" s="8" customFormat="1" x14ac:dyDescent="0.25">
      <c r="A2154" s="70">
        <f t="shared" si="46"/>
        <v>343.15</v>
      </c>
      <c r="B2154" s="70">
        <f t="shared" si="29"/>
        <v>33.865504993402503</v>
      </c>
      <c r="C2154" s="70">
        <f t="shared" si="32"/>
        <v>29.977327416802257</v>
      </c>
      <c r="D2154" s="70">
        <f t="shared" si="30"/>
        <v>29.171417794370001</v>
      </c>
      <c r="E2154" s="70">
        <f t="shared" si="31"/>
        <v>29.977327416802257</v>
      </c>
      <c r="F2154" s="70"/>
      <c r="G2154" s="70">
        <f t="shared" si="33"/>
        <v>0</v>
      </c>
      <c r="H2154" s="70">
        <f>SUM(G$2085:$G2154)/($A2154-273.15)</f>
        <v>0</v>
      </c>
      <c r="I2154" s="70">
        <f t="shared" si="34"/>
        <v>0</v>
      </c>
      <c r="J2154" s="70">
        <f t="shared" si="35"/>
        <v>0</v>
      </c>
      <c r="K2154" s="70">
        <f t="shared" si="36"/>
        <v>0</v>
      </c>
      <c r="L2154" s="70"/>
      <c r="M2154" s="70">
        <f t="shared" si="37"/>
        <v>0</v>
      </c>
      <c r="N2154" s="70">
        <f>SUM($M$2085:M2154)/($A2154-273.15)</f>
        <v>0</v>
      </c>
      <c r="O2154" s="70">
        <f t="shared" si="38"/>
        <v>0</v>
      </c>
      <c r="P2154" s="70">
        <f t="shared" si="39"/>
        <v>0</v>
      </c>
      <c r="Q2154" s="70">
        <f t="shared" si="40"/>
        <v>0</v>
      </c>
      <c r="R2154" s="70"/>
      <c r="S2154" s="8" t="e">
        <f t="shared" si="41"/>
        <v>#DIV/0!</v>
      </c>
      <c r="U2154" s="8">
        <f t="shared" si="42"/>
        <v>29.2403332358125</v>
      </c>
      <c r="V2154" s="8">
        <f t="shared" si="43"/>
        <v>0</v>
      </c>
      <c r="W2154" s="70">
        <f>SUM($V$2085:V2154)/($A2154-273.15)</f>
        <v>0</v>
      </c>
      <c r="X2154" s="70">
        <f t="shared" si="44"/>
        <v>0</v>
      </c>
      <c r="Y2154" s="70">
        <f t="shared" si="45"/>
        <v>0</v>
      </c>
    </row>
    <row r="2155" spans="1:25" s="8" customFormat="1" x14ac:dyDescent="0.25">
      <c r="A2155" s="70">
        <f t="shared" si="46"/>
        <v>344.15</v>
      </c>
      <c r="B2155" s="70">
        <f t="shared" si="29"/>
        <v>33.871454727102503</v>
      </c>
      <c r="C2155" s="70">
        <f t="shared" si="32"/>
        <v>29.995337422404774</v>
      </c>
      <c r="D2155" s="70">
        <f t="shared" si="30"/>
        <v>29.172421925969999</v>
      </c>
      <c r="E2155" s="70">
        <f t="shared" si="31"/>
        <v>29.995337422404774</v>
      </c>
      <c r="F2155" s="70"/>
      <c r="G2155" s="70">
        <f t="shared" si="33"/>
        <v>0</v>
      </c>
      <c r="H2155" s="70">
        <f>SUM(G$2085:$G2155)/($A2155-273.15)</f>
        <v>0</v>
      </c>
      <c r="I2155" s="70">
        <f t="shared" si="34"/>
        <v>0</v>
      </c>
      <c r="J2155" s="70">
        <f t="shared" si="35"/>
        <v>0</v>
      </c>
      <c r="K2155" s="70">
        <f t="shared" si="36"/>
        <v>0</v>
      </c>
      <c r="L2155" s="70"/>
      <c r="M2155" s="70">
        <f t="shared" si="37"/>
        <v>0</v>
      </c>
      <c r="N2155" s="70">
        <f>SUM($M$2085:M2155)/($A2155-273.15)</f>
        <v>0</v>
      </c>
      <c r="O2155" s="70">
        <f t="shared" si="38"/>
        <v>0</v>
      </c>
      <c r="P2155" s="70">
        <f t="shared" si="39"/>
        <v>0</v>
      </c>
      <c r="Q2155" s="70">
        <f t="shared" si="40"/>
        <v>0</v>
      </c>
      <c r="R2155" s="70"/>
      <c r="S2155" s="8" t="e">
        <f t="shared" si="41"/>
        <v>#DIV/0!</v>
      </c>
      <c r="U2155" s="8">
        <f t="shared" si="42"/>
        <v>29.242875088312498</v>
      </c>
      <c r="V2155" s="8">
        <f t="shared" si="43"/>
        <v>0</v>
      </c>
      <c r="W2155" s="70">
        <f>SUM($V$2085:V2155)/($A2155-273.15)</f>
        <v>0</v>
      </c>
      <c r="X2155" s="70">
        <f t="shared" si="44"/>
        <v>0</v>
      </c>
      <c r="Y2155" s="70">
        <f t="shared" si="45"/>
        <v>0</v>
      </c>
    </row>
    <row r="2156" spans="1:25" s="8" customFormat="1" x14ac:dyDescent="0.25">
      <c r="A2156" s="70">
        <f t="shared" si="46"/>
        <v>345.15</v>
      </c>
      <c r="B2156" s="70">
        <f t="shared" si="29"/>
        <v>33.877433998802495</v>
      </c>
      <c r="C2156" s="70">
        <f t="shared" si="32"/>
        <v>30.013224413743139</v>
      </c>
      <c r="D2156" s="70">
        <f t="shared" si="30"/>
        <v>29.173432241569998</v>
      </c>
      <c r="E2156" s="70">
        <f t="shared" si="31"/>
        <v>30.013224413743139</v>
      </c>
      <c r="F2156" s="70"/>
      <c r="G2156" s="70">
        <f t="shared" si="33"/>
        <v>0</v>
      </c>
      <c r="H2156" s="70">
        <f>SUM(G$2085:$G2156)/($A2156-273.15)</f>
        <v>0</v>
      </c>
      <c r="I2156" s="70">
        <f t="shared" si="34"/>
        <v>0</v>
      </c>
      <c r="J2156" s="70">
        <f t="shared" si="35"/>
        <v>0</v>
      </c>
      <c r="K2156" s="70">
        <f t="shared" si="36"/>
        <v>0</v>
      </c>
      <c r="L2156" s="70"/>
      <c r="M2156" s="70">
        <f t="shared" si="37"/>
        <v>0</v>
      </c>
      <c r="N2156" s="70">
        <f>SUM($M$2085:M2156)/($A2156-273.15)</f>
        <v>0</v>
      </c>
      <c r="O2156" s="70">
        <f t="shared" si="38"/>
        <v>0</v>
      </c>
      <c r="P2156" s="70">
        <f t="shared" si="39"/>
        <v>0</v>
      </c>
      <c r="Q2156" s="70">
        <f t="shared" si="40"/>
        <v>0</v>
      </c>
      <c r="R2156" s="70"/>
      <c r="S2156" s="8" t="e">
        <f t="shared" si="41"/>
        <v>#DIV/0!</v>
      </c>
      <c r="U2156" s="8">
        <f t="shared" si="42"/>
        <v>29.245432790812497</v>
      </c>
      <c r="V2156" s="8">
        <f t="shared" si="43"/>
        <v>0</v>
      </c>
      <c r="W2156" s="70">
        <f>SUM($V$2085:V2156)/($A2156-273.15)</f>
        <v>0</v>
      </c>
      <c r="X2156" s="70">
        <f t="shared" si="44"/>
        <v>0</v>
      </c>
      <c r="Y2156" s="70">
        <f t="shared" si="45"/>
        <v>0</v>
      </c>
    </row>
    <row r="2157" spans="1:25" s="8" customFormat="1" x14ac:dyDescent="0.25">
      <c r="A2157" s="70">
        <f t="shared" si="46"/>
        <v>346.15</v>
      </c>
      <c r="B2157" s="70">
        <f t="shared" si="29"/>
        <v>33.883442808502494</v>
      </c>
      <c r="C2157" s="70">
        <f t="shared" si="32"/>
        <v>30.030989801390984</v>
      </c>
      <c r="D2157" s="70">
        <f t="shared" si="30"/>
        <v>29.17444874117</v>
      </c>
      <c r="E2157" s="70">
        <f t="shared" si="31"/>
        <v>30.030989801390984</v>
      </c>
      <c r="F2157" s="70"/>
      <c r="G2157" s="70">
        <f t="shared" si="33"/>
        <v>0</v>
      </c>
      <c r="H2157" s="70">
        <f>SUM(G$2085:$G2157)/($A2157-273.15)</f>
        <v>0</v>
      </c>
      <c r="I2157" s="70">
        <f t="shared" si="34"/>
        <v>0</v>
      </c>
      <c r="J2157" s="70">
        <f t="shared" si="35"/>
        <v>0</v>
      </c>
      <c r="K2157" s="70">
        <f t="shared" si="36"/>
        <v>0</v>
      </c>
      <c r="L2157" s="70"/>
      <c r="M2157" s="70">
        <f t="shared" si="37"/>
        <v>0</v>
      </c>
      <c r="N2157" s="70">
        <f>SUM($M$2085:M2157)/($A2157-273.15)</f>
        <v>0</v>
      </c>
      <c r="O2157" s="70">
        <f t="shared" si="38"/>
        <v>0</v>
      </c>
      <c r="P2157" s="70">
        <f t="shared" si="39"/>
        <v>0</v>
      </c>
      <c r="Q2157" s="70">
        <f t="shared" si="40"/>
        <v>0</v>
      </c>
      <c r="R2157" s="70"/>
      <c r="S2157" s="8" t="e">
        <f t="shared" si="41"/>
        <v>#DIV/0!</v>
      </c>
      <c r="U2157" s="8">
        <f t="shared" si="42"/>
        <v>29.2480063433125</v>
      </c>
      <c r="V2157" s="8">
        <f t="shared" si="43"/>
        <v>0</v>
      </c>
      <c r="W2157" s="70">
        <f>SUM($V$2085:V2157)/($A2157-273.15)</f>
        <v>0</v>
      </c>
      <c r="X2157" s="70">
        <f t="shared" si="44"/>
        <v>0</v>
      </c>
      <c r="Y2157" s="70">
        <f t="shared" si="45"/>
        <v>0</v>
      </c>
    </row>
    <row r="2158" spans="1:25" s="8" customFormat="1" x14ac:dyDescent="0.25">
      <c r="A2158" s="70">
        <f t="shared" si="46"/>
        <v>347.15</v>
      </c>
      <c r="B2158" s="70">
        <f t="shared" si="29"/>
        <v>33.8894811562025</v>
      </c>
      <c r="C2158" s="70">
        <f t="shared" si="32"/>
        <v>30.048634975634762</v>
      </c>
      <c r="D2158" s="70">
        <f t="shared" si="30"/>
        <v>29.175471424769999</v>
      </c>
      <c r="E2158" s="70">
        <f t="shared" si="31"/>
        <v>30.048634975634762</v>
      </c>
      <c r="F2158" s="70"/>
      <c r="G2158" s="70">
        <f t="shared" si="33"/>
        <v>0</v>
      </c>
      <c r="H2158" s="70">
        <f>SUM(G$2085:$G2158)/($A2158-273.15)</f>
        <v>0</v>
      </c>
      <c r="I2158" s="70">
        <f t="shared" si="34"/>
        <v>0</v>
      </c>
      <c r="J2158" s="70">
        <f t="shared" si="35"/>
        <v>0</v>
      </c>
      <c r="K2158" s="70">
        <f t="shared" si="36"/>
        <v>0</v>
      </c>
      <c r="L2158" s="70"/>
      <c r="M2158" s="70">
        <f t="shared" si="37"/>
        <v>0</v>
      </c>
      <c r="N2158" s="70">
        <f>SUM($M$2085:M2158)/($A2158-273.15)</f>
        <v>0</v>
      </c>
      <c r="O2158" s="70">
        <f t="shared" si="38"/>
        <v>0</v>
      </c>
      <c r="P2158" s="70">
        <f t="shared" si="39"/>
        <v>0</v>
      </c>
      <c r="Q2158" s="70">
        <f t="shared" si="40"/>
        <v>0</v>
      </c>
      <c r="R2158" s="70"/>
      <c r="S2158" s="8" t="e">
        <f t="shared" si="41"/>
        <v>#DIV/0!</v>
      </c>
      <c r="U2158" s="8">
        <f t="shared" si="42"/>
        <v>29.250595745812497</v>
      </c>
      <c r="V2158" s="8">
        <f t="shared" si="43"/>
        <v>0</v>
      </c>
      <c r="W2158" s="70">
        <f>SUM($V$2085:V2158)/($A2158-273.15)</f>
        <v>0</v>
      </c>
      <c r="X2158" s="70">
        <f t="shared" si="44"/>
        <v>0</v>
      </c>
      <c r="Y2158" s="70">
        <f t="shared" si="45"/>
        <v>0</v>
      </c>
    </row>
    <row r="2159" spans="1:25" s="8" customFormat="1" x14ac:dyDescent="0.25">
      <c r="A2159" s="70">
        <f t="shared" si="46"/>
        <v>348.15</v>
      </c>
      <c r="B2159" s="70">
        <f t="shared" si="29"/>
        <v>33.895549041902498</v>
      </c>
      <c r="C2159" s="70">
        <f t="shared" si="32"/>
        <v>30.066161306822881</v>
      </c>
      <c r="D2159" s="70">
        <f t="shared" si="30"/>
        <v>29.176500292370001</v>
      </c>
      <c r="E2159" s="70">
        <f t="shared" si="31"/>
        <v>30.066161306822881</v>
      </c>
      <c r="F2159" s="70"/>
      <c r="G2159" s="70">
        <f t="shared" si="33"/>
        <v>0</v>
      </c>
      <c r="H2159" s="70">
        <f>SUM(G$2085:$G2159)/($A2159-273.15)</f>
        <v>0</v>
      </c>
      <c r="I2159" s="70">
        <f t="shared" si="34"/>
        <v>0</v>
      </c>
      <c r="J2159" s="70">
        <f t="shared" si="35"/>
        <v>0</v>
      </c>
      <c r="K2159" s="70">
        <f t="shared" si="36"/>
        <v>0</v>
      </c>
      <c r="L2159" s="70"/>
      <c r="M2159" s="70">
        <f t="shared" si="37"/>
        <v>0</v>
      </c>
      <c r="N2159" s="70">
        <f>SUM($M$2085:M2159)/($A2159-273.15)</f>
        <v>0</v>
      </c>
      <c r="O2159" s="70">
        <f t="shared" si="38"/>
        <v>0</v>
      </c>
      <c r="P2159" s="70">
        <f t="shared" si="39"/>
        <v>0</v>
      </c>
      <c r="Q2159" s="70">
        <f t="shared" si="40"/>
        <v>0</v>
      </c>
      <c r="R2159" s="70"/>
      <c r="S2159" s="8" t="e">
        <f t="shared" si="41"/>
        <v>#DIV/0!</v>
      </c>
      <c r="U2159" s="8">
        <f t="shared" si="42"/>
        <v>29.253200998312501</v>
      </c>
      <c r="V2159" s="8">
        <f t="shared" si="43"/>
        <v>0</v>
      </c>
      <c r="W2159" s="70">
        <f>SUM($V$2085:V2159)/($A2159-273.15)</f>
        <v>0</v>
      </c>
      <c r="X2159" s="70">
        <f t="shared" si="44"/>
        <v>0</v>
      </c>
      <c r="Y2159" s="70">
        <f t="shared" si="45"/>
        <v>0</v>
      </c>
    </row>
    <row r="2160" spans="1:25" s="8" customFormat="1" x14ac:dyDescent="0.25">
      <c r="A2160" s="70">
        <f t="shared" si="46"/>
        <v>349.15</v>
      </c>
      <c r="B2160" s="70">
        <f t="shared" si="29"/>
        <v>33.901646465602497</v>
      </c>
      <c r="C2160" s="70">
        <f t="shared" si="32"/>
        <v>30.08357014570781</v>
      </c>
      <c r="D2160" s="70">
        <f t="shared" si="30"/>
        <v>29.17753534397</v>
      </c>
      <c r="E2160" s="70">
        <f t="shared" si="31"/>
        <v>30.08357014570781</v>
      </c>
      <c r="F2160" s="70"/>
      <c r="G2160" s="70">
        <f t="shared" si="33"/>
        <v>0</v>
      </c>
      <c r="H2160" s="70">
        <f>SUM(G$2085:$G2160)/($A2160-273.15)</f>
        <v>0</v>
      </c>
      <c r="I2160" s="70">
        <f t="shared" si="34"/>
        <v>0</v>
      </c>
      <c r="J2160" s="70">
        <f t="shared" si="35"/>
        <v>0</v>
      </c>
      <c r="K2160" s="70">
        <f t="shared" si="36"/>
        <v>0</v>
      </c>
      <c r="L2160" s="70"/>
      <c r="M2160" s="70">
        <f t="shared" si="37"/>
        <v>0</v>
      </c>
      <c r="N2160" s="70">
        <f>SUM($M$2085:M2160)/($A2160-273.15)</f>
        <v>0</v>
      </c>
      <c r="O2160" s="70">
        <f t="shared" si="38"/>
        <v>0</v>
      </c>
      <c r="P2160" s="70">
        <f t="shared" si="39"/>
        <v>0</v>
      </c>
      <c r="Q2160" s="70">
        <f t="shared" si="40"/>
        <v>0</v>
      </c>
      <c r="R2160" s="70"/>
      <c r="S2160" s="8" t="e">
        <f t="shared" si="41"/>
        <v>#DIV/0!</v>
      </c>
      <c r="U2160" s="8">
        <f t="shared" si="42"/>
        <v>29.255822100812498</v>
      </c>
      <c r="V2160" s="8">
        <f t="shared" si="43"/>
        <v>0</v>
      </c>
      <c r="W2160" s="70">
        <f>SUM($V$2085:V2160)/($A2160-273.15)</f>
        <v>0</v>
      </c>
      <c r="X2160" s="70">
        <f t="shared" si="44"/>
        <v>0</v>
      </c>
      <c r="Y2160" s="70">
        <f t="shared" si="45"/>
        <v>0</v>
      </c>
    </row>
    <row r="2161" spans="1:25" s="8" customFormat="1" x14ac:dyDescent="0.25">
      <c r="A2161" s="70">
        <f t="shared" si="46"/>
        <v>350.15</v>
      </c>
      <c r="B2161" s="70">
        <f t="shared" si="29"/>
        <v>33.907773427302494</v>
      </c>
      <c r="C2161" s="70">
        <f t="shared" si="32"/>
        <v>30.100862823781419</v>
      </c>
      <c r="D2161" s="70">
        <f t="shared" si="30"/>
        <v>29.178576579569999</v>
      </c>
      <c r="E2161" s="70">
        <f t="shared" si="31"/>
        <v>30.100862823781419</v>
      </c>
      <c r="F2161" s="70"/>
      <c r="G2161" s="70">
        <f t="shared" si="33"/>
        <v>0</v>
      </c>
      <c r="H2161" s="70">
        <f>SUM(G$2085:$G2161)/($A2161-273.15)</f>
        <v>0</v>
      </c>
      <c r="I2161" s="70">
        <f t="shared" si="34"/>
        <v>0</v>
      </c>
      <c r="J2161" s="70">
        <f t="shared" si="35"/>
        <v>0</v>
      </c>
      <c r="K2161" s="70">
        <f t="shared" si="36"/>
        <v>0</v>
      </c>
      <c r="L2161" s="70"/>
      <c r="M2161" s="70">
        <f t="shared" si="37"/>
        <v>0</v>
      </c>
      <c r="N2161" s="70">
        <f>SUM($M$2085:M2161)/($A2161-273.15)</f>
        <v>0</v>
      </c>
      <c r="O2161" s="70">
        <f t="shared" si="38"/>
        <v>0</v>
      </c>
      <c r="P2161" s="70">
        <f t="shared" si="39"/>
        <v>0</v>
      </c>
      <c r="Q2161" s="70">
        <f t="shared" si="40"/>
        <v>0</v>
      </c>
      <c r="R2161" s="70"/>
      <c r="S2161" s="8" t="e">
        <f t="shared" si="41"/>
        <v>#DIV/0!</v>
      </c>
      <c r="U2161" s="8">
        <f t="shared" si="42"/>
        <v>29.2584590533125</v>
      </c>
      <c r="V2161" s="8">
        <f t="shared" si="43"/>
        <v>0</v>
      </c>
      <c r="W2161" s="70">
        <f>SUM($V$2085:V2161)/($A2161-273.15)</f>
        <v>0</v>
      </c>
      <c r="X2161" s="70">
        <f t="shared" si="44"/>
        <v>0</v>
      </c>
      <c r="Y2161" s="70">
        <f t="shared" si="45"/>
        <v>0</v>
      </c>
    </row>
    <row r="2162" spans="1:25" s="8" customFormat="1" x14ac:dyDescent="0.25">
      <c r="A2162" s="70">
        <f t="shared" si="46"/>
        <v>351.15</v>
      </c>
      <c r="B2162" s="70">
        <f t="shared" si="29"/>
        <v>33.913929927002499</v>
      </c>
      <c r="C2162" s="70">
        <f t="shared" si="32"/>
        <v>30.118040653603583</v>
      </c>
      <c r="D2162" s="70">
        <f t="shared" si="30"/>
        <v>29.179623999170001</v>
      </c>
      <c r="E2162" s="70">
        <f t="shared" si="31"/>
        <v>30.118040653603583</v>
      </c>
      <c r="F2162" s="70"/>
      <c r="G2162" s="70">
        <f t="shared" si="33"/>
        <v>0</v>
      </c>
      <c r="H2162" s="70">
        <f>SUM(G$2085:$G2162)/($A2162-273.15)</f>
        <v>0</v>
      </c>
      <c r="I2162" s="70">
        <f t="shared" si="34"/>
        <v>0</v>
      </c>
      <c r="J2162" s="70">
        <f t="shared" si="35"/>
        <v>0</v>
      </c>
      <c r="K2162" s="70">
        <f t="shared" si="36"/>
        <v>0</v>
      </c>
      <c r="L2162" s="70"/>
      <c r="M2162" s="70">
        <f t="shared" si="37"/>
        <v>0</v>
      </c>
      <c r="N2162" s="70">
        <f>SUM($M$2085:M2162)/($A2162-273.15)</f>
        <v>0</v>
      </c>
      <c r="O2162" s="70">
        <f t="shared" si="38"/>
        <v>0</v>
      </c>
      <c r="P2162" s="70">
        <f t="shared" si="39"/>
        <v>0</v>
      </c>
      <c r="Q2162" s="70">
        <f t="shared" si="40"/>
        <v>0</v>
      </c>
      <c r="R2162" s="70"/>
      <c r="S2162" s="8" t="e">
        <f t="shared" si="41"/>
        <v>#DIV/0!</v>
      </c>
      <c r="U2162" s="8">
        <f t="shared" si="42"/>
        <v>29.261111855812498</v>
      </c>
      <c r="V2162" s="8">
        <f t="shared" si="43"/>
        <v>0</v>
      </c>
      <c r="W2162" s="70">
        <f>SUM($V$2085:V2162)/($A2162-273.15)</f>
        <v>0</v>
      </c>
      <c r="X2162" s="70">
        <f t="shared" si="44"/>
        <v>0</v>
      </c>
      <c r="Y2162" s="70">
        <f t="shared" si="45"/>
        <v>0</v>
      </c>
    </row>
    <row r="2163" spans="1:25" s="8" customFormat="1" x14ac:dyDescent="0.25">
      <c r="A2163" s="70">
        <f t="shared" si="46"/>
        <v>352.15</v>
      </c>
      <c r="B2163" s="70">
        <f t="shared" si="29"/>
        <v>33.920115964702497</v>
      </c>
      <c r="C2163" s="70">
        <f t="shared" si="32"/>
        <v>30.135104929124292</v>
      </c>
      <c r="D2163" s="70">
        <f t="shared" si="30"/>
        <v>29.18067760277</v>
      </c>
      <c r="E2163" s="70">
        <f t="shared" si="31"/>
        <v>30.135104929124292</v>
      </c>
      <c r="F2163" s="70"/>
      <c r="G2163" s="70">
        <f t="shared" si="33"/>
        <v>0</v>
      </c>
      <c r="H2163" s="70">
        <f>SUM(G$2085:$G2163)/($A2163-273.15)</f>
        <v>0</v>
      </c>
      <c r="I2163" s="70">
        <f t="shared" si="34"/>
        <v>0</v>
      </c>
      <c r="J2163" s="70">
        <f t="shared" si="35"/>
        <v>0</v>
      </c>
      <c r="K2163" s="70">
        <f t="shared" si="36"/>
        <v>0</v>
      </c>
      <c r="L2163" s="70"/>
      <c r="M2163" s="70">
        <f t="shared" si="37"/>
        <v>0</v>
      </c>
      <c r="N2163" s="70">
        <f>SUM($M$2085:M2163)/($A2163-273.15)</f>
        <v>0</v>
      </c>
      <c r="O2163" s="70">
        <f t="shared" si="38"/>
        <v>0</v>
      </c>
      <c r="P2163" s="70">
        <f t="shared" si="39"/>
        <v>0</v>
      </c>
      <c r="Q2163" s="70">
        <f t="shared" si="40"/>
        <v>0</v>
      </c>
      <c r="R2163" s="70"/>
      <c r="S2163" s="8" t="e">
        <f t="shared" si="41"/>
        <v>#DIV/0!</v>
      </c>
      <c r="U2163" s="8">
        <f t="shared" si="42"/>
        <v>29.2637805083125</v>
      </c>
      <c r="V2163" s="8">
        <f t="shared" si="43"/>
        <v>0</v>
      </c>
      <c r="W2163" s="70">
        <f>SUM($V$2085:V2163)/($A2163-273.15)</f>
        <v>0</v>
      </c>
      <c r="X2163" s="70">
        <f t="shared" si="44"/>
        <v>0</v>
      </c>
      <c r="Y2163" s="70">
        <f t="shared" si="45"/>
        <v>0</v>
      </c>
    </row>
    <row r="2164" spans="1:25" s="8" customFormat="1" x14ac:dyDescent="0.25">
      <c r="A2164" s="70">
        <f t="shared" si="46"/>
        <v>353.15</v>
      </c>
      <c r="B2164" s="70">
        <f t="shared" si="29"/>
        <v>33.926331540402494</v>
      </c>
      <c r="C2164" s="70">
        <f t="shared" si="32"/>
        <v>30.152056925999425</v>
      </c>
      <c r="D2164" s="70">
        <f t="shared" si="30"/>
        <v>29.181737390369999</v>
      </c>
      <c r="E2164" s="70">
        <f t="shared" si="31"/>
        <v>30.152056925999425</v>
      </c>
      <c r="F2164" s="70"/>
      <c r="G2164" s="70">
        <f t="shared" si="33"/>
        <v>0</v>
      </c>
      <c r="H2164" s="70">
        <f>SUM(G$2085:$G2164)/($A2164-273.15)</f>
        <v>0</v>
      </c>
      <c r="I2164" s="70">
        <f t="shared" si="34"/>
        <v>0</v>
      </c>
      <c r="J2164" s="70">
        <f t="shared" si="35"/>
        <v>0</v>
      </c>
      <c r="K2164" s="70">
        <f t="shared" si="36"/>
        <v>0</v>
      </c>
      <c r="L2164" s="70"/>
      <c r="M2164" s="70">
        <f t="shared" si="37"/>
        <v>0</v>
      </c>
      <c r="N2164" s="70">
        <f>SUM($M$2085:M2164)/($A2164-273.15)</f>
        <v>0</v>
      </c>
      <c r="O2164" s="70">
        <f t="shared" si="38"/>
        <v>0</v>
      </c>
      <c r="P2164" s="70">
        <f t="shared" si="39"/>
        <v>0</v>
      </c>
      <c r="Q2164" s="70">
        <f t="shared" si="40"/>
        <v>0</v>
      </c>
      <c r="R2164" s="70"/>
      <c r="S2164" s="8" t="e">
        <f t="shared" si="41"/>
        <v>#DIV/0!</v>
      </c>
      <c r="U2164" s="8">
        <f t="shared" si="42"/>
        <v>29.2664650108125</v>
      </c>
      <c r="V2164" s="8">
        <f t="shared" si="43"/>
        <v>0</v>
      </c>
      <c r="W2164" s="70">
        <f>SUM($V$2085:V2164)/($A2164-273.15)</f>
        <v>0</v>
      </c>
      <c r="X2164" s="70">
        <f t="shared" si="44"/>
        <v>0</v>
      </c>
      <c r="Y2164" s="70">
        <f t="shared" si="45"/>
        <v>0</v>
      </c>
    </row>
    <row r="2165" spans="1:25" s="8" customFormat="1" x14ac:dyDescent="0.25">
      <c r="A2165" s="70">
        <f t="shared" si="46"/>
        <v>354.15</v>
      </c>
      <c r="B2165" s="70">
        <f t="shared" si="29"/>
        <v>33.932576654102498</v>
      </c>
      <c r="C2165" s="70">
        <f t="shared" si="32"/>
        <v>30.168897901900181</v>
      </c>
      <c r="D2165" s="70">
        <f t="shared" si="30"/>
        <v>29.182803361970002</v>
      </c>
      <c r="E2165" s="70">
        <f t="shared" si="31"/>
        <v>30.168897901900181</v>
      </c>
      <c r="F2165" s="70"/>
      <c r="G2165" s="70">
        <f t="shared" si="33"/>
        <v>0</v>
      </c>
      <c r="H2165" s="70">
        <f>SUM(G$2085:$G2165)/($A2165-273.15)</f>
        <v>0</v>
      </c>
      <c r="I2165" s="70">
        <f t="shared" si="34"/>
        <v>0</v>
      </c>
      <c r="J2165" s="70">
        <f t="shared" si="35"/>
        <v>0</v>
      </c>
      <c r="K2165" s="70">
        <f t="shared" si="36"/>
        <v>0</v>
      </c>
      <c r="L2165" s="70"/>
      <c r="M2165" s="70">
        <f t="shared" si="37"/>
        <v>0</v>
      </c>
      <c r="N2165" s="70">
        <f>SUM($M$2085:M2165)/($A2165-273.15)</f>
        <v>0</v>
      </c>
      <c r="O2165" s="70">
        <f t="shared" si="38"/>
        <v>0</v>
      </c>
      <c r="P2165" s="70">
        <f t="shared" si="39"/>
        <v>0</v>
      </c>
      <c r="Q2165" s="70">
        <f t="shared" si="40"/>
        <v>0</v>
      </c>
      <c r="R2165" s="70"/>
      <c r="S2165" s="8" t="e">
        <f t="shared" si="41"/>
        <v>#DIV/0!</v>
      </c>
      <c r="U2165" s="8">
        <f t="shared" si="42"/>
        <v>29.269165363312499</v>
      </c>
      <c r="V2165" s="8">
        <f t="shared" si="43"/>
        <v>0</v>
      </c>
      <c r="W2165" s="70">
        <f>SUM($V$2085:V2165)/($A2165-273.15)</f>
        <v>0</v>
      </c>
      <c r="X2165" s="70">
        <f t="shared" si="44"/>
        <v>0</v>
      </c>
      <c r="Y2165" s="70">
        <f t="shared" si="45"/>
        <v>0</v>
      </c>
    </row>
    <row r="2166" spans="1:25" s="8" customFormat="1" x14ac:dyDescent="0.25">
      <c r="A2166" s="70">
        <f t="shared" si="46"/>
        <v>355.15</v>
      </c>
      <c r="B2166" s="70">
        <f t="shared" si="29"/>
        <v>33.938851305802501</v>
      </c>
      <c r="C2166" s="70">
        <f t="shared" si="32"/>
        <v>30.185629096816552</v>
      </c>
      <c r="D2166" s="70">
        <f t="shared" si="30"/>
        <v>29.183875517570002</v>
      </c>
      <c r="E2166" s="70">
        <f t="shared" si="31"/>
        <v>30.185629096816552</v>
      </c>
      <c r="F2166" s="70"/>
      <c r="G2166" s="70">
        <f t="shared" si="33"/>
        <v>0</v>
      </c>
      <c r="H2166" s="70">
        <f>SUM(G$2085:$G2166)/($A2166-273.15)</f>
        <v>0</v>
      </c>
      <c r="I2166" s="70">
        <f t="shared" si="34"/>
        <v>0</v>
      </c>
      <c r="J2166" s="70">
        <f t="shared" si="35"/>
        <v>0</v>
      </c>
      <c r="K2166" s="70">
        <f t="shared" si="36"/>
        <v>0</v>
      </c>
      <c r="L2166" s="70"/>
      <c r="M2166" s="70">
        <f t="shared" si="37"/>
        <v>0</v>
      </c>
      <c r="N2166" s="70">
        <f>SUM($M$2085:M2166)/($A2166-273.15)</f>
        <v>0</v>
      </c>
      <c r="O2166" s="70">
        <f t="shared" si="38"/>
        <v>0</v>
      </c>
      <c r="P2166" s="70">
        <f t="shared" si="39"/>
        <v>0</v>
      </c>
      <c r="Q2166" s="70">
        <f t="shared" si="40"/>
        <v>0</v>
      </c>
      <c r="R2166" s="70"/>
      <c r="S2166" s="8" t="e">
        <f t="shared" si="41"/>
        <v>#DIV/0!</v>
      </c>
      <c r="U2166" s="8">
        <f t="shared" si="42"/>
        <v>29.2718815658125</v>
      </c>
      <c r="V2166" s="8">
        <f t="shared" si="43"/>
        <v>0</v>
      </c>
      <c r="W2166" s="70">
        <f>SUM($V$2085:V2166)/($A2166-273.15)</f>
        <v>0</v>
      </c>
      <c r="X2166" s="70">
        <f t="shared" si="44"/>
        <v>0</v>
      </c>
      <c r="Y2166" s="70">
        <f t="shared" si="45"/>
        <v>0</v>
      </c>
    </row>
    <row r="2167" spans="1:25" s="8" customFormat="1" x14ac:dyDescent="0.25">
      <c r="A2167" s="70">
        <f t="shared" si="46"/>
        <v>356.15</v>
      </c>
      <c r="B2167" s="70">
        <f t="shared" si="29"/>
        <v>33.945155495502497</v>
      </c>
      <c r="C2167" s="70">
        <f t="shared" si="32"/>
        <v>30.202251733354728</v>
      </c>
      <c r="D2167" s="70">
        <f t="shared" si="30"/>
        <v>29.184953857169997</v>
      </c>
      <c r="E2167" s="70">
        <f t="shared" si="31"/>
        <v>30.202251733354728</v>
      </c>
      <c r="F2167" s="70"/>
      <c r="G2167" s="70">
        <f t="shared" si="33"/>
        <v>0</v>
      </c>
      <c r="H2167" s="70">
        <f>SUM(G$2085:$G2167)/($A2167-273.15)</f>
        <v>0</v>
      </c>
      <c r="I2167" s="70">
        <f t="shared" si="34"/>
        <v>0</v>
      </c>
      <c r="J2167" s="70">
        <f t="shared" si="35"/>
        <v>0</v>
      </c>
      <c r="K2167" s="70">
        <f t="shared" si="36"/>
        <v>0</v>
      </c>
      <c r="L2167" s="70"/>
      <c r="M2167" s="70">
        <f t="shared" si="37"/>
        <v>0</v>
      </c>
      <c r="N2167" s="70">
        <f>SUM($M$2085:M2167)/($A2167-273.15)</f>
        <v>0</v>
      </c>
      <c r="O2167" s="70">
        <f t="shared" si="38"/>
        <v>0</v>
      </c>
      <c r="P2167" s="70">
        <f t="shared" si="39"/>
        <v>0</v>
      </c>
      <c r="Q2167" s="70">
        <f t="shared" si="40"/>
        <v>0</v>
      </c>
      <c r="R2167" s="70"/>
      <c r="S2167" s="8" t="e">
        <f t="shared" si="41"/>
        <v>#DIV/0!</v>
      </c>
      <c r="U2167" s="8">
        <f t="shared" si="42"/>
        <v>29.274613618312497</v>
      </c>
      <c r="V2167" s="8">
        <f t="shared" si="43"/>
        <v>0</v>
      </c>
      <c r="W2167" s="70">
        <f>SUM($V$2085:V2167)/($A2167-273.15)</f>
        <v>0</v>
      </c>
      <c r="X2167" s="70">
        <f t="shared" si="44"/>
        <v>0</v>
      </c>
      <c r="Y2167" s="70">
        <f t="shared" si="45"/>
        <v>0</v>
      </c>
    </row>
    <row r="2168" spans="1:25" s="8" customFormat="1" x14ac:dyDescent="0.25">
      <c r="A2168" s="70">
        <f t="shared" si="46"/>
        <v>357.15</v>
      </c>
      <c r="B2168" s="70">
        <f t="shared" si="29"/>
        <v>33.951489223202493</v>
      </c>
      <c r="C2168" s="70">
        <f t="shared" si="32"/>
        <v>30.218767017028767</v>
      </c>
      <c r="D2168" s="70">
        <f t="shared" si="30"/>
        <v>29.18603838077</v>
      </c>
      <c r="E2168" s="70">
        <f t="shared" si="31"/>
        <v>30.218767017028767</v>
      </c>
      <c r="F2168" s="70"/>
      <c r="G2168" s="70">
        <f t="shared" si="33"/>
        <v>0</v>
      </c>
      <c r="H2168" s="70">
        <f>SUM(G$2085:$G2168)/($A2168-273.15)</f>
        <v>0</v>
      </c>
      <c r="I2168" s="70">
        <f t="shared" si="34"/>
        <v>0</v>
      </c>
      <c r="J2168" s="70">
        <f t="shared" si="35"/>
        <v>0</v>
      </c>
      <c r="K2168" s="70">
        <f t="shared" si="36"/>
        <v>0</v>
      </c>
      <c r="L2168" s="70"/>
      <c r="M2168" s="70">
        <f t="shared" si="37"/>
        <v>0</v>
      </c>
      <c r="N2168" s="70">
        <f>SUM($M$2085:M2168)/($A2168-273.15)</f>
        <v>0</v>
      </c>
      <c r="O2168" s="70">
        <f t="shared" si="38"/>
        <v>0</v>
      </c>
      <c r="P2168" s="70">
        <f t="shared" si="39"/>
        <v>0</v>
      </c>
      <c r="Q2168" s="70">
        <f t="shared" si="40"/>
        <v>0</v>
      </c>
      <c r="R2168" s="70"/>
      <c r="S2168" s="8" t="e">
        <f t="shared" si="41"/>
        <v>#DIV/0!</v>
      </c>
      <c r="U2168" s="8">
        <f t="shared" si="42"/>
        <v>29.277361520812498</v>
      </c>
      <c r="V2168" s="8">
        <f t="shared" si="43"/>
        <v>0</v>
      </c>
      <c r="W2168" s="70">
        <f>SUM($V$2085:V2168)/($A2168-273.15)</f>
        <v>0</v>
      </c>
      <c r="X2168" s="70">
        <f t="shared" si="44"/>
        <v>0</v>
      </c>
      <c r="Y2168" s="70">
        <f t="shared" si="45"/>
        <v>0</v>
      </c>
    </row>
    <row r="2169" spans="1:25" s="8" customFormat="1" x14ac:dyDescent="0.25">
      <c r="A2169" s="70">
        <f t="shared" si="46"/>
        <v>358.15</v>
      </c>
      <c r="B2169" s="70">
        <f t="shared" si="29"/>
        <v>33.957852488902503</v>
      </c>
      <c r="C2169" s="70">
        <f t="shared" si="32"/>
        <v>30.235176136546499</v>
      </c>
      <c r="D2169" s="70">
        <f t="shared" si="30"/>
        <v>29.18712908837</v>
      </c>
      <c r="E2169" s="70">
        <f t="shared" si="31"/>
        <v>30.235176136546499</v>
      </c>
      <c r="F2169" s="70"/>
      <c r="G2169" s="70">
        <f t="shared" si="33"/>
        <v>0</v>
      </c>
      <c r="H2169" s="70">
        <f>SUM(G$2085:$G2169)/($A2169-273.15)</f>
        <v>0</v>
      </c>
      <c r="I2169" s="70">
        <f t="shared" si="34"/>
        <v>0</v>
      </c>
      <c r="J2169" s="70">
        <f t="shared" si="35"/>
        <v>0</v>
      </c>
      <c r="K2169" s="70">
        <f t="shared" si="36"/>
        <v>0</v>
      </c>
      <c r="L2169" s="70"/>
      <c r="M2169" s="70">
        <f t="shared" si="37"/>
        <v>0</v>
      </c>
      <c r="N2169" s="70">
        <f>SUM($M$2085:M2169)/($A2169-273.15)</f>
        <v>0</v>
      </c>
      <c r="O2169" s="70">
        <f t="shared" si="38"/>
        <v>0</v>
      </c>
      <c r="P2169" s="70">
        <f t="shared" si="39"/>
        <v>0</v>
      </c>
      <c r="Q2169" s="70">
        <f t="shared" si="40"/>
        <v>0</v>
      </c>
      <c r="R2169" s="70"/>
      <c r="S2169" s="8" t="e">
        <f t="shared" si="41"/>
        <v>#DIV/0!</v>
      </c>
      <c r="U2169" s="8">
        <f t="shared" si="42"/>
        <v>29.280125273312496</v>
      </c>
      <c r="V2169" s="8">
        <f t="shared" si="43"/>
        <v>0</v>
      </c>
      <c r="W2169" s="70">
        <f>SUM($V$2085:V2169)/($A2169-273.15)</f>
        <v>0</v>
      </c>
      <c r="X2169" s="70">
        <f t="shared" si="44"/>
        <v>0</v>
      </c>
      <c r="Y2169" s="70">
        <f t="shared" si="45"/>
        <v>0</v>
      </c>
    </row>
    <row r="2170" spans="1:25" s="8" customFormat="1" x14ac:dyDescent="0.25">
      <c r="A2170" s="70">
        <f t="shared" si="46"/>
        <v>359.15</v>
      </c>
      <c r="B2170" s="70">
        <f t="shared" si="29"/>
        <v>33.964245292602499</v>
      </c>
      <c r="C2170" s="70">
        <f t="shared" si="32"/>
        <v>30.251480264089952</v>
      </c>
      <c r="D2170" s="70">
        <f t="shared" si="30"/>
        <v>29.188225979969999</v>
      </c>
      <c r="E2170" s="70">
        <f t="shared" si="31"/>
        <v>30.251480264089952</v>
      </c>
      <c r="F2170" s="70"/>
      <c r="G2170" s="70">
        <f t="shared" si="33"/>
        <v>0</v>
      </c>
      <c r="H2170" s="70">
        <f>SUM(G$2085:$G2170)/($A2170-273.15)</f>
        <v>0</v>
      </c>
      <c r="I2170" s="70">
        <f t="shared" si="34"/>
        <v>0</v>
      </c>
      <c r="J2170" s="70">
        <f t="shared" si="35"/>
        <v>0</v>
      </c>
      <c r="K2170" s="70">
        <f t="shared" si="36"/>
        <v>0</v>
      </c>
      <c r="L2170" s="70"/>
      <c r="M2170" s="70">
        <f t="shared" si="37"/>
        <v>0</v>
      </c>
      <c r="N2170" s="70">
        <f>SUM($M$2085:M2170)/($A2170-273.15)</f>
        <v>0</v>
      </c>
      <c r="O2170" s="70">
        <f t="shared" si="38"/>
        <v>0</v>
      </c>
      <c r="P2170" s="70">
        <f t="shared" si="39"/>
        <v>0</v>
      </c>
      <c r="Q2170" s="70">
        <f t="shared" si="40"/>
        <v>0</v>
      </c>
      <c r="R2170" s="70"/>
      <c r="S2170" s="8" t="e">
        <f t="shared" si="41"/>
        <v>#DIV/0!</v>
      </c>
      <c r="U2170" s="8">
        <f t="shared" si="42"/>
        <v>29.282904875812498</v>
      </c>
      <c r="V2170" s="8">
        <f t="shared" si="43"/>
        <v>0</v>
      </c>
      <c r="W2170" s="70">
        <f>SUM($V$2085:V2170)/($A2170-273.15)</f>
        <v>0</v>
      </c>
      <c r="X2170" s="70">
        <f t="shared" si="44"/>
        <v>0</v>
      </c>
      <c r="Y2170" s="70">
        <f t="shared" si="45"/>
        <v>0</v>
      </c>
    </row>
    <row r="2171" spans="1:25" s="8" customFormat="1" x14ac:dyDescent="0.25">
      <c r="A2171" s="70">
        <f t="shared" si="46"/>
        <v>360.15</v>
      </c>
      <c r="B2171" s="70">
        <f t="shared" si="29"/>
        <v>33.970667634302494</v>
      </c>
      <c r="C2171" s="70">
        <f t="shared" si="32"/>
        <v>30.267680555590228</v>
      </c>
      <c r="D2171" s="70">
        <f t="shared" si="30"/>
        <v>29.189329055569999</v>
      </c>
      <c r="E2171" s="70">
        <f t="shared" si="31"/>
        <v>30.267680555590228</v>
      </c>
      <c r="F2171" s="70"/>
      <c r="G2171" s="70">
        <f t="shared" si="33"/>
        <v>0</v>
      </c>
      <c r="H2171" s="70">
        <f>SUM(G$2085:$G2171)/($A2171-273.15)</f>
        <v>0</v>
      </c>
      <c r="I2171" s="70">
        <f t="shared" si="34"/>
        <v>0</v>
      </c>
      <c r="J2171" s="70">
        <f t="shared" si="35"/>
        <v>0</v>
      </c>
      <c r="K2171" s="70">
        <f t="shared" si="36"/>
        <v>0</v>
      </c>
      <c r="L2171" s="70"/>
      <c r="M2171" s="70">
        <f t="shared" si="37"/>
        <v>0</v>
      </c>
      <c r="N2171" s="70">
        <f>SUM($M$2085:M2171)/($A2171-273.15)</f>
        <v>0</v>
      </c>
      <c r="O2171" s="70">
        <f t="shared" si="38"/>
        <v>0</v>
      </c>
      <c r="P2171" s="70">
        <f t="shared" si="39"/>
        <v>0</v>
      </c>
      <c r="Q2171" s="70">
        <f t="shared" si="40"/>
        <v>0</v>
      </c>
      <c r="R2171" s="70"/>
      <c r="S2171" s="8" t="e">
        <f t="shared" si="41"/>
        <v>#DIV/0!</v>
      </c>
      <c r="U2171" s="8">
        <f t="shared" si="42"/>
        <v>29.285700328312497</v>
      </c>
      <c r="V2171" s="8">
        <f t="shared" si="43"/>
        <v>0</v>
      </c>
      <c r="W2171" s="70">
        <f>SUM($V$2085:V2171)/($A2171-273.15)</f>
        <v>0</v>
      </c>
      <c r="X2171" s="70">
        <f t="shared" si="44"/>
        <v>0</v>
      </c>
      <c r="Y2171" s="70">
        <f t="shared" si="45"/>
        <v>0</v>
      </c>
    </row>
    <row r="2172" spans="1:25" s="8" customFormat="1" x14ac:dyDescent="0.25">
      <c r="A2172" s="70">
        <f t="shared" si="46"/>
        <v>361.15</v>
      </c>
      <c r="B2172" s="70">
        <f t="shared" si="29"/>
        <v>33.977119514002496</v>
      </c>
      <c r="C2172" s="70">
        <f t="shared" si="32"/>
        <v>30.28377815099714</v>
      </c>
      <c r="D2172" s="70">
        <f t="shared" si="30"/>
        <v>29.190438315169999</v>
      </c>
      <c r="E2172" s="70">
        <f t="shared" si="31"/>
        <v>30.28377815099714</v>
      </c>
      <c r="F2172" s="70"/>
      <c r="G2172" s="70">
        <f t="shared" si="33"/>
        <v>0</v>
      </c>
      <c r="H2172" s="70">
        <f>SUM(G$2085:$G2172)/($A2172-273.15)</f>
        <v>0</v>
      </c>
      <c r="I2172" s="70">
        <f t="shared" si="34"/>
        <v>0</v>
      </c>
      <c r="J2172" s="70">
        <f t="shared" si="35"/>
        <v>0</v>
      </c>
      <c r="K2172" s="70">
        <f t="shared" si="36"/>
        <v>0</v>
      </c>
      <c r="L2172" s="70"/>
      <c r="M2172" s="70">
        <f t="shared" si="37"/>
        <v>0</v>
      </c>
      <c r="N2172" s="70">
        <f>SUM($M$2085:M2172)/($A2172-273.15)</f>
        <v>0</v>
      </c>
      <c r="O2172" s="70">
        <f t="shared" si="38"/>
        <v>0</v>
      </c>
      <c r="P2172" s="70">
        <f t="shared" si="39"/>
        <v>0</v>
      </c>
      <c r="Q2172" s="70">
        <f t="shared" si="40"/>
        <v>0</v>
      </c>
      <c r="R2172" s="70"/>
      <c r="S2172" s="8" t="e">
        <f t="shared" si="41"/>
        <v>#DIV/0!</v>
      </c>
      <c r="U2172" s="8">
        <f t="shared" si="42"/>
        <v>29.288511630812501</v>
      </c>
      <c r="V2172" s="8">
        <f t="shared" si="43"/>
        <v>0</v>
      </c>
      <c r="W2172" s="70">
        <f>SUM($V$2085:V2172)/($A2172-273.15)</f>
        <v>0</v>
      </c>
      <c r="X2172" s="70">
        <f t="shared" si="44"/>
        <v>0</v>
      </c>
      <c r="Y2172" s="70">
        <f t="shared" si="45"/>
        <v>0</v>
      </c>
    </row>
    <row r="2173" spans="1:25" s="8" customFormat="1" x14ac:dyDescent="0.25">
      <c r="A2173" s="70">
        <f t="shared" si="46"/>
        <v>362.15</v>
      </c>
      <c r="B2173" s="70">
        <f t="shared" si="29"/>
        <v>33.983600931702497</v>
      </c>
      <c r="C2173" s="70">
        <f t="shared" si="32"/>
        <v>30.299774174543629</v>
      </c>
      <c r="D2173" s="70">
        <f t="shared" si="30"/>
        <v>29.191553758769999</v>
      </c>
      <c r="E2173" s="70">
        <f t="shared" si="31"/>
        <v>30.299774174543629</v>
      </c>
      <c r="F2173" s="70"/>
      <c r="G2173" s="70">
        <f t="shared" si="33"/>
        <v>0</v>
      </c>
      <c r="H2173" s="70">
        <f>SUM(G$2085:$G2173)/($A2173-273.15)</f>
        <v>0</v>
      </c>
      <c r="I2173" s="70">
        <f t="shared" si="34"/>
        <v>0</v>
      </c>
      <c r="J2173" s="70">
        <f t="shared" si="35"/>
        <v>0</v>
      </c>
      <c r="K2173" s="70">
        <f t="shared" si="36"/>
        <v>0</v>
      </c>
      <c r="L2173" s="70"/>
      <c r="M2173" s="70">
        <f t="shared" si="37"/>
        <v>0</v>
      </c>
      <c r="N2173" s="70">
        <f>SUM($M$2085:M2173)/($A2173-273.15)</f>
        <v>0</v>
      </c>
      <c r="O2173" s="70">
        <f t="shared" si="38"/>
        <v>0</v>
      </c>
      <c r="P2173" s="70">
        <f t="shared" si="39"/>
        <v>0</v>
      </c>
      <c r="Q2173" s="70">
        <f t="shared" si="40"/>
        <v>0</v>
      </c>
      <c r="R2173" s="70"/>
      <c r="S2173" s="8" t="e">
        <f t="shared" si="41"/>
        <v>#DIV/0!</v>
      </c>
      <c r="U2173" s="8">
        <f t="shared" si="42"/>
        <v>29.291338783312497</v>
      </c>
      <c r="V2173" s="8">
        <f t="shared" si="43"/>
        <v>0</v>
      </c>
      <c r="W2173" s="70">
        <f>SUM($V$2085:V2173)/($A2173-273.15)</f>
        <v>0</v>
      </c>
      <c r="X2173" s="70">
        <f t="shared" si="44"/>
        <v>0</v>
      </c>
      <c r="Y2173" s="70">
        <f t="shared" si="45"/>
        <v>0</v>
      </c>
    </row>
    <row r="2174" spans="1:25" s="8" customFormat="1" x14ac:dyDescent="0.25">
      <c r="A2174" s="70">
        <f t="shared" si="46"/>
        <v>363.15</v>
      </c>
      <c r="B2174" s="70">
        <f t="shared" si="29"/>
        <v>33.990111887402499</v>
      </c>
      <c r="C2174" s="70">
        <f t="shared" si="32"/>
        <v>30.31566973500507</v>
      </c>
      <c r="D2174" s="70">
        <f t="shared" si="30"/>
        <v>29.192675386370002</v>
      </c>
      <c r="E2174" s="70">
        <f t="shared" si="31"/>
        <v>30.31566973500507</v>
      </c>
      <c r="F2174" s="70"/>
      <c r="G2174" s="70">
        <f t="shared" si="33"/>
        <v>0</v>
      </c>
      <c r="H2174" s="70">
        <f>SUM(G$2085:$G2174)/($A2174-273.15)</f>
        <v>0</v>
      </c>
      <c r="I2174" s="70">
        <f t="shared" si="34"/>
        <v>0</v>
      </c>
      <c r="J2174" s="70">
        <f t="shared" si="35"/>
        <v>0</v>
      </c>
      <c r="K2174" s="70">
        <f t="shared" si="36"/>
        <v>0</v>
      </c>
      <c r="L2174" s="70"/>
      <c r="M2174" s="70">
        <f t="shared" si="37"/>
        <v>0</v>
      </c>
      <c r="N2174" s="70">
        <f>SUM($M$2085:M2174)/($A2174-273.15)</f>
        <v>0</v>
      </c>
      <c r="O2174" s="70">
        <f t="shared" si="38"/>
        <v>0</v>
      </c>
      <c r="P2174" s="70">
        <f t="shared" si="39"/>
        <v>0</v>
      </c>
      <c r="Q2174" s="70">
        <f t="shared" si="40"/>
        <v>0</v>
      </c>
      <c r="R2174" s="70"/>
      <c r="S2174" s="8" t="e">
        <f t="shared" si="41"/>
        <v>#DIV/0!</v>
      </c>
      <c r="U2174" s="8">
        <f t="shared" si="42"/>
        <v>29.294181785812498</v>
      </c>
      <c r="V2174" s="8">
        <f t="shared" si="43"/>
        <v>0</v>
      </c>
      <c r="W2174" s="70">
        <f>SUM($V$2085:V2174)/($A2174-273.15)</f>
        <v>0</v>
      </c>
      <c r="X2174" s="70">
        <f t="shared" si="44"/>
        <v>0</v>
      </c>
      <c r="Y2174" s="70">
        <f t="shared" si="45"/>
        <v>0</v>
      </c>
    </row>
    <row r="2175" spans="1:25" s="8" customFormat="1" x14ac:dyDescent="0.25">
      <c r="A2175" s="70">
        <f t="shared" si="46"/>
        <v>364.15</v>
      </c>
      <c r="B2175" s="70">
        <f t="shared" si="29"/>
        <v>33.9966523811025</v>
      </c>
      <c r="C2175" s="70">
        <f t="shared" si="32"/>
        <v>30.331465925953598</v>
      </c>
      <c r="D2175" s="70">
        <f t="shared" si="30"/>
        <v>29.193803197969999</v>
      </c>
      <c r="E2175" s="70">
        <f t="shared" si="31"/>
        <v>30.331465925953598</v>
      </c>
      <c r="F2175" s="70"/>
      <c r="G2175" s="70">
        <f t="shared" si="33"/>
        <v>0</v>
      </c>
      <c r="H2175" s="70">
        <f>SUM(G$2085:$G2175)/($A2175-273.15)</f>
        <v>0</v>
      </c>
      <c r="I2175" s="70">
        <f t="shared" si="34"/>
        <v>0</v>
      </c>
      <c r="J2175" s="70">
        <f t="shared" si="35"/>
        <v>0</v>
      </c>
      <c r="K2175" s="70">
        <f t="shared" si="36"/>
        <v>0</v>
      </c>
      <c r="L2175" s="70"/>
      <c r="M2175" s="70">
        <f t="shared" si="37"/>
        <v>0</v>
      </c>
      <c r="N2175" s="70">
        <f>SUM($M$2085:M2175)/($A2175-273.15)</f>
        <v>0</v>
      </c>
      <c r="O2175" s="70">
        <f t="shared" si="38"/>
        <v>0</v>
      </c>
      <c r="P2175" s="70">
        <f t="shared" si="39"/>
        <v>0</v>
      </c>
      <c r="Q2175" s="70">
        <f t="shared" si="40"/>
        <v>0</v>
      </c>
      <c r="R2175" s="70"/>
      <c r="S2175" s="8" t="e">
        <f t="shared" si="41"/>
        <v>#DIV/0!</v>
      </c>
      <c r="U2175" s="8">
        <f t="shared" si="42"/>
        <v>29.297040638312499</v>
      </c>
      <c r="V2175" s="8">
        <f t="shared" si="43"/>
        <v>0</v>
      </c>
      <c r="W2175" s="70">
        <f>SUM($V$2085:V2175)/($A2175-273.15)</f>
        <v>0</v>
      </c>
      <c r="X2175" s="70">
        <f t="shared" si="44"/>
        <v>0</v>
      </c>
      <c r="Y2175" s="70">
        <f t="shared" si="45"/>
        <v>0</v>
      </c>
    </row>
    <row r="2176" spans="1:25" s="8" customFormat="1" x14ac:dyDescent="0.25">
      <c r="A2176" s="70">
        <f t="shared" si="46"/>
        <v>365.15</v>
      </c>
      <c r="B2176" s="70">
        <f t="shared" si="29"/>
        <v>34.003222412802494</v>
      </c>
      <c r="C2176" s="70">
        <f t="shared" si="32"/>
        <v>30.347163826007623</v>
      </c>
      <c r="D2176" s="70">
        <f t="shared" si="30"/>
        <v>29.194937193570002</v>
      </c>
      <c r="E2176" s="70">
        <f t="shared" si="31"/>
        <v>30.347163826007623</v>
      </c>
      <c r="F2176" s="70"/>
      <c r="G2176" s="70">
        <f t="shared" si="33"/>
        <v>0</v>
      </c>
      <c r="H2176" s="70">
        <f>SUM(G$2085:$G2176)/($A2176-273.15)</f>
        <v>0</v>
      </c>
      <c r="I2176" s="70">
        <f t="shared" si="34"/>
        <v>0</v>
      </c>
      <c r="J2176" s="70">
        <f t="shared" si="35"/>
        <v>0</v>
      </c>
      <c r="K2176" s="70">
        <f t="shared" si="36"/>
        <v>0</v>
      </c>
      <c r="L2176" s="70"/>
      <c r="M2176" s="70">
        <f t="shared" si="37"/>
        <v>0</v>
      </c>
      <c r="N2176" s="70">
        <f>SUM($M$2085:M2176)/($A2176-273.15)</f>
        <v>0</v>
      </c>
      <c r="O2176" s="70">
        <f t="shared" si="38"/>
        <v>0</v>
      </c>
      <c r="P2176" s="70">
        <f t="shared" si="39"/>
        <v>0</v>
      </c>
      <c r="Q2176" s="70">
        <f t="shared" si="40"/>
        <v>0</v>
      </c>
      <c r="R2176" s="70"/>
      <c r="S2176" s="8" t="e">
        <f t="shared" si="41"/>
        <v>#DIV/0!</v>
      </c>
      <c r="U2176" s="8">
        <f t="shared" si="42"/>
        <v>29.299915340812497</v>
      </c>
      <c r="V2176" s="8">
        <f t="shared" si="43"/>
        <v>0</v>
      </c>
      <c r="W2176" s="70">
        <f>SUM($V$2085:V2176)/($A2176-273.15)</f>
        <v>0</v>
      </c>
      <c r="X2176" s="70">
        <f t="shared" si="44"/>
        <v>0</v>
      </c>
      <c r="Y2176" s="70">
        <f t="shared" si="45"/>
        <v>0</v>
      </c>
    </row>
    <row r="2177" spans="1:25" s="8" customFormat="1" x14ac:dyDescent="0.25">
      <c r="A2177" s="70">
        <f t="shared" si="46"/>
        <v>366.15</v>
      </c>
      <c r="B2177" s="70">
        <f t="shared" si="29"/>
        <v>34.009821982502501</v>
      </c>
      <c r="C2177" s="70">
        <f t="shared" si="32"/>
        <v>30.362764499076487</v>
      </c>
      <c r="D2177" s="70">
        <f t="shared" si="30"/>
        <v>29.196077373169999</v>
      </c>
      <c r="E2177" s="70">
        <f t="shared" si="31"/>
        <v>30.362764499076487</v>
      </c>
      <c r="F2177" s="70"/>
      <c r="G2177" s="70">
        <f t="shared" si="33"/>
        <v>0</v>
      </c>
      <c r="H2177" s="70">
        <f>SUM(G$2085:$G2177)/($A2177-273.15)</f>
        <v>0</v>
      </c>
      <c r="I2177" s="70">
        <f t="shared" si="34"/>
        <v>0</v>
      </c>
      <c r="J2177" s="70">
        <f t="shared" si="35"/>
        <v>0</v>
      </c>
      <c r="K2177" s="70">
        <f t="shared" si="36"/>
        <v>0</v>
      </c>
      <c r="L2177" s="70"/>
      <c r="M2177" s="70">
        <f t="shared" si="37"/>
        <v>0</v>
      </c>
      <c r="N2177" s="70">
        <f>SUM($M$2085:M2177)/($A2177-273.15)</f>
        <v>0</v>
      </c>
      <c r="O2177" s="70">
        <f t="shared" si="38"/>
        <v>0</v>
      </c>
      <c r="P2177" s="70">
        <f t="shared" si="39"/>
        <v>0</v>
      </c>
      <c r="Q2177" s="70">
        <f t="shared" si="40"/>
        <v>0</v>
      </c>
      <c r="R2177" s="70"/>
      <c r="S2177" s="8" t="e">
        <f t="shared" si="41"/>
        <v>#DIV/0!</v>
      </c>
      <c r="U2177" s="8">
        <f t="shared" si="42"/>
        <v>29.302805893312499</v>
      </c>
      <c r="V2177" s="8">
        <f t="shared" si="43"/>
        <v>0</v>
      </c>
      <c r="W2177" s="70">
        <f>SUM($V$2085:V2177)/($A2177-273.15)</f>
        <v>0</v>
      </c>
      <c r="X2177" s="70">
        <f t="shared" si="44"/>
        <v>0</v>
      </c>
      <c r="Y2177" s="70">
        <f t="shared" si="45"/>
        <v>0</v>
      </c>
    </row>
    <row r="2178" spans="1:25" s="8" customFormat="1" x14ac:dyDescent="0.25">
      <c r="A2178" s="70">
        <f t="shared" si="46"/>
        <v>367.15</v>
      </c>
      <c r="B2178" s="70">
        <f t="shared" si="29"/>
        <v>34.016451090202501</v>
      </c>
      <c r="C2178" s="70">
        <f t="shared" si="32"/>
        <v>30.378268994600539</v>
      </c>
      <c r="D2178" s="70">
        <f t="shared" si="30"/>
        <v>29.197223736769999</v>
      </c>
      <c r="E2178" s="70">
        <f t="shared" si="31"/>
        <v>30.378268994600539</v>
      </c>
      <c r="F2178" s="70"/>
      <c r="G2178" s="70">
        <f t="shared" si="33"/>
        <v>0</v>
      </c>
      <c r="H2178" s="70">
        <f>SUM(G$2085:$G2178)/($A2178-273.15)</f>
        <v>0</v>
      </c>
      <c r="I2178" s="70">
        <f t="shared" si="34"/>
        <v>0</v>
      </c>
      <c r="J2178" s="70">
        <f t="shared" si="35"/>
        <v>0</v>
      </c>
      <c r="K2178" s="70">
        <f t="shared" si="36"/>
        <v>0</v>
      </c>
      <c r="L2178" s="70"/>
      <c r="M2178" s="70">
        <f t="shared" si="37"/>
        <v>0</v>
      </c>
      <c r="N2178" s="70">
        <f>SUM($M$2085:M2178)/($A2178-273.15)</f>
        <v>0</v>
      </c>
      <c r="O2178" s="70">
        <f t="shared" si="38"/>
        <v>0</v>
      </c>
      <c r="P2178" s="70">
        <f t="shared" si="39"/>
        <v>0</v>
      </c>
      <c r="Q2178" s="70">
        <f t="shared" si="40"/>
        <v>0</v>
      </c>
      <c r="R2178" s="70"/>
      <c r="S2178" s="8" t="e">
        <f t="shared" si="41"/>
        <v>#DIV/0!</v>
      </c>
      <c r="U2178" s="8">
        <f t="shared" si="42"/>
        <v>29.305712295812498</v>
      </c>
      <c r="V2178" s="8">
        <f t="shared" si="43"/>
        <v>0</v>
      </c>
      <c r="W2178" s="70">
        <f>SUM($V$2085:V2178)/($A2178-273.15)</f>
        <v>0</v>
      </c>
      <c r="X2178" s="70">
        <f t="shared" si="44"/>
        <v>0</v>
      </c>
      <c r="Y2178" s="70">
        <f t="shared" si="45"/>
        <v>0</v>
      </c>
    </row>
    <row r="2179" spans="1:25" s="8" customFormat="1" x14ac:dyDescent="0.25">
      <c r="A2179" s="70">
        <f t="shared" si="46"/>
        <v>368.15</v>
      </c>
      <c r="B2179" s="70">
        <f t="shared" si="29"/>
        <v>34.023109735902494</v>
      </c>
      <c r="C2179" s="70">
        <f t="shared" si="32"/>
        <v>30.393678347786622</v>
      </c>
      <c r="D2179" s="70">
        <f t="shared" si="30"/>
        <v>29.198376284370003</v>
      </c>
      <c r="E2179" s="70">
        <f t="shared" si="31"/>
        <v>30.393678347786622</v>
      </c>
      <c r="F2179" s="70"/>
      <c r="G2179" s="70">
        <f t="shared" si="33"/>
        <v>0</v>
      </c>
      <c r="H2179" s="70">
        <f>SUM(G$2085:$G2179)/($A2179-273.15)</f>
        <v>0</v>
      </c>
      <c r="I2179" s="70">
        <f t="shared" si="34"/>
        <v>0</v>
      </c>
      <c r="J2179" s="70">
        <f t="shared" si="35"/>
        <v>0</v>
      </c>
      <c r="K2179" s="70">
        <f t="shared" si="36"/>
        <v>0</v>
      </c>
      <c r="L2179" s="70"/>
      <c r="M2179" s="70">
        <f t="shared" si="37"/>
        <v>0</v>
      </c>
      <c r="N2179" s="70">
        <f>SUM($M$2085:M2179)/($A2179-273.15)</f>
        <v>0</v>
      </c>
      <c r="O2179" s="70">
        <f t="shared" si="38"/>
        <v>0</v>
      </c>
      <c r="P2179" s="70">
        <f t="shared" si="39"/>
        <v>0</v>
      </c>
      <c r="Q2179" s="70">
        <f t="shared" si="40"/>
        <v>0</v>
      </c>
      <c r="R2179" s="70"/>
      <c r="S2179" s="8" t="e">
        <f t="shared" si="41"/>
        <v>#DIV/0!</v>
      </c>
      <c r="U2179" s="8">
        <f t="shared" si="42"/>
        <v>29.308634548312501</v>
      </c>
      <c r="V2179" s="8">
        <f t="shared" si="43"/>
        <v>0</v>
      </c>
      <c r="W2179" s="70">
        <f>SUM($V$2085:V2179)/($A2179-273.15)</f>
        <v>0</v>
      </c>
      <c r="X2179" s="70">
        <f t="shared" si="44"/>
        <v>0</v>
      </c>
      <c r="Y2179" s="70">
        <f t="shared" si="45"/>
        <v>0</v>
      </c>
    </row>
    <row r="2180" spans="1:25" s="8" customFormat="1" x14ac:dyDescent="0.25">
      <c r="A2180" s="70">
        <f t="shared" si="46"/>
        <v>369.15</v>
      </c>
      <c r="B2180" s="70">
        <f t="shared" si="29"/>
        <v>34.029797919602494</v>
      </c>
      <c r="C2180" s="70">
        <f t="shared" si="32"/>
        <v>30.408993579839109</v>
      </c>
      <c r="D2180" s="70">
        <f t="shared" si="30"/>
        <v>29.19953501597</v>
      </c>
      <c r="E2180" s="70">
        <f t="shared" si="31"/>
        <v>30.408993579839109</v>
      </c>
      <c r="F2180" s="70"/>
      <c r="G2180" s="70">
        <f t="shared" si="33"/>
        <v>0</v>
      </c>
      <c r="H2180" s="70">
        <f>SUM(G$2085:$G2180)/($A2180-273.15)</f>
        <v>0</v>
      </c>
      <c r="I2180" s="70">
        <f t="shared" si="34"/>
        <v>0</v>
      </c>
      <c r="J2180" s="70">
        <f t="shared" si="35"/>
        <v>0</v>
      </c>
      <c r="K2180" s="70">
        <f t="shared" si="36"/>
        <v>0</v>
      </c>
      <c r="L2180" s="70"/>
      <c r="M2180" s="70">
        <f t="shared" si="37"/>
        <v>0</v>
      </c>
      <c r="N2180" s="70">
        <f>SUM($M$2085:M2180)/($A2180-273.15)</f>
        <v>0</v>
      </c>
      <c r="O2180" s="70">
        <f t="shared" si="38"/>
        <v>0</v>
      </c>
      <c r="P2180" s="70">
        <f t="shared" si="39"/>
        <v>0</v>
      </c>
      <c r="Q2180" s="70">
        <f t="shared" si="40"/>
        <v>0</v>
      </c>
      <c r="R2180" s="70"/>
      <c r="S2180" s="8" t="e">
        <f t="shared" si="41"/>
        <v>#DIV/0!</v>
      </c>
      <c r="U2180" s="8">
        <f t="shared" si="42"/>
        <v>29.311572650812497</v>
      </c>
      <c r="V2180" s="8">
        <f t="shared" si="43"/>
        <v>0</v>
      </c>
      <c r="W2180" s="70">
        <f>SUM($V$2085:V2180)/($A2180-273.15)</f>
        <v>0</v>
      </c>
      <c r="X2180" s="70">
        <f t="shared" si="44"/>
        <v>0</v>
      </c>
      <c r="Y2180" s="70">
        <f t="shared" si="45"/>
        <v>0</v>
      </c>
    </row>
    <row r="2181" spans="1:25" s="8" customFormat="1" x14ac:dyDescent="0.25">
      <c r="A2181" s="70">
        <f t="shared" si="46"/>
        <v>370.15</v>
      </c>
      <c r="B2181" s="70">
        <f t="shared" si="29"/>
        <v>34.036515641302501</v>
      </c>
      <c r="C2181" s="70">
        <f t="shared" si="32"/>
        <v>30.424215698186547</v>
      </c>
      <c r="D2181" s="70">
        <f t="shared" si="30"/>
        <v>29.20069993157</v>
      </c>
      <c r="E2181" s="70">
        <f t="shared" si="31"/>
        <v>30.424215698186547</v>
      </c>
      <c r="F2181" s="70"/>
      <c r="G2181" s="70">
        <f t="shared" si="33"/>
        <v>0</v>
      </c>
      <c r="H2181" s="70">
        <f>SUM(G$2085:$G2181)/($A2181-273.15)</f>
        <v>0</v>
      </c>
      <c r="I2181" s="70">
        <f t="shared" si="34"/>
        <v>0</v>
      </c>
      <c r="J2181" s="70">
        <f t="shared" si="35"/>
        <v>0</v>
      </c>
      <c r="K2181" s="70">
        <f t="shared" si="36"/>
        <v>0</v>
      </c>
      <c r="L2181" s="70"/>
      <c r="M2181" s="70">
        <f t="shared" si="37"/>
        <v>0</v>
      </c>
      <c r="N2181" s="70">
        <f>SUM($M$2085:M2181)/($A2181-273.15)</f>
        <v>0</v>
      </c>
      <c r="O2181" s="70">
        <f t="shared" si="38"/>
        <v>0</v>
      </c>
      <c r="P2181" s="70">
        <f t="shared" si="39"/>
        <v>0</v>
      </c>
      <c r="Q2181" s="70">
        <f t="shared" si="40"/>
        <v>0</v>
      </c>
      <c r="R2181" s="70"/>
      <c r="S2181" s="8" t="e">
        <f t="shared" si="41"/>
        <v>#DIV/0!</v>
      </c>
      <c r="U2181" s="8">
        <f t="shared" si="42"/>
        <v>29.314526603312498</v>
      </c>
      <c r="V2181" s="8">
        <f t="shared" si="43"/>
        <v>0</v>
      </c>
      <c r="W2181" s="70">
        <f>SUM($V$2085:V2181)/($A2181-273.15)</f>
        <v>0</v>
      </c>
      <c r="X2181" s="70">
        <f t="shared" si="44"/>
        <v>0</v>
      </c>
      <c r="Y2181" s="70">
        <f t="shared" si="45"/>
        <v>0</v>
      </c>
    </row>
    <row r="2182" spans="1:25" s="8" customFormat="1" x14ac:dyDescent="0.25">
      <c r="A2182" s="70">
        <f t="shared" si="46"/>
        <v>371.15</v>
      </c>
      <c r="B2182" s="70">
        <f t="shared" si="29"/>
        <v>34.0432629010025</v>
      </c>
      <c r="C2182" s="70">
        <f t="shared" si="32"/>
        <v>30.439345696704102</v>
      </c>
      <c r="D2182" s="70">
        <f t="shared" si="30"/>
        <v>29.20187103117</v>
      </c>
      <c r="E2182" s="70">
        <f t="shared" si="31"/>
        <v>30.439345696704102</v>
      </c>
      <c r="F2182" s="70"/>
      <c r="G2182" s="70">
        <f t="shared" si="33"/>
        <v>0</v>
      </c>
      <c r="H2182" s="70">
        <f>SUM(G$2085:$G2182)/($A2182-273.15)</f>
        <v>0</v>
      </c>
      <c r="I2182" s="70">
        <f t="shared" si="34"/>
        <v>0</v>
      </c>
      <c r="J2182" s="70">
        <f t="shared" si="35"/>
        <v>0</v>
      </c>
      <c r="K2182" s="70">
        <f t="shared" si="36"/>
        <v>0</v>
      </c>
      <c r="L2182" s="70"/>
      <c r="M2182" s="70">
        <f t="shared" si="37"/>
        <v>0</v>
      </c>
      <c r="N2182" s="70">
        <f>SUM($M$2085:M2182)/($A2182-273.15)</f>
        <v>0</v>
      </c>
      <c r="O2182" s="70">
        <f t="shared" si="38"/>
        <v>0</v>
      </c>
      <c r="P2182" s="70">
        <f t="shared" si="39"/>
        <v>0</v>
      </c>
      <c r="Q2182" s="70">
        <f t="shared" si="40"/>
        <v>0</v>
      </c>
      <c r="R2182" s="70"/>
      <c r="S2182" s="8" t="e">
        <f t="shared" si="41"/>
        <v>#DIV/0!</v>
      </c>
      <c r="U2182" s="8">
        <f t="shared" si="42"/>
        <v>29.317496405812498</v>
      </c>
      <c r="V2182" s="8">
        <f t="shared" si="43"/>
        <v>0</v>
      </c>
      <c r="W2182" s="70">
        <f>SUM($V$2085:V2182)/($A2182-273.15)</f>
        <v>0</v>
      </c>
      <c r="X2182" s="70">
        <f t="shared" si="44"/>
        <v>0</v>
      </c>
      <c r="Y2182" s="70">
        <f t="shared" si="45"/>
        <v>0</v>
      </c>
    </row>
    <row r="2183" spans="1:25" s="8" customFormat="1" x14ac:dyDescent="0.25">
      <c r="A2183" s="70">
        <f t="shared" si="46"/>
        <v>372.15</v>
      </c>
      <c r="B2183" s="70">
        <f t="shared" si="29"/>
        <v>34.050039698702498</v>
      </c>
      <c r="C2183" s="70">
        <f t="shared" si="32"/>
        <v>30.454384555931732</v>
      </c>
      <c r="D2183" s="70">
        <f t="shared" si="30"/>
        <v>29.203048314770001</v>
      </c>
      <c r="E2183" s="70">
        <f t="shared" si="31"/>
        <v>30.454384555931732</v>
      </c>
      <c r="F2183" s="70"/>
      <c r="G2183" s="70">
        <f t="shared" si="33"/>
        <v>0</v>
      </c>
      <c r="H2183" s="70">
        <f>SUM(G$2085:$G2183)/($A2183-273.15)</f>
        <v>0</v>
      </c>
      <c r="I2183" s="70">
        <f t="shared" si="34"/>
        <v>0</v>
      </c>
      <c r="J2183" s="70">
        <f t="shared" si="35"/>
        <v>0</v>
      </c>
      <c r="K2183" s="70">
        <f t="shared" si="36"/>
        <v>0</v>
      </c>
      <c r="L2183" s="70"/>
      <c r="M2183" s="70">
        <f t="shared" si="37"/>
        <v>0</v>
      </c>
      <c r="N2183" s="70">
        <f>SUM($M$2085:M2183)/($A2183-273.15)</f>
        <v>0</v>
      </c>
      <c r="O2183" s="70">
        <f t="shared" si="38"/>
        <v>0</v>
      </c>
      <c r="P2183" s="70">
        <f t="shared" si="39"/>
        <v>0</v>
      </c>
      <c r="Q2183" s="70">
        <f t="shared" si="40"/>
        <v>0</v>
      </c>
      <c r="R2183" s="70"/>
      <c r="S2183" s="8" t="e">
        <f t="shared" si="41"/>
        <v>#DIV/0!</v>
      </c>
      <c r="U2183" s="8">
        <f t="shared" si="42"/>
        <v>29.3204820583125</v>
      </c>
      <c r="V2183" s="8">
        <f t="shared" si="43"/>
        <v>0</v>
      </c>
      <c r="W2183" s="70">
        <f>SUM($V$2085:V2183)/($A2183-273.15)</f>
        <v>0</v>
      </c>
      <c r="X2183" s="70">
        <f t="shared" si="44"/>
        <v>0</v>
      </c>
      <c r="Y2183" s="70">
        <f t="shared" si="45"/>
        <v>0</v>
      </c>
    </row>
    <row r="2184" spans="1:25" s="8" customFormat="1" x14ac:dyDescent="0.25">
      <c r="A2184" s="70">
        <f t="shared" si="46"/>
        <v>373.15</v>
      </c>
      <c r="B2184" s="70">
        <f t="shared" si="29"/>
        <v>34.056846034402504</v>
      </c>
      <c r="C2184" s="70">
        <f t="shared" si="32"/>
        <v>30.469333243288343</v>
      </c>
      <c r="D2184" s="70">
        <f t="shared" si="30"/>
        <v>29.204231782369998</v>
      </c>
      <c r="E2184" s="70">
        <f t="shared" si="31"/>
        <v>30.469333243288343</v>
      </c>
      <c r="F2184" s="70"/>
      <c r="G2184" s="70">
        <f t="shared" si="33"/>
        <v>0</v>
      </c>
      <c r="H2184" s="70">
        <f>SUM(G$2085:$G2184)/($A2184-273.15)</f>
        <v>0</v>
      </c>
      <c r="I2184" s="70">
        <f t="shared" si="34"/>
        <v>0</v>
      </c>
      <c r="J2184" s="70">
        <f t="shared" si="35"/>
        <v>0</v>
      </c>
      <c r="K2184" s="70">
        <f t="shared" si="36"/>
        <v>0</v>
      </c>
      <c r="L2184" s="70"/>
      <c r="M2184" s="70">
        <f t="shared" si="37"/>
        <v>0</v>
      </c>
      <c r="N2184" s="70">
        <f>SUM($M$2085:M2184)/($A2184-273.15)</f>
        <v>0</v>
      </c>
      <c r="O2184" s="70">
        <f t="shared" si="38"/>
        <v>0</v>
      </c>
      <c r="P2184" s="70">
        <f t="shared" si="39"/>
        <v>0</v>
      </c>
      <c r="Q2184" s="70">
        <f t="shared" si="40"/>
        <v>0</v>
      </c>
      <c r="R2184" s="70"/>
      <c r="S2184" s="8" t="e">
        <f t="shared" si="41"/>
        <v>#DIV/0!</v>
      </c>
      <c r="U2184" s="8">
        <f t="shared" si="42"/>
        <v>29.323483560812498</v>
      </c>
      <c r="V2184" s="8">
        <f t="shared" si="43"/>
        <v>0</v>
      </c>
      <c r="W2184" s="70">
        <f>SUM($V$2085:V2184)/($A2184-273.15)</f>
        <v>0</v>
      </c>
      <c r="X2184" s="70">
        <f t="shared" si="44"/>
        <v>0</v>
      </c>
      <c r="Y2184" s="70">
        <f t="shared" si="45"/>
        <v>0</v>
      </c>
    </row>
    <row r="2185" spans="1:25" s="8" customFormat="1" x14ac:dyDescent="0.25">
      <c r="A2185" s="70">
        <f t="shared" si="46"/>
        <v>374.15</v>
      </c>
      <c r="B2185" s="70">
        <f t="shared" si="29"/>
        <v>34.063681908102495</v>
      </c>
      <c r="C2185" s="70">
        <f t="shared" si="32"/>
        <v>30.484192713281924</v>
      </c>
      <c r="D2185" s="70">
        <f t="shared" si="30"/>
        <v>29.205421433970002</v>
      </c>
      <c r="E2185" s="70">
        <f t="shared" si="31"/>
        <v>30.484192713281924</v>
      </c>
      <c r="F2185" s="70"/>
      <c r="G2185" s="70">
        <f t="shared" si="33"/>
        <v>0</v>
      </c>
      <c r="H2185" s="70">
        <f>SUM(G$2085:$G2185)/($A2185-273.15)</f>
        <v>0</v>
      </c>
      <c r="I2185" s="70">
        <f t="shared" si="34"/>
        <v>0</v>
      </c>
      <c r="J2185" s="70">
        <f t="shared" si="35"/>
        <v>0</v>
      </c>
      <c r="K2185" s="70">
        <f t="shared" si="36"/>
        <v>0</v>
      </c>
      <c r="L2185" s="70"/>
      <c r="M2185" s="70">
        <f t="shared" si="37"/>
        <v>0</v>
      </c>
      <c r="N2185" s="70">
        <f>SUM($M$2085:M2185)/($A2185-273.15)</f>
        <v>0</v>
      </c>
      <c r="O2185" s="70">
        <f t="shared" si="38"/>
        <v>0</v>
      </c>
      <c r="P2185" s="70">
        <f t="shared" si="39"/>
        <v>0</v>
      </c>
      <c r="Q2185" s="70">
        <f t="shared" si="40"/>
        <v>0</v>
      </c>
      <c r="R2185" s="70"/>
      <c r="S2185" s="8" t="e">
        <f t="shared" si="41"/>
        <v>#DIV/0!</v>
      </c>
      <c r="U2185" s="8">
        <f t="shared" si="42"/>
        <v>29.326500913312497</v>
      </c>
      <c r="V2185" s="8">
        <f t="shared" si="43"/>
        <v>0</v>
      </c>
      <c r="W2185" s="70">
        <f>SUM($V$2085:V2185)/($A2185-273.15)</f>
        <v>0</v>
      </c>
      <c r="X2185" s="70">
        <f t="shared" si="44"/>
        <v>0</v>
      </c>
      <c r="Y2185" s="70">
        <f t="shared" si="45"/>
        <v>0</v>
      </c>
    </row>
    <row r="2186" spans="1:25" s="8" customFormat="1" x14ac:dyDescent="0.25">
      <c r="A2186" s="70">
        <f t="shared" si="46"/>
        <v>375.15</v>
      </c>
      <c r="B2186" s="70">
        <f t="shared" si="29"/>
        <v>34.0705473198025</v>
      </c>
      <c r="C2186" s="70">
        <f t="shared" si="32"/>
        <v>30.498963907715744</v>
      </c>
      <c r="D2186" s="70">
        <f t="shared" si="30"/>
        <v>29.20661726957</v>
      </c>
      <c r="E2186" s="70">
        <f t="shared" si="31"/>
        <v>30.498963907715744</v>
      </c>
      <c r="F2186" s="70"/>
      <c r="G2186" s="70">
        <f t="shared" si="33"/>
        <v>0</v>
      </c>
      <c r="H2186" s="70">
        <f>SUM(G$2085:$G2186)/($A2186-273.15)</f>
        <v>0</v>
      </c>
      <c r="I2186" s="70">
        <f t="shared" si="34"/>
        <v>0</v>
      </c>
      <c r="J2186" s="70">
        <f t="shared" si="35"/>
        <v>0</v>
      </c>
      <c r="K2186" s="70">
        <f t="shared" si="36"/>
        <v>0</v>
      </c>
      <c r="L2186" s="70"/>
      <c r="M2186" s="70">
        <f t="shared" si="37"/>
        <v>0</v>
      </c>
      <c r="N2186" s="70">
        <f>SUM($M$2085:M2186)/($A2186-273.15)</f>
        <v>0</v>
      </c>
      <c r="O2186" s="70">
        <f t="shared" si="38"/>
        <v>0</v>
      </c>
      <c r="P2186" s="70">
        <f t="shared" si="39"/>
        <v>0</v>
      </c>
      <c r="Q2186" s="70">
        <f t="shared" si="40"/>
        <v>0</v>
      </c>
      <c r="R2186" s="70"/>
      <c r="S2186" s="8" t="e">
        <f t="shared" si="41"/>
        <v>#DIV/0!</v>
      </c>
      <c r="U2186" s="8">
        <f t="shared" si="42"/>
        <v>29.329534115812496</v>
      </c>
      <c r="V2186" s="8">
        <f t="shared" si="43"/>
        <v>0</v>
      </c>
      <c r="W2186" s="70">
        <f>SUM($V$2085:V2186)/($A2186-273.15)</f>
        <v>0</v>
      </c>
      <c r="X2186" s="70">
        <f t="shared" si="44"/>
        <v>0</v>
      </c>
      <c r="Y2186" s="70">
        <f t="shared" si="45"/>
        <v>0</v>
      </c>
    </row>
    <row r="2187" spans="1:25" s="8" customFormat="1" x14ac:dyDescent="0.25">
      <c r="A2187" s="70">
        <f t="shared" si="46"/>
        <v>376.15</v>
      </c>
      <c r="B2187" s="70">
        <f t="shared" si="29"/>
        <v>34.077442269502498</v>
      </c>
      <c r="C2187" s="70">
        <f t="shared" si="32"/>
        <v>30.513647755890773</v>
      </c>
      <c r="D2187" s="70">
        <f t="shared" si="30"/>
        <v>29.207819289169997</v>
      </c>
      <c r="E2187" s="70">
        <f t="shared" si="31"/>
        <v>30.513647755890773</v>
      </c>
      <c r="F2187" s="70"/>
      <c r="G2187" s="70">
        <f t="shared" si="33"/>
        <v>0</v>
      </c>
      <c r="H2187" s="70">
        <f>SUM(G$2085:$G2187)/($A2187-273.15)</f>
        <v>0</v>
      </c>
      <c r="I2187" s="70">
        <f t="shared" si="34"/>
        <v>0</v>
      </c>
      <c r="J2187" s="70">
        <f t="shared" si="35"/>
        <v>0</v>
      </c>
      <c r="K2187" s="70">
        <f t="shared" si="36"/>
        <v>0</v>
      </c>
      <c r="L2187" s="70"/>
      <c r="M2187" s="70">
        <f t="shared" si="37"/>
        <v>0</v>
      </c>
      <c r="N2187" s="70">
        <f>SUM($M$2085:M2187)/($A2187-273.15)</f>
        <v>0</v>
      </c>
      <c r="O2187" s="70">
        <f t="shared" si="38"/>
        <v>0</v>
      </c>
      <c r="P2187" s="70">
        <f t="shared" si="39"/>
        <v>0</v>
      </c>
      <c r="Q2187" s="70">
        <f t="shared" si="40"/>
        <v>0</v>
      </c>
      <c r="R2187" s="70"/>
      <c r="S2187" s="8" t="e">
        <f t="shared" si="41"/>
        <v>#DIV/0!</v>
      </c>
      <c r="U2187" s="8">
        <f t="shared" si="42"/>
        <v>29.3325831683125</v>
      </c>
      <c r="V2187" s="8">
        <f t="shared" si="43"/>
        <v>0</v>
      </c>
      <c r="W2187" s="70">
        <f>SUM($V$2085:V2187)/($A2187-273.15)</f>
        <v>0</v>
      </c>
      <c r="X2187" s="70">
        <f t="shared" si="44"/>
        <v>0</v>
      </c>
      <c r="Y2187" s="70">
        <f t="shared" si="45"/>
        <v>0</v>
      </c>
    </row>
    <row r="2188" spans="1:25" s="8" customFormat="1" x14ac:dyDescent="0.25">
      <c r="A2188" s="70">
        <f t="shared" si="46"/>
        <v>377.15</v>
      </c>
      <c r="B2188" s="70">
        <f t="shared" si="29"/>
        <v>34.084366757202496</v>
      </c>
      <c r="C2188" s="70">
        <f t="shared" si="32"/>
        <v>30.528245174804276</v>
      </c>
      <c r="D2188" s="70">
        <f t="shared" si="30"/>
        <v>29.209027492770002</v>
      </c>
      <c r="E2188" s="70">
        <f t="shared" si="31"/>
        <v>30.528245174804276</v>
      </c>
      <c r="F2188" s="70"/>
      <c r="G2188" s="70">
        <f t="shared" si="33"/>
        <v>0</v>
      </c>
      <c r="H2188" s="70">
        <f>SUM(G$2085:$G2188)/($A2188-273.15)</f>
        <v>0</v>
      </c>
      <c r="I2188" s="70">
        <f t="shared" si="34"/>
        <v>0</v>
      </c>
      <c r="J2188" s="70">
        <f t="shared" si="35"/>
        <v>0</v>
      </c>
      <c r="K2188" s="70">
        <f t="shared" si="36"/>
        <v>0</v>
      </c>
      <c r="L2188" s="70"/>
      <c r="M2188" s="70">
        <f t="shared" si="37"/>
        <v>0</v>
      </c>
      <c r="N2188" s="70">
        <f>SUM($M$2085:M2188)/($A2188-273.15)</f>
        <v>0</v>
      </c>
      <c r="O2188" s="70">
        <f t="shared" si="38"/>
        <v>0</v>
      </c>
      <c r="P2188" s="70">
        <f t="shared" si="39"/>
        <v>0</v>
      </c>
      <c r="Q2188" s="70">
        <f t="shared" si="40"/>
        <v>0</v>
      </c>
      <c r="R2188" s="70"/>
      <c r="S2188" s="8" t="e">
        <f t="shared" si="41"/>
        <v>#DIV/0!</v>
      </c>
      <c r="U2188" s="8">
        <f t="shared" si="42"/>
        <v>29.3356480708125</v>
      </c>
      <c r="V2188" s="8">
        <f t="shared" si="43"/>
        <v>0</v>
      </c>
      <c r="W2188" s="70">
        <f>SUM($V$2085:V2188)/($A2188-273.15)</f>
        <v>0</v>
      </c>
      <c r="X2188" s="70">
        <f t="shared" si="44"/>
        <v>0</v>
      </c>
      <c r="Y2188" s="70">
        <f t="shared" si="45"/>
        <v>0</v>
      </c>
    </row>
    <row r="2189" spans="1:25" s="8" customFormat="1" x14ac:dyDescent="0.25">
      <c r="A2189" s="70">
        <f t="shared" si="46"/>
        <v>378.15</v>
      </c>
      <c r="B2189" s="70">
        <f t="shared" si="29"/>
        <v>34.0913207829025</v>
      </c>
      <c r="C2189" s="70">
        <f t="shared" si="32"/>
        <v>30.542757069344791</v>
      </c>
      <c r="D2189" s="70">
        <f t="shared" si="30"/>
        <v>29.210241880369999</v>
      </c>
      <c r="E2189" s="70">
        <f t="shared" si="31"/>
        <v>30.542757069344791</v>
      </c>
      <c r="F2189" s="70"/>
      <c r="G2189" s="70">
        <f t="shared" si="33"/>
        <v>0</v>
      </c>
      <c r="H2189" s="70">
        <f>SUM(G$2085:$G2189)/($A2189-273.15)</f>
        <v>0</v>
      </c>
      <c r="I2189" s="70">
        <f t="shared" si="34"/>
        <v>0</v>
      </c>
      <c r="J2189" s="70">
        <f t="shared" si="35"/>
        <v>0</v>
      </c>
      <c r="K2189" s="70">
        <f t="shared" si="36"/>
        <v>0</v>
      </c>
      <c r="L2189" s="70"/>
      <c r="M2189" s="70">
        <f t="shared" si="37"/>
        <v>0</v>
      </c>
      <c r="N2189" s="70">
        <f>SUM($M$2085:M2189)/($A2189-273.15)</f>
        <v>0</v>
      </c>
      <c r="O2189" s="70">
        <f t="shared" si="38"/>
        <v>0</v>
      </c>
      <c r="P2189" s="70">
        <f t="shared" si="39"/>
        <v>0</v>
      </c>
      <c r="Q2189" s="70">
        <f t="shared" si="40"/>
        <v>0</v>
      </c>
      <c r="R2189" s="70"/>
      <c r="S2189" s="8" t="e">
        <f t="shared" si="41"/>
        <v>#DIV/0!</v>
      </c>
      <c r="U2189" s="8">
        <f t="shared" si="42"/>
        <v>29.338728823312497</v>
      </c>
      <c r="V2189" s="8">
        <f t="shared" si="43"/>
        <v>0</v>
      </c>
      <c r="W2189" s="70">
        <f>SUM($V$2085:V2189)/($A2189-273.15)</f>
        <v>0</v>
      </c>
      <c r="X2189" s="70">
        <f t="shared" si="44"/>
        <v>0</v>
      </c>
      <c r="Y2189" s="70">
        <f t="shared" si="45"/>
        <v>0</v>
      </c>
    </row>
    <row r="2190" spans="1:25" s="8" customFormat="1" x14ac:dyDescent="0.25">
      <c r="A2190" s="70">
        <f t="shared" si="46"/>
        <v>379.15</v>
      </c>
      <c r="B2190" s="70">
        <f t="shared" si="29"/>
        <v>34.098304346602497</v>
      </c>
      <c r="C2190" s="70">
        <f t="shared" si="32"/>
        <v>30.557184332483487</v>
      </c>
      <c r="D2190" s="70">
        <f t="shared" si="30"/>
        <v>29.21146245197</v>
      </c>
      <c r="E2190" s="70">
        <f t="shared" si="31"/>
        <v>30.557184332483487</v>
      </c>
      <c r="F2190" s="70"/>
      <c r="G2190" s="70">
        <f t="shared" si="33"/>
        <v>0</v>
      </c>
      <c r="H2190" s="70">
        <f>SUM(G$2085:$G2190)/($A2190-273.15)</f>
        <v>0</v>
      </c>
      <c r="I2190" s="70">
        <f t="shared" si="34"/>
        <v>0</v>
      </c>
      <c r="J2190" s="70">
        <f t="shared" si="35"/>
        <v>0</v>
      </c>
      <c r="K2190" s="70">
        <f t="shared" si="36"/>
        <v>0</v>
      </c>
      <c r="L2190" s="70"/>
      <c r="M2190" s="70">
        <f t="shared" si="37"/>
        <v>0</v>
      </c>
      <c r="N2190" s="70">
        <f>SUM($M$2085:M2190)/($A2190-273.15)</f>
        <v>0</v>
      </c>
      <c r="O2190" s="70">
        <f t="shared" si="38"/>
        <v>0</v>
      </c>
      <c r="P2190" s="70">
        <f t="shared" si="39"/>
        <v>0</v>
      </c>
      <c r="Q2190" s="70">
        <f t="shared" si="40"/>
        <v>0</v>
      </c>
      <c r="R2190" s="70"/>
      <c r="S2190" s="8" t="e">
        <f t="shared" si="41"/>
        <v>#DIV/0!</v>
      </c>
      <c r="U2190" s="8">
        <f t="shared" si="42"/>
        <v>29.341825425812498</v>
      </c>
      <c r="V2190" s="8">
        <f t="shared" si="43"/>
        <v>0</v>
      </c>
      <c r="W2190" s="70">
        <f>SUM($V$2085:V2190)/($A2190-273.15)</f>
        <v>0</v>
      </c>
      <c r="X2190" s="70">
        <f t="shared" si="44"/>
        <v>0</v>
      </c>
      <c r="Y2190" s="70">
        <f t="shared" si="45"/>
        <v>0</v>
      </c>
    </row>
    <row r="2191" spans="1:25" s="8" customFormat="1" x14ac:dyDescent="0.25">
      <c r="A2191" s="70">
        <f t="shared" si="46"/>
        <v>380.15</v>
      </c>
      <c r="B2191" s="70">
        <f t="shared" si="29"/>
        <v>34.1053174483025</v>
      </c>
      <c r="C2191" s="70">
        <f t="shared" si="32"/>
        <v>30.571527845462033</v>
      </c>
      <c r="D2191" s="70">
        <f t="shared" si="30"/>
        <v>29.212689207570001</v>
      </c>
      <c r="E2191" s="70">
        <f t="shared" si="31"/>
        <v>30.571527845462033</v>
      </c>
      <c r="F2191" s="70"/>
      <c r="G2191" s="70">
        <f t="shared" si="33"/>
        <v>0</v>
      </c>
      <c r="H2191" s="70">
        <f>SUM(G$2085:$G2191)/($A2191-273.15)</f>
        <v>0</v>
      </c>
      <c r="I2191" s="70">
        <f t="shared" si="34"/>
        <v>0</v>
      </c>
      <c r="J2191" s="70">
        <f t="shared" si="35"/>
        <v>0</v>
      </c>
      <c r="K2191" s="70">
        <f t="shared" si="36"/>
        <v>0</v>
      </c>
      <c r="L2191" s="70"/>
      <c r="M2191" s="70">
        <f t="shared" si="37"/>
        <v>0</v>
      </c>
      <c r="N2191" s="70">
        <f>SUM($M$2085:M2191)/($A2191-273.15)</f>
        <v>0</v>
      </c>
      <c r="O2191" s="70">
        <f t="shared" si="38"/>
        <v>0</v>
      </c>
      <c r="P2191" s="70">
        <f t="shared" si="39"/>
        <v>0</v>
      </c>
      <c r="Q2191" s="70">
        <f t="shared" si="40"/>
        <v>0</v>
      </c>
      <c r="R2191" s="70"/>
      <c r="S2191" s="8" t="e">
        <f t="shared" si="41"/>
        <v>#DIV/0!</v>
      </c>
      <c r="U2191" s="8">
        <f t="shared" si="42"/>
        <v>29.344937878312496</v>
      </c>
      <c r="V2191" s="8">
        <f t="shared" si="43"/>
        <v>0</v>
      </c>
      <c r="W2191" s="70">
        <f>SUM($V$2085:V2191)/($A2191-273.15)</f>
        <v>0</v>
      </c>
      <c r="X2191" s="70">
        <f t="shared" si="44"/>
        <v>0</v>
      </c>
      <c r="Y2191" s="70">
        <f t="shared" si="45"/>
        <v>0</v>
      </c>
    </row>
    <row r="2192" spans="1:25" s="8" customFormat="1" x14ac:dyDescent="0.25">
      <c r="A2192" s="70">
        <f t="shared" si="46"/>
        <v>381.15</v>
      </c>
      <c r="B2192" s="70">
        <f t="shared" si="29"/>
        <v>34.112360088002497</v>
      </c>
      <c r="C2192" s="70">
        <f t="shared" si="32"/>
        <v>30.585788477976958</v>
      </c>
      <c r="D2192" s="70">
        <f t="shared" si="30"/>
        <v>29.213922147169999</v>
      </c>
      <c r="E2192" s="70">
        <f t="shared" si="31"/>
        <v>30.585788477976958</v>
      </c>
      <c r="F2192" s="70"/>
      <c r="G2192" s="70">
        <f t="shared" si="33"/>
        <v>0</v>
      </c>
      <c r="H2192" s="70">
        <f>SUM(G$2085:$G2192)/($A2192-273.15)</f>
        <v>0</v>
      </c>
      <c r="I2192" s="70">
        <f t="shared" si="34"/>
        <v>0</v>
      </c>
      <c r="J2192" s="70">
        <f t="shared" si="35"/>
        <v>0</v>
      </c>
      <c r="K2192" s="70">
        <f t="shared" si="36"/>
        <v>0</v>
      </c>
      <c r="L2192" s="70"/>
      <c r="M2192" s="70">
        <f t="shared" si="37"/>
        <v>0</v>
      </c>
      <c r="N2192" s="70">
        <f>SUM($M$2085:M2192)/($A2192-273.15)</f>
        <v>0</v>
      </c>
      <c r="O2192" s="70">
        <f t="shared" si="38"/>
        <v>0</v>
      </c>
      <c r="P2192" s="70">
        <f t="shared" si="39"/>
        <v>0</v>
      </c>
      <c r="Q2192" s="70">
        <f t="shared" si="40"/>
        <v>0</v>
      </c>
      <c r="R2192" s="70"/>
      <c r="S2192" s="8" t="e">
        <f t="shared" si="41"/>
        <v>#DIV/0!</v>
      </c>
      <c r="U2192" s="8">
        <f t="shared" si="42"/>
        <v>29.348066180812499</v>
      </c>
      <c r="V2192" s="8">
        <f t="shared" si="43"/>
        <v>0</v>
      </c>
      <c r="W2192" s="70">
        <f>SUM($V$2085:V2192)/($A2192-273.15)</f>
        <v>0</v>
      </c>
      <c r="X2192" s="70">
        <f t="shared" si="44"/>
        <v>0</v>
      </c>
      <c r="Y2192" s="70">
        <f t="shared" si="45"/>
        <v>0</v>
      </c>
    </row>
    <row r="2193" spans="1:25" s="8" customFormat="1" x14ac:dyDescent="0.25">
      <c r="A2193" s="70">
        <f t="shared" si="46"/>
        <v>382.15</v>
      </c>
      <c r="B2193" s="70">
        <f t="shared" si="29"/>
        <v>34.1194322657025</v>
      </c>
      <c r="C2193" s="70">
        <f t="shared" si="32"/>
        <v>30.599967088360735</v>
      </c>
      <c r="D2193" s="70">
        <f t="shared" si="30"/>
        <v>29.21516127077</v>
      </c>
      <c r="E2193" s="70">
        <f t="shared" si="31"/>
        <v>30.599967088360735</v>
      </c>
      <c r="G2193" s="70">
        <f t="shared" si="33"/>
        <v>0</v>
      </c>
      <c r="H2193" s="70">
        <f>SUM(G$2085:$G2193)/($A2193-273.15)</f>
        <v>0</v>
      </c>
      <c r="I2193" s="70">
        <f t="shared" si="34"/>
        <v>0</v>
      </c>
      <c r="J2193" s="70">
        <f t="shared" si="35"/>
        <v>0</v>
      </c>
      <c r="K2193" s="70">
        <f t="shared" si="36"/>
        <v>0</v>
      </c>
      <c r="M2193" s="70">
        <f t="shared" si="37"/>
        <v>0</v>
      </c>
      <c r="N2193" s="70">
        <f>SUM($M$2085:M2193)/($A2193-273.15)</f>
        <v>0</v>
      </c>
      <c r="O2193" s="70">
        <f t="shared" si="38"/>
        <v>0</v>
      </c>
      <c r="P2193" s="70">
        <f t="shared" si="39"/>
        <v>0</v>
      </c>
      <c r="Q2193" s="70">
        <f t="shared" si="40"/>
        <v>0</v>
      </c>
      <c r="S2193" s="8" t="e">
        <f t="shared" si="41"/>
        <v>#DIV/0!</v>
      </c>
      <c r="U2193" s="8">
        <f t="shared" si="42"/>
        <v>29.351210333312498</v>
      </c>
      <c r="V2193" s="8">
        <f t="shared" si="43"/>
        <v>0</v>
      </c>
      <c r="W2193" s="70">
        <f>SUM($V$2085:V2193)/($A2193-273.15)</f>
        <v>0</v>
      </c>
      <c r="X2193" s="70">
        <f t="shared" si="44"/>
        <v>0</v>
      </c>
      <c r="Y2193" s="70">
        <f t="shared" si="45"/>
        <v>0</v>
      </c>
    </row>
    <row r="2194" spans="1:25" s="8" customFormat="1" x14ac:dyDescent="0.25">
      <c r="A2194" s="70">
        <f t="shared" si="46"/>
        <v>383.15</v>
      </c>
      <c r="B2194" s="70">
        <f t="shared" si="29"/>
        <v>34.126533981402495</v>
      </c>
      <c r="C2194" s="70">
        <f t="shared" si="32"/>
        <v>30.614064523759456</v>
      </c>
      <c r="D2194" s="70">
        <f t="shared" si="30"/>
        <v>29.216406578370002</v>
      </c>
      <c r="E2194" s="70">
        <f t="shared" si="31"/>
        <v>30.614064523759456</v>
      </c>
      <c r="G2194" s="70">
        <f t="shared" si="33"/>
        <v>0</v>
      </c>
      <c r="H2194" s="70">
        <f>SUM(G$2085:$G2194)/($A2194-273.15)</f>
        <v>0</v>
      </c>
      <c r="I2194" s="70">
        <f t="shared" si="34"/>
        <v>0</v>
      </c>
      <c r="J2194" s="70">
        <f t="shared" si="35"/>
        <v>0</v>
      </c>
      <c r="K2194" s="70">
        <f t="shared" si="36"/>
        <v>0</v>
      </c>
      <c r="M2194" s="70">
        <f t="shared" si="37"/>
        <v>0</v>
      </c>
      <c r="N2194" s="70">
        <f>SUM($M$2085:M2194)/($A2194-273.15)</f>
        <v>0</v>
      </c>
      <c r="O2194" s="70">
        <f t="shared" si="38"/>
        <v>0</v>
      </c>
      <c r="P2194" s="70">
        <f t="shared" si="39"/>
        <v>0</v>
      </c>
      <c r="Q2194" s="70">
        <f t="shared" si="40"/>
        <v>0</v>
      </c>
      <c r="S2194" s="8" t="e">
        <f t="shared" si="41"/>
        <v>#DIV/0!</v>
      </c>
      <c r="U2194" s="8">
        <f t="shared" si="42"/>
        <v>29.354370335812497</v>
      </c>
      <c r="V2194" s="8">
        <f t="shared" si="43"/>
        <v>0</v>
      </c>
      <c r="W2194" s="70">
        <f>SUM($V$2085:V2194)/($A2194-273.15)</f>
        <v>0</v>
      </c>
      <c r="X2194" s="70">
        <f t="shared" si="44"/>
        <v>0</v>
      </c>
      <c r="Y2194" s="70">
        <f t="shared" si="45"/>
        <v>0</v>
      </c>
    </row>
    <row r="2195" spans="1:25" s="8" customFormat="1" x14ac:dyDescent="0.25">
      <c r="A2195" s="70">
        <f t="shared" si="46"/>
        <v>384.15</v>
      </c>
      <c r="B2195" s="70">
        <f t="shared" si="29"/>
        <v>34.133665235102498</v>
      </c>
      <c r="C2195" s="70">
        <f t="shared" si="32"/>
        <v>30.628081620307345</v>
      </c>
      <c r="D2195" s="70">
        <f t="shared" si="30"/>
        <v>29.21765806997</v>
      </c>
      <c r="E2195" s="70">
        <f t="shared" si="31"/>
        <v>30.628081620307345</v>
      </c>
      <c r="G2195" s="70">
        <f t="shared" si="33"/>
        <v>0</v>
      </c>
      <c r="H2195" s="70">
        <f>SUM(G$2085:$G2195)/($A2195-273.15)</f>
        <v>0</v>
      </c>
      <c r="I2195" s="70">
        <f t="shared" si="34"/>
        <v>0</v>
      </c>
      <c r="J2195" s="70">
        <f t="shared" si="35"/>
        <v>0</v>
      </c>
      <c r="K2195" s="70">
        <f t="shared" si="36"/>
        <v>0</v>
      </c>
      <c r="M2195" s="70">
        <f t="shared" si="37"/>
        <v>0</v>
      </c>
      <c r="N2195" s="70">
        <f>SUM($M$2085:M2195)/($A2195-273.15)</f>
        <v>0</v>
      </c>
      <c r="O2195" s="70">
        <f t="shared" si="38"/>
        <v>0</v>
      </c>
      <c r="P2195" s="70">
        <f t="shared" si="39"/>
        <v>0</v>
      </c>
      <c r="Q2195" s="70">
        <f t="shared" si="40"/>
        <v>0</v>
      </c>
      <c r="S2195" s="8" t="e">
        <f t="shared" si="41"/>
        <v>#DIV/0!</v>
      </c>
      <c r="U2195" s="8">
        <f t="shared" si="42"/>
        <v>29.357546188312497</v>
      </c>
      <c r="V2195" s="8">
        <f t="shared" si="43"/>
        <v>0</v>
      </c>
      <c r="W2195" s="70">
        <f>SUM($V$2085:V2195)/($A2195-273.15)</f>
        <v>0</v>
      </c>
      <c r="X2195" s="70">
        <f t="shared" si="44"/>
        <v>0</v>
      </c>
      <c r="Y2195" s="70">
        <f t="shared" si="45"/>
        <v>0</v>
      </c>
    </row>
    <row r="2196" spans="1:25" s="8" customFormat="1" x14ac:dyDescent="0.25">
      <c r="A2196" s="70">
        <f t="shared" si="46"/>
        <v>385.15</v>
      </c>
      <c r="B2196" s="70">
        <f t="shared" si="29"/>
        <v>34.140826026802493</v>
      </c>
      <c r="C2196" s="70">
        <f t="shared" si="32"/>
        <v>30.64201920329808</v>
      </c>
      <c r="D2196" s="70">
        <f t="shared" si="30"/>
        <v>29.218915745570001</v>
      </c>
      <c r="E2196" s="70">
        <f t="shared" si="31"/>
        <v>30.64201920329808</v>
      </c>
      <c r="G2196" s="70">
        <f t="shared" si="33"/>
        <v>0</v>
      </c>
      <c r="H2196" s="70">
        <f>SUM(G$2085:$G2196)/($A2196-273.15)</f>
        <v>0</v>
      </c>
      <c r="I2196" s="70">
        <f t="shared" si="34"/>
        <v>0</v>
      </c>
      <c r="J2196" s="70">
        <f t="shared" si="35"/>
        <v>0</v>
      </c>
      <c r="K2196" s="70">
        <f t="shared" si="36"/>
        <v>0</v>
      </c>
      <c r="M2196" s="70">
        <f t="shared" si="37"/>
        <v>0</v>
      </c>
      <c r="N2196" s="70">
        <f>SUM($M$2085:M2196)/($A2196-273.15)</f>
        <v>0</v>
      </c>
      <c r="O2196" s="70">
        <f t="shared" si="38"/>
        <v>0</v>
      </c>
      <c r="P2196" s="70">
        <f t="shared" si="39"/>
        <v>0</v>
      </c>
      <c r="Q2196" s="70">
        <f t="shared" si="40"/>
        <v>0</v>
      </c>
      <c r="S2196" s="8" t="e">
        <f t="shared" si="41"/>
        <v>#DIV/0!</v>
      </c>
      <c r="U2196" s="8">
        <f t="shared" si="42"/>
        <v>29.360737890812498</v>
      </c>
      <c r="V2196" s="8">
        <f t="shared" si="43"/>
        <v>0</v>
      </c>
      <c r="W2196" s="70">
        <f>SUM($V$2085:V2196)/($A2196-273.15)</f>
        <v>0</v>
      </c>
      <c r="X2196" s="70">
        <f t="shared" si="44"/>
        <v>0</v>
      </c>
      <c r="Y2196" s="70">
        <f t="shared" si="45"/>
        <v>0</v>
      </c>
    </row>
    <row r="2197" spans="1:25" s="8" customFormat="1" x14ac:dyDescent="0.25">
      <c r="A2197" s="70">
        <f t="shared" si="46"/>
        <v>386.15</v>
      </c>
      <c r="B2197" s="70">
        <f t="shared" si="29"/>
        <v>34.148016356502495</v>
      </c>
      <c r="C2197" s="70">
        <f t="shared" si="32"/>
        <v>30.655878087353017</v>
      </c>
      <c r="D2197" s="70">
        <f t="shared" si="30"/>
        <v>29.220179605169999</v>
      </c>
      <c r="E2197" s="70">
        <f t="shared" si="31"/>
        <v>30.655878087353017</v>
      </c>
      <c r="G2197" s="70">
        <f t="shared" si="33"/>
        <v>0</v>
      </c>
      <c r="H2197" s="70">
        <f>SUM(G$2085:$G2197)/($A2197-273.15)</f>
        <v>0</v>
      </c>
      <c r="I2197" s="70">
        <f t="shared" si="34"/>
        <v>0</v>
      </c>
      <c r="J2197" s="70">
        <f t="shared" si="35"/>
        <v>0</v>
      </c>
      <c r="K2197" s="70">
        <f t="shared" si="36"/>
        <v>0</v>
      </c>
      <c r="M2197" s="70">
        <f t="shared" si="37"/>
        <v>0</v>
      </c>
      <c r="N2197" s="70">
        <f>SUM($M$2085:M2197)/($A2197-273.15)</f>
        <v>0</v>
      </c>
      <c r="O2197" s="70">
        <f t="shared" si="38"/>
        <v>0</v>
      </c>
      <c r="P2197" s="70">
        <f t="shared" si="39"/>
        <v>0</v>
      </c>
      <c r="Q2197" s="70">
        <f t="shared" si="40"/>
        <v>0</v>
      </c>
      <c r="S2197" s="8" t="e">
        <f t="shared" si="41"/>
        <v>#DIV/0!</v>
      </c>
      <c r="U2197" s="8">
        <f t="shared" si="42"/>
        <v>29.363945443312499</v>
      </c>
      <c r="V2197" s="8">
        <f t="shared" si="43"/>
        <v>0</v>
      </c>
      <c r="W2197" s="70">
        <f>SUM($V$2085:V2197)/($A2197-273.15)</f>
        <v>0</v>
      </c>
      <c r="X2197" s="70">
        <f t="shared" si="44"/>
        <v>0</v>
      </c>
      <c r="Y2197" s="70">
        <f t="shared" si="45"/>
        <v>0</v>
      </c>
    </row>
    <row r="2198" spans="1:25" s="8" customFormat="1" x14ac:dyDescent="0.25">
      <c r="A2198" s="70">
        <f t="shared" si="46"/>
        <v>387.15</v>
      </c>
      <c r="B2198" s="70">
        <f t="shared" si="29"/>
        <v>34.155236224202497</v>
      </c>
      <c r="C2198" s="70">
        <f t="shared" si="32"/>
        <v>30.669659076586356</v>
      </c>
      <c r="D2198" s="70">
        <f t="shared" si="30"/>
        <v>29.221449648769998</v>
      </c>
      <c r="E2198" s="70">
        <f t="shared" si="31"/>
        <v>30.669659076586356</v>
      </c>
      <c r="G2198" s="70">
        <f t="shared" si="33"/>
        <v>0</v>
      </c>
      <c r="H2198" s="70">
        <f>SUM(G$2085:$G2198)/($A2198-273.15)</f>
        <v>0</v>
      </c>
      <c r="I2198" s="70">
        <f t="shared" si="34"/>
        <v>0</v>
      </c>
      <c r="J2198" s="70">
        <f t="shared" si="35"/>
        <v>0</v>
      </c>
      <c r="K2198" s="70">
        <f t="shared" si="36"/>
        <v>0</v>
      </c>
      <c r="M2198" s="70">
        <f t="shared" si="37"/>
        <v>0</v>
      </c>
      <c r="N2198" s="70">
        <f>SUM($M$2085:M2198)/($A2198-273.15)</f>
        <v>0</v>
      </c>
      <c r="O2198" s="70">
        <f t="shared" si="38"/>
        <v>0</v>
      </c>
      <c r="P2198" s="70">
        <f t="shared" si="39"/>
        <v>0</v>
      </c>
      <c r="Q2198" s="70">
        <f t="shared" si="40"/>
        <v>0</v>
      </c>
      <c r="S2198" s="8" t="e">
        <f t="shared" si="41"/>
        <v>#DIV/0!</v>
      </c>
      <c r="U2198" s="8">
        <f t="shared" si="42"/>
        <v>29.367168845812497</v>
      </c>
      <c r="V2198" s="8">
        <f t="shared" si="43"/>
        <v>0</v>
      </c>
      <c r="W2198" s="70">
        <f>SUM($V$2085:V2198)/($A2198-273.15)</f>
        <v>0</v>
      </c>
      <c r="X2198" s="70">
        <f t="shared" si="44"/>
        <v>0</v>
      </c>
      <c r="Y2198" s="70">
        <f t="shared" si="45"/>
        <v>0</v>
      </c>
    </row>
    <row r="2199" spans="1:25" s="8" customFormat="1" x14ac:dyDescent="0.25">
      <c r="A2199" s="70">
        <f t="shared" si="46"/>
        <v>388.15</v>
      </c>
      <c r="B2199" s="70">
        <f t="shared" si="29"/>
        <v>34.162485629902498</v>
      </c>
      <c r="C2199" s="70">
        <f t="shared" si="32"/>
        <v>30.68336296476739</v>
      </c>
      <c r="D2199" s="70">
        <f t="shared" si="30"/>
        <v>29.222725876370003</v>
      </c>
      <c r="E2199" s="70">
        <f t="shared" si="31"/>
        <v>30.68336296476739</v>
      </c>
      <c r="G2199" s="70">
        <f t="shared" si="33"/>
        <v>0</v>
      </c>
      <c r="H2199" s="70">
        <f>SUM(G$2085:$G2199)/($A2199-273.15)</f>
        <v>0</v>
      </c>
      <c r="I2199" s="70">
        <f t="shared" si="34"/>
        <v>0</v>
      </c>
      <c r="J2199" s="70">
        <f t="shared" si="35"/>
        <v>0</v>
      </c>
      <c r="K2199" s="70">
        <f t="shared" si="36"/>
        <v>0</v>
      </c>
      <c r="M2199" s="70">
        <f t="shared" si="37"/>
        <v>0</v>
      </c>
      <c r="N2199" s="70">
        <f>SUM($M$2085:M2199)/($A2199-273.15)</f>
        <v>0</v>
      </c>
      <c r="O2199" s="70">
        <f t="shared" si="38"/>
        <v>0</v>
      </c>
      <c r="P2199" s="70">
        <f t="shared" si="39"/>
        <v>0</v>
      </c>
      <c r="Q2199" s="70">
        <f t="shared" si="40"/>
        <v>0</v>
      </c>
      <c r="S2199" s="8" t="e">
        <f t="shared" si="41"/>
        <v>#DIV/0!</v>
      </c>
      <c r="U2199" s="8">
        <f t="shared" si="42"/>
        <v>29.370408098312499</v>
      </c>
      <c r="V2199" s="8">
        <f t="shared" si="43"/>
        <v>0</v>
      </c>
      <c r="W2199" s="70">
        <f>SUM($V$2085:V2199)/($A2199-273.15)</f>
        <v>0</v>
      </c>
      <c r="X2199" s="70">
        <f t="shared" si="44"/>
        <v>0</v>
      </c>
      <c r="Y2199" s="70">
        <f t="shared" si="45"/>
        <v>0</v>
      </c>
    </row>
    <row r="2200" spans="1:25" s="8" customFormat="1" x14ac:dyDescent="0.25">
      <c r="A2200" s="70">
        <f t="shared" si="46"/>
        <v>389.15</v>
      </c>
      <c r="B2200" s="70">
        <f t="shared" si="29"/>
        <v>34.1697645736025</v>
      </c>
      <c r="C2200" s="70">
        <f t="shared" si="32"/>
        <v>30.696990535479767</v>
      </c>
      <c r="D2200" s="70">
        <f t="shared" si="30"/>
        <v>29.224008287970001</v>
      </c>
      <c r="E2200" s="70">
        <f t="shared" si="31"/>
        <v>30.696990535479767</v>
      </c>
      <c r="G2200" s="70">
        <f t="shared" si="33"/>
        <v>0</v>
      </c>
      <c r="H2200" s="70">
        <f>SUM(G$2085:$G2200)/($A2200-273.15)</f>
        <v>0</v>
      </c>
      <c r="I2200" s="70">
        <f t="shared" si="34"/>
        <v>0</v>
      </c>
      <c r="J2200" s="70">
        <f t="shared" si="35"/>
        <v>0</v>
      </c>
      <c r="K2200" s="70">
        <f t="shared" si="36"/>
        <v>0</v>
      </c>
      <c r="M2200" s="70">
        <f t="shared" si="37"/>
        <v>0</v>
      </c>
      <c r="N2200" s="70">
        <f>SUM($M$2085:M2200)/($A2200-273.15)</f>
        <v>0</v>
      </c>
      <c r="O2200" s="70">
        <f t="shared" si="38"/>
        <v>0</v>
      </c>
      <c r="P2200" s="70">
        <f t="shared" si="39"/>
        <v>0</v>
      </c>
      <c r="Q2200" s="70">
        <f t="shared" si="40"/>
        <v>0</v>
      </c>
      <c r="S2200" s="8" t="e">
        <f t="shared" si="41"/>
        <v>#DIV/0!</v>
      </c>
      <c r="U2200" s="8">
        <f t="shared" si="42"/>
        <v>29.373663200812498</v>
      </c>
      <c r="V2200" s="8">
        <f t="shared" si="43"/>
        <v>0</v>
      </c>
      <c r="W2200" s="70">
        <f>SUM($V$2085:V2200)/($A2200-273.15)</f>
        <v>0</v>
      </c>
      <c r="X2200" s="70">
        <f t="shared" si="44"/>
        <v>0</v>
      </c>
      <c r="Y2200" s="70">
        <f t="shared" si="45"/>
        <v>0</v>
      </c>
    </row>
    <row r="2201" spans="1:25" s="8" customFormat="1" x14ac:dyDescent="0.25">
      <c r="A2201" s="70">
        <f t="shared" si="46"/>
        <v>390.15</v>
      </c>
      <c r="B2201" s="70">
        <f t="shared" si="29"/>
        <v>34.1770730553025</v>
      </c>
      <c r="C2201" s="70">
        <f t="shared" si="32"/>
        <v>30.710542562277926</v>
      </c>
      <c r="D2201" s="70">
        <f t="shared" si="30"/>
        <v>29.22529688357</v>
      </c>
      <c r="E2201" s="70">
        <f t="shared" si="31"/>
        <v>30.710542562277926</v>
      </c>
      <c r="G2201" s="70">
        <f t="shared" si="33"/>
        <v>0</v>
      </c>
      <c r="H2201" s="70">
        <f>SUM(G$2085:$G2201)/($A2201-273.15)</f>
        <v>0</v>
      </c>
      <c r="I2201" s="70">
        <f t="shared" si="34"/>
        <v>0</v>
      </c>
      <c r="J2201" s="70">
        <f t="shared" si="35"/>
        <v>0</v>
      </c>
      <c r="K2201" s="70">
        <f t="shared" si="36"/>
        <v>0</v>
      </c>
      <c r="M2201" s="70">
        <f t="shared" si="37"/>
        <v>0</v>
      </c>
      <c r="N2201" s="70">
        <f>SUM($M$2085:M2201)/($A2201-273.15)</f>
        <v>0</v>
      </c>
      <c r="O2201" s="70">
        <f t="shared" si="38"/>
        <v>0</v>
      </c>
      <c r="P2201" s="70">
        <f t="shared" si="39"/>
        <v>0</v>
      </c>
      <c r="Q2201" s="70">
        <f t="shared" si="40"/>
        <v>0</v>
      </c>
      <c r="S2201" s="8" t="e">
        <f t="shared" si="41"/>
        <v>#DIV/0!</v>
      </c>
      <c r="U2201" s="8">
        <f t="shared" si="42"/>
        <v>29.376934153312501</v>
      </c>
      <c r="V2201" s="8">
        <f t="shared" si="43"/>
        <v>0</v>
      </c>
      <c r="W2201" s="70">
        <f>SUM($V$2085:V2201)/($A2201-273.15)</f>
        <v>0</v>
      </c>
      <c r="X2201" s="70">
        <f t="shared" si="44"/>
        <v>0</v>
      </c>
      <c r="Y2201" s="70">
        <f t="shared" si="45"/>
        <v>0</v>
      </c>
    </row>
    <row r="2202" spans="1:25" s="8" customFormat="1" x14ac:dyDescent="0.25">
      <c r="A2202" s="70">
        <f t="shared" si="46"/>
        <v>391.15</v>
      </c>
      <c r="B2202" s="70">
        <f t="shared" si="29"/>
        <v>34.184411075002501</v>
      </c>
      <c r="C2202" s="70">
        <f t="shared" si="32"/>
        <v>30.724019808840769</v>
      </c>
      <c r="D2202" s="70">
        <f t="shared" si="30"/>
        <v>29.226591663170002</v>
      </c>
      <c r="E2202" s="70">
        <f t="shared" si="31"/>
        <v>30.724019808840769</v>
      </c>
      <c r="G2202" s="70">
        <f t="shared" si="33"/>
        <v>0</v>
      </c>
      <c r="H2202" s="70">
        <f>SUM(G$2085:$G2202)/($A2202-273.15)</f>
        <v>0</v>
      </c>
      <c r="I2202" s="70">
        <f t="shared" si="34"/>
        <v>0</v>
      </c>
      <c r="J2202" s="70">
        <f t="shared" si="35"/>
        <v>0</v>
      </c>
      <c r="K2202" s="70">
        <f t="shared" si="36"/>
        <v>0</v>
      </c>
      <c r="M2202" s="70">
        <f t="shared" si="37"/>
        <v>0</v>
      </c>
      <c r="N2202" s="70">
        <f>SUM($M$2085:M2202)/($A2202-273.15)</f>
        <v>0</v>
      </c>
      <c r="O2202" s="70">
        <f t="shared" si="38"/>
        <v>0</v>
      </c>
      <c r="P2202" s="70">
        <f t="shared" si="39"/>
        <v>0</v>
      </c>
      <c r="Q2202" s="70">
        <f t="shared" si="40"/>
        <v>0</v>
      </c>
      <c r="S2202" s="8" t="e">
        <f t="shared" si="41"/>
        <v>#DIV/0!</v>
      </c>
      <c r="U2202" s="8">
        <f t="shared" si="42"/>
        <v>29.380220955812497</v>
      </c>
      <c r="V2202" s="8">
        <f t="shared" si="43"/>
        <v>0</v>
      </c>
      <c r="W2202" s="70">
        <f>SUM($V$2085:V2202)/($A2202-273.15)</f>
        <v>0</v>
      </c>
      <c r="X2202" s="70">
        <f t="shared" si="44"/>
        <v>0</v>
      </c>
      <c r="Y2202" s="70">
        <f t="shared" si="45"/>
        <v>0</v>
      </c>
    </row>
    <row r="2203" spans="1:25" s="8" customFormat="1" x14ac:dyDescent="0.25">
      <c r="A2203" s="70">
        <f t="shared" si="46"/>
        <v>392.15</v>
      </c>
      <c r="B2203" s="70">
        <f t="shared" si="29"/>
        <v>34.191778632702494</v>
      </c>
      <c r="C2203" s="70">
        <f t="shared" si="32"/>
        <v>30.737423029122539</v>
      </c>
      <c r="D2203" s="70">
        <f t="shared" si="30"/>
        <v>29.22789262677</v>
      </c>
      <c r="E2203" s="70">
        <f t="shared" si="31"/>
        <v>30.737423029122539</v>
      </c>
      <c r="G2203" s="70">
        <f t="shared" si="33"/>
        <v>0</v>
      </c>
      <c r="H2203" s="70">
        <f>SUM(G$2085:$G2203)/($A2203-273.15)</f>
        <v>0</v>
      </c>
      <c r="I2203" s="70">
        <f t="shared" si="34"/>
        <v>0</v>
      </c>
      <c r="J2203" s="70">
        <f t="shared" si="35"/>
        <v>0</v>
      </c>
      <c r="K2203" s="70">
        <f t="shared" si="36"/>
        <v>0</v>
      </c>
      <c r="M2203" s="70">
        <f t="shared" si="37"/>
        <v>0</v>
      </c>
      <c r="N2203" s="70">
        <f>SUM($M$2085:M2203)/($A2203-273.15)</f>
        <v>0</v>
      </c>
      <c r="O2203" s="70">
        <f t="shared" si="38"/>
        <v>0</v>
      </c>
      <c r="P2203" s="70">
        <f t="shared" si="39"/>
        <v>0</v>
      </c>
      <c r="Q2203" s="70">
        <f t="shared" si="40"/>
        <v>0</v>
      </c>
      <c r="S2203" s="8" t="e">
        <f t="shared" si="41"/>
        <v>#DIV/0!</v>
      </c>
      <c r="U2203" s="8">
        <f t="shared" si="42"/>
        <v>29.383523608312501</v>
      </c>
      <c r="V2203" s="8">
        <f t="shared" si="43"/>
        <v>0</v>
      </c>
      <c r="W2203" s="70">
        <f>SUM($V$2085:V2203)/($A2203-273.15)</f>
        <v>0</v>
      </c>
      <c r="X2203" s="70">
        <f t="shared" si="44"/>
        <v>0</v>
      </c>
      <c r="Y2203" s="70">
        <f t="shared" si="45"/>
        <v>0</v>
      </c>
    </row>
    <row r="2204" spans="1:25" s="8" customFormat="1" x14ac:dyDescent="0.25">
      <c r="A2204" s="70">
        <f t="shared" si="46"/>
        <v>393.15</v>
      </c>
      <c r="B2204" s="70">
        <f t="shared" si="29"/>
        <v>34.199175728402501</v>
      </c>
      <c r="C2204" s="70">
        <f t="shared" si="32"/>
        <v>30.750752967501079</v>
      </c>
      <c r="D2204" s="70">
        <f t="shared" si="30"/>
        <v>29.229199774369999</v>
      </c>
      <c r="E2204" s="70">
        <f t="shared" si="31"/>
        <v>30.750752967501079</v>
      </c>
      <c r="G2204" s="70">
        <f t="shared" si="33"/>
        <v>0</v>
      </c>
      <c r="H2204" s="70">
        <f>SUM(G$2085:$G2204)/($A2204-273.15)</f>
        <v>0</v>
      </c>
      <c r="I2204" s="70">
        <f t="shared" si="34"/>
        <v>0</v>
      </c>
      <c r="J2204" s="70">
        <f t="shared" si="35"/>
        <v>0</v>
      </c>
      <c r="K2204" s="70">
        <f t="shared" si="36"/>
        <v>0</v>
      </c>
      <c r="M2204" s="70">
        <f t="shared" si="37"/>
        <v>0</v>
      </c>
      <c r="N2204" s="70">
        <f>SUM($M$2085:M2204)/($A2204-273.15)</f>
        <v>0</v>
      </c>
      <c r="O2204" s="70">
        <f t="shared" si="38"/>
        <v>0</v>
      </c>
      <c r="P2204" s="70">
        <f t="shared" si="39"/>
        <v>0</v>
      </c>
      <c r="Q2204" s="70">
        <f t="shared" si="40"/>
        <v>0</v>
      </c>
      <c r="S2204" s="8" t="e">
        <f t="shared" si="41"/>
        <v>#DIV/0!</v>
      </c>
      <c r="U2204" s="8">
        <f t="shared" si="42"/>
        <v>29.386842110812498</v>
      </c>
      <c r="V2204" s="8">
        <f t="shared" si="43"/>
        <v>0</v>
      </c>
      <c r="W2204" s="70">
        <f>SUM($V$2085:V2204)/($A2204-273.15)</f>
        <v>0</v>
      </c>
      <c r="X2204" s="70">
        <f t="shared" si="44"/>
        <v>0</v>
      </c>
      <c r="Y2204" s="70">
        <f t="shared" si="45"/>
        <v>0</v>
      </c>
    </row>
    <row r="2205" spans="1:25" s="8" customFormat="1" x14ac:dyDescent="0.25">
      <c r="A2205" s="70">
        <f t="shared" si="46"/>
        <v>394.15</v>
      </c>
      <c r="B2205" s="70">
        <f t="shared" si="29"/>
        <v>34.206602362102494</v>
      </c>
      <c r="C2205" s="70">
        <f t="shared" si="32"/>
        <v>30.764010358923386</v>
      </c>
      <c r="D2205" s="70">
        <f t="shared" si="30"/>
        <v>29.230513105970001</v>
      </c>
      <c r="E2205" s="70">
        <f t="shared" si="31"/>
        <v>30.764010358923386</v>
      </c>
      <c r="G2205" s="70">
        <f t="shared" si="33"/>
        <v>0</v>
      </c>
      <c r="H2205" s="70">
        <f>SUM(G$2085:$G2205)/($A2205-273.15)</f>
        <v>0</v>
      </c>
      <c r="I2205" s="70">
        <f t="shared" si="34"/>
        <v>0</v>
      </c>
      <c r="J2205" s="70">
        <f t="shared" si="35"/>
        <v>0</v>
      </c>
      <c r="K2205" s="70">
        <f t="shared" si="36"/>
        <v>0</v>
      </c>
      <c r="M2205" s="70">
        <f t="shared" si="37"/>
        <v>0</v>
      </c>
      <c r="N2205" s="70">
        <f>SUM($M$2085:M2205)/($A2205-273.15)</f>
        <v>0</v>
      </c>
      <c r="O2205" s="70">
        <f t="shared" si="38"/>
        <v>0</v>
      </c>
      <c r="P2205" s="70">
        <f t="shared" si="39"/>
        <v>0</v>
      </c>
      <c r="Q2205" s="70">
        <f t="shared" si="40"/>
        <v>0</v>
      </c>
      <c r="S2205" s="8" t="e">
        <f t="shared" si="41"/>
        <v>#DIV/0!</v>
      </c>
      <c r="U2205" s="8">
        <f t="shared" si="42"/>
        <v>29.3901764633125</v>
      </c>
      <c r="V2205" s="8">
        <f t="shared" si="43"/>
        <v>0</v>
      </c>
      <c r="W2205" s="70">
        <f>SUM($V$2085:V2205)/($A2205-273.15)</f>
        <v>0</v>
      </c>
      <c r="X2205" s="70">
        <f t="shared" si="44"/>
        <v>0</v>
      </c>
      <c r="Y2205" s="70">
        <f t="shared" si="45"/>
        <v>0</v>
      </c>
    </row>
    <row r="2206" spans="1:25" s="8" customFormat="1" x14ac:dyDescent="0.25">
      <c r="A2206" s="70">
        <f t="shared" si="46"/>
        <v>395.15</v>
      </c>
      <c r="B2206" s="70">
        <f t="shared" si="29"/>
        <v>34.214058533802501</v>
      </c>
      <c r="C2206" s="70">
        <f t="shared" si="32"/>
        <v>30.777195929048634</v>
      </c>
      <c r="D2206" s="70">
        <f t="shared" si="30"/>
        <v>29.23183262157</v>
      </c>
      <c r="E2206" s="70">
        <f t="shared" si="31"/>
        <v>30.777195929048634</v>
      </c>
      <c r="G2206" s="70">
        <f t="shared" si="33"/>
        <v>0</v>
      </c>
      <c r="H2206" s="70">
        <f>SUM(G$2085:$G2206)/($A2206-273.15)</f>
        <v>0</v>
      </c>
      <c r="I2206" s="70">
        <f t="shared" si="34"/>
        <v>0</v>
      </c>
      <c r="J2206" s="70">
        <f t="shared" si="35"/>
        <v>0</v>
      </c>
      <c r="K2206" s="70">
        <f t="shared" si="36"/>
        <v>0</v>
      </c>
      <c r="M2206" s="70">
        <f t="shared" si="37"/>
        <v>0</v>
      </c>
      <c r="N2206" s="70">
        <f>SUM($M$2085:M2206)/($A2206-273.15)</f>
        <v>0</v>
      </c>
      <c r="O2206" s="70">
        <f t="shared" si="38"/>
        <v>0</v>
      </c>
      <c r="P2206" s="70">
        <f t="shared" si="39"/>
        <v>0</v>
      </c>
      <c r="Q2206" s="70">
        <f t="shared" si="40"/>
        <v>0</v>
      </c>
      <c r="S2206" s="8" t="e">
        <f t="shared" si="41"/>
        <v>#DIV/0!</v>
      </c>
      <c r="U2206" s="8">
        <f t="shared" si="42"/>
        <v>29.393526665812498</v>
      </c>
      <c r="V2206" s="8">
        <f t="shared" si="43"/>
        <v>0</v>
      </c>
      <c r="W2206" s="70">
        <f>SUM($V$2085:V2206)/($A2206-273.15)</f>
        <v>0</v>
      </c>
      <c r="X2206" s="70">
        <f t="shared" si="44"/>
        <v>0</v>
      </c>
      <c r="Y2206" s="70">
        <f t="shared" si="45"/>
        <v>0</v>
      </c>
    </row>
    <row r="2207" spans="1:25" s="8" customFormat="1" x14ac:dyDescent="0.25">
      <c r="A2207" s="70">
        <f t="shared" si="46"/>
        <v>396.15</v>
      </c>
      <c r="B2207" s="70">
        <f t="shared" si="29"/>
        <v>34.221544243502493</v>
      </c>
      <c r="C2207" s="70">
        <f t="shared" si="32"/>
        <v>30.790310394388701</v>
      </c>
      <c r="D2207" s="70">
        <f t="shared" si="30"/>
        <v>29.233158321170002</v>
      </c>
      <c r="E2207" s="70">
        <f t="shared" si="31"/>
        <v>30.790310394388701</v>
      </c>
      <c r="G2207" s="70">
        <f t="shared" si="33"/>
        <v>0</v>
      </c>
      <c r="H2207" s="70">
        <f>SUM(G$2085:$G2207)/($A2207-273.15)</f>
        <v>0</v>
      </c>
      <c r="I2207" s="70">
        <f t="shared" si="34"/>
        <v>0</v>
      </c>
      <c r="J2207" s="70">
        <f t="shared" si="35"/>
        <v>0</v>
      </c>
      <c r="K2207" s="70">
        <f t="shared" si="36"/>
        <v>0</v>
      </c>
      <c r="M2207" s="70">
        <f t="shared" si="37"/>
        <v>0</v>
      </c>
      <c r="N2207" s="70">
        <f>SUM($M$2085:M2207)/($A2207-273.15)</f>
        <v>0</v>
      </c>
      <c r="O2207" s="70">
        <f t="shared" si="38"/>
        <v>0</v>
      </c>
      <c r="P2207" s="70">
        <f t="shared" si="39"/>
        <v>0</v>
      </c>
      <c r="Q2207" s="70">
        <f t="shared" si="40"/>
        <v>0</v>
      </c>
      <c r="S2207" s="8" t="e">
        <f t="shared" si="41"/>
        <v>#DIV/0!</v>
      </c>
      <c r="U2207" s="8">
        <f t="shared" si="42"/>
        <v>29.3968927183125</v>
      </c>
      <c r="V2207" s="8">
        <f t="shared" si="43"/>
        <v>0</v>
      </c>
      <c r="W2207" s="70">
        <f>SUM($V$2085:V2207)/($A2207-273.15)</f>
        <v>0</v>
      </c>
      <c r="X2207" s="70">
        <f t="shared" si="44"/>
        <v>0</v>
      </c>
      <c r="Y2207" s="70">
        <f t="shared" si="45"/>
        <v>0</v>
      </c>
    </row>
    <row r="2208" spans="1:25" s="8" customFormat="1" x14ac:dyDescent="0.25">
      <c r="A2208" s="70">
        <f t="shared" si="46"/>
        <v>397.15</v>
      </c>
      <c r="B2208" s="70">
        <f t="shared" si="29"/>
        <v>34.229059491202499</v>
      </c>
      <c r="C2208" s="70">
        <f t="shared" si="32"/>
        <v>30.803354462446144</v>
      </c>
      <c r="D2208" s="70">
        <f t="shared" si="30"/>
        <v>29.234490204770001</v>
      </c>
      <c r="E2208" s="70">
        <f t="shared" si="31"/>
        <v>30.803354462446144</v>
      </c>
      <c r="G2208" s="70">
        <f t="shared" si="33"/>
        <v>0</v>
      </c>
      <c r="H2208" s="70">
        <f>SUM(G$2085:$G2208)/($A2208-273.15)</f>
        <v>0</v>
      </c>
      <c r="I2208" s="70">
        <f t="shared" si="34"/>
        <v>0</v>
      </c>
      <c r="J2208" s="70">
        <f t="shared" si="35"/>
        <v>0</v>
      </c>
      <c r="K2208" s="70">
        <f t="shared" si="36"/>
        <v>0</v>
      </c>
      <c r="M2208" s="70">
        <f t="shared" si="37"/>
        <v>0</v>
      </c>
      <c r="N2208" s="70">
        <f>SUM($M$2085:M2208)/($A2208-273.15)</f>
        <v>0</v>
      </c>
      <c r="O2208" s="70">
        <f t="shared" si="38"/>
        <v>0</v>
      </c>
      <c r="P2208" s="70">
        <f t="shared" si="39"/>
        <v>0</v>
      </c>
      <c r="Q2208" s="70">
        <f t="shared" si="40"/>
        <v>0</v>
      </c>
      <c r="S2208" s="8" t="e">
        <f t="shared" si="41"/>
        <v>#DIV/0!</v>
      </c>
      <c r="U2208" s="8">
        <f t="shared" si="42"/>
        <v>29.400274620812496</v>
      </c>
      <c r="V2208" s="8">
        <f t="shared" si="43"/>
        <v>0</v>
      </c>
      <c r="W2208" s="70">
        <f>SUM($V$2085:V2208)/($A2208-273.15)</f>
        <v>0</v>
      </c>
      <c r="X2208" s="70">
        <f t="shared" si="44"/>
        <v>0</v>
      </c>
      <c r="Y2208" s="70">
        <f t="shared" si="45"/>
        <v>0</v>
      </c>
    </row>
    <row r="2209" spans="1:25" s="8" customFormat="1" x14ac:dyDescent="0.25">
      <c r="A2209" s="70">
        <f t="shared" si="46"/>
        <v>398.15</v>
      </c>
      <c r="B2209" s="70">
        <f t="shared" si="29"/>
        <v>34.236604276902497</v>
      </c>
      <c r="C2209" s="70">
        <f t="shared" si="32"/>
        <v>30.81632883184983</v>
      </c>
      <c r="D2209" s="70">
        <f t="shared" si="30"/>
        <v>29.23582827237</v>
      </c>
      <c r="E2209" s="70">
        <f t="shared" si="31"/>
        <v>30.81632883184983</v>
      </c>
      <c r="G2209" s="70">
        <f t="shared" si="33"/>
        <v>0</v>
      </c>
      <c r="H2209" s="70">
        <f>SUM(G$2085:$G2209)/($A2209-273.15)</f>
        <v>0</v>
      </c>
      <c r="I2209" s="70">
        <f t="shared" si="34"/>
        <v>0</v>
      </c>
      <c r="J2209" s="70">
        <f t="shared" si="35"/>
        <v>0</v>
      </c>
      <c r="K2209" s="70">
        <f t="shared" si="36"/>
        <v>0</v>
      </c>
      <c r="M2209" s="70">
        <f t="shared" si="37"/>
        <v>0</v>
      </c>
      <c r="N2209" s="70">
        <f>SUM($M$2085:M2209)/($A2209-273.15)</f>
        <v>0</v>
      </c>
      <c r="O2209" s="70">
        <f t="shared" si="38"/>
        <v>0</v>
      </c>
      <c r="P2209" s="70">
        <f t="shared" si="39"/>
        <v>0</v>
      </c>
      <c r="Q2209" s="70">
        <f t="shared" si="40"/>
        <v>0</v>
      </c>
      <c r="S2209" s="8" t="e">
        <f t="shared" si="41"/>
        <v>#DIV/0!</v>
      </c>
      <c r="U2209" s="8">
        <f t="shared" si="42"/>
        <v>29.403672373312499</v>
      </c>
      <c r="V2209" s="8">
        <f t="shared" si="43"/>
        <v>0</v>
      </c>
      <c r="W2209" s="70">
        <f>SUM($V$2085:V2209)/($A2209-273.15)</f>
        <v>0</v>
      </c>
      <c r="X2209" s="70">
        <f t="shared" si="44"/>
        <v>0</v>
      </c>
      <c r="Y2209" s="70">
        <f t="shared" si="45"/>
        <v>0</v>
      </c>
    </row>
    <row r="2210" spans="1:25" s="8" customFormat="1" x14ac:dyDescent="0.25">
      <c r="A2210" s="70">
        <f t="shared" si="46"/>
        <v>399.15</v>
      </c>
      <c r="B2210" s="70">
        <f t="shared" si="29"/>
        <v>34.244178600602496</v>
      </c>
      <c r="C2210" s="70">
        <f t="shared" si="32"/>
        <v>30.829234192488148</v>
      </c>
      <c r="D2210" s="70">
        <f>29.192-(1.121/1000)*$A2210-(0*100000)/$A2210/$A2210+(3.092*0.000001)*$A2210*$A2210</f>
        <v>29.237172523970003</v>
      </c>
      <c r="E2210" s="70">
        <f t="shared" si="31"/>
        <v>30.829234192488148</v>
      </c>
      <c r="G2210" s="70">
        <f t="shared" si="33"/>
        <v>0</v>
      </c>
      <c r="H2210" s="70">
        <f>SUM(G$2085:$G2210)/($A2210-273.15)</f>
        <v>0</v>
      </c>
      <c r="I2210" s="70">
        <f t="shared" si="34"/>
        <v>0</v>
      </c>
      <c r="J2210" s="70">
        <f t="shared" si="35"/>
        <v>0</v>
      </c>
      <c r="K2210" s="70">
        <f t="shared" si="36"/>
        <v>0</v>
      </c>
      <c r="M2210" s="70">
        <f t="shared" si="37"/>
        <v>0</v>
      </c>
      <c r="N2210" s="70">
        <f>SUM($M$2085:M2210)/($A2210-273.15)</f>
        <v>0</v>
      </c>
      <c r="O2210" s="70">
        <f t="shared" si="38"/>
        <v>0</v>
      </c>
      <c r="P2210" s="70">
        <f t="shared" si="39"/>
        <v>0</v>
      </c>
      <c r="Q2210" s="70">
        <f t="shared" si="40"/>
        <v>0</v>
      </c>
      <c r="S2210" s="8" t="e">
        <f t="shared" si="41"/>
        <v>#DIV/0!</v>
      </c>
      <c r="U2210" s="8">
        <f t="shared" si="42"/>
        <v>29.4070859758125</v>
      </c>
      <c r="V2210" s="8">
        <f t="shared" si="43"/>
        <v>0</v>
      </c>
      <c r="W2210" s="70">
        <f>SUM($V$2085:V2210)/($A2210-273.15)</f>
        <v>0</v>
      </c>
      <c r="X2210" s="70">
        <f t="shared" si="44"/>
        <v>0</v>
      </c>
      <c r="Y2210" s="70">
        <f t="shared" si="45"/>
        <v>0</v>
      </c>
    </row>
    <row r="2211" spans="1:25" s="8" customFormat="1" x14ac:dyDescent="0.25">
      <c r="A2211" s="70">
        <f t="shared" si="46"/>
        <v>400.15</v>
      </c>
      <c r="B2211" s="70">
        <f t="shared" si="29"/>
        <v>34.251782462302501</v>
      </c>
      <c r="C2211" s="70">
        <f t="shared" si="32"/>
        <v>30.842071225639891</v>
      </c>
      <c r="D2211" s="70">
        <f t="shared" ref="D2211:D2274" si="47">22.552+(13.209/1000)*$A2211+(3.13*100000)/$A2211/$A2211-(3.389*0.000001)*$A2211*$A2211</f>
        <v>29.249718231128018</v>
      </c>
      <c r="E2211" s="70">
        <f t="shared" si="31"/>
        <v>30.842071225639891</v>
      </c>
      <c r="G2211" s="70">
        <f t="shared" si="33"/>
        <v>0</v>
      </c>
      <c r="H2211" s="70">
        <f>SUM(G$2085:$G2211)/($A2211-273.15)</f>
        <v>0</v>
      </c>
      <c r="I2211" s="70">
        <f t="shared" si="34"/>
        <v>0</v>
      </c>
      <c r="J2211" s="70">
        <f t="shared" si="35"/>
        <v>0</v>
      </c>
      <c r="K2211" s="70">
        <f t="shared" si="36"/>
        <v>0</v>
      </c>
      <c r="M2211" s="70">
        <f t="shared" si="37"/>
        <v>0</v>
      </c>
      <c r="N2211" s="70">
        <f>SUM($M$2085:M2211)/($A2211-273.15)</f>
        <v>0</v>
      </c>
      <c r="O2211" s="70">
        <f t="shared" si="38"/>
        <v>0</v>
      </c>
      <c r="P2211" s="70">
        <f t="shared" si="39"/>
        <v>0</v>
      </c>
      <c r="Q2211" s="70">
        <f t="shared" si="40"/>
        <v>0</v>
      </c>
      <c r="S2211" s="8" t="e">
        <f t="shared" si="41"/>
        <v>#DIV/0!</v>
      </c>
      <c r="U2211" s="8">
        <f t="shared" si="42"/>
        <v>29.410515428312497</v>
      </c>
      <c r="V2211" s="8">
        <f t="shared" si="43"/>
        <v>0</v>
      </c>
      <c r="W2211" s="70">
        <f>SUM($V$2085:V2211)/($A2211-273.15)</f>
        <v>0</v>
      </c>
      <c r="X2211" s="70">
        <f t="shared" si="44"/>
        <v>0</v>
      </c>
      <c r="Y2211" s="70">
        <f t="shared" si="45"/>
        <v>0</v>
      </c>
    </row>
    <row r="2212" spans="1:25" s="8" customFormat="1" x14ac:dyDescent="0.25">
      <c r="A2212" s="70">
        <f t="shared" si="46"/>
        <v>401.15</v>
      </c>
      <c r="B2212" s="70">
        <f t="shared" si="29"/>
        <v>34.259415862002498</v>
      </c>
      <c r="C2212" s="70">
        <f t="shared" si="32"/>
        <v>30.854840604102879</v>
      </c>
      <c r="D2212" s="70">
        <f t="shared" si="47"/>
        <v>29.25047787414945</v>
      </c>
      <c r="E2212" s="70">
        <f t="shared" si="31"/>
        <v>30.854840604102879</v>
      </c>
      <c r="G2212" s="70">
        <f t="shared" si="33"/>
        <v>0</v>
      </c>
      <c r="H2212" s="70">
        <f>SUM(G$2085:$G2212)/($A2212-273.15)</f>
        <v>0</v>
      </c>
      <c r="I2212" s="70">
        <f t="shared" si="34"/>
        <v>0</v>
      </c>
      <c r="J2212" s="70">
        <f t="shared" si="35"/>
        <v>0</v>
      </c>
      <c r="K2212" s="70">
        <f t="shared" si="36"/>
        <v>0</v>
      </c>
      <c r="M2212" s="70">
        <f t="shared" si="37"/>
        <v>0</v>
      </c>
      <c r="N2212" s="70">
        <f>SUM($M$2085:M2212)/($A2212-273.15)</f>
        <v>0</v>
      </c>
      <c r="O2212" s="70">
        <f t="shared" si="38"/>
        <v>0</v>
      </c>
      <c r="P2212" s="70">
        <f t="shared" si="39"/>
        <v>0</v>
      </c>
      <c r="Q2212" s="70">
        <f t="shared" si="40"/>
        <v>0</v>
      </c>
      <c r="S2212" s="8" t="e">
        <f t="shared" si="41"/>
        <v>#DIV/0!</v>
      </c>
      <c r="U2212" s="8">
        <f t="shared" si="42"/>
        <v>29.413960730812498</v>
      </c>
      <c r="V2212" s="8">
        <f t="shared" si="43"/>
        <v>0</v>
      </c>
      <c r="W2212" s="70">
        <f>SUM($V$2085:V2212)/($A2212-273.15)</f>
        <v>0</v>
      </c>
      <c r="X2212" s="70">
        <f t="shared" si="44"/>
        <v>0</v>
      </c>
      <c r="Y2212" s="70">
        <f t="shared" si="45"/>
        <v>0</v>
      </c>
    </row>
    <row r="2213" spans="1:25" s="8" customFormat="1" x14ac:dyDescent="0.25">
      <c r="A2213" s="70">
        <f t="shared" si="46"/>
        <v>402.15</v>
      </c>
      <c r="B2213" s="70">
        <f t="shared" ref="B2213:B2276" si="48">33.568-(4.201/1000)*$A2213-(0*100000)/$A2213/$A2213+(14.769*0.000001)*$A2213*$A2213</f>
        <v>34.267078799702496</v>
      </c>
      <c r="C2213" s="70">
        <f t="shared" si="32"/>
        <v>30.867542992320331</v>
      </c>
      <c r="D2213" s="70">
        <f t="shared" si="47"/>
        <v>29.251303261693106</v>
      </c>
      <c r="E2213" s="70">
        <f t="shared" ref="E2213:E2276" si="49">31.012+(4.19/1000)*$A2213-(2.858*100000)/$A2213/$A2213-(0.385*0.000001)*$A2213*$A2213</f>
        <v>30.867542992320331</v>
      </c>
      <c r="G2213" s="70">
        <f t="shared" si="33"/>
        <v>0</v>
      </c>
      <c r="H2213" s="70">
        <f>SUM(G$2085:$G2213)/($A2213-273.15)</f>
        <v>0</v>
      </c>
      <c r="I2213" s="70">
        <f t="shared" si="34"/>
        <v>0</v>
      </c>
      <c r="J2213" s="70">
        <f t="shared" si="35"/>
        <v>0</v>
      </c>
      <c r="K2213" s="70">
        <f t="shared" si="36"/>
        <v>0</v>
      </c>
      <c r="M2213" s="70">
        <f t="shared" si="37"/>
        <v>0</v>
      </c>
      <c r="N2213" s="70">
        <f>SUM($M$2085:M2213)/($A2213-273.15)</f>
        <v>0</v>
      </c>
      <c r="O2213" s="70">
        <f t="shared" si="38"/>
        <v>0</v>
      </c>
      <c r="P2213" s="70">
        <f t="shared" si="39"/>
        <v>0</v>
      </c>
      <c r="Q2213" s="70">
        <f t="shared" si="40"/>
        <v>0</v>
      </c>
      <c r="S2213" s="8" t="e">
        <f t="shared" si="41"/>
        <v>#DIV/0!</v>
      </c>
      <c r="U2213" s="8">
        <f t="shared" si="42"/>
        <v>29.4174218833125</v>
      </c>
      <c r="V2213" s="8">
        <f t="shared" si="43"/>
        <v>0</v>
      </c>
      <c r="W2213" s="70">
        <f>SUM($V$2085:V2213)/($A2213-273.15)</f>
        <v>0</v>
      </c>
      <c r="X2213" s="70">
        <f t="shared" si="44"/>
        <v>0</v>
      </c>
      <c r="Y2213" s="70">
        <f t="shared" si="45"/>
        <v>0</v>
      </c>
    </row>
    <row r="2214" spans="1:25" s="8" customFormat="1" x14ac:dyDescent="0.25">
      <c r="A2214" s="70">
        <f t="shared" si="46"/>
        <v>403.15</v>
      </c>
      <c r="B2214" s="70">
        <f t="shared" si="48"/>
        <v>34.2747712754025</v>
      </c>
      <c r="C2214" s="70">
        <f t="shared" ref="C2214:C2277" si="50">31.012+(4.19/1000)*$A2214-(2.858*100000)/$A2214/$A2214-(0.385*0.000001)*$A2214*$A2214</f>
        <v>30.880179046505067</v>
      </c>
      <c r="D2214" s="70">
        <f t="shared" si="47"/>
        <v>29.252193675093451</v>
      </c>
      <c r="E2214" s="70">
        <f t="shared" si="49"/>
        <v>30.880179046505067</v>
      </c>
      <c r="G2214" s="70">
        <f t="shared" ref="G2214:G2277" si="51">($I$2039*$B2214+$I$2040*$C2214+$I$2041*$D2214)</f>
        <v>0</v>
      </c>
      <c r="H2214" s="70">
        <f>SUM(G$2085:$G2214)/($A2214-273.15)</f>
        <v>0</v>
      </c>
      <c r="I2214" s="70">
        <f t="shared" ref="I2214:I2277" si="52">H2214*($A2214-273.15)*0.000001</f>
        <v>0</v>
      </c>
      <c r="J2214" s="70">
        <f t="shared" ref="J2214:J2277" si="53">$N$2039-I2214</f>
        <v>0</v>
      </c>
      <c r="K2214" s="70">
        <f t="shared" ref="K2214:K2277" si="54">IF(AND(J2214&gt;0,J2215&lt;0),A2214-273.15,0)</f>
        <v>0</v>
      </c>
      <c r="M2214" s="70">
        <f t="shared" ref="M2214:M2277" si="55">($K$2050*$B2214+$K$2049*$C2214+$K$2048*$D2214+$K$2047*$E2214)</f>
        <v>0</v>
      </c>
      <c r="N2214" s="70">
        <f>SUM($M$2085:M2214)/($A2214-273.15)</f>
        <v>0</v>
      </c>
      <c r="O2214" s="70">
        <f t="shared" ref="O2214:O2277" si="56">N2214*($A2214-273.15)*0.000001</f>
        <v>0</v>
      </c>
      <c r="P2214" s="70">
        <f t="shared" ref="P2214:P2277" si="57">$N$2039-O2214</f>
        <v>0</v>
      </c>
      <c r="Q2214" s="70">
        <f t="shared" ref="Q2214:Q2277" si="58">IF(AND(P2214&gt;0,P2215&lt;0),A2214-273.15,0)</f>
        <v>0</v>
      </c>
      <c r="S2214" s="8" t="e">
        <f t="shared" ref="S2214:S2277" si="59">IF($P$2050-$A2214=0,$O2214,0)</f>
        <v>#DIV/0!</v>
      </c>
      <c r="U2214" s="8">
        <f t="shared" ref="U2214:U2277" si="60">29.304-(2.905/1000)*$A2214-(0*100000)/$A2214/$A2214+(7.925*0.000001)*$A2214*$A2214</f>
        <v>29.420898885812498</v>
      </c>
      <c r="V2214" s="8">
        <f t="shared" ref="V2214:V2277" si="61">($L$2071*$B2214+$L$2072*$C2214+$L$2070*$D2214+$L$2073*$U2214)</f>
        <v>0</v>
      </c>
      <c r="W2214" s="70">
        <f>SUM($V$2085:V2214)/($A2214-273.15)</f>
        <v>0</v>
      </c>
      <c r="X2214" s="70">
        <f t="shared" ref="X2214:X2277" si="62">W2214*($A2214-273.15)*0.000001</f>
        <v>0</v>
      </c>
      <c r="Y2214" s="70">
        <f t="shared" ref="Y2214:Y2277" si="63">$N$2039-X2214</f>
        <v>0</v>
      </c>
    </row>
    <row r="2215" spans="1:25" s="8" customFormat="1" x14ac:dyDescent="0.25">
      <c r="A2215" s="70">
        <f t="shared" ref="A2215:A2278" si="64">A2214+1</f>
        <v>404.15</v>
      </c>
      <c r="B2215" s="70">
        <f t="shared" si="48"/>
        <v>34.282493289102497</v>
      </c>
      <c r="C2215" s="70">
        <f t="shared" si="50"/>
        <v>30.892749414761507</v>
      </c>
      <c r="D2215" s="70">
        <f t="shared" si="47"/>
        <v>29.25314840456501</v>
      </c>
      <c r="E2215" s="70">
        <f t="shared" si="49"/>
        <v>30.892749414761507</v>
      </c>
      <c r="G2215" s="70">
        <f t="shared" si="51"/>
        <v>0</v>
      </c>
      <c r="H2215" s="70">
        <f>SUM(G$2085:$G2215)/($A2215-273.15)</f>
        <v>0</v>
      </c>
      <c r="I2215" s="70">
        <f t="shared" si="52"/>
        <v>0</v>
      </c>
      <c r="J2215" s="70">
        <f t="shared" si="53"/>
        <v>0</v>
      </c>
      <c r="K2215" s="70">
        <f t="shared" si="54"/>
        <v>0</v>
      </c>
      <c r="M2215" s="70">
        <f t="shared" si="55"/>
        <v>0</v>
      </c>
      <c r="N2215" s="70">
        <f>SUM($M$2085:M2215)/($A2215-273.15)</f>
        <v>0</v>
      </c>
      <c r="O2215" s="70">
        <f t="shared" si="56"/>
        <v>0</v>
      </c>
      <c r="P2215" s="70">
        <f t="shared" si="57"/>
        <v>0</v>
      </c>
      <c r="Q2215" s="70">
        <f t="shared" si="58"/>
        <v>0</v>
      </c>
      <c r="S2215" s="8" t="e">
        <f t="shared" si="59"/>
        <v>#DIV/0!</v>
      </c>
      <c r="U2215" s="8">
        <f t="shared" si="60"/>
        <v>29.424391738312497</v>
      </c>
      <c r="V2215" s="8">
        <f t="shared" si="61"/>
        <v>0</v>
      </c>
      <c r="W2215" s="70">
        <f>SUM($V$2085:V2215)/($A2215-273.15)</f>
        <v>0</v>
      </c>
      <c r="X2215" s="70">
        <f t="shared" si="62"/>
        <v>0</v>
      </c>
      <c r="Y2215" s="70">
        <f t="shared" si="63"/>
        <v>0</v>
      </c>
    </row>
    <row r="2216" spans="1:25" s="8" customFormat="1" x14ac:dyDescent="0.25">
      <c r="A2216" s="70">
        <f t="shared" si="64"/>
        <v>405.15</v>
      </c>
      <c r="B2216" s="70">
        <f t="shared" si="48"/>
        <v>34.290244840802494</v>
      </c>
      <c r="C2216" s="70">
        <f t="shared" si="50"/>
        <v>30.905254737205667</v>
      </c>
      <c r="D2216" s="70">
        <f t="shared" si="47"/>
        <v>29.254166749071025</v>
      </c>
      <c r="E2216" s="70">
        <f t="shared" si="49"/>
        <v>30.905254737205667</v>
      </c>
      <c r="G2216" s="70">
        <f t="shared" si="51"/>
        <v>0</v>
      </c>
      <c r="H2216" s="70">
        <f>SUM(G$2085:$G2216)/($A2216-273.15)</f>
        <v>0</v>
      </c>
      <c r="I2216" s="70">
        <f t="shared" si="52"/>
        <v>0</v>
      </c>
      <c r="J2216" s="70">
        <f t="shared" si="53"/>
        <v>0</v>
      </c>
      <c r="K2216" s="70">
        <f t="shared" si="54"/>
        <v>0</v>
      </c>
      <c r="M2216" s="70">
        <f t="shared" si="55"/>
        <v>0</v>
      </c>
      <c r="N2216" s="70">
        <f>SUM($M$2085:M2216)/($A2216-273.15)</f>
        <v>0</v>
      </c>
      <c r="O2216" s="70">
        <f t="shared" si="56"/>
        <v>0</v>
      </c>
      <c r="P2216" s="70">
        <f t="shared" si="57"/>
        <v>0</v>
      </c>
      <c r="Q2216" s="70">
        <f t="shared" si="58"/>
        <v>0</v>
      </c>
      <c r="S2216" s="8" t="e">
        <f t="shared" si="59"/>
        <v>#DIV/0!</v>
      </c>
      <c r="U2216" s="8">
        <f t="shared" si="60"/>
        <v>29.4279004408125</v>
      </c>
      <c r="V2216" s="8">
        <f t="shared" si="61"/>
        <v>0</v>
      </c>
      <c r="W2216" s="70">
        <f>SUM($V$2085:V2216)/($A2216-273.15)</f>
        <v>0</v>
      </c>
      <c r="X2216" s="70">
        <f t="shared" si="62"/>
        <v>0</v>
      </c>
      <c r="Y2216" s="70">
        <f t="shared" si="63"/>
        <v>0</v>
      </c>
    </row>
    <row r="2217" spans="1:25" s="8" customFormat="1" x14ac:dyDescent="0.25">
      <c r="A2217" s="70">
        <f t="shared" si="64"/>
        <v>406.15</v>
      </c>
      <c r="B2217" s="70">
        <f t="shared" si="48"/>
        <v>34.298025930502497</v>
      </c>
      <c r="C2217" s="70">
        <f t="shared" si="50"/>
        <v>30.917695646082947</v>
      </c>
      <c r="D2217" s="70">
        <f t="shared" si="47"/>
        <v>29.255248016194365</v>
      </c>
      <c r="E2217" s="70">
        <f t="shared" si="49"/>
        <v>30.917695646082947</v>
      </c>
      <c r="G2217" s="70">
        <f t="shared" si="51"/>
        <v>0</v>
      </c>
      <c r="H2217" s="70">
        <f>SUM(G$2085:$G2217)/($A2217-273.15)</f>
        <v>0</v>
      </c>
      <c r="I2217" s="70">
        <f t="shared" si="52"/>
        <v>0</v>
      </c>
      <c r="J2217" s="70">
        <f t="shared" si="53"/>
        <v>0</v>
      </c>
      <c r="K2217" s="70">
        <f t="shared" si="54"/>
        <v>0</v>
      </c>
      <c r="M2217" s="70">
        <f t="shared" si="55"/>
        <v>0</v>
      </c>
      <c r="N2217" s="70">
        <f>SUM($M$2085:M2217)/($A2217-273.15)</f>
        <v>0</v>
      </c>
      <c r="O2217" s="70">
        <f t="shared" si="56"/>
        <v>0</v>
      </c>
      <c r="P2217" s="70">
        <f t="shared" si="57"/>
        <v>0</v>
      </c>
      <c r="Q2217" s="70">
        <f t="shared" si="58"/>
        <v>0</v>
      </c>
      <c r="S2217" s="8" t="e">
        <f t="shared" si="59"/>
        <v>#DIV/0!</v>
      </c>
      <c r="U2217" s="8">
        <f t="shared" si="60"/>
        <v>29.431424993312497</v>
      </c>
      <c r="V2217" s="8">
        <f t="shared" si="61"/>
        <v>0</v>
      </c>
      <c r="W2217" s="70">
        <f>SUM($V$2085:V2217)/($A2217-273.15)</f>
        <v>0</v>
      </c>
      <c r="X2217" s="70">
        <f t="shared" si="62"/>
        <v>0</v>
      </c>
      <c r="Y2217" s="70">
        <f t="shared" si="63"/>
        <v>0</v>
      </c>
    </row>
    <row r="2218" spans="1:25" s="8" customFormat="1" x14ac:dyDescent="0.25">
      <c r="A2218" s="70">
        <f t="shared" si="64"/>
        <v>407.15</v>
      </c>
      <c r="B2218" s="70">
        <f t="shared" si="48"/>
        <v>34.3058365582025</v>
      </c>
      <c r="C2218" s="70">
        <f t="shared" si="50"/>
        <v>30.930072765884034</v>
      </c>
      <c r="D2218" s="70">
        <f t="shared" si="47"/>
        <v>29.256391522010674</v>
      </c>
      <c r="E2218" s="70">
        <f t="shared" si="49"/>
        <v>30.930072765884034</v>
      </c>
      <c r="G2218" s="70">
        <f t="shared" si="51"/>
        <v>0</v>
      </c>
      <c r="H2218" s="70">
        <f>SUM(G$2085:$G2218)/($A2218-273.15)</f>
        <v>0</v>
      </c>
      <c r="I2218" s="70">
        <f t="shared" si="52"/>
        <v>0</v>
      </c>
      <c r="J2218" s="70">
        <f t="shared" si="53"/>
        <v>0</v>
      </c>
      <c r="K2218" s="70">
        <f t="shared" si="54"/>
        <v>0</v>
      </c>
      <c r="M2218" s="70">
        <f t="shared" si="55"/>
        <v>0</v>
      </c>
      <c r="N2218" s="70">
        <f>SUM($M$2085:M2218)/($A2218-273.15)</f>
        <v>0</v>
      </c>
      <c r="O2218" s="70">
        <f t="shared" si="56"/>
        <v>0</v>
      </c>
      <c r="P2218" s="70">
        <f t="shared" si="57"/>
        <v>0</v>
      </c>
      <c r="Q2218" s="70">
        <f t="shared" si="58"/>
        <v>0</v>
      </c>
      <c r="S2218" s="8" t="e">
        <f t="shared" si="59"/>
        <v>#DIV/0!</v>
      </c>
      <c r="U2218" s="8">
        <f t="shared" si="60"/>
        <v>29.434965395812497</v>
      </c>
      <c r="V2218" s="8">
        <f t="shared" si="61"/>
        <v>0</v>
      </c>
      <c r="W2218" s="70">
        <f>SUM($V$2085:V2218)/($A2218-273.15)</f>
        <v>0</v>
      </c>
      <c r="X2218" s="70">
        <f t="shared" si="62"/>
        <v>0</v>
      </c>
      <c r="Y2218" s="70">
        <f t="shared" si="63"/>
        <v>0</v>
      </c>
    </row>
    <row r="2219" spans="1:25" s="8" customFormat="1" x14ac:dyDescent="0.25">
      <c r="A2219" s="70">
        <f t="shared" si="64"/>
        <v>408.15</v>
      </c>
      <c r="B2219" s="70">
        <f t="shared" si="48"/>
        <v>34.313676723902496</v>
      </c>
      <c r="C2219" s="70">
        <f t="shared" si="50"/>
        <v>30.942386713458731</v>
      </c>
      <c r="D2219" s="70">
        <f t="shared" si="47"/>
        <v>29.257596590963651</v>
      </c>
      <c r="E2219" s="70">
        <f t="shared" si="49"/>
        <v>30.942386713458731</v>
      </c>
      <c r="G2219" s="70">
        <f t="shared" si="51"/>
        <v>0</v>
      </c>
      <c r="H2219" s="70">
        <f>SUM(G$2085:$G2219)/($A2219-273.15)</f>
        <v>0</v>
      </c>
      <c r="I2219" s="70">
        <f t="shared" si="52"/>
        <v>0</v>
      </c>
      <c r="J2219" s="70">
        <f t="shared" si="53"/>
        <v>0</v>
      </c>
      <c r="K2219" s="70">
        <f t="shared" si="54"/>
        <v>0</v>
      </c>
      <c r="M2219" s="70">
        <f t="shared" si="55"/>
        <v>0</v>
      </c>
      <c r="N2219" s="70">
        <f>SUM($M$2085:M2219)/($A2219-273.15)</f>
        <v>0</v>
      </c>
      <c r="O2219" s="70">
        <f t="shared" si="56"/>
        <v>0</v>
      </c>
      <c r="P2219" s="70">
        <f t="shared" si="57"/>
        <v>0</v>
      </c>
      <c r="Q2219" s="70">
        <f t="shared" si="58"/>
        <v>0</v>
      </c>
      <c r="S2219" s="8" t="e">
        <f t="shared" si="59"/>
        <v>#DIV/0!</v>
      </c>
      <c r="U2219" s="8">
        <f t="shared" si="60"/>
        <v>29.438521648312502</v>
      </c>
      <c r="V2219" s="8">
        <f t="shared" si="61"/>
        <v>0</v>
      </c>
      <c r="W2219" s="70">
        <f>SUM($V$2085:V2219)/($A2219-273.15)</f>
        <v>0</v>
      </c>
      <c r="X2219" s="70">
        <f t="shared" si="62"/>
        <v>0</v>
      </c>
      <c r="Y2219" s="70">
        <f t="shared" si="63"/>
        <v>0</v>
      </c>
    </row>
    <row r="2220" spans="1:25" s="8" customFormat="1" x14ac:dyDescent="0.25">
      <c r="A2220" s="70">
        <f t="shared" si="64"/>
        <v>409.15</v>
      </c>
      <c r="B2220" s="70">
        <f t="shared" si="48"/>
        <v>34.321546427602499</v>
      </c>
      <c r="C2220" s="70">
        <f t="shared" si="50"/>
        <v>30.954638098127873</v>
      </c>
      <c r="D2220" s="70">
        <f t="shared" si="47"/>
        <v>29.258862555742507</v>
      </c>
      <c r="E2220" s="70">
        <f t="shared" si="49"/>
        <v>30.954638098127873</v>
      </c>
      <c r="G2220" s="70">
        <f t="shared" si="51"/>
        <v>0</v>
      </c>
      <c r="H2220" s="70">
        <f>SUM(G$2085:$G2220)/($A2220-273.15)</f>
        <v>0</v>
      </c>
      <c r="I2220" s="70">
        <f t="shared" si="52"/>
        <v>0</v>
      </c>
      <c r="J2220" s="70">
        <f t="shared" si="53"/>
        <v>0</v>
      </c>
      <c r="K2220" s="70">
        <f t="shared" si="54"/>
        <v>0</v>
      </c>
      <c r="M2220" s="70">
        <f t="shared" si="55"/>
        <v>0</v>
      </c>
      <c r="N2220" s="70">
        <f>SUM($M$2085:M2220)/($A2220-273.15)</f>
        <v>0</v>
      </c>
      <c r="O2220" s="70">
        <f t="shared" si="56"/>
        <v>0</v>
      </c>
      <c r="P2220" s="70">
        <f t="shared" si="57"/>
        <v>0</v>
      </c>
      <c r="Q2220" s="70">
        <f t="shared" si="58"/>
        <v>0</v>
      </c>
      <c r="S2220" s="8" t="e">
        <f t="shared" si="59"/>
        <v>#DIV/0!</v>
      </c>
      <c r="U2220" s="8">
        <f t="shared" si="60"/>
        <v>29.442093750812496</v>
      </c>
      <c r="V2220" s="8">
        <f t="shared" si="61"/>
        <v>0</v>
      </c>
      <c r="W2220" s="70">
        <f>SUM($V$2085:V2220)/($A2220-273.15)</f>
        <v>0</v>
      </c>
      <c r="X2220" s="70">
        <f t="shared" si="62"/>
        <v>0</v>
      </c>
      <c r="Y2220" s="70">
        <f t="shared" si="63"/>
        <v>0</v>
      </c>
    </row>
    <row r="2221" spans="1:25" s="8" customFormat="1" x14ac:dyDescent="0.25">
      <c r="A2221" s="70">
        <f t="shared" si="64"/>
        <v>410.15</v>
      </c>
      <c r="B2221" s="70">
        <f t="shared" si="48"/>
        <v>34.329445669302501</v>
      </c>
      <c r="C2221" s="70">
        <f t="shared" si="50"/>
        <v>30.966827521793352</v>
      </c>
      <c r="D2221" s="70">
        <f t="shared" si="47"/>
        <v>29.260188757161487</v>
      </c>
      <c r="E2221" s="70">
        <f t="shared" si="49"/>
        <v>30.966827521793352</v>
      </c>
      <c r="G2221" s="70">
        <f t="shared" si="51"/>
        <v>0</v>
      </c>
      <c r="H2221" s="70">
        <f>SUM(G$2085:$G2221)/($A2221-273.15)</f>
        <v>0</v>
      </c>
      <c r="I2221" s="70">
        <f t="shared" si="52"/>
        <v>0</v>
      </c>
      <c r="J2221" s="70">
        <f t="shared" si="53"/>
        <v>0</v>
      </c>
      <c r="K2221" s="70">
        <f t="shared" si="54"/>
        <v>0</v>
      </c>
      <c r="M2221" s="70">
        <f t="shared" si="55"/>
        <v>0</v>
      </c>
      <c r="N2221" s="70">
        <f>SUM($M$2085:M2221)/($A2221-273.15)</f>
        <v>0</v>
      </c>
      <c r="O2221" s="70">
        <f t="shared" si="56"/>
        <v>0</v>
      </c>
      <c r="P2221" s="70">
        <f t="shared" si="57"/>
        <v>0</v>
      </c>
      <c r="Q2221" s="70">
        <f t="shared" si="58"/>
        <v>0</v>
      </c>
      <c r="S2221" s="8" t="e">
        <f t="shared" si="59"/>
        <v>#DIV/0!</v>
      </c>
      <c r="U2221" s="8">
        <f t="shared" si="60"/>
        <v>29.445681703312498</v>
      </c>
      <c r="V2221" s="8">
        <f t="shared" si="61"/>
        <v>0</v>
      </c>
      <c r="W2221" s="70">
        <f>SUM($V$2085:V2221)/($A2221-273.15)</f>
        <v>0</v>
      </c>
      <c r="X2221" s="70">
        <f t="shared" si="62"/>
        <v>0</v>
      </c>
      <c r="Y2221" s="70">
        <f t="shared" si="63"/>
        <v>0</v>
      </c>
    </row>
    <row r="2222" spans="1:25" s="8" customFormat="1" x14ac:dyDescent="0.25">
      <c r="A2222" s="70">
        <f t="shared" si="64"/>
        <v>411.15</v>
      </c>
      <c r="B2222" s="70">
        <f t="shared" si="48"/>
        <v>34.337374449002496</v>
      </c>
      <c r="C2222" s="70">
        <f t="shared" si="50"/>
        <v>30.978955579046229</v>
      </c>
      <c r="D2222" s="70">
        <f t="shared" si="47"/>
        <v>29.261574544041441</v>
      </c>
      <c r="E2222" s="70">
        <f t="shared" si="49"/>
        <v>30.978955579046229</v>
      </c>
      <c r="G2222" s="70">
        <f t="shared" si="51"/>
        <v>0</v>
      </c>
      <c r="H2222" s="70">
        <f>SUM(G$2085:$G2222)/($A2222-273.15)</f>
        <v>0</v>
      </c>
      <c r="I2222" s="70">
        <f t="shared" si="52"/>
        <v>0</v>
      </c>
      <c r="J2222" s="70">
        <f t="shared" si="53"/>
        <v>0</v>
      </c>
      <c r="K2222" s="70">
        <f t="shared" si="54"/>
        <v>0</v>
      </c>
      <c r="M2222" s="70">
        <f t="shared" si="55"/>
        <v>0</v>
      </c>
      <c r="N2222" s="70">
        <f>SUM($M$2085:M2222)/($A2222-273.15)</f>
        <v>0</v>
      </c>
      <c r="O2222" s="70">
        <f t="shared" si="56"/>
        <v>0</v>
      </c>
      <c r="P2222" s="70">
        <f t="shared" si="57"/>
        <v>0</v>
      </c>
      <c r="Q2222" s="70">
        <f t="shared" si="58"/>
        <v>0</v>
      </c>
      <c r="S2222" s="8" t="e">
        <f t="shared" si="59"/>
        <v>#DIV/0!</v>
      </c>
      <c r="U2222" s="8">
        <f t="shared" si="60"/>
        <v>29.449285505812497</v>
      </c>
      <c r="V2222" s="8">
        <f t="shared" si="61"/>
        <v>0</v>
      </c>
      <c r="W2222" s="70">
        <f>SUM($V$2085:V2222)/($A2222-273.15)</f>
        <v>0</v>
      </c>
      <c r="X2222" s="70">
        <f t="shared" si="62"/>
        <v>0</v>
      </c>
      <c r="Y2222" s="70">
        <f t="shared" si="63"/>
        <v>0</v>
      </c>
    </row>
    <row r="2223" spans="1:25" s="8" customFormat="1" x14ac:dyDescent="0.25">
      <c r="A2223" s="70">
        <f t="shared" si="64"/>
        <v>412.15</v>
      </c>
      <c r="B2223" s="70">
        <f t="shared" si="48"/>
        <v>34.345332766702498</v>
      </c>
      <c r="C2223" s="70">
        <f t="shared" si="50"/>
        <v>30.991022857273034</v>
      </c>
      <c r="D2223" s="70">
        <f t="shared" si="47"/>
        <v>29.263019273093395</v>
      </c>
      <c r="E2223" s="70">
        <f t="shared" si="49"/>
        <v>30.991022857273034</v>
      </c>
      <c r="G2223" s="70">
        <f t="shared" si="51"/>
        <v>0</v>
      </c>
      <c r="H2223" s="70">
        <f>SUM(G$2085:$G2223)/($A2223-273.15)</f>
        <v>0</v>
      </c>
      <c r="I2223" s="70">
        <f t="shared" si="52"/>
        <v>0</v>
      </c>
      <c r="J2223" s="70">
        <f t="shared" si="53"/>
        <v>0</v>
      </c>
      <c r="K2223" s="70">
        <f t="shared" si="54"/>
        <v>0</v>
      </c>
      <c r="M2223" s="70">
        <f t="shared" si="55"/>
        <v>0</v>
      </c>
      <c r="N2223" s="70">
        <f>SUM($M$2085:M2223)/($A2223-273.15)</f>
        <v>0</v>
      </c>
      <c r="O2223" s="70">
        <f t="shared" si="56"/>
        <v>0</v>
      </c>
      <c r="P2223" s="70">
        <f t="shared" si="57"/>
        <v>0</v>
      </c>
      <c r="Q2223" s="70">
        <f t="shared" si="58"/>
        <v>0</v>
      </c>
      <c r="S2223" s="8" t="e">
        <f t="shared" si="59"/>
        <v>#DIV/0!</v>
      </c>
      <c r="U2223" s="8">
        <f t="shared" si="60"/>
        <v>29.4529051583125</v>
      </c>
      <c r="V2223" s="8">
        <f t="shared" si="61"/>
        <v>0</v>
      </c>
      <c r="W2223" s="70">
        <f>SUM($V$2085:V2223)/($A2223-273.15)</f>
        <v>0</v>
      </c>
      <c r="X2223" s="70">
        <f t="shared" si="62"/>
        <v>0</v>
      </c>
      <c r="Y2223" s="70">
        <f t="shared" si="63"/>
        <v>0</v>
      </c>
    </row>
    <row r="2224" spans="1:25" s="8" customFormat="1" x14ac:dyDescent="0.25">
      <c r="A2224" s="70">
        <f t="shared" si="64"/>
        <v>413.15</v>
      </c>
      <c r="B2224" s="70">
        <f t="shared" si="48"/>
        <v>34.353320622402499</v>
      </c>
      <c r="C2224" s="70">
        <f t="shared" si="50"/>
        <v>31.003029936760289</v>
      </c>
      <c r="D2224" s="70">
        <f t="shared" si="47"/>
        <v>29.264522308804139</v>
      </c>
      <c r="E2224" s="70">
        <f t="shared" si="49"/>
        <v>31.003029936760289</v>
      </c>
      <c r="G2224" s="70">
        <f t="shared" si="51"/>
        <v>0</v>
      </c>
      <c r="H2224" s="70">
        <f>SUM(G$2085:$G2224)/($A2224-273.15)</f>
        <v>0</v>
      </c>
      <c r="I2224" s="70">
        <f t="shared" si="52"/>
        <v>0</v>
      </c>
      <c r="J2224" s="70">
        <f t="shared" si="53"/>
        <v>0</v>
      </c>
      <c r="K2224" s="70">
        <f t="shared" si="54"/>
        <v>0</v>
      </c>
      <c r="M2224" s="70">
        <f t="shared" si="55"/>
        <v>0</v>
      </c>
      <c r="N2224" s="70">
        <f>SUM($M$2085:M2224)/($A2224-273.15)</f>
        <v>0</v>
      </c>
      <c r="O2224" s="70">
        <f t="shared" si="56"/>
        <v>0</v>
      </c>
      <c r="P2224" s="70">
        <f t="shared" si="57"/>
        <v>0</v>
      </c>
      <c r="Q2224" s="70">
        <f t="shared" si="58"/>
        <v>0</v>
      </c>
      <c r="S2224" s="8" t="e">
        <f t="shared" si="59"/>
        <v>#DIV/0!</v>
      </c>
      <c r="U2224" s="8">
        <f t="shared" si="60"/>
        <v>29.456540660812497</v>
      </c>
      <c r="V2224" s="8">
        <f t="shared" si="61"/>
        <v>0</v>
      </c>
      <c r="W2224" s="70">
        <f>SUM($V$2085:V2224)/($A2224-273.15)</f>
        <v>0</v>
      </c>
      <c r="X2224" s="70">
        <f t="shared" si="62"/>
        <v>0</v>
      </c>
      <c r="Y2224" s="70">
        <f t="shared" si="63"/>
        <v>0</v>
      </c>
    </row>
    <row r="2225" spans="1:25" s="8" customFormat="1" x14ac:dyDescent="0.25">
      <c r="A2225" s="70">
        <f t="shared" si="64"/>
        <v>414.15</v>
      </c>
      <c r="B2225" s="70">
        <f t="shared" si="48"/>
        <v>34.361338016102501</v>
      </c>
      <c r="C2225" s="70">
        <f t="shared" si="50"/>
        <v>31.01497739079722</v>
      </c>
      <c r="D2225" s="70">
        <f t="shared" si="47"/>
        <v>29.266083023323667</v>
      </c>
      <c r="E2225" s="70">
        <f t="shared" si="49"/>
        <v>31.01497739079722</v>
      </c>
      <c r="G2225" s="70">
        <f t="shared" si="51"/>
        <v>0</v>
      </c>
      <c r="H2225" s="70">
        <f>SUM(G$2085:$G2225)/($A2225-273.15)</f>
        <v>0</v>
      </c>
      <c r="I2225" s="70">
        <f t="shared" si="52"/>
        <v>0</v>
      </c>
      <c r="J2225" s="70">
        <f t="shared" si="53"/>
        <v>0</v>
      </c>
      <c r="K2225" s="70">
        <f t="shared" si="54"/>
        <v>0</v>
      </c>
      <c r="M2225" s="70">
        <f t="shared" si="55"/>
        <v>0</v>
      </c>
      <c r="N2225" s="70">
        <f>SUM($M$2085:M2225)/($A2225-273.15)</f>
        <v>0</v>
      </c>
      <c r="O2225" s="70">
        <f t="shared" si="56"/>
        <v>0</v>
      </c>
      <c r="P2225" s="70">
        <f t="shared" si="57"/>
        <v>0</v>
      </c>
      <c r="Q2225" s="70">
        <f t="shared" si="58"/>
        <v>0</v>
      </c>
      <c r="S2225" s="8" t="e">
        <f t="shared" si="59"/>
        <v>#DIV/0!</v>
      </c>
      <c r="U2225" s="8">
        <f t="shared" si="60"/>
        <v>29.460192013312501</v>
      </c>
      <c r="V2225" s="8">
        <f t="shared" si="61"/>
        <v>0</v>
      </c>
      <c r="W2225" s="70">
        <f>SUM($V$2085:V2225)/($A2225-273.15)</f>
        <v>0</v>
      </c>
      <c r="X2225" s="70">
        <f t="shared" si="62"/>
        <v>0</v>
      </c>
      <c r="Y2225" s="70">
        <f t="shared" si="63"/>
        <v>0</v>
      </c>
    </row>
    <row r="2226" spans="1:25" s="8" customFormat="1" x14ac:dyDescent="0.25">
      <c r="A2226" s="70">
        <f t="shared" si="64"/>
        <v>415.15</v>
      </c>
      <c r="B2226" s="70">
        <f t="shared" si="48"/>
        <v>34.369384947802502</v>
      </c>
      <c r="C2226" s="70">
        <f t="shared" si="50"/>
        <v>31.026865785776774</v>
      </c>
      <c r="D2226" s="70">
        <f t="shared" si="47"/>
        <v>29.267700796354593</v>
      </c>
      <c r="E2226" s="70">
        <f t="shared" si="49"/>
        <v>31.026865785776774</v>
      </c>
      <c r="G2226" s="70">
        <f t="shared" si="51"/>
        <v>0</v>
      </c>
      <c r="H2226" s="70">
        <f>SUM(G$2085:$G2226)/($A2226-273.15)</f>
        <v>0</v>
      </c>
      <c r="I2226" s="70">
        <f t="shared" si="52"/>
        <v>0</v>
      </c>
      <c r="J2226" s="70">
        <f t="shared" si="53"/>
        <v>0</v>
      </c>
      <c r="K2226" s="70">
        <f t="shared" si="54"/>
        <v>0</v>
      </c>
      <c r="M2226" s="70">
        <f t="shared" si="55"/>
        <v>0</v>
      </c>
      <c r="N2226" s="70">
        <f>SUM($M$2085:M2226)/($A2226-273.15)</f>
        <v>0</v>
      </c>
      <c r="O2226" s="70">
        <f t="shared" si="56"/>
        <v>0</v>
      </c>
      <c r="P2226" s="70">
        <f t="shared" si="57"/>
        <v>0</v>
      </c>
      <c r="Q2226" s="70">
        <f t="shared" si="58"/>
        <v>0</v>
      </c>
      <c r="S2226" s="8" t="e">
        <f t="shared" si="59"/>
        <v>#DIV/0!</v>
      </c>
      <c r="U2226" s="8">
        <f t="shared" si="60"/>
        <v>29.463859215812498</v>
      </c>
      <c r="V2226" s="8">
        <f t="shared" si="61"/>
        <v>0</v>
      </c>
      <c r="W2226" s="70">
        <f>SUM($V$2085:V2226)/($A2226-273.15)</f>
        <v>0</v>
      </c>
      <c r="X2226" s="70">
        <f t="shared" si="62"/>
        <v>0</v>
      </c>
      <c r="Y2226" s="70">
        <f t="shared" si="63"/>
        <v>0</v>
      </c>
    </row>
    <row r="2227" spans="1:25" s="8" customFormat="1" x14ac:dyDescent="0.25">
      <c r="A2227" s="70">
        <f t="shared" si="64"/>
        <v>416.15</v>
      </c>
      <c r="B2227" s="70">
        <f t="shared" si="48"/>
        <v>34.377461417502495</v>
      </c>
      <c r="C2227" s="70">
        <f t="shared" si="50"/>
        <v>31.03869568129495</v>
      </c>
      <c r="D2227" s="70">
        <f t="shared" si="47"/>
        <v>29.269375015043362</v>
      </c>
      <c r="E2227" s="70">
        <f t="shared" si="49"/>
        <v>31.03869568129495</v>
      </c>
      <c r="G2227" s="70">
        <f t="shared" si="51"/>
        <v>0</v>
      </c>
      <c r="H2227" s="70">
        <f>SUM(G$2085:$G2227)/($A2227-273.15)</f>
        <v>0</v>
      </c>
      <c r="I2227" s="70">
        <f t="shared" si="52"/>
        <v>0</v>
      </c>
      <c r="J2227" s="70">
        <f t="shared" si="53"/>
        <v>0</v>
      </c>
      <c r="K2227" s="70">
        <f t="shared" si="54"/>
        <v>0</v>
      </c>
      <c r="M2227" s="70">
        <f t="shared" si="55"/>
        <v>0</v>
      </c>
      <c r="N2227" s="70">
        <f>SUM($M$2085:M2227)/($A2227-273.15)</f>
        <v>0</v>
      </c>
      <c r="O2227" s="70">
        <f t="shared" si="56"/>
        <v>0</v>
      </c>
      <c r="P2227" s="70">
        <f t="shared" si="57"/>
        <v>0</v>
      </c>
      <c r="Q2227" s="70">
        <f t="shared" si="58"/>
        <v>0</v>
      </c>
      <c r="S2227" s="8" t="e">
        <f t="shared" si="59"/>
        <v>#DIV/0!</v>
      </c>
      <c r="U2227" s="8">
        <f t="shared" si="60"/>
        <v>29.467542268312499</v>
      </c>
      <c r="V2227" s="8">
        <f t="shared" si="61"/>
        <v>0</v>
      </c>
      <c r="W2227" s="70">
        <f>SUM($V$2085:V2227)/($A2227-273.15)</f>
        <v>0</v>
      </c>
      <c r="X2227" s="70">
        <f t="shared" si="62"/>
        <v>0</v>
      </c>
      <c r="Y2227" s="70">
        <f t="shared" si="63"/>
        <v>0</v>
      </c>
    </row>
    <row r="2228" spans="1:25" s="8" customFormat="1" x14ac:dyDescent="0.25">
      <c r="A2228" s="70">
        <f t="shared" si="64"/>
        <v>417.15</v>
      </c>
      <c r="B2228" s="70">
        <f t="shared" si="48"/>
        <v>34.385567425202495</v>
      </c>
      <c r="C2228" s="70">
        <f t="shared" si="50"/>
        <v>31.050467630248402</v>
      </c>
      <c r="D2228" s="70">
        <f t="shared" si="47"/>
        <v>29.27110507387335</v>
      </c>
      <c r="E2228" s="70">
        <f t="shared" si="49"/>
        <v>31.050467630248402</v>
      </c>
      <c r="G2228" s="70">
        <f t="shared" si="51"/>
        <v>0</v>
      </c>
      <c r="H2228" s="70">
        <f>SUM(G$2085:$G2228)/($A2228-273.15)</f>
        <v>0</v>
      </c>
      <c r="I2228" s="70">
        <f t="shared" si="52"/>
        <v>0</v>
      </c>
      <c r="J2228" s="70">
        <f t="shared" si="53"/>
        <v>0</v>
      </c>
      <c r="K2228" s="70">
        <f t="shared" si="54"/>
        <v>0</v>
      </c>
      <c r="M2228" s="70">
        <f t="shared" si="55"/>
        <v>0</v>
      </c>
      <c r="N2228" s="70">
        <f>SUM($M$2085:M2228)/($A2228-273.15)</f>
        <v>0</v>
      </c>
      <c r="O2228" s="70">
        <f t="shared" si="56"/>
        <v>0</v>
      </c>
      <c r="P2228" s="70">
        <f t="shared" si="57"/>
        <v>0</v>
      </c>
      <c r="Q2228" s="70">
        <f t="shared" si="58"/>
        <v>0</v>
      </c>
      <c r="S2228" s="8" t="e">
        <f t="shared" si="59"/>
        <v>#DIV/0!</v>
      </c>
      <c r="U2228" s="8">
        <f t="shared" si="60"/>
        <v>29.471241170812498</v>
      </c>
      <c r="V2228" s="8">
        <f t="shared" si="61"/>
        <v>0</v>
      </c>
      <c r="W2228" s="70">
        <f>SUM($V$2085:V2228)/($A2228-273.15)</f>
        <v>0</v>
      </c>
      <c r="X2228" s="70">
        <f t="shared" si="62"/>
        <v>0</v>
      </c>
      <c r="Y2228" s="70">
        <f t="shared" si="63"/>
        <v>0</v>
      </c>
    </row>
    <row r="2229" spans="1:25" s="8" customFormat="1" x14ac:dyDescent="0.25">
      <c r="A2229" s="70">
        <f t="shared" si="64"/>
        <v>418.15</v>
      </c>
      <c r="B2229" s="70">
        <f t="shared" si="48"/>
        <v>34.393702970902496</v>
      </c>
      <c r="C2229" s="70">
        <f t="shared" si="50"/>
        <v>31.062182178930485</v>
      </c>
      <c r="D2229" s="70">
        <f t="shared" si="47"/>
        <v>29.272890374559665</v>
      </c>
      <c r="E2229" s="70">
        <f t="shared" si="49"/>
        <v>31.062182178930485</v>
      </c>
      <c r="G2229" s="70">
        <f t="shared" si="51"/>
        <v>0</v>
      </c>
      <c r="H2229" s="70">
        <f>SUM(G$2085:$G2229)/($A2229-273.15)</f>
        <v>0</v>
      </c>
      <c r="I2229" s="70">
        <f t="shared" si="52"/>
        <v>0</v>
      </c>
      <c r="J2229" s="70">
        <f t="shared" si="53"/>
        <v>0</v>
      </c>
      <c r="K2229" s="70">
        <f t="shared" si="54"/>
        <v>0</v>
      </c>
      <c r="M2229" s="70">
        <f t="shared" si="55"/>
        <v>0</v>
      </c>
      <c r="N2229" s="70">
        <f>SUM($M$2085:M2229)/($A2229-273.15)</f>
        <v>0</v>
      </c>
      <c r="O2229" s="70">
        <f t="shared" si="56"/>
        <v>0</v>
      </c>
      <c r="P2229" s="70">
        <f t="shared" si="57"/>
        <v>0</v>
      </c>
      <c r="Q2229" s="70">
        <f t="shared" si="58"/>
        <v>0</v>
      </c>
      <c r="S2229" s="8" t="e">
        <f t="shared" si="59"/>
        <v>#DIV/0!</v>
      </c>
      <c r="U2229" s="8">
        <f t="shared" si="60"/>
        <v>29.4749559233125</v>
      </c>
      <c r="V2229" s="8">
        <f t="shared" si="61"/>
        <v>0</v>
      </c>
      <c r="W2229" s="70">
        <f>SUM($V$2085:V2229)/($A2229-273.15)</f>
        <v>0</v>
      </c>
      <c r="X2229" s="70">
        <f t="shared" si="62"/>
        <v>0</v>
      </c>
      <c r="Y2229" s="70">
        <f t="shared" si="63"/>
        <v>0</v>
      </c>
    </row>
    <row r="2230" spans="1:25" s="8" customFormat="1" x14ac:dyDescent="0.25">
      <c r="A2230" s="70">
        <f t="shared" si="64"/>
        <v>419.15</v>
      </c>
      <c r="B2230" s="70">
        <f t="shared" si="48"/>
        <v>34.401868054602502</v>
      </c>
      <c r="C2230" s="70">
        <f t="shared" si="50"/>
        <v>31.073839867125653</v>
      </c>
      <c r="D2230" s="70">
        <f t="shared" si="47"/>
        <v>29.274730325945779</v>
      </c>
      <c r="E2230" s="70">
        <f t="shared" si="49"/>
        <v>31.073839867125653</v>
      </c>
      <c r="G2230" s="70">
        <f t="shared" si="51"/>
        <v>0</v>
      </c>
      <c r="H2230" s="70">
        <f>SUM(G$2085:$G2230)/($A2230-273.15)</f>
        <v>0</v>
      </c>
      <c r="I2230" s="70">
        <f t="shared" si="52"/>
        <v>0</v>
      </c>
      <c r="J2230" s="70">
        <f t="shared" si="53"/>
        <v>0</v>
      </c>
      <c r="K2230" s="70">
        <f t="shared" si="54"/>
        <v>0</v>
      </c>
      <c r="M2230" s="70">
        <f t="shared" si="55"/>
        <v>0</v>
      </c>
      <c r="N2230" s="70">
        <f>SUM($M$2085:M2230)/($A2230-273.15)</f>
        <v>0</v>
      </c>
      <c r="O2230" s="70">
        <f t="shared" si="56"/>
        <v>0</v>
      </c>
      <c r="P2230" s="70">
        <f t="shared" si="57"/>
        <v>0</v>
      </c>
      <c r="Q2230" s="70">
        <f t="shared" si="58"/>
        <v>0</v>
      </c>
      <c r="S2230" s="8" t="e">
        <f t="shared" si="59"/>
        <v>#DIV/0!</v>
      </c>
      <c r="U2230" s="8">
        <f t="shared" si="60"/>
        <v>29.478686525812495</v>
      </c>
      <c r="V2230" s="8">
        <f t="shared" si="61"/>
        <v>0</v>
      </c>
      <c r="W2230" s="70">
        <f>SUM($V$2085:V2230)/($A2230-273.15)</f>
        <v>0</v>
      </c>
      <c r="X2230" s="70">
        <f t="shared" si="62"/>
        <v>0</v>
      </c>
      <c r="Y2230" s="70">
        <f t="shared" si="63"/>
        <v>0</v>
      </c>
    </row>
    <row r="2231" spans="1:25" s="8" customFormat="1" x14ac:dyDescent="0.25">
      <c r="A2231" s="70">
        <f t="shared" si="64"/>
        <v>420.15</v>
      </c>
      <c r="B2231" s="70">
        <f t="shared" si="48"/>
        <v>34.410062676302495</v>
      </c>
      <c r="C2231" s="70">
        <f t="shared" si="50"/>
        <v>31.08544122820231</v>
      </c>
      <c r="D2231" s="70">
        <f t="shared" si="47"/>
        <v>29.276624343901862</v>
      </c>
      <c r="E2231" s="70">
        <f t="shared" si="49"/>
        <v>31.08544122820231</v>
      </c>
      <c r="G2231" s="70">
        <f t="shared" si="51"/>
        <v>0</v>
      </c>
      <c r="H2231" s="70">
        <f>SUM(G$2085:$G2231)/($A2231-273.15)</f>
        <v>0</v>
      </c>
      <c r="I2231" s="70">
        <f t="shared" si="52"/>
        <v>0</v>
      </c>
      <c r="J2231" s="70">
        <f t="shared" si="53"/>
        <v>0</v>
      </c>
      <c r="K2231" s="70">
        <f t="shared" si="54"/>
        <v>0</v>
      </c>
      <c r="M2231" s="70">
        <f t="shared" si="55"/>
        <v>0</v>
      </c>
      <c r="N2231" s="70">
        <f>SUM($M$2085:M2231)/($A2231-273.15)</f>
        <v>0</v>
      </c>
      <c r="O2231" s="70">
        <f t="shared" si="56"/>
        <v>0</v>
      </c>
      <c r="P2231" s="70">
        <f t="shared" si="57"/>
        <v>0</v>
      </c>
      <c r="Q2231" s="70">
        <f t="shared" si="58"/>
        <v>0</v>
      </c>
      <c r="S2231" s="8" t="e">
        <f t="shared" si="59"/>
        <v>#DIV/0!</v>
      </c>
      <c r="U2231" s="8">
        <f t="shared" si="60"/>
        <v>29.482432978312499</v>
      </c>
      <c r="V2231" s="8">
        <f t="shared" si="61"/>
        <v>0</v>
      </c>
      <c r="W2231" s="70">
        <f>SUM($V$2085:V2231)/($A2231-273.15)</f>
        <v>0</v>
      </c>
      <c r="X2231" s="70">
        <f t="shared" si="62"/>
        <v>0</v>
      </c>
      <c r="Y2231" s="70">
        <f t="shared" si="63"/>
        <v>0</v>
      </c>
    </row>
    <row r="2232" spans="1:25" s="8" customFormat="1" x14ac:dyDescent="0.25">
      <c r="A2232" s="70">
        <f t="shared" si="64"/>
        <v>421.15</v>
      </c>
      <c r="B2232" s="70">
        <f t="shared" si="48"/>
        <v>34.418286836002501</v>
      </c>
      <c r="C2232" s="70">
        <f t="shared" si="50"/>
        <v>31.096986789204085</v>
      </c>
      <c r="D2232" s="70">
        <f t="shared" si="47"/>
        <v>29.278571851224751</v>
      </c>
      <c r="E2232" s="70">
        <f t="shared" si="49"/>
        <v>31.096986789204085</v>
      </c>
      <c r="G2232" s="70">
        <f t="shared" si="51"/>
        <v>0</v>
      </c>
      <c r="H2232" s="70">
        <f>SUM(G$2085:$G2232)/($A2232-273.15)</f>
        <v>0</v>
      </c>
      <c r="I2232" s="70">
        <f t="shared" si="52"/>
        <v>0</v>
      </c>
      <c r="J2232" s="70">
        <f t="shared" si="53"/>
        <v>0</v>
      </c>
      <c r="K2232" s="70">
        <f t="shared" si="54"/>
        <v>0</v>
      </c>
      <c r="M2232" s="70">
        <f t="shared" si="55"/>
        <v>0</v>
      </c>
      <c r="N2232" s="70">
        <f>SUM($M$2085:M2232)/($A2232-273.15)</f>
        <v>0</v>
      </c>
      <c r="O2232" s="70">
        <f t="shared" si="56"/>
        <v>0</v>
      </c>
      <c r="P2232" s="70">
        <f t="shared" si="57"/>
        <v>0</v>
      </c>
      <c r="Q2232" s="70">
        <f t="shared" si="58"/>
        <v>0</v>
      </c>
      <c r="S2232" s="8" t="e">
        <f t="shared" si="59"/>
        <v>#DIV/0!</v>
      </c>
      <c r="U2232" s="8">
        <f t="shared" si="60"/>
        <v>29.486195280812499</v>
      </c>
      <c r="V2232" s="8">
        <f t="shared" si="61"/>
        <v>0</v>
      </c>
      <c r="W2232" s="70">
        <f>SUM($V$2085:V2232)/($A2232-273.15)</f>
        <v>0</v>
      </c>
      <c r="X2232" s="70">
        <f t="shared" si="62"/>
        <v>0</v>
      </c>
      <c r="Y2232" s="70">
        <f t="shared" si="63"/>
        <v>0</v>
      </c>
    </row>
    <row r="2233" spans="1:25" s="8" customFormat="1" x14ac:dyDescent="0.25">
      <c r="A2233" s="70">
        <f t="shared" si="64"/>
        <v>422.15</v>
      </c>
      <c r="B2233" s="70">
        <f t="shared" si="48"/>
        <v>34.426540533702493</v>
      </c>
      <c r="C2233" s="70">
        <f t="shared" si="50"/>
        <v>31.10847707093966</v>
      </c>
      <c r="D2233" s="70">
        <f t="shared" si="47"/>
        <v>29.280572277539672</v>
      </c>
      <c r="E2233" s="70">
        <f t="shared" si="49"/>
        <v>31.10847707093966</v>
      </c>
      <c r="G2233" s="70">
        <f t="shared" si="51"/>
        <v>0</v>
      </c>
      <c r="H2233" s="70">
        <f>SUM(G$2085:$G2233)/($A2233-273.15)</f>
        <v>0</v>
      </c>
      <c r="I2233" s="70">
        <f t="shared" si="52"/>
        <v>0</v>
      </c>
      <c r="J2233" s="70">
        <f t="shared" si="53"/>
        <v>0</v>
      </c>
      <c r="K2233" s="70">
        <f t="shared" si="54"/>
        <v>0</v>
      </c>
      <c r="M2233" s="70">
        <f t="shared" si="55"/>
        <v>0</v>
      </c>
      <c r="N2233" s="70">
        <f>SUM($M$2085:M2233)/($A2233-273.15)</f>
        <v>0</v>
      </c>
      <c r="O2233" s="70">
        <f t="shared" si="56"/>
        <v>0</v>
      </c>
      <c r="P2233" s="70">
        <f t="shared" si="57"/>
        <v>0</v>
      </c>
      <c r="Q2233" s="70">
        <f t="shared" si="58"/>
        <v>0</v>
      </c>
      <c r="S2233" s="8" t="e">
        <f t="shared" si="59"/>
        <v>#DIV/0!</v>
      </c>
      <c r="U2233" s="8">
        <f t="shared" si="60"/>
        <v>29.4899734333125</v>
      </c>
      <c r="V2233" s="8">
        <f t="shared" si="61"/>
        <v>0</v>
      </c>
      <c r="W2233" s="70">
        <f>SUM($V$2085:V2233)/($A2233-273.15)</f>
        <v>0</v>
      </c>
      <c r="X2233" s="70">
        <f t="shared" si="62"/>
        <v>0</v>
      </c>
      <c r="Y2233" s="70">
        <f t="shared" si="63"/>
        <v>0</v>
      </c>
    </row>
    <row r="2234" spans="1:25" s="8" customFormat="1" x14ac:dyDescent="0.25">
      <c r="A2234" s="70">
        <f t="shared" si="64"/>
        <v>423.15</v>
      </c>
      <c r="B2234" s="70">
        <f t="shared" si="48"/>
        <v>34.434823769402499</v>
      </c>
      <c r="C2234" s="70">
        <f t="shared" si="50"/>
        <v>31.119912588071031</v>
      </c>
      <c r="D2234" s="70">
        <f t="shared" si="47"/>
        <v>29.2826250592035</v>
      </c>
      <c r="E2234" s="70">
        <f t="shared" si="49"/>
        <v>31.119912588071031</v>
      </c>
      <c r="G2234" s="70">
        <f t="shared" si="51"/>
        <v>0</v>
      </c>
      <c r="H2234" s="70">
        <f>SUM(G$2085:$G2234)/($A2234-273.15)</f>
        <v>0</v>
      </c>
      <c r="I2234" s="70">
        <f t="shared" si="52"/>
        <v>0</v>
      </c>
      <c r="J2234" s="70">
        <f t="shared" si="53"/>
        <v>0</v>
      </c>
      <c r="K2234" s="70">
        <f t="shared" si="54"/>
        <v>0</v>
      </c>
      <c r="M2234" s="70">
        <f t="shared" si="55"/>
        <v>0</v>
      </c>
      <c r="N2234" s="70">
        <f>SUM($M$2085:M2234)/($A2234-273.15)</f>
        <v>0</v>
      </c>
      <c r="O2234" s="70">
        <f t="shared" si="56"/>
        <v>0</v>
      </c>
      <c r="P2234" s="70">
        <f t="shared" si="57"/>
        <v>0</v>
      </c>
      <c r="Q2234" s="70">
        <f t="shared" si="58"/>
        <v>0</v>
      </c>
      <c r="S2234" s="8" t="e">
        <f t="shared" si="59"/>
        <v>#DIV/0!</v>
      </c>
      <c r="U2234" s="8">
        <f t="shared" si="60"/>
        <v>29.493767435812501</v>
      </c>
      <c r="V2234" s="8">
        <f t="shared" si="61"/>
        <v>0</v>
      </c>
      <c r="W2234" s="70">
        <f>SUM($V$2085:V2234)/($A2234-273.15)</f>
        <v>0</v>
      </c>
      <c r="X2234" s="70">
        <f t="shared" si="62"/>
        <v>0</v>
      </c>
      <c r="Y2234" s="70">
        <f t="shared" si="63"/>
        <v>0</v>
      </c>
    </row>
    <row r="2235" spans="1:25" s="8" customFormat="1" x14ac:dyDescent="0.25">
      <c r="A2235" s="70">
        <f t="shared" si="64"/>
        <v>424.15</v>
      </c>
      <c r="B2235" s="70">
        <f t="shared" si="48"/>
        <v>34.443136543102497</v>
      </c>
      <c r="C2235" s="70">
        <f t="shared" si="50"/>
        <v>31.131293849200372</v>
      </c>
      <c r="D2235" s="70">
        <f t="shared" si="47"/>
        <v>29.284729639209647</v>
      </c>
      <c r="E2235" s="70">
        <f t="shared" si="49"/>
        <v>31.131293849200372</v>
      </c>
      <c r="G2235" s="70">
        <f t="shared" si="51"/>
        <v>0</v>
      </c>
      <c r="H2235" s="70">
        <f>SUM(G$2085:$G2235)/($A2235-273.15)</f>
        <v>0</v>
      </c>
      <c r="I2235" s="70">
        <f t="shared" si="52"/>
        <v>0</v>
      </c>
      <c r="J2235" s="70">
        <f t="shared" si="53"/>
        <v>0</v>
      </c>
      <c r="K2235" s="70">
        <f t="shared" si="54"/>
        <v>0</v>
      </c>
      <c r="M2235" s="70">
        <f t="shared" si="55"/>
        <v>0</v>
      </c>
      <c r="N2235" s="70">
        <f>SUM($M$2085:M2235)/($A2235-273.15)</f>
        <v>0</v>
      </c>
      <c r="O2235" s="70">
        <f t="shared" si="56"/>
        <v>0</v>
      </c>
      <c r="P2235" s="70">
        <f t="shared" si="57"/>
        <v>0</v>
      </c>
      <c r="Q2235" s="70">
        <f t="shared" si="58"/>
        <v>0</v>
      </c>
      <c r="S2235" s="8" t="e">
        <f t="shared" si="59"/>
        <v>#DIV/0!</v>
      </c>
      <c r="U2235" s="8">
        <f t="shared" si="60"/>
        <v>29.497577288312499</v>
      </c>
      <c r="V2235" s="8">
        <f t="shared" si="61"/>
        <v>0</v>
      </c>
      <c r="W2235" s="70">
        <f>SUM($V$2085:V2235)/($A2235-273.15)</f>
        <v>0</v>
      </c>
      <c r="X2235" s="70">
        <f t="shared" si="62"/>
        <v>0</v>
      </c>
      <c r="Y2235" s="70">
        <f t="shared" si="63"/>
        <v>0</v>
      </c>
    </row>
    <row r="2236" spans="1:25" s="8" customFormat="1" x14ac:dyDescent="0.25">
      <c r="A2236" s="70">
        <f t="shared" si="64"/>
        <v>425.15</v>
      </c>
      <c r="B2236" s="70">
        <f t="shared" si="48"/>
        <v>34.451478854802495</v>
      </c>
      <c r="C2236" s="70">
        <f t="shared" si="50"/>
        <v>31.142621356955463</v>
      </c>
      <c r="D2236" s="70">
        <f t="shared" si="47"/>
        <v>29.286885467094521</v>
      </c>
      <c r="E2236" s="70">
        <f t="shared" si="49"/>
        <v>31.142621356955463</v>
      </c>
      <c r="G2236" s="70">
        <f t="shared" si="51"/>
        <v>0</v>
      </c>
      <c r="H2236" s="70">
        <f>SUM(G$2085:$G2236)/($A2236-273.15)</f>
        <v>0</v>
      </c>
      <c r="I2236" s="70">
        <f t="shared" si="52"/>
        <v>0</v>
      </c>
      <c r="J2236" s="70">
        <f t="shared" si="53"/>
        <v>0</v>
      </c>
      <c r="K2236" s="70">
        <f t="shared" si="54"/>
        <v>0</v>
      </c>
      <c r="M2236" s="70">
        <f t="shared" si="55"/>
        <v>0</v>
      </c>
      <c r="N2236" s="70">
        <f>SUM($M$2085:M2236)/($A2236-273.15)</f>
        <v>0</v>
      </c>
      <c r="O2236" s="70">
        <f t="shared" si="56"/>
        <v>0</v>
      </c>
      <c r="P2236" s="70">
        <f t="shared" si="57"/>
        <v>0</v>
      </c>
      <c r="Q2236" s="70">
        <f t="shared" si="58"/>
        <v>0</v>
      </c>
      <c r="S2236" s="8" t="e">
        <f t="shared" si="59"/>
        <v>#DIV/0!</v>
      </c>
      <c r="U2236" s="8">
        <f t="shared" si="60"/>
        <v>29.501402990812501</v>
      </c>
      <c r="V2236" s="8">
        <f t="shared" si="61"/>
        <v>0</v>
      </c>
      <c r="W2236" s="70">
        <f>SUM($V$2085:V2236)/($A2236-273.15)</f>
        <v>0</v>
      </c>
      <c r="X2236" s="70">
        <f t="shared" si="62"/>
        <v>0</v>
      </c>
      <c r="Y2236" s="70">
        <f t="shared" si="63"/>
        <v>0</v>
      </c>
    </row>
    <row r="2237" spans="1:25" s="8" customFormat="1" x14ac:dyDescent="0.25">
      <c r="A2237" s="70">
        <f t="shared" si="64"/>
        <v>426.15</v>
      </c>
      <c r="B2237" s="70">
        <f t="shared" si="48"/>
        <v>34.459850704502493</v>
      </c>
      <c r="C2237" s="70">
        <f t="shared" si="50"/>
        <v>31.153895608073697</v>
      </c>
      <c r="D2237" s="70">
        <f t="shared" si="47"/>
        <v>29.289091998845503</v>
      </c>
      <c r="E2237" s="70">
        <f t="shared" si="49"/>
        <v>31.153895608073697</v>
      </c>
      <c r="G2237" s="70">
        <f t="shared" si="51"/>
        <v>0</v>
      </c>
      <c r="H2237" s="70">
        <f>SUM(G$2085:$G2237)/($A2237-273.15)</f>
        <v>0</v>
      </c>
      <c r="I2237" s="70">
        <f t="shared" si="52"/>
        <v>0</v>
      </c>
      <c r="J2237" s="70">
        <f t="shared" si="53"/>
        <v>0</v>
      </c>
      <c r="K2237" s="70">
        <f t="shared" si="54"/>
        <v>0</v>
      </c>
      <c r="M2237" s="70">
        <f t="shared" si="55"/>
        <v>0</v>
      </c>
      <c r="N2237" s="70">
        <f>SUM($M$2085:M2237)/($A2237-273.15)</f>
        <v>0</v>
      </c>
      <c r="O2237" s="70">
        <f t="shared" si="56"/>
        <v>0</v>
      </c>
      <c r="P2237" s="70">
        <f t="shared" si="57"/>
        <v>0</v>
      </c>
      <c r="Q2237" s="70">
        <f t="shared" si="58"/>
        <v>0</v>
      </c>
      <c r="S2237" s="8" t="e">
        <f t="shared" si="59"/>
        <v>#DIV/0!</v>
      </c>
      <c r="U2237" s="8">
        <f t="shared" si="60"/>
        <v>29.505244543312497</v>
      </c>
      <c r="V2237" s="8">
        <f t="shared" si="61"/>
        <v>0</v>
      </c>
      <c r="W2237" s="70">
        <f>SUM($V$2085:V2237)/($A2237-273.15)</f>
        <v>0</v>
      </c>
      <c r="X2237" s="70">
        <f t="shared" si="62"/>
        <v>0</v>
      </c>
      <c r="Y2237" s="70">
        <f t="shared" si="63"/>
        <v>0</v>
      </c>
    </row>
    <row r="2238" spans="1:25" s="8" customFormat="1" x14ac:dyDescent="0.25">
      <c r="A2238" s="70">
        <f t="shared" si="64"/>
        <v>427.15</v>
      </c>
      <c r="B2238" s="70">
        <f t="shared" si="48"/>
        <v>34.468252092202498</v>
      </c>
      <c r="C2238" s="70">
        <f t="shared" si="50"/>
        <v>31.165117093484735</v>
      </c>
      <c r="D2238" s="70">
        <f t="shared" si="47"/>
        <v>29.291348696810459</v>
      </c>
      <c r="E2238" s="70">
        <f t="shared" si="49"/>
        <v>31.165117093484735</v>
      </c>
      <c r="G2238" s="70">
        <f t="shared" si="51"/>
        <v>0</v>
      </c>
      <c r="H2238" s="70">
        <f>SUM(G$2085:$G2238)/($A2238-273.15)</f>
        <v>0</v>
      </c>
      <c r="I2238" s="70">
        <f t="shared" si="52"/>
        <v>0</v>
      </c>
      <c r="J2238" s="70">
        <f t="shared" si="53"/>
        <v>0</v>
      </c>
      <c r="K2238" s="70">
        <f t="shared" si="54"/>
        <v>0</v>
      </c>
      <c r="M2238" s="70">
        <f t="shared" si="55"/>
        <v>0</v>
      </c>
      <c r="N2238" s="70">
        <f>SUM($M$2085:M2238)/($A2238-273.15)</f>
        <v>0</v>
      </c>
      <c r="O2238" s="70">
        <f t="shared" si="56"/>
        <v>0</v>
      </c>
      <c r="P2238" s="70">
        <f t="shared" si="57"/>
        <v>0</v>
      </c>
      <c r="Q2238" s="70">
        <f t="shared" si="58"/>
        <v>0</v>
      </c>
      <c r="S2238" s="8" t="e">
        <f t="shared" si="59"/>
        <v>#DIV/0!</v>
      </c>
      <c r="U2238" s="8">
        <f t="shared" si="60"/>
        <v>29.5091019458125</v>
      </c>
      <c r="V2238" s="8">
        <f t="shared" si="61"/>
        <v>0</v>
      </c>
      <c r="W2238" s="70">
        <f>SUM($V$2085:V2238)/($A2238-273.15)</f>
        <v>0</v>
      </c>
      <c r="X2238" s="70">
        <f t="shared" si="62"/>
        <v>0</v>
      </c>
      <c r="Y2238" s="70">
        <f t="shared" si="63"/>
        <v>0</v>
      </c>
    </row>
    <row r="2239" spans="1:25" s="8" customFormat="1" x14ac:dyDescent="0.25">
      <c r="A2239" s="70">
        <f t="shared" si="64"/>
        <v>428.15</v>
      </c>
      <c r="B2239" s="70">
        <f t="shared" si="48"/>
        <v>34.476683017902495</v>
      </c>
      <c r="C2239" s="70">
        <f t="shared" si="50"/>
        <v>31.176286298391787</v>
      </c>
      <c r="D2239" s="70">
        <f t="shared" si="47"/>
        <v>29.29365502960869</v>
      </c>
      <c r="E2239" s="70">
        <f t="shared" si="49"/>
        <v>31.176286298391787</v>
      </c>
      <c r="G2239" s="70">
        <f t="shared" si="51"/>
        <v>0</v>
      </c>
      <c r="H2239" s="70">
        <f>SUM(G$2085:$G2239)/($A2239-273.15)</f>
        <v>0</v>
      </c>
      <c r="I2239" s="70">
        <f t="shared" si="52"/>
        <v>0</v>
      </c>
      <c r="J2239" s="70">
        <f t="shared" si="53"/>
        <v>0</v>
      </c>
      <c r="K2239" s="70">
        <f t="shared" si="54"/>
        <v>0</v>
      </c>
      <c r="M2239" s="70">
        <f t="shared" si="55"/>
        <v>0</v>
      </c>
      <c r="N2239" s="70">
        <f>SUM($M$2085:M2239)/($A2239-273.15)</f>
        <v>0</v>
      </c>
      <c r="O2239" s="70">
        <f t="shared" si="56"/>
        <v>0</v>
      </c>
      <c r="P2239" s="70">
        <f t="shared" si="57"/>
        <v>0</v>
      </c>
      <c r="Q2239" s="70">
        <f t="shared" si="58"/>
        <v>0</v>
      </c>
      <c r="S2239" s="8" t="e">
        <f t="shared" si="59"/>
        <v>#DIV/0!</v>
      </c>
      <c r="U2239" s="8">
        <f t="shared" si="60"/>
        <v>29.512975198312496</v>
      </c>
      <c r="V2239" s="8">
        <f t="shared" si="61"/>
        <v>0</v>
      </c>
      <c r="W2239" s="70">
        <f>SUM($V$2085:V2239)/($A2239-273.15)</f>
        <v>0</v>
      </c>
      <c r="X2239" s="70">
        <f t="shared" si="62"/>
        <v>0</v>
      </c>
      <c r="Y2239" s="70">
        <f t="shared" si="63"/>
        <v>0</v>
      </c>
    </row>
    <row r="2240" spans="1:25" s="8" customFormat="1" x14ac:dyDescent="0.25">
      <c r="A2240" s="70">
        <f t="shared" si="64"/>
        <v>429.15</v>
      </c>
      <c r="B2240" s="70">
        <f t="shared" si="48"/>
        <v>34.485143481602499</v>
      </c>
      <c r="C2240" s="70">
        <f t="shared" si="50"/>
        <v>31.18740370235157</v>
      </c>
      <c r="D2240" s="70">
        <f t="shared" si="47"/>
        <v>29.296010472043356</v>
      </c>
      <c r="E2240" s="70">
        <f t="shared" si="49"/>
        <v>31.18740370235157</v>
      </c>
      <c r="G2240" s="70">
        <f t="shared" si="51"/>
        <v>0</v>
      </c>
      <c r="H2240" s="70">
        <f>SUM(G$2085:$G2240)/($A2240-273.15)</f>
        <v>0</v>
      </c>
      <c r="I2240" s="70">
        <f t="shared" si="52"/>
        <v>0</v>
      </c>
      <c r="J2240" s="70">
        <f t="shared" si="53"/>
        <v>0</v>
      </c>
      <c r="K2240" s="70">
        <f t="shared" si="54"/>
        <v>0</v>
      </c>
      <c r="M2240" s="70">
        <f t="shared" si="55"/>
        <v>0</v>
      </c>
      <c r="N2240" s="70">
        <f>SUM($M$2085:M2240)/($A2240-273.15)</f>
        <v>0</v>
      </c>
      <c r="O2240" s="70">
        <f t="shared" si="56"/>
        <v>0</v>
      </c>
      <c r="P2240" s="70">
        <f t="shared" si="57"/>
        <v>0</v>
      </c>
      <c r="Q2240" s="70">
        <f t="shared" si="58"/>
        <v>0</v>
      </c>
      <c r="S2240" s="8" t="e">
        <f t="shared" si="59"/>
        <v>#DIV/0!</v>
      </c>
      <c r="U2240" s="8">
        <f t="shared" si="60"/>
        <v>29.5168643008125</v>
      </c>
      <c r="V2240" s="8">
        <f t="shared" si="61"/>
        <v>0</v>
      </c>
      <c r="W2240" s="70">
        <f>SUM($V$2085:V2240)/($A2240-273.15)</f>
        <v>0</v>
      </c>
      <c r="X2240" s="70">
        <f t="shared" si="62"/>
        <v>0</v>
      </c>
      <c r="Y2240" s="70">
        <f t="shared" si="63"/>
        <v>0</v>
      </c>
    </row>
    <row r="2241" spans="1:25" s="8" customFormat="1" x14ac:dyDescent="0.25">
      <c r="A2241" s="70">
        <f t="shared" si="64"/>
        <v>430.15</v>
      </c>
      <c r="B2241" s="70">
        <f t="shared" si="48"/>
        <v>34.493633483302503</v>
      </c>
      <c r="C2241" s="70">
        <f t="shared" si="50"/>
        <v>31.198469779353015</v>
      </c>
      <c r="D2241" s="70">
        <f t="shared" si="47"/>
        <v>29.298414505015327</v>
      </c>
      <c r="E2241" s="70">
        <f t="shared" si="49"/>
        <v>31.198469779353015</v>
      </c>
      <c r="G2241" s="70">
        <f t="shared" si="51"/>
        <v>0</v>
      </c>
      <c r="H2241" s="70">
        <f>SUM(G$2085:$G2241)/($A2241-273.15)</f>
        <v>0</v>
      </c>
      <c r="I2241" s="70">
        <f t="shared" si="52"/>
        <v>0</v>
      </c>
      <c r="J2241" s="70">
        <f t="shared" si="53"/>
        <v>0</v>
      </c>
      <c r="K2241" s="70">
        <f t="shared" si="54"/>
        <v>0</v>
      </c>
      <c r="M2241" s="70">
        <f t="shared" si="55"/>
        <v>0</v>
      </c>
      <c r="N2241" s="70">
        <f>SUM($M$2085:M2241)/($A2241-273.15)</f>
        <v>0</v>
      </c>
      <c r="O2241" s="70">
        <f t="shared" si="56"/>
        <v>0</v>
      </c>
      <c r="P2241" s="70">
        <f t="shared" si="57"/>
        <v>0</v>
      </c>
      <c r="Q2241" s="70">
        <f t="shared" si="58"/>
        <v>0</v>
      </c>
      <c r="S2241" s="8" t="e">
        <f t="shared" si="59"/>
        <v>#DIV/0!</v>
      </c>
      <c r="U2241" s="8">
        <f t="shared" si="60"/>
        <v>29.520769253312498</v>
      </c>
      <c r="V2241" s="8">
        <f t="shared" si="61"/>
        <v>0</v>
      </c>
      <c r="W2241" s="70">
        <f>SUM($V$2085:V2241)/($A2241-273.15)</f>
        <v>0</v>
      </c>
      <c r="X2241" s="70">
        <f t="shared" si="62"/>
        <v>0</v>
      </c>
      <c r="Y2241" s="70">
        <f t="shared" si="63"/>
        <v>0</v>
      </c>
    </row>
    <row r="2242" spans="1:25" s="8" customFormat="1" x14ac:dyDescent="0.25">
      <c r="A2242" s="70">
        <f t="shared" si="64"/>
        <v>431.15</v>
      </c>
      <c r="B2242" s="70">
        <f t="shared" si="48"/>
        <v>34.502153023002499</v>
      </c>
      <c r="C2242" s="70">
        <f t="shared" si="50"/>
        <v>31.20948499789462</v>
      </c>
      <c r="D2242" s="70">
        <f t="shared" si="47"/>
        <v>29.300866615438412</v>
      </c>
      <c r="E2242" s="70">
        <f t="shared" si="49"/>
        <v>31.20948499789462</v>
      </c>
      <c r="G2242" s="70">
        <f t="shared" si="51"/>
        <v>0</v>
      </c>
      <c r="H2242" s="70">
        <f>SUM(G$2085:$G2242)/($A2242-273.15)</f>
        <v>0</v>
      </c>
      <c r="I2242" s="70">
        <f t="shared" si="52"/>
        <v>0</v>
      </c>
      <c r="J2242" s="70">
        <f t="shared" si="53"/>
        <v>0</v>
      </c>
      <c r="K2242" s="70">
        <f t="shared" si="54"/>
        <v>0</v>
      </c>
      <c r="M2242" s="70">
        <f t="shared" si="55"/>
        <v>0</v>
      </c>
      <c r="N2242" s="70">
        <f>SUM($M$2085:M2242)/($A2242-273.15)</f>
        <v>0</v>
      </c>
      <c r="O2242" s="70">
        <f t="shared" si="56"/>
        <v>0</v>
      </c>
      <c r="P2242" s="70">
        <f t="shared" si="57"/>
        <v>0</v>
      </c>
      <c r="Q2242" s="70">
        <f t="shared" si="58"/>
        <v>0</v>
      </c>
      <c r="S2242" s="8" t="e">
        <f t="shared" si="59"/>
        <v>#DIV/0!</v>
      </c>
      <c r="U2242" s="8">
        <f t="shared" si="60"/>
        <v>29.524690055812499</v>
      </c>
      <c r="V2242" s="8">
        <f t="shared" si="61"/>
        <v>0</v>
      </c>
      <c r="W2242" s="70">
        <f>SUM($V$2085:V2242)/($A2242-273.15)</f>
        <v>0</v>
      </c>
      <c r="X2242" s="70">
        <f t="shared" si="62"/>
        <v>0</v>
      </c>
      <c r="Y2242" s="70">
        <f t="shared" si="63"/>
        <v>0</v>
      </c>
    </row>
    <row r="2243" spans="1:25" s="8" customFormat="1" x14ac:dyDescent="0.25">
      <c r="A2243" s="70">
        <f t="shared" si="64"/>
        <v>432.15</v>
      </c>
      <c r="B2243" s="70">
        <f t="shared" si="48"/>
        <v>34.510702100702503</v>
      </c>
      <c r="C2243" s="70">
        <f t="shared" si="50"/>
        <v>31.220449821060605</v>
      </c>
      <c r="D2243" s="70">
        <f t="shared" si="47"/>
        <v>29.303366296155993</v>
      </c>
      <c r="E2243" s="70">
        <f t="shared" si="49"/>
        <v>31.220449821060605</v>
      </c>
      <c r="G2243" s="70">
        <f t="shared" si="51"/>
        <v>0</v>
      </c>
      <c r="H2243" s="70">
        <f>SUM(G$2085:$G2243)/($A2243-273.15)</f>
        <v>0</v>
      </c>
      <c r="I2243" s="70">
        <f t="shared" si="52"/>
        <v>0</v>
      </c>
      <c r="J2243" s="70">
        <f t="shared" si="53"/>
        <v>0</v>
      </c>
      <c r="K2243" s="70">
        <f t="shared" si="54"/>
        <v>0</v>
      </c>
      <c r="M2243" s="70">
        <f t="shared" si="55"/>
        <v>0</v>
      </c>
      <c r="N2243" s="70">
        <f>SUM($M$2085:M2243)/($A2243-273.15)</f>
        <v>0</v>
      </c>
      <c r="O2243" s="70">
        <f t="shared" si="56"/>
        <v>0</v>
      </c>
      <c r="P2243" s="70">
        <f t="shared" si="57"/>
        <v>0</v>
      </c>
      <c r="Q2243" s="70">
        <f t="shared" si="58"/>
        <v>0</v>
      </c>
      <c r="S2243" s="8" t="e">
        <f t="shared" si="59"/>
        <v>#DIV/0!</v>
      </c>
      <c r="U2243" s="8">
        <f t="shared" si="60"/>
        <v>29.528626708312501</v>
      </c>
      <c r="V2243" s="8">
        <f t="shared" si="61"/>
        <v>0</v>
      </c>
      <c r="W2243" s="70">
        <f>SUM($V$2085:V2243)/($A2243-273.15)</f>
        <v>0</v>
      </c>
      <c r="X2243" s="70">
        <f t="shared" si="62"/>
        <v>0</v>
      </c>
      <c r="Y2243" s="70">
        <f t="shared" si="63"/>
        <v>0</v>
      </c>
    </row>
    <row r="2244" spans="1:25" s="8" customFormat="1" x14ac:dyDescent="0.25">
      <c r="A2244" s="70">
        <f t="shared" si="64"/>
        <v>433.15</v>
      </c>
      <c r="B2244" s="70">
        <f t="shared" si="48"/>
        <v>34.519280716402498</v>
      </c>
      <c r="C2244" s="70">
        <f t="shared" si="50"/>
        <v>31.231364706595851</v>
      </c>
      <c r="D2244" s="70">
        <f t="shared" si="47"/>
        <v>29.305913045858958</v>
      </c>
      <c r="E2244" s="70">
        <f t="shared" si="49"/>
        <v>31.231364706595851</v>
      </c>
      <c r="G2244" s="70">
        <f t="shared" si="51"/>
        <v>0</v>
      </c>
      <c r="H2244" s="70">
        <f>SUM(G$2085:$G2244)/($A2244-273.15)</f>
        <v>0</v>
      </c>
      <c r="I2244" s="70">
        <f t="shared" si="52"/>
        <v>0</v>
      </c>
      <c r="J2244" s="70">
        <f t="shared" si="53"/>
        <v>0</v>
      </c>
      <c r="K2244" s="70">
        <f t="shared" si="54"/>
        <v>0</v>
      </c>
      <c r="M2244" s="70">
        <f t="shared" si="55"/>
        <v>0</v>
      </c>
      <c r="N2244" s="70">
        <f>SUM($M$2085:M2244)/($A2244-273.15)</f>
        <v>0</v>
      </c>
      <c r="O2244" s="70">
        <f t="shared" si="56"/>
        <v>0</v>
      </c>
      <c r="P2244" s="70">
        <f t="shared" si="57"/>
        <v>0</v>
      </c>
      <c r="Q2244" s="70">
        <f t="shared" si="58"/>
        <v>0</v>
      </c>
      <c r="S2244" s="8" t="e">
        <f t="shared" si="59"/>
        <v>#DIV/0!</v>
      </c>
      <c r="U2244" s="8">
        <f t="shared" si="60"/>
        <v>29.5325792108125</v>
      </c>
      <c r="V2244" s="8">
        <f t="shared" si="61"/>
        <v>0</v>
      </c>
      <c r="W2244" s="70">
        <f>SUM($V$2085:V2244)/($A2244-273.15)</f>
        <v>0</v>
      </c>
      <c r="X2244" s="70">
        <f t="shared" si="62"/>
        <v>0</v>
      </c>
      <c r="Y2244" s="70">
        <f t="shared" si="63"/>
        <v>0</v>
      </c>
    </row>
    <row r="2245" spans="1:25" s="8" customFormat="1" x14ac:dyDescent="0.25">
      <c r="A2245" s="70">
        <f t="shared" si="64"/>
        <v>434.15</v>
      </c>
      <c r="B2245" s="70">
        <f t="shared" si="48"/>
        <v>34.527888870102501</v>
      </c>
      <c r="C2245" s="70">
        <f t="shared" si="50"/>
        <v>31.242230106979559</v>
      </c>
      <c r="D2245" s="70">
        <f t="shared" si="47"/>
        <v>29.308506369005006</v>
      </c>
      <c r="E2245" s="70">
        <f t="shared" si="49"/>
        <v>31.242230106979559</v>
      </c>
      <c r="G2245" s="70">
        <f t="shared" si="51"/>
        <v>0</v>
      </c>
      <c r="H2245" s="70">
        <f>SUM(G$2085:$G2245)/($A2245-273.15)</f>
        <v>0</v>
      </c>
      <c r="I2245" s="70">
        <f t="shared" si="52"/>
        <v>0</v>
      </c>
      <c r="J2245" s="70">
        <f t="shared" si="53"/>
        <v>0</v>
      </c>
      <c r="K2245" s="70">
        <f t="shared" si="54"/>
        <v>0</v>
      </c>
      <c r="M2245" s="70">
        <f t="shared" si="55"/>
        <v>0</v>
      </c>
      <c r="N2245" s="70">
        <f>SUM($M$2085:M2245)/($A2245-273.15)</f>
        <v>0</v>
      </c>
      <c r="O2245" s="70">
        <f t="shared" si="56"/>
        <v>0</v>
      </c>
      <c r="P2245" s="70">
        <f t="shared" si="57"/>
        <v>0</v>
      </c>
      <c r="Q2245" s="70">
        <f t="shared" si="58"/>
        <v>0</v>
      </c>
      <c r="S2245" s="8" t="e">
        <f t="shared" si="59"/>
        <v>#DIV/0!</v>
      </c>
      <c r="U2245" s="8">
        <f t="shared" si="60"/>
        <v>29.536547563312499</v>
      </c>
      <c r="V2245" s="8">
        <f t="shared" si="61"/>
        <v>0</v>
      </c>
      <c r="W2245" s="70">
        <f>SUM($V$2085:V2245)/($A2245-273.15)</f>
        <v>0</v>
      </c>
      <c r="X2245" s="70">
        <f t="shared" si="62"/>
        <v>0</v>
      </c>
      <c r="Y2245" s="70">
        <f t="shared" si="63"/>
        <v>0</v>
      </c>
    </row>
    <row r="2246" spans="1:25" s="8" customFormat="1" x14ac:dyDescent="0.25">
      <c r="A2246" s="70">
        <f t="shared" si="64"/>
        <v>435.15</v>
      </c>
      <c r="B2246" s="70">
        <f t="shared" si="48"/>
        <v>34.536526561802496</v>
      </c>
      <c r="C2246" s="70">
        <f t="shared" si="50"/>
        <v>31.253046469497797</v>
      </c>
      <c r="D2246" s="70">
        <f t="shared" si="47"/>
        <v>29.311145775739195</v>
      </c>
      <c r="E2246" s="70">
        <f t="shared" si="49"/>
        <v>31.253046469497797</v>
      </c>
      <c r="G2246" s="70">
        <f t="shared" si="51"/>
        <v>0</v>
      </c>
      <c r="H2246" s="70">
        <f>SUM(G$2085:$G2246)/($A2246-273.15)</f>
        <v>0</v>
      </c>
      <c r="I2246" s="70">
        <f t="shared" si="52"/>
        <v>0</v>
      </c>
      <c r="J2246" s="70">
        <f t="shared" si="53"/>
        <v>0</v>
      </c>
      <c r="K2246" s="70">
        <f t="shared" si="54"/>
        <v>0</v>
      </c>
      <c r="M2246" s="70">
        <f t="shared" si="55"/>
        <v>0</v>
      </c>
      <c r="N2246" s="70">
        <f>SUM($M$2085:M2246)/($A2246-273.15)</f>
        <v>0</v>
      </c>
      <c r="O2246" s="70">
        <f t="shared" si="56"/>
        <v>0</v>
      </c>
      <c r="P2246" s="70">
        <f t="shared" si="57"/>
        <v>0</v>
      </c>
      <c r="Q2246" s="70">
        <f t="shared" si="58"/>
        <v>0</v>
      </c>
      <c r="S2246" s="8" t="e">
        <f t="shared" si="59"/>
        <v>#DIV/0!</v>
      </c>
      <c r="U2246" s="8">
        <f t="shared" si="60"/>
        <v>29.540531765812499</v>
      </c>
      <c r="V2246" s="8">
        <f t="shared" si="61"/>
        <v>0</v>
      </c>
      <c r="W2246" s="70">
        <f>SUM($V$2085:V2246)/($A2246-273.15)</f>
        <v>0</v>
      </c>
      <c r="X2246" s="70">
        <f t="shared" si="62"/>
        <v>0</v>
      </c>
      <c r="Y2246" s="70">
        <f t="shared" si="63"/>
        <v>0</v>
      </c>
    </row>
    <row r="2247" spans="1:25" s="8" customFormat="1" x14ac:dyDescent="0.25">
      <c r="A2247" s="70">
        <f t="shared" si="64"/>
        <v>436.15</v>
      </c>
      <c r="B2247" s="70">
        <f t="shared" si="48"/>
        <v>34.545193791502498</v>
      </c>
      <c r="C2247" s="70">
        <f t="shared" si="50"/>
        <v>31.263814236314857</v>
      </c>
      <c r="D2247" s="70">
        <f t="shared" si="47"/>
        <v>29.313830781815827</v>
      </c>
      <c r="E2247" s="70">
        <f t="shared" si="49"/>
        <v>31.263814236314857</v>
      </c>
      <c r="G2247" s="70">
        <f t="shared" si="51"/>
        <v>0</v>
      </c>
      <c r="H2247" s="70">
        <f>SUM(G$2085:$G2247)/($A2247-273.15)</f>
        <v>0</v>
      </c>
      <c r="I2247" s="70">
        <f t="shared" si="52"/>
        <v>0</v>
      </c>
      <c r="J2247" s="70">
        <f t="shared" si="53"/>
        <v>0</v>
      </c>
      <c r="K2247" s="70">
        <f t="shared" si="54"/>
        <v>0</v>
      </c>
      <c r="M2247" s="70">
        <f t="shared" si="55"/>
        <v>0</v>
      </c>
      <c r="N2247" s="70">
        <f>SUM($M$2085:M2247)/($A2247-273.15)</f>
        <v>0</v>
      </c>
      <c r="O2247" s="70">
        <f t="shared" si="56"/>
        <v>0</v>
      </c>
      <c r="P2247" s="70">
        <f t="shared" si="57"/>
        <v>0</v>
      </c>
      <c r="Q2247" s="70">
        <f t="shared" si="58"/>
        <v>0</v>
      </c>
      <c r="S2247" s="8" t="e">
        <f t="shared" si="59"/>
        <v>#DIV/0!</v>
      </c>
      <c r="U2247" s="8">
        <f t="shared" si="60"/>
        <v>29.5445318183125</v>
      </c>
      <c r="V2247" s="8">
        <f t="shared" si="61"/>
        <v>0</v>
      </c>
      <c r="W2247" s="70">
        <f>SUM($V$2085:V2247)/($A2247-273.15)</f>
        <v>0</v>
      </c>
      <c r="X2247" s="70">
        <f t="shared" si="62"/>
        <v>0</v>
      </c>
      <c r="Y2247" s="70">
        <f t="shared" si="63"/>
        <v>0</v>
      </c>
    </row>
    <row r="2248" spans="1:25" s="8" customFormat="1" x14ac:dyDescent="0.25">
      <c r="A2248" s="70">
        <f t="shared" si="64"/>
        <v>437.15</v>
      </c>
      <c r="B2248" s="70">
        <f t="shared" si="48"/>
        <v>34.553890559202493</v>
      </c>
      <c r="C2248" s="70">
        <f t="shared" si="50"/>
        <v>31.274533844543473</v>
      </c>
      <c r="D2248" s="70">
        <f t="shared" si="47"/>
        <v>29.31656090852151</v>
      </c>
      <c r="E2248" s="70">
        <f t="shared" si="49"/>
        <v>31.274533844543473</v>
      </c>
      <c r="G2248" s="70">
        <f t="shared" si="51"/>
        <v>0</v>
      </c>
      <c r="H2248" s="70">
        <f>SUM(G$2085:$G2248)/($A2248-273.15)</f>
        <v>0</v>
      </c>
      <c r="I2248" s="70">
        <f t="shared" si="52"/>
        <v>0</v>
      </c>
      <c r="J2248" s="70">
        <f t="shared" si="53"/>
        <v>0</v>
      </c>
      <c r="K2248" s="70">
        <f t="shared" si="54"/>
        <v>0</v>
      </c>
      <c r="M2248" s="70">
        <f t="shared" si="55"/>
        <v>0</v>
      </c>
      <c r="N2248" s="70">
        <f>SUM($M$2085:M2248)/($A2248-273.15)</f>
        <v>0</v>
      </c>
      <c r="O2248" s="70">
        <f t="shared" si="56"/>
        <v>0</v>
      </c>
      <c r="P2248" s="70">
        <f t="shared" si="57"/>
        <v>0</v>
      </c>
      <c r="Q2248" s="70">
        <f t="shared" si="58"/>
        <v>0</v>
      </c>
      <c r="S2248" s="8" t="e">
        <f t="shared" si="59"/>
        <v>#DIV/0!</v>
      </c>
      <c r="U2248" s="8">
        <f t="shared" si="60"/>
        <v>29.548547720812497</v>
      </c>
      <c r="V2248" s="8">
        <f t="shared" si="61"/>
        <v>0</v>
      </c>
      <c r="W2248" s="70">
        <f>SUM($V$2085:V2248)/($A2248-273.15)</f>
        <v>0</v>
      </c>
      <c r="X2248" s="70">
        <f t="shared" si="62"/>
        <v>0</v>
      </c>
      <c r="Y2248" s="70">
        <f t="shared" si="63"/>
        <v>0</v>
      </c>
    </row>
    <row r="2249" spans="1:25" s="8" customFormat="1" x14ac:dyDescent="0.25">
      <c r="A2249" s="70">
        <f t="shared" si="64"/>
        <v>438.15</v>
      </c>
      <c r="B2249" s="70">
        <f t="shared" si="48"/>
        <v>34.562616864902495</v>
      </c>
      <c r="C2249" s="70">
        <f t="shared" si="50"/>
        <v>31.285205726313901</v>
      </c>
      <c r="D2249" s="70">
        <f t="shared" si="47"/>
        <v>29.319335682599515</v>
      </c>
      <c r="E2249" s="70">
        <f t="shared" si="49"/>
        <v>31.285205726313901</v>
      </c>
      <c r="G2249" s="70">
        <f t="shared" si="51"/>
        <v>0</v>
      </c>
      <c r="H2249" s="70">
        <f>SUM(G$2085:$G2249)/($A2249-273.15)</f>
        <v>0</v>
      </c>
      <c r="I2249" s="70">
        <f t="shared" si="52"/>
        <v>0</v>
      </c>
      <c r="J2249" s="70">
        <f t="shared" si="53"/>
        <v>0</v>
      </c>
      <c r="K2249" s="70">
        <f t="shared" si="54"/>
        <v>0</v>
      </c>
      <c r="M2249" s="70">
        <f t="shared" si="55"/>
        <v>0</v>
      </c>
      <c r="N2249" s="70">
        <f>SUM($M$2085:M2249)/($A2249-273.15)</f>
        <v>0</v>
      </c>
      <c r="O2249" s="70">
        <f t="shared" si="56"/>
        <v>0</v>
      </c>
      <c r="P2249" s="70">
        <f t="shared" si="57"/>
        <v>0</v>
      </c>
      <c r="Q2249" s="70">
        <f t="shared" si="58"/>
        <v>0</v>
      </c>
      <c r="S2249" s="8" t="e">
        <f t="shared" si="59"/>
        <v>#DIV/0!</v>
      </c>
      <c r="U2249" s="8">
        <f t="shared" si="60"/>
        <v>29.552579473312498</v>
      </c>
      <c r="V2249" s="8">
        <f t="shared" si="61"/>
        <v>0</v>
      </c>
      <c r="W2249" s="70">
        <f>SUM($V$2085:V2249)/($A2249-273.15)</f>
        <v>0</v>
      </c>
      <c r="X2249" s="70">
        <f t="shared" si="62"/>
        <v>0</v>
      </c>
      <c r="Y2249" s="70">
        <f t="shared" si="63"/>
        <v>0</v>
      </c>
    </row>
    <row r="2250" spans="1:25" s="8" customFormat="1" x14ac:dyDescent="0.25">
      <c r="A2250" s="70">
        <f t="shared" si="64"/>
        <v>439.15</v>
      </c>
      <c r="B2250" s="70">
        <f t="shared" si="48"/>
        <v>34.571372708602496</v>
      </c>
      <c r="C2250" s="70">
        <f t="shared" si="50"/>
        <v>31.29583030884195</v>
      </c>
      <c r="D2250" s="70">
        <f t="shared" si="47"/>
        <v>29.322154636175306</v>
      </c>
      <c r="E2250" s="70">
        <f t="shared" si="49"/>
        <v>31.29583030884195</v>
      </c>
      <c r="G2250" s="70">
        <f t="shared" si="51"/>
        <v>0</v>
      </c>
      <c r="H2250" s="70">
        <f>SUM(G$2085:$G2250)/($A2250-273.15)</f>
        <v>0</v>
      </c>
      <c r="I2250" s="70">
        <f t="shared" si="52"/>
        <v>0</v>
      </c>
      <c r="J2250" s="70">
        <f t="shared" si="53"/>
        <v>0</v>
      </c>
      <c r="K2250" s="70">
        <f t="shared" si="54"/>
        <v>0</v>
      </c>
      <c r="M2250" s="70">
        <f t="shared" si="55"/>
        <v>0</v>
      </c>
      <c r="N2250" s="70">
        <f>SUM($M$2085:M2250)/($A2250-273.15)</f>
        <v>0</v>
      </c>
      <c r="O2250" s="70">
        <f t="shared" si="56"/>
        <v>0</v>
      </c>
      <c r="P2250" s="70">
        <f t="shared" si="57"/>
        <v>0</v>
      </c>
      <c r="Q2250" s="70">
        <f t="shared" si="58"/>
        <v>0</v>
      </c>
      <c r="S2250" s="8" t="e">
        <f t="shared" si="59"/>
        <v>#DIV/0!</v>
      </c>
      <c r="U2250" s="8">
        <f t="shared" si="60"/>
        <v>29.556627075812496</v>
      </c>
      <c r="V2250" s="8">
        <f t="shared" si="61"/>
        <v>0</v>
      </c>
      <c r="W2250" s="70">
        <f>SUM($V$2085:V2250)/($A2250-273.15)</f>
        <v>0</v>
      </c>
      <c r="X2250" s="70">
        <f t="shared" si="62"/>
        <v>0</v>
      </c>
      <c r="Y2250" s="70">
        <f t="shared" si="63"/>
        <v>0</v>
      </c>
    </row>
    <row r="2251" spans="1:25" s="8" customFormat="1" x14ac:dyDescent="0.25">
      <c r="A2251" s="70">
        <f t="shared" si="64"/>
        <v>440.15</v>
      </c>
      <c r="B2251" s="70">
        <f t="shared" si="48"/>
        <v>34.580158090302497</v>
      </c>
      <c r="C2251" s="70">
        <f t="shared" si="50"/>
        <v>31.306408014495869</v>
      </c>
      <c r="D2251" s="70">
        <f t="shared" si="47"/>
        <v>29.325017306683225</v>
      </c>
      <c r="E2251" s="70">
        <f t="shared" si="49"/>
        <v>31.306408014495869</v>
      </c>
      <c r="G2251" s="70">
        <f t="shared" si="51"/>
        <v>0</v>
      </c>
      <c r="H2251" s="70">
        <f>SUM(G$2085:$G2251)/($A2251-273.15)</f>
        <v>0</v>
      </c>
      <c r="I2251" s="70">
        <f t="shared" si="52"/>
        <v>0</v>
      </c>
      <c r="J2251" s="70">
        <f t="shared" si="53"/>
        <v>0</v>
      </c>
      <c r="K2251" s="70">
        <f t="shared" si="54"/>
        <v>0</v>
      </c>
      <c r="M2251" s="70">
        <f t="shared" si="55"/>
        <v>0</v>
      </c>
      <c r="N2251" s="70">
        <f>SUM($M$2085:M2251)/($A2251-273.15)</f>
        <v>0</v>
      </c>
      <c r="O2251" s="70">
        <f t="shared" si="56"/>
        <v>0</v>
      </c>
      <c r="P2251" s="70">
        <f t="shared" si="57"/>
        <v>0</v>
      </c>
      <c r="Q2251" s="70">
        <f t="shared" si="58"/>
        <v>0</v>
      </c>
      <c r="S2251" s="8" t="e">
        <f t="shared" si="59"/>
        <v>#DIV/0!</v>
      </c>
      <c r="U2251" s="8">
        <f t="shared" si="60"/>
        <v>29.560690528312499</v>
      </c>
      <c r="V2251" s="8">
        <f t="shared" si="61"/>
        <v>0</v>
      </c>
      <c r="W2251" s="70">
        <f>SUM($V$2085:V2251)/($A2251-273.15)</f>
        <v>0</v>
      </c>
      <c r="X2251" s="70">
        <f t="shared" si="62"/>
        <v>0</v>
      </c>
      <c r="Y2251" s="70">
        <f t="shared" si="63"/>
        <v>0</v>
      </c>
    </row>
    <row r="2252" spans="1:25" s="8" customFormat="1" x14ac:dyDescent="0.25">
      <c r="A2252" s="70">
        <f t="shared" si="64"/>
        <v>441.15</v>
      </c>
      <c r="B2252" s="70">
        <f t="shared" si="48"/>
        <v>34.588973010002498</v>
      </c>
      <c r="C2252" s="70">
        <f t="shared" si="50"/>
        <v>31.316939260862206</v>
      </c>
      <c r="D2252" s="70">
        <f t="shared" si="47"/>
        <v>29.327923236794412</v>
      </c>
      <c r="E2252" s="70">
        <f t="shared" si="49"/>
        <v>31.316939260862206</v>
      </c>
      <c r="G2252" s="70">
        <f t="shared" si="51"/>
        <v>0</v>
      </c>
      <c r="H2252" s="70">
        <f>SUM(G$2085:$G2252)/($A2252-273.15)</f>
        <v>0</v>
      </c>
      <c r="I2252" s="70">
        <f t="shared" si="52"/>
        <v>0</v>
      </c>
      <c r="J2252" s="70">
        <f t="shared" si="53"/>
        <v>0</v>
      </c>
      <c r="K2252" s="70">
        <f t="shared" si="54"/>
        <v>0</v>
      </c>
      <c r="M2252" s="70">
        <f t="shared" si="55"/>
        <v>0</v>
      </c>
      <c r="N2252" s="70">
        <f>SUM($M$2085:M2252)/($A2252-273.15)</f>
        <v>0</v>
      </c>
      <c r="O2252" s="70">
        <f t="shared" si="56"/>
        <v>0</v>
      </c>
      <c r="P2252" s="70">
        <f t="shared" si="57"/>
        <v>0</v>
      </c>
      <c r="Q2252" s="70">
        <f t="shared" si="58"/>
        <v>0</v>
      </c>
      <c r="S2252" s="8" t="e">
        <f t="shared" si="59"/>
        <v>#DIV/0!</v>
      </c>
      <c r="U2252" s="8">
        <f t="shared" si="60"/>
        <v>29.564769830812498</v>
      </c>
      <c r="V2252" s="8">
        <f t="shared" si="61"/>
        <v>0</v>
      </c>
      <c r="W2252" s="70">
        <f>SUM($V$2085:V2252)/($A2252-273.15)</f>
        <v>0</v>
      </c>
      <c r="X2252" s="70">
        <f t="shared" si="62"/>
        <v>0</v>
      </c>
      <c r="Y2252" s="70">
        <f t="shared" si="63"/>
        <v>0</v>
      </c>
    </row>
    <row r="2253" spans="1:25" s="8" customFormat="1" x14ac:dyDescent="0.25">
      <c r="A2253" s="70">
        <f t="shared" si="64"/>
        <v>442.15</v>
      </c>
      <c r="B2253" s="70">
        <f t="shared" si="48"/>
        <v>34.597817467702498</v>
      </c>
      <c r="C2253" s="70">
        <f t="shared" si="50"/>
        <v>31.327424460810633</v>
      </c>
      <c r="D2253" s="70">
        <f t="shared" si="47"/>
        <v>29.330871974345786</v>
      </c>
      <c r="E2253" s="70">
        <f t="shared" si="49"/>
        <v>31.327424460810633</v>
      </c>
      <c r="G2253" s="70">
        <f t="shared" si="51"/>
        <v>0</v>
      </c>
      <c r="H2253" s="70">
        <f>SUM(G$2085:$G2253)/($A2253-273.15)</f>
        <v>0</v>
      </c>
      <c r="I2253" s="70">
        <f t="shared" si="52"/>
        <v>0</v>
      </c>
      <c r="J2253" s="70">
        <f t="shared" si="53"/>
        <v>0</v>
      </c>
      <c r="K2253" s="70">
        <f t="shared" si="54"/>
        <v>0</v>
      </c>
      <c r="M2253" s="70">
        <f t="shared" si="55"/>
        <v>0</v>
      </c>
      <c r="N2253" s="70">
        <f>SUM($M$2085:M2253)/($A2253-273.15)</f>
        <v>0</v>
      </c>
      <c r="O2253" s="70">
        <f t="shared" si="56"/>
        <v>0</v>
      </c>
      <c r="P2253" s="70">
        <f t="shared" si="57"/>
        <v>0</v>
      </c>
      <c r="Q2253" s="70">
        <f t="shared" si="58"/>
        <v>0</v>
      </c>
      <c r="S2253" s="8" t="e">
        <f t="shared" si="59"/>
        <v>#DIV/0!</v>
      </c>
      <c r="U2253" s="8">
        <f t="shared" si="60"/>
        <v>29.568864983312498</v>
      </c>
      <c r="V2253" s="8">
        <f t="shared" si="61"/>
        <v>0</v>
      </c>
      <c r="W2253" s="70">
        <f>SUM($V$2085:V2253)/($A2253-273.15)</f>
        <v>0</v>
      </c>
      <c r="X2253" s="70">
        <f t="shared" si="62"/>
        <v>0</v>
      </c>
      <c r="Y2253" s="70">
        <f t="shared" si="63"/>
        <v>0</v>
      </c>
    </row>
    <row r="2254" spans="1:25" s="8" customFormat="1" x14ac:dyDescent="0.25">
      <c r="A2254" s="70">
        <f t="shared" si="64"/>
        <v>443.15</v>
      </c>
      <c r="B2254" s="70">
        <f t="shared" si="48"/>
        <v>34.606691463402498</v>
      </c>
      <c r="C2254" s="70">
        <f t="shared" si="50"/>
        <v>31.337864022557724</v>
      </c>
      <c r="D2254" s="70">
        <f t="shared" si="47"/>
        <v>29.333863072270201</v>
      </c>
      <c r="E2254" s="70">
        <f t="shared" si="49"/>
        <v>31.337864022557724</v>
      </c>
      <c r="G2254" s="70">
        <f t="shared" si="51"/>
        <v>0</v>
      </c>
      <c r="H2254" s="70">
        <f>SUM(G$2085:$G2254)/($A2254-273.15)</f>
        <v>0</v>
      </c>
      <c r="I2254" s="70">
        <f t="shared" si="52"/>
        <v>0</v>
      </c>
      <c r="J2254" s="70">
        <f t="shared" si="53"/>
        <v>0</v>
      </c>
      <c r="K2254" s="70">
        <f t="shared" si="54"/>
        <v>0</v>
      </c>
      <c r="M2254" s="70">
        <f t="shared" si="55"/>
        <v>0</v>
      </c>
      <c r="N2254" s="70">
        <f>SUM($M$2085:M2254)/($A2254-273.15)</f>
        <v>0</v>
      </c>
      <c r="O2254" s="70">
        <f t="shared" si="56"/>
        <v>0</v>
      </c>
      <c r="P2254" s="70">
        <f t="shared" si="57"/>
        <v>0</v>
      </c>
      <c r="Q2254" s="70">
        <f t="shared" si="58"/>
        <v>0</v>
      </c>
      <c r="S2254" s="8" t="e">
        <f t="shared" si="59"/>
        <v>#DIV/0!</v>
      </c>
      <c r="U2254" s="8">
        <f t="shared" si="60"/>
        <v>29.572975985812501</v>
      </c>
      <c r="V2254" s="8">
        <f t="shared" si="61"/>
        <v>0</v>
      </c>
      <c r="W2254" s="70">
        <f>SUM($V$2085:V2254)/($A2254-273.15)</f>
        <v>0</v>
      </c>
      <c r="X2254" s="70">
        <f t="shared" si="62"/>
        <v>0</v>
      </c>
      <c r="Y2254" s="70">
        <f t="shared" si="63"/>
        <v>0</v>
      </c>
    </row>
    <row r="2255" spans="1:25" s="8" customFormat="1" x14ac:dyDescent="0.25">
      <c r="A2255" s="70">
        <f t="shared" si="64"/>
        <v>444.15</v>
      </c>
      <c r="B2255" s="70">
        <f t="shared" si="48"/>
        <v>34.615594997102498</v>
      </c>
      <c r="C2255" s="70">
        <f t="shared" si="50"/>
        <v>31.348258349729772</v>
      </c>
      <c r="D2255" s="70">
        <f t="shared" si="47"/>
        <v>29.336896088527688</v>
      </c>
      <c r="E2255" s="70">
        <f t="shared" si="49"/>
        <v>31.348258349729772</v>
      </c>
      <c r="G2255" s="70">
        <f t="shared" si="51"/>
        <v>0</v>
      </c>
      <c r="H2255" s="70">
        <f>SUM(G$2085:$G2255)/($A2255-273.15)</f>
        <v>0</v>
      </c>
      <c r="I2255" s="70">
        <f t="shared" si="52"/>
        <v>0</v>
      </c>
      <c r="J2255" s="70">
        <f t="shared" si="53"/>
        <v>0</v>
      </c>
      <c r="K2255" s="70">
        <f t="shared" si="54"/>
        <v>0</v>
      </c>
      <c r="M2255" s="70">
        <f t="shared" si="55"/>
        <v>0</v>
      </c>
      <c r="N2255" s="70">
        <f>SUM($M$2085:M2255)/($A2255-273.15)</f>
        <v>0</v>
      </c>
      <c r="O2255" s="70">
        <f t="shared" si="56"/>
        <v>0</v>
      </c>
      <c r="P2255" s="70">
        <f t="shared" si="57"/>
        <v>0</v>
      </c>
      <c r="Q2255" s="70">
        <f t="shared" si="58"/>
        <v>0</v>
      </c>
      <c r="S2255" s="8" t="e">
        <f t="shared" si="59"/>
        <v>#DIV/0!</v>
      </c>
      <c r="U2255" s="8">
        <f t="shared" si="60"/>
        <v>29.577102838312499</v>
      </c>
      <c r="V2255" s="8">
        <f t="shared" si="61"/>
        <v>0</v>
      </c>
      <c r="W2255" s="70">
        <f>SUM($V$2085:V2255)/($A2255-273.15)</f>
        <v>0</v>
      </c>
      <c r="X2255" s="70">
        <f t="shared" si="62"/>
        <v>0</v>
      </c>
      <c r="Y2255" s="70">
        <f t="shared" si="63"/>
        <v>0</v>
      </c>
    </row>
    <row r="2256" spans="1:25" s="8" customFormat="1" x14ac:dyDescent="0.25">
      <c r="A2256" s="70">
        <f t="shared" si="64"/>
        <v>445.15</v>
      </c>
      <c r="B2256" s="70">
        <f t="shared" si="48"/>
        <v>34.624528068802498</v>
      </c>
      <c r="C2256" s="70">
        <f t="shared" si="50"/>
        <v>31.358607841424551</v>
      </c>
      <c r="D2256" s="70">
        <f t="shared" si="47"/>
        <v>29.339970586037744</v>
      </c>
      <c r="E2256" s="70">
        <f t="shared" si="49"/>
        <v>31.358607841424551</v>
      </c>
      <c r="G2256" s="70">
        <f t="shared" si="51"/>
        <v>0</v>
      </c>
      <c r="H2256" s="70">
        <f>SUM(G$2085:$G2256)/($A2256-273.15)</f>
        <v>0</v>
      </c>
      <c r="I2256" s="70">
        <f t="shared" si="52"/>
        <v>0</v>
      </c>
      <c r="J2256" s="70">
        <f t="shared" si="53"/>
        <v>0</v>
      </c>
      <c r="K2256" s="70">
        <f t="shared" si="54"/>
        <v>0</v>
      </c>
      <c r="M2256" s="70">
        <f t="shared" si="55"/>
        <v>0</v>
      </c>
      <c r="N2256" s="70">
        <f>SUM($M$2085:M2256)/($A2256-273.15)</f>
        <v>0</v>
      </c>
      <c r="O2256" s="70">
        <f t="shared" si="56"/>
        <v>0</v>
      </c>
      <c r="P2256" s="70">
        <f t="shared" si="57"/>
        <v>0</v>
      </c>
      <c r="Q2256" s="70">
        <f t="shared" si="58"/>
        <v>0</v>
      </c>
      <c r="S2256" s="8" t="e">
        <f t="shared" si="59"/>
        <v>#DIV/0!</v>
      </c>
      <c r="U2256" s="8">
        <f t="shared" si="60"/>
        <v>29.5812455408125</v>
      </c>
      <c r="V2256" s="8">
        <f t="shared" si="61"/>
        <v>0</v>
      </c>
      <c r="W2256" s="70">
        <f>SUM($V$2085:V2256)/($A2256-273.15)</f>
        <v>0</v>
      </c>
      <c r="X2256" s="70">
        <f t="shared" si="62"/>
        <v>0</v>
      </c>
      <c r="Y2256" s="70">
        <f t="shared" si="63"/>
        <v>0</v>
      </c>
    </row>
    <row r="2257" spans="1:25" s="8" customFormat="1" x14ac:dyDescent="0.25">
      <c r="A2257" s="70">
        <f t="shared" si="64"/>
        <v>446.15</v>
      </c>
      <c r="B2257" s="70">
        <f t="shared" si="48"/>
        <v>34.633490678502497</v>
      </c>
      <c r="C2257" s="70">
        <f t="shared" si="50"/>
        <v>31.368912892272174</v>
      </c>
      <c r="D2257" s="70">
        <f t="shared" si="47"/>
        <v>29.343086132612743</v>
      </c>
      <c r="E2257" s="70">
        <f t="shared" si="49"/>
        <v>31.368912892272174</v>
      </c>
      <c r="G2257" s="70">
        <f t="shared" si="51"/>
        <v>0</v>
      </c>
      <c r="H2257" s="70">
        <f>SUM(G$2085:$G2257)/($A2257-273.15)</f>
        <v>0</v>
      </c>
      <c r="I2257" s="70">
        <f t="shared" si="52"/>
        <v>0</v>
      </c>
      <c r="J2257" s="70">
        <f t="shared" si="53"/>
        <v>0</v>
      </c>
      <c r="K2257" s="70">
        <f t="shared" si="54"/>
        <v>0</v>
      </c>
      <c r="M2257" s="70">
        <f t="shared" si="55"/>
        <v>0</v>
      </c>
      <c r="N2257" s="70">
        <f>SUM($M$2085:M2257)/($A2257-273.15)</f>
        <v>0</v>
      </c>
      <c r="O2257" s="70">
        <f t="shared" si="56"/>
        <v>0</v>
      </c>
      <c r="P2257" s="70">
        <f t="shared" si="57"/>
        <v>0</v>
      </c>
      <c r="Q2257" s="70">
        <f t="shared" si="58"/>
        <v>0</v>
      </c>
      <c r="S2257" s="8" t="e">
        <f t="shared" si="59"/>
        <v>#DIV/0!</v>
      </c>
      <c r="U2257" s="8">
        <f t="shared" si="60"/>
        <v>29.585404093312498</v>
      </c>
      <c r="V2257" s="8">
        <f t="shared" si="61"/>
        <v>0</v>
      </c>
      <c r="W2257" s="70">
        <f>SUM($V$2085:V2257)/($A2257-273.15)</f>
        <v>0</v>
      </c>
      <c r="X2257" s="70">
        <f t="shared" si="62"/>
        <v>0</v>
      </c>
      <c r="Y2257" s="70">
        <f t="shared" si="63"/>
        <v>0</v>
      </c>
    </row>
    <row r="2258" spans="1:25" s="8" customFormat="1" x14ac:dyDescent="0.25">
      <c r="A2258" s="70">
        <f t="shared" si="64"/>
        <v>447.15</v>
      </c>
      <c r="B2258" s="70">
        <f t="shared" si="48"/>
        <v>34.642482826202496</v>
      </c>
      <c r="C2258" s="70">
        <f t="shared" si="50"/>
        <v>31.379173892494965</v>
      </c>
      <c r="D2258" s="70">
        <f t="shared" si="47"/>
        <v>29.346242300892335</v>
      </c>
      <c r="E2258" s="70">
        <f t="shared" si="49"/>
        <v>31.379173892494965</v>
      </c>
      <c r="G2258" s="70">
        <f t="shared" si="51"/>
        <v>0</v>
      </c>
      <c r="H2258" s="70">
        <f>SUM(G$2085:$G2258)/($A2258-273.15)</f>
        <v>0</v>
      </c>
      <c r="I2258" s="70">
        <f t="shared" si="52"/>
        <v>0</v>
      </c>
      <c r="J2258" s="70">
        <f t="shared" si="53"/>
        <v>0</v>
      </c>
      <c r="K2258" s="70">
        <f t="shared" si="54"/>
        <v>0</v>
      </c>
      <c r="M2258" s="70">
        <f t="shared" si="55"/>
        <v>0</v>
      </c>
      <c r="N2258" s="70">
        <f>SUM($M$2085:M2258)/($A2258-273.15)</f>
        <v>0</v>
      </c>
      <c r="O2258" s="70">
        <f t="shared" si="56"/>
        <v>0</v>
      </c>
      <c r="P2258" s="70">
        <f t="shared" si="57"/>
        <v>0</v>
      </c>
      <c r="Q2258" s="70">
        <f t="shared" si="58"/>
        <v>0</v>
      </c>
      <c r="S2258" s="8" t="e">
        <f t="shared" si="59"/>
        <v>#DIV/0!</v>
      </c>
      <c r="U2258" s="8">
        <f t="shared" si="60"/>
        <v>29.5895784958125</v>
      </c>
      <c r="V2258" s="8">
        <f t="shared" si="61"/>
        <v>0</v>
      </c>
      <c r="W2258" s="70">
        <f>SUM($V$2085:V2258)/($A2258-273.15)</f>
        <v>0</v>
      </c>
      <c r="X2258" s="70">
        <f t="shared" si="62"/>
        <v>0</v>
      </c>
      <c r="Y2258" s="70">
        <f t="shared" si="63"/>
        <v>0</v>
      </c>
    </row>
    <row r="2259" spans="1:25" s="8" customFormat="1" x14ac:dyDescent="0.25">
      <c r="A2259" s="70">
        <f t="shared" si="64"/>
        <v>448.15</v>
      </c>
      <c r="B2259" s="70">
        <f t="shared" si="48"/>
        <v>34.651504511902495</v>
      </c>
      <c r="C2259" s="70">
        <f t="shared" si="50"/>
        <v>31.389391227966406</v>
      </c>
      <c r="D2259" s="70">
        <f t="shared" si="47"/>
        <v>29.349438668278896</v>
      </c>
      <c r="E2259" s="70">
        <f t="shared" si="49"/>
        <v>31.389391227966406</v>
      </c>
      <c r="G2259" s="70">
        <f t="shared" si="51"/>
        <v>0</v>
      </c>
      <c r="H2259" s="70">
        <f>SUM(G$2085:$G2259)/($A2259-273.15)</f>
        <v>0</v>
      </c>
      <c r="I2259" s="70">
        <f t="shared" si="52"/>
        <v>0</v>
      </c>
      <c r="J2259" s="70">
        <f t="shared" si="53"/>
        <v>0</v>
      </c>
      <c r="K2259" s="70">
        <f t="shared" si="54"/>
        <v>0</v>
      </c>
      <c r="M2259" s="70">
        <f t="shared" si="55"/>
        <v>0</v>
      </c>
      <c r="N2259" s="70">
        <f>SUM($M$2085:M2259)/($A2259-273.15)</f>
        <v>0</v>
      </c>
      <c r="O2259" s="70">
        <f t="shared" si="56"/>
        <v>0</v>
      </c>
      <c r="P2259" s="70">
        <f t="shared" si="57"/>
        <v>0</v>
      </c>
      <c r="Q2259" s="70">
        <f t="shared" si="58"/>
        <v>0</v>
      </c>
      <c r="S2259" s="8" t="e">
        <f t="shared" si="59"/>
        <v>#DIV/0!</v>
      </c>
      <c r="U2259" s="8">
        <f t="shared" si="60"/>
        <v>29.593768748312499</v>
      </c>
      <c r="V2259" s="8">
        <f t="shared" si="61"/>
        <v>0</v>
      </c>
      <c r="W2259" s="70">
        <f>SUM($V$2085:V2259)/($A2259-273.15)</f>
        <v>0</v>
      </c>
      <c r="X2259" s="70">
        <f t="shared" si="62"/>
        <v>0</v>
      </c>
      <c r="Y2259" s="70">
        <f t="shared" si="63"/>
        <v>0</v>
      </c>
    </row>
    <row r="2260" spans="1:25" s="8" customFormat="1" x14ac:dyDescent="0.25">
      <c r="A2260" s="70">
        <f t="shared" si="64"/>
        <v>449.15</v>
      </c>
      <c r="B2260" s="70">
        <f t="shared" si="48"/>
        <v>34.6605557356025</v>
      </c>
      <c r="C2260" s="70">
        <f t="shared" si="50"/>
        <v>31.399565280269169</v>
      </c>
      <c r="D2260" s="70">
        <f t="shared" si="47"/>
        <v>29.352674816873975</v>
      </c>
      <c r="E2260" s="70">
        <f t="shared" si="49"/>
        <v>31.399565280269169</v>
      </c>
      <c r="G2260" s="70">
        <f t="shared" si="51"/>
        <v>0</v>
      </c>
      <c r="H2260" s="70">
        <f>SUM(G$2085:$G2260)/($A2260-273.15)</f>
        <v>0</v>
      </c>
      <c r="I2260" s="70">
        <f t="shared" si="52"/>
        <v>0</v>
      </c>
      <c r="J2260" s="70">
        <f t="shared" si="53"/>
        <v>0</v>
      </c>
      <c r="K2260" s="70">
        <f t="shared" si="54"/>
        <v>0</v>
      </c>
      <c r="M2260" s="70">
        <f t="shared" si="55"/>
        <v>0</v>
      </c>
      <c r="N2260" s="70">
        <f>SUM($M$2085:M2260)/($A2260-273.15)</f>
        <v>0</v>
      </c>
      <c r="O2260" s="70">
        <f t="shared" si="56"/>
        <v>0</v>
      </c>
      <c r="P2260" s="70">
        <f t="shared" si="57"/>
        <v>0</v>
      </c>
      <c r="Q2260" s="70">
        <f t="shared" si="58"/>
        <v>0</v>
      </c>
      <c r="S2260" s="8" t="e">
        <f t="shared" si="59"/>
        <v>#DIV/0!</v>
      </c>
      <c r="U2260" s="8">
        <f t="shared" si="60"/>
        <v>29.597974850812498</v>
      </c>
      <c r="V2260" s="8">
        <f t="shared" si="61"/>
        <v>0</v>
      </c>
      <c r="W2260" s="70">
        <f>SUM($V$2085:V2260)/($A2260-273.15)</f>
        <v>0</v>
      </c>
      <c r="X2260" s="70">
        <f t="shared" si="62"/>
        <v>0</v>
      </c>
      <c r="Y2260" s="70">
        <f t="shared" si="63"/>
        <v>0</v>
      </c>
    </row>
    <row r="2261" spans="1:25" s="8" customFormat="1" x14ac:dyDescent="0.25">
      <c r="A2261" s="70">
        <f t="shared" si="64"/>
        <v>450.15</v>
      </c>
      <c r="B2261" s="70">
        <f t="shared" si="48"/>
        <v>34.669636497302498</v>
      </c>
      <c r="C2261" s="70">
        <f t="shared" si="50"/>
        <v>31.409696426752262</v>
      </c>
      <c r="D2261" s="70">
        <f t="shared" si="47"/>
        <v>29.355950333415723</v>
      </c>
      <c r="E2261" s="70">
        <f t="shared" si="49"/>
        <v>31.409696426752262</v>
      </c>
      <c r="G2261" s="70">
        <f t="shared" si="51"/>
        <v>0</v>
      </c>
      <c r="H2261" s="70">
        <f>SUM(G$2085:$G2261)/($A2261-273.15)</f>
        <v>0</v>
      </c>
      <c r="I2261" s="70">
        <f t="shared" si="52"/>
        <v>0</v>
      </c>
      <c r="J2261" s="70">
        <f t="shared" si="53"/>
        <v>0</v>
      </c>
      <c r="K2261" s="70">
        <f t="shared" si="54"/>
        <v>0</v>
      </c>
      <c r="M2261" s="70">
        <f t="shared" si="55"/>
        <v>0</v>
      </c>
      <c r="N2261" s="70">
        <f>SUM($M$2085:M2261)/($A2261-273.15)</f>
        <v>0</v>
      </c>
      <c r="O2261" s="70">
        <f t="shared" si="56"/>
        <v>0</v>
      </c>
      <c r="P2261" s="70">
        <f t="shared" si="57"/>
        <v>0</v>
      </c>
      <c r="Q2261" s="70">
        <f t="shared" si="58"/>
        <v>0</v>
      </c>
      <c r="S2261" s="8" t="e">
        <f t="shared" si="59"/>
        <v>#DIV/0!</v>
      </c>
      <c r="U2261" s="8">
        <f t="shared" si="60"/>
        <v>29.602196803312498</v>
      </c>
      <c r="V2261" s="8">
        <f t="shared" si="61"/>
        <v>0</v>
      </c>
      <c r="W2261" s="70">
        <f>SUM($V$2085:V2261)/($A2261-273.15)</f>
        <v>0</v>
      </c>
      <c r="X2261" s="70">
        <f t="shared" si="62"/>
        <v>0</v>
      </c>
      <c r="Y2261" s="70">
        <f t="shared" si="63"/>
        <v>0</v>
      </c>
    </row>
    <row r="2262" spans="1:25" s="8" customFormat="1" x14ac:dyDescent="0.25">
      <c r="A2262" s="70">
        <f t="shared" si="64"/>
        <v>451.15</v>
      </c>
      <c r="B2262" s="70">
        <f t="shared" si="48"/>
        <v>34.678746797002496</v>
      </c>
      <c r="C2262" s="70">
        <f t="shared" si="50"/>
        <v>31.419785040587236</v>
      </c>
      <c r="D2262" s="70">
        <f t="shared" si="47"/>
        <v>29.359264809217315</v>
      </c>
      <c r="E2262" s="70">
        <f t="shared" si="49"/>
        <v>31.419785040587236</v>
      </c>
      <c r="G2262" s="70">
        <f t="shared" si="51"/>
        <v>0</v>
      </c>
      <c r="H2262" s="70">
        <f>SUM(G$2085:$G2262)/($A2262-273.15)</f>
        <v>0</v>
      </c>
      <c r="I2262" s="70">
        <f t="shared" si="52"/>
        <v>0</v>
      </c>
      <c r="J2262" s="70">
        <f t="shared" si="53"/>
        <v>0</v>
      </c>
      <c r="K2262" s="70">
        <f t="shared" si="54"/>
        <v>0</v>
      </c>
      <c r="M2262" s="70">
        <f t="shared" si="55"/>
        <v>0</v>
      </c>
      <c r="N2262" s="70">
        <f>SUM($M$2085:M2262)/($A2262-273.15)</f>
        <v>0</v>
      </c>
      <c r="O2262" s="70">
        <f t="shared" si="56"/>
        <v>0</v>
      </c>
      <c r="P2262" s="70">
        <f t="shared" si="57"/>
        <v>0</v>
      </c>
      <c r="Q2262" s="70">
        <f t="shared" si="58"/>
        <v>0</v>
      </c>
      <c r="S2262" s="8" t="e">
        <f t="shared" si="59"/>
        <v>#DIV/0!</v>
      </c>
      <c r="U2262" s="8">
        <f t="shared" si="60"/>
        <v>29.606434605812499</v>
      </c>
      <c r="V2262" s="8">
        <f t="shared" si="61"/>
        <v>0</v>
      </c>
      <c r="W2262" s="70">
        <f>SUM($V$2085:V2262)/($A2262-273.15)</f>
        <v>0</v>
      </c>
      <c r="X2262" s="70">
        <f t="shared" si="62"/>
        <v>0</v>
      </c>
      <c r="Y2262" s="70">
        <f t="shared" si="63"/>
        <v>0</v>
      </c>
    </row>
    <row r="2263" spans="1:25" s="8" customFormat="1" x14ac:dyDescent="0.25">
      <c r="A2263" s="70">
        <f t="shared" si="64"/>
        <v>452.15</v>
      </c>
      <c r="B2263" s="70">
        <f t="shared" si="48"/>
        <v>34.687886634702494</v>
      </c>
      <c r="C2263" s="70">
        <f t="shared" si="50"/>
        <v>31.429831490823574</v>
      </c>
      <c r="D2263" s="70">
        <f t="shared" si="47"/>
        <v>29.362617840106278</v>
      </c>
      <c r="E2263" s="70">
        <f t="shared" si="49"/>
        <v>31.429831490823574</v>
      </c>
      <c r="G2263" s="70">
        <f t="shared" si="51"/>
        <v>0</v>
      </c>
      <c r="H2263" s="70">
        <f>SUM(G$2085:$G2263)/($A2263-273.15)</f>
        <v>0</v>
      </c>
      <c r="I2263" s="70">
        <f t="shared" si="52"/>
        <v>0</v>
      </c>
      <c r="J2263" s="70">
        <f t="shared" si="53"/>
        <v>0</v>
      </c>
      <c r="K2263" s="70">
        <f t="shared" si="54"/>
        <v>0</v>
      </c>
      <c r="M2263" s="70">
        <f t="shared" si="55"/>
        <v>0</v>
      </c>
      <c r="N2263" s="70">
        <f>SUM($M$2085:M2263)/($A2263-273.15)</f>
        <v>0</v>
      </c>
      <c r="O2263" s="70">
        <f t="shared" si="56"/>
        <v>0</v>
      </c>
      <c r="P2263" s="70">
        <f t="shared" si="57"/>
        <v>0</v>
      </c>
      <c r="Q2263" s="70">
        <f t="shared" si="58"/>
        <v>0</v>
      </c>
      <c r="S2263" s="8" t="e">
        <f t="shared" si="59"/>
        <v>#DIV/0!</v>
      </c>
      <c r="U2263" s="8">
        <f t="shared" si="60"/>
        <v>29.610688258312496</v>
      </c>
      <c r="V2263" s="8">
        <f t="shared" si="61"/>
        <v>0</v>
      </c>
      <c r="W2263" s="70">
        <f>SUM($V$2085:V2263)/($A2263-273.15)</f>
        <v>0</v>
      </c>
      <c r="X2263" s="70">
        <f t="shared" si="62"/>
        <v>0</v>
      </c>
      <c r="Y2263" s="70">
        <f t="shared" si="63"/>
        <v>0</v>
      </c>
    </row>
    <row r="2264" spans="1:25" s="8" customFormat="1" x14ac:dyDescent="0.25">
      <c r="A2264" s="70">
        <f t="shared" si="64"/>
        <v>453.15</v>
      </c>
      <c r="B2264" s="70">
        <f t="shared" si="48"/>
        <v>34.697056010402498</v>
      </c>
      <c r="C2264" s="70">
        <f t="shared" si="50"/>
        <v>31.439836142443223</v>
      </c>
      <c r="D2264" s="70">
        <f t="shared" si="47"/>
        <v>29.366009026364818</v>
      </c>
      <c r="E2264" s="70">
        <f t="shared" si="49"/>
        <v>31.439836142443223</v>
      </c>
      <c r="G2264" s="70">
        <f t="shared" si="51"/>
        <v>0</v>
      </c>
      <c r="H2264" s="70">
        <f>SUM(G$2085:$G2264)/($A2264-273.15)</f>
        <v>0</v>
      </c>
      <c r="I2264" s="70">
        <f t="shared" si="52"/>
        <v>0</v>
      </c>
      <c r="J2264" s="70">
        <f t="shared" si="53"/>
        <v>0</v>
      </c>
      <c r="K2264" s="70">
        <f t="shared" si="54"/>
        <v>0</v>
      </c>
      <c r="M2264" s="70">
        <f t="shared" si="55"/>
        <v>0</v>
      </c>
      <c r="N2264" s="70">
        <f>SUM($M$2085:M2264)/($A2264-273.15)</f>
        <v>0</v>
      </c>
      <c r="O2264" s="70">
        <f t="shared" si="56"/>
        <v>0</v>
      </c>
      <c r="P2264" s="70">
        <f t="shared" si="57"/>
        <v>0</v>
      </c>
      <c r="Q2264" s="70">
        <f t="shared" si="58"/>
        <v>0</v>
      </c>
      <c r="S2264" s="8" t="e">
        <f t="shared" si="59"/>
        <v>#DIV/0!</v>
      </c>
      <c r="U2264" s="8">
        <f t="shared" si="60"/>
        <v>29.614957760812498</v>
      </c>
      <c r="V2264" s="8">
        <f t="shared" si="61"/>
        <v>0</v>
      </c>
      <c r="W2264" s="70">
        <f>SUM($V$2085:V2264)/($A2264-273.15)</f>
        <v>0</v>
      </c>
      <c r="X2264" s="70">
        <f t="shared" si="62"/>
        <v>0</v>
      </c>
      <c r="Y2264" s="70">
        <f t="shared" si="63"/>
        <v>0</v>
      </c>
    </row>
    <row r="2265" spans="1:25" s="8" customFormat="1" x14ac:dyDescent="0.25">
      <c r="A2265" s="70">
        <f t="shared" si="64"/>
        <v>454.15</v>
      </c>
      <c r="B2265" s="70">
        <f t="shared" si="48"/>
        <v>34.706254924102495</v>
      </c>
      <c r="C2265" s="70">
        <f t="shared" si="50"/>
        <v>31.44979935641425</v>
      </c>
      <c r="D2265" s="70">
        <f t="shared" si="47"/>
        <v>29.369437972671005</v>
      </c>
      <c r="E2265" s="70">
        <f t="shared" si="49"/>
        <v>31.44979935641425</v>
      </c>
      <c r="G2265" s="70">
        <f t="shared" si="51"/>
        <v>0</v>
      </c>
      <c r="H2265" s="70">
        <f>SUM(G$2085:$G2265)/($A2265-273.15)</f>
        <v>0</v>
      </c>
      <c r="I2265" s="70">
        <f t="shared" si="52"/>
        <v>0</v>
      </c>
      <c r="J2265" s="70">
        <f t="shared" si="53"/>
        <v>0</v>
      </c>
      <c r="K2265" s="70">
        <f t="shared" si="54"/>
        <v>0</v>
      </c>
      <c r="M2265" s="70">
        <f t="shared" si="55"/>
        <v>0</v>
      </c>
      <c r="N2265" s="70">
        <f>SUM($M$2085:M2265)/($A2265-273.15)</f>
        <v>0</v>
      </c>
      <c r="O2265" s="70">
        <f t="shared" si="56"/>
        <v>0</v>
      </c>
      <c r="P2265" s="70">
        <f t="shared" si="57"/>
        <v>0</v>
      </c>
      <c r="Q2265" s="70">
        <f t="shared" si="58"/>
        <v>0</v>
      </c>
      <c r="S2265" s="8" t="e">
        <f t="shared" si="59"/>
        <v>#DIV/0!</v>
      </c>
      <c r="U2265" s="8">
        <f t="shared" si="60"/>
        <v>29.619243113312496</v>
      </c>
      <c r="V2265" s="8">
        <f t="shared" si="61"/>
        <v>0</v>
      </c>
      <c r="W2265" s="70">
        <f>SUM($V$2085:V2265)/($A2265-273.15)</f>
        <v>0</v>
      </c>
      <c r="X2265" s="70">
        <f t="shared" si="62"/>
        <v>0</v>
      </c>
      <c r="Y2265" s="70">
        <f t="shared" si="63"/>
        <v>0</v>
      </c>
    </row>
    <row r="2266" spans="1:25" s="8" customFormat="1" x14ac:dyDescent="0.25">
      <c r="A2266" s="70">
        <f t="shared" si="64"/>
        <v>455.15</v>
      </c>
      <c r="B2266" s="70">
        <f t="shared" si="48"/>
        <v>34.715483375802499</v>
      </c>
      <c r="C2266" s="70">
        <f t="shared" si="50"/>
        <v>31.459721489743718</v>
      </c>
      <c r="D2266" s="70">
        <f t="shared" si="47"/>
        <v>29.3729042880409</v>
      </c>
      <c r="E2266" s="70">
        <f t="shared" si="49"/>
        <v>31.459721489743718</v>
      </c>
      <c r="G2266" s="70">
        <f t="shared" si="51"/>
        <v>0</v>
      </c>
      <c r="H2266" s="70">
        <f>SUM(G$2085:$G2266)/($A2266-273.15)</f>
        <v>0</v>
      </c>
      <c r="I2266" s="70">
        <f t="shared" si="52"/>
        <v>0</v>
      </c>
      <c r="J2266" s="70">
        <f t="shared" si="53"/>
        <v>0</v>
      </c>
      <c r="K2266" s="70">
        <f t="shared" si="54"/>
        <v>0</v>
      </c>
      <c r="M2266" s="70">
        <f t="shared" si="55"/>
        <v>0</v>
      </c>
      <c r="N2266" s="70">
        <f>SUM($M$2085:M2266)/($A2266-273.15)</f>
        <v>0</v>
      </c>
      <c r="O2266" s="70">
        <f t="shared" si="56"/>
        <v>0</v>
      </c>
      <c r="P2266" s="70">
        <f t="shared" si="57"/>
        <v>0</v>
      </c>
      <c r="Q2266" s="70">
        <f t="shared" si="58"/>
        <v>0</v>
      </c>
      <c r="S2266" s="8" t="e">
        <f t="shared" si="59"/>
        <v>#DIV/0!</v>
      </c>
      <c r="U2266" s="8">
        <f t="shared" si="60"/>
        <v>29.623544315812499</v>
      </c>
      <c r="V2266" s="8">
        <f t="shared" si="61"/>
        <v>0</v>
      </c>
      <c r="W2266" s="70">
        <f>SUM($V$2085:V2266)/($A2266-273.15)</f>
        <v>0</v>
      </c>
      <c r="X2266" s="70">
        <f t="shared" si="62"/>
        <v>0</v>
      </c>
      <c r="Y2266" s="70">
        <f t="shared" si="63"/>
        <v>0</v>
      </c>
    </row>
    <row r="2267" spans="1:25" s="8" customFormat="1" x14ac:dyDescent="0.25">
      <c r="A2267" s="70">
        <f t="shared" si="64"/>
        <v>456.15</v>
      </c>
      <c r="B2267" s="70">
        <f t="shared" si="48"/>
        <v>34.724741365502496</v>
      </c>
      <c r="C2267" s="70">
        <f t="shared" si="50"/>
        <v>31.469602895529718</v>
      </c>
      <c r="D2267" s="70">
        <f t="shared" si="47"/>
        <v>29.376407585771556</v>
      </c>
      <c r="E2267" s="70">
        <f t="shared" si="49"/>
        <v>31.469602895529718</v>
      </c>
      <c r="G2267" s="70">
        <f t="shared" si="51"/>
        <v>0</v>
      </c>
      <c r="H2267" s="70">
        <f>SUM(G$2085:$G2267)/($A2267-273.15)</f>
        <v>0</v>
      </c>
      <c r="I2267" s="70">
        <f t="shared" si="52"/>
        <v>0</v>
      </c>
      <c r="J2267" s="70">
        <f t="shared" si="53"/>
        <v>0</v>
      </c>
      <c r="K2267" s="70">
        <f t="shared" si="54"/>
        <v>0</v>
      </c>
      <c r="M2267" s="70">
        <f t="shared" si="55"/>
        <v>0</v>
      </c>
      <c r="N2267" s="70">
        <f>SUM($M$2085:M2267)/($A2267-273.15)</f>
        <v>0</v>
      </c>
      <c r="O2267" s="70">
        <f t="shared" si="56"/>
        <v>0</v>
      </c>
      <c r="P2267" s="70">
        <f t="shared" si="57"/>
        <v>0</v>
      </c>
      <c r="Q2267" s="70">
        <f t="shared" si="58"/>
        <v>0</v>
      </c>
      <c r="S2267" s="8" t="e">
        <f t="shared" si="59"/>
        <v>#DIV/0!</v>
      </c>
      <c r="U2267" s="8">
        <f t="shared" si="60"/>
        <v>29.627861368312502</v>
      </c>
      <c r="V2267" s="8">
        <f t="shared" si="61"/>
        <v>0</v>
      </c>
      <c r="W2267" s="70">
        <f>SUM($V$2085:V2267)/($A2267-273.15)</f>
        <v>0</v>
      </c>
      <c r="X2267" s="70">
        <f t="shared" si="62"/>
        <v>0</v>
      </c>
      <c r="Y2267" s="70">
        <f t="shared" si="63"/>
        <v>0</v>
      </c>
    </row>
    <row r="2268" spans="1:25" s="8" customFormat="1" x14ac:dyDescent="0.25">
      <c r="A2268" s="70">
        <f t="shared" si="64"/>
        <v>457.15</v>
      </c>
      <c r="B2268" s="70">
        <f t="shared" si="48"/>
        <v>34.734028893202499</v>
      </c>
      <c r="C2268" s="70">
        <f t="shared" si="50"/>
        <v>31.479443923012621</v>
      </c>
      <c r="D2268" s="70">
        <f t="shared" si="47"/>
        <v>29.379947483384893</v>
      </c>
      <c r="E2268" s="70">
        <f t="shared" si="49"/>
        <v>31.479443923012621</v>
      </c>
      <c r="G2268" s="70">
        <f t="shared" si="51"/>
        <v>0</v>
      </c>
      <c r="H2268" s="70">
        <f>SUM(G$2085:$G2268)/($A2268-273.15)</f>
        <v>0</v>
      </c>
      <c r="I2268" s="70">
        <f t="shared" si="52"/>
        <v>0</v>
      </c>
      <c r="J2268" s="70">
        <f t="shared" si="53"/>
        <v>0</v>
      </c>
      <c r="K2268" s="70">
        <f t="shared" si="54"/>
        <v>0</v>
      </c>
      <c r="M2268" s="70">
        <f t="shared" si="55"/>
        <v>0</v>
      </c>
      <c r="N2268" s="70">
        <f>SUM($M$2085:M2268)/($A2268-273.15)</f>
        <v>0</v>
      </c>
      <c r="O2268" s="70">
        <f t="shared" si="56"/>
        <v>0</v>
      </c>
      <c r="P2268" s="70">
        <f t="shared" si="57"/>
        <v>0</v>
      </c>
      <c r="Q2268" s="70">
        <f t="shared" si="58"/>
        <v>0</v>
      </c>
      <c r="S2268" s="8" t="e">
        <f t="shared" si="59"/>
        <v>#DIV/0!</v>
      </c>
      <c r="U2268" s="8">
        <f t="shared" si="60"/>
        <v>29.632194270812498</v>
      </c>
      <c r="V2268" s="8">
        <f t="shared" si="61"/>
        <v>0</v>
      </c>
      <c r="W2268" s="70">
        <f>SUM($V$2085:V2268)/($A2268-273.15)</f>
        <v>0</v>
      </c>
      <c r="X2268" s="70">
        <f t="shared" si="62"/>
        <v>0</v>
      </c>
      <c r="Y2268" s="70">
        <f t="shared" si="63"/>
        <v>0</v>
      </c>
    </row>
    <row r="2269" spans="1:25" s="8" customFormat="1" x14ac:dyDescent="0.25">
      <c r="A2269" s="70">
        <f t="shared" si="64"/>
        <v>458.15</v>
      </c>
      <c r="B2269" s="70">
        <f t="shared" si="48"/>
        <v>34.743345958902495</v>
      </c>
      <c r="C2269" s="70">
        <f t="shared" si="50"/>
        <v>31.489244917625534</v>
      </c>
      <c r="D2269" s="70">
        <f t="shared" si="47"/>
        <v>29.383523602572431</v>
      </c>
      <c r="E2269" s="70">
        <f t="shared" si="49"/>
        <v>31.489244917625534</v>
      </c>
      <c r="G2269" s="70">
        <f t="shared" si="51"/>
        <v>0</v>
      </c>
      <c r="H2269" s="70">
        <f>SUM(G$2085:$G2269)/($A2269-273.15)</f>
        <v>0</v>
      </c>
      <c r="I2269" s="70">
        <f t="shared" si="52"/>
        <v>0</v>
      </c>
      <c r="J2269" s="70">
        <f t="shared" si="53"/>
        <v>0</v>
      </c>
      <c r="K2269" s="70">
        <f t="shared" si="54"/>
        <v>0</v>
      </c>
      <c r="M2269" s="70">
        <f t="shared" si="55"/>
        <v>0</v>
      </c>
      <c r="N2269" s="70">
        <f>SUM($M$2085:M2269)/($A2269-273.15)</f>
        <v>0</v>
      </c>
      <c r="O2269" s="70">
        <f t="shared" si="56"/>
        <v>0</v>
      </c>
      <c r="P2269" s="70">
        <f t="shared" si="57"/>
        <v>0</v>
      </c>
      <c r="Q2269" s="70">
        <f t="shared" si="58"/>
        <v>0</v>
      </c>
      <c r="S2269" s="8" t="e">
        <f t="shared" si="59"/>
        <v>#DIV/0!</v>
      </c>
      <c r="U2269" s="8">
        <f t="shared" si="60"/>
        <v>29.636543023312498</v>
      </c>
      <c r="V2269" s="8">
        <f t="shared" si="61"/>
        <v>0</v>
      </c>
      <c r="W2269" s="70">
        <f>SUM($V$2085:V2269)/($A2269-273.15)</f>
        <v>0</v>
      </c>
      <c r="X2269" s="70">
        <f t="shared" si="62"/>
        <v>0</v>
      </c>
      <c r="Y2269" s="70">
        <f t="shared" si="63"/>
        <v>0</v>
      </c>
    </row>
    <row r="2270" spans="1:25" s="8" customFormat="1" x14ac:dyDescent="0.25">
      <c r="A2270" s="70">
        <f t="shared" si="64"/>
        <v>459.15</v>
      </c>
      <c r="B2270" s="70">
        <f t="shared" si="48"/>
        <v>34.752692562602498</v>
      </c>
      <c r="C2270" s="70">
        <f t="shared" si="50"/>
        <v>31.499006221044016</v>
      </c>
      <c r="D2270" s="70">
        <f t="shared" si="47"/>
        <v>29.387135569140856</v>
      </c>
      <c r="E2270" s="70">
        <f t="shared" si="49"/>
        <v>31.499006221044016</v>
      </c>
      <c r="G2270" s="70">
        <f t="shared" si="51"/>
        <v>0</v>
      </c>
      <c r="H2270" s="70">
        <f>SUM(G$2085:$G2270)/($A2270-273.15)</f>
        <v>0</v>
      </c>
      <c r="I2270" s="70">
        <f t="shared" si="52"/>
        <v>0</v>
      </c>
      <c r="J2270" s="70">
        <f t="shared" si="53"/>
        <v>0</v>
      </c>
      <c r="K2270" s="70">
        <f t="shared" si="54"/>
        <v>0</v>
      </c>
      <c r="M2270" s="70">
        <f t="shared" si="55"/>
        <v>0</v>
      </c>
      <c r="N2270" s="70">
        <f>SUM($M$2085:M2270)/($A2270-273.15)</f>
        <v>0</v>
      </c>
      <c r="O2270" s="70">
        <f t="shared" si="56"/>
        <v>0</v>
      </c>
      <c r="P2270" s="70">
        <f t="shared" si="57"/>
        <v>0</v>
      </c>
      <c r="Q2270" s="70">
        <f t="shared" si="58"/>
        <v>0</v>
      </c>
      <c r="S2270" s="8" t="e">
        <f t="shared" si="59"/>
        <v>#DIV/0!</v>
      </c>
      <c r="U2270" s="8">
        <f t="shared" si="60"/>
        <v>29.640907625812499</v>
      </c>
      <c r="V2270" s="8">
        <f t="shared" si="61"/>
        <v>0</v>
      </c>
      <c r="W2270" s="70">
        <f>SUM($V$2085:V2270)/($A2270-273.15)</f>
        <v>0</v>
      </c>
      <c r="X2270" s="70">
        <f t="shared" si="62"/>
        <v>0</v>
      </c>
      <c r="Y2270" s="70">
        <f t="shared" si="63"/>
        <v>0</v>
      </c>
    </row>
    <row r="2271" spans="1:25" s="8" customFormat="1" x14ac:dyDescent="0.25">
      <c r="A2271" s="70">
        <f t="shared" si="64"/>
        <v>460.15</v>
      </c>
      <c r="B2271" s="70">
        <f t="shared" si="48"/>
        <v>34.7620687043025</v>
      </c>
      <c r="C2271" s="70">
        <f t="shared" si="50"/>
        <v>31.508728171234996</v>
      </c>
      <c r="D2271" s="70">
        <f t="shared" si="47"/>
        <v>29.390783012958426</v>
      </c>
      <c r="E2271" s="70">
        <f t="shared" si="49"/>
        <v>31.508728171234996</v>
      </c>
      <c r="G2271" s="70">
        <f t="shared" si="51"/>
        <v>0</v>
      </c>
      <c r="H2271" s="70">
        <f>SUM(G$2085:$G2271)/($A2271-273.15)</f>
        <v>0</v>
      </c>
      <c r="I2271" s="70">
        <f t="shared" si="52"/>
        <v>0</v>
      </c>
      <c r="J2271" s="70">
        <f t="shared" si="53"/>
        <v>0</v>
      </c>
      <c r="K2271" s="70">
        <f t="shared" si="54"/>
        <v>0</v>
      </c>
      <c r="M2271" s="70">
        <f t="shared" si="55"/>
        <v>0</v>
      </c>
      <c r="N2271" s="70">
        <f>SUM($M$2085:M2271)/($A2271-273.15)</f>
        <v>0</v>
      </c>
      <c r="O2271" s="70">
        <f t="shared" si="56"/>
        <v>0</v>
      </c>
      <c r="P2271" s="70">
        <f t="shared" si="57"/>
        <v>0</v>
      </c>
      <c r="Q2271" s="70">
        <f t="shared" si="58"/>
        <v>0</v>
      </c>
      <c r="S2271" s="8" t="e">
        <f t="shared" si="59"/>
        <v>#DIV/0!</v>
      </c>
      <c r="U2271" s="8">
        <f t="shared" si="60"/>
        <v>29.6452880783125</v>
      </c>
      <c r="V2271" s="8">
        <f t="shared" si="61"/>
        <v>0</v>
      </c>
      <c r="W2271" s="70">
        <f>SUM($V$2085:V2271)/($A2271-273.15)</f>
        <v>0</v>
      </c>
      <c r="X2271" s="70">
        <f t="shared" si="62"/>
        <v>0</v>
      </c>
      <c r="Y2271" s="70">
        <f t="shared" si="63"/>
        <v>0</v>
      </c>
    </row>
    <row r="2272" spans="1:25" s="8" customFormat="1" x14ac:dyDescent="0.25">
      <c r="A2272" s="70">
        <f t="shared" si="64"/>
        <v>461.15</v>
      </c>
      <c r="B2272" s="70">
        <f t="shared" si="48"/>
        <v>34.771474384002495</v>
      </c>
      <c r="C2272" s="70">
        <f t="shared" si="50"/>
        <v>31.518411102505013</v>
      </c>
      <c r="D2272" s="70">
        <f t="shared" si="47"/>
        <v>29.394465567902177</v>
      </c>
      <c r="E2272" s="70">
        <f t="shared" si="49"/>
        <v>31.518411102505013</v>
      </c>
      <c r="G2272" s="70">
        <f t="shared" si="51"/>
        <v>0</v>
      </c>
      <c r="H2272" s="70">
        <f>SUM(G$2085:$G2272)/($A2272-273.15)</f>
        <v>0</v>
      </c>
      <c r="I2272" s="70">
        <f t="shared" si="52"/>
        <v>0</v>
      </c>
      <c r="J2272" s="70">
        <f t="shared" si="53"/>
        <v>0</v>
      </c>
      <c r="K2272" s="70">
        <f t="shared" si="54"/>
        <v>0</v>
      </c>
      <c r="M2272" s="70">
        <f t="shared" si="55"/>
        <v>0</v>
      </c>
      <c r="N2272" s="70">
        <f>SUM($M$2085:M2272)/($A2272-273.15)</f>
        <v>0</v>
      </c>
      <c r="O2272" s="70">
        <f t="shared" si="56"/>
        <v>0</v>
      </c>
      <c r="P2272" s="70">
        <f t="shared" si="57"/>
        <v>0</v>
      </c>
      <c r="Q2272" s="70">
        <f t="shared" si="58"/>
        <v>0</v>
      </c>
      <c r="S2272" s="8" t="e">
        <f t="shared" si="59"/>
        <v>#DIV/0!</v>
      </c>
      <c r="U2272" s="8">
        <f t="shared" si="60"/>
        <v>29.649684380812499</v>
      </c>
      <c r="V2272" s="8">
        <f t="shared" si="61"/>
        <v>0</v>
      </c>
      <c r="W2272" s="70">
        <f>SUM($V$2085:V2272)/($A2272-273.15)</f>
        <v>0</v>
      </c>
      <c r="X2272" s="70">
        <f t="shared" si="62"/>
        <v>0</v>
      </c>
      <c r="Y2272" s="70">
        <f t="shared" si="63"/>
        <v>0</v>
      </c>
    </row>
    <row r="2273" spans="1:25" s="8" customFormat="1" x14ac:dyDescent="0.25">
      <c r="A2273" s="70">
        <f t="shared" si="64"/>
        <v>462.15</v>
      </c>
      <c r="B2273" s="70">
        <f t="shared" si="48"/>
        <v>34.780909601702497</v>
      </c>
      <c r="C2273" s="70">
        <f t="shared" si="50"/>
        <v>31.528055345547642</v>
      </c>
      <c r="D2273" s="70">
        <f t="shared" si="47"/>
        <v>29.39818287180595</v>
      </c>
      <c r="E2273" s="70">
        <f t="shared" si="49"/>
        <v>31.528055345547642</v>
      </c>
      <c r="G2273" s="70">
        <f t="shared" si="51"/>
        <v>0</v>
      </c>
      <c r="H2273" s="70">
        <f>SUM(G$2085:$G2273)/($A2273-273.15)</f>
        <v>0</v>
      </c>
      <c r="I2273" s="70">
        <f t="shared" si="52"/>
        <v>0</v>
      </c>
      <c r="J2273" s="70">
        <f t="shared" si="53"/>
        <v>0</v>
      </c>
      <c r="K2273" s="70">
        <f t="shared" si="54"/>
        <v>0</v>
      </c>
      <c r="M2273" s="70">
        <f t="shared" si="55"/>
        <v>0</v>
      </c>
      <c r="N2273" s="70">
        <f>SUM($M$2085:M2273)/($A2273-273.15)</f>
        <v>0</v>
      </c>
      <c r="O2273" s="70">
        <f t="shared" si="56"/>
        <v>0</v>
      </c>
      <c r="P2273" s="70">
        <f t="shared" si="57"/>
        <v>0</v>
      </c>
      <c r="Q2273" s="70">
        <f t="shared" si="58"/>
        <v>0</v>
      </c>
      <c r="S2273" s="8" t="e">
        <f t="shared" si="59"/>
        <v>#DIV/0!</v>
      </c>
      <c r="U2273" s="8">
        <f t="shared" si="60"/>
        <v>29.654096533312497</v>
      </c>
      <c r="V2273" s="8">
        <f t="shared" si="61"/>
        <v>0</v>
      </c>
      <c r="W2273" s="70">
        <f>SUM($V$2085:V2273)/($A2273-273.15)</f>
        <v>0</v>
      </c>
      <c r="X2273" s="70">
        <f t="shared" si="62"/>
        <v>0</v>
      </c>
      <c r="Y2273" s="70">
        <f t="shared" si="63"/>
        <v>0</v>
      </c>
    </row>
    <row r="2274" spans="1:25" s="8" customFormat="1" x14ac:dyDescent="0.25">
      <c r="A2274" s="70">
        <f t="shared" si="64"/>
        <v>463.15</v>
      </c>
      <c r="B2274" s="70">
        <f t="shared" si="48"/>
        <v>34.790374357402499</v>
      </c>
      <c r="C2274" s="70">
        <f t="shared" si="50"/>
        <v>31.537661227490275</v>
      </c>
      <c r="D2274" s="70">
        <f t="shared" si="47"/>
        <v>29.401934566409157</v>
      </c>
      <c r="E2274" s="70">
        <f t="shared" si="49"/>
        <v>31.537661227490275</v>
      </c>
      <c r="G2274" s="70">
        <f t="shared" si="51"/>
        <v>0</v>
      </c>
      <c r="H2274" s="70">
        <f>SUM(G$2085:$G2274)/($A2274-273.15)</f>
        <v>0</v>
      </c>
      <c r="I2274" s="70">
        <f t="shared" si="52"/>
        <v>0</v>
      </c>
      <c r="J2274" s="70">
        <f t="shared" si="53"/>
        <v>0</v>
      </c>
      <c r="K2274" s="70">
        <f t="shared" si="54"/>
        <v>0</v>
      </c>
      <c r="M2274" s="70">
        <f t="shared" si="55"/>
        <v>0</v>
      </c>
      <c r="N2274" s="70">
        <f>SUM($M$2085:M2274)/($A2274-273.15)</f>
        <v>0</v>
      </c>
      <c r="O2274" s="70">
        <f t="shared" si="56"/>
        <v>0</v>
      </c>
      <c r="P2274" s="70">
        <f t="shared" si="57"/>
        <v>0</v>
      </c>
      <c r="Q2274" s="70">
        <f t="shared" si="58"/>
        <v>0</v>
      </c>
      <c r="S2274" s="8" t="e">
        <f t="shared" si="59"/>
        <v>#DIV/0!</v>
      </c>
      <c r="U2274" s="8">
        <f t="shared" si="60"/>
        <v>29.658524535812496</v>
      </c>
      <c r="V2274" s="8">
        <f t="shared" si="61"/>
        <v>0</v>
      </c>
      <c r="W2274" s="70">
        <f>SUM($V$2085:V2274)/($A2274-273.15)</f>
        <v>0</v>
      </c>
      <c r="X2274" s="70">
        <f t="shared" si="62"/>
        <v>0</v>
      </c>
      <c r="Y2274" s="70">
        <f t="shared" si="63"/>
        <v>0</v>
      </c>
    </row>
    <row r="2275" spans="1:25" s="8" customFormat="1" x14ac:dyDescent="0.25">
      <c r="A2275" s="70">
        <f t="shared" si="64"/>
        <v>464.15</v>
      </c>
      <c r="B2275" s="70">
        <f t="shared" si="48"/>
        <v>34.7998686511025</v>
      </c>
      <c r="C2275" s="70">
        <f t="shared" si="50"/>
        <v>31.547229071940158</v>
      </c>
      <c r="D2275" s="70">
        <f t="shared" ref="D2275:D2338" si="65">22.552+(13.209/1000)*$A2275+(3.13*100000)/$A2275/$A2275-(3.389*0.000001)*$A2275*$A2275</f>
        <v>29.405720297306384</v>
      </c>
      <c r="E2275" s="70">
        <f t="shared" si="49"/>
        <v>31.547229071940158</v>
      </c>
      <c r="G2275" s="70">
        <f t="shared" si="51"/>
        <v>0</v>
      </c>
      <c r="H2275" s="70">
        <f>SUM(G$2085:$G2275)/($A2275-273.15)</f>
        <v>0</v>
      </c>
      <c r="I2275" s="70">
        <f t="shared" si="52"/>
        <v>0</v>
      </c>
      <c r="J2275" s="70">
        <f t="shared" si="53"/>
        <v>0</v>
      </c>
      <c r="K2275" s="70">
        <f t="shared" si="54"/>
        <v>0</v>
      </c>
      <c r="M2275" s="70">
        <f t="shared" si="55"/>
        <v>0</v>
      </c>
      <c r="N2275" s="70">
        <f>SUM($M$2085:M2275)/($A2275-273.15)</f>
        <v>0</v>
      </c>
      <c r="O2275" s="70">
        <f t="shared" si="56"/>
        <v>0</v>
      </c>
      <c r="P2275" s="70">
        <f t="shared" si="57"/>
        <v>0</v>
      </c>
      <c r="Q2275" s="70">
        <f t="shared" si="58"/>
        <v>0</v>
      </c>
      <c r="S2275" s="8" t="e">
        <f t="shared" si="59"/>
        <v>#DIV/0!</v>
      </c>
      <c r="U2275" s="8">
        <f t="shared" si="60"/>
        <v>29.6629683883125</v>
      </c>
      <c r="V2275" s="8">
        <f t="shared" si="61"/>
        <v>0</v>
      </c>
      <c r="W2275" s="70">
        <f>SUM($V$2085:V2275)/($A2275-273.15)</f>
        <v>0</v>
      </c>
      <c r="X2275" s="70">
        <f t="shared" si="62"/>
        <v>0</v>
      </c>
      <c r="Y2275" s="70">
        <f t="shared" si="63"/>
        <v>0</v>
      </c>
    </row>
    <row r="2276" spans="1:25" s="8" customFormat="1" x14ac:dyDescent="0.25">
      <c r="A2276" s="70">
        <f t="shared" si="64"/>
        <v>465.15</v>
      </c>
      <c r="B2276" s="70">
        <f t="shared" si="48"/>
        <v>34.809392482802494</v>
      </c>
      <c r="C2276" s="70">
        <f t="shared" si="50"/>
        <v>31.556759199029756</v>
      </c>
      <c r="D2276" s="70">
        <f t="shared" si="65"/>
        <v>29.409539713897694</v>
      </c>
      <c r="E2276" s="70">
        <f t="shared" si="49"/>
        <v>31.556759199029756</v>
      </c>
      <c r="G2276" s="70">
        <f t="shared" si="51"/>
        <v>0</v>
      </c>
      <c r="H2276" s="70">
        <f>SUM(G$2085:$G2276)/($A2276-273.15)</f>
        <v>0</v>
      </c>
      <c r="I2276" s="70">
        <f t="shared" si="52"/>
        <v>0</v>
      </c>
      <c r="J2276" s="70">
        <f t="shared" si="53"/>
        <v>0</v>
      </c>
      <c r="K2276" s="70">
        <f t="shared" si="54"/>
        <v>0</v>
      </c>
      <c r="M2276" s="70">
        <f t="shared" si="55"/>
        <v>0</v>
      </c>
      <c r="N2276" s="70">
        <f>SUM($M$2085:M2276)/($A2276-273.15)</f>
        <v>0</v>
      </c>
      <c r="O2276" s="70">
        <f t="shared" si="56"/>
        <v>0</v>
      </c>
      <c r="P2276" s="70">
        <f t="shared" si="57"/>
        <v>0</v>
      </c>
      <c r="Q2276" s="70">
        <f t="shared" si="58"/>
        <v>0</v>
      </c>
      <c r="S2276" s="8" t="e">
        <f t="shared" si="59"/>
        <v>#DIV/0!</v>
      </c>
      <c r="U2276" s="8">
        <f t="shared" si="60"/>
        <v>29.6674280908125</v>
      </c>
      <c r="V2276" s="8">
        <f t="shared" si="61"/>
        <v>0</v>
      </c>
      <c r="W2276" s="70">
        <f>SUM($V$2085:V2276)/($A2276-273.15)</f>
        <v>0</v>
      </c>
      <c r="X2276" s="70">
        <f t="shared" si="62"/>
        <v>0</v>
      </c>
      <c r="Y2276" s="70">
        <f t="shared" si="63"/>
        <v>0</v>
      </c>
    </row>
    <row r="2277" spans="1:25" s="8" customFormat="1" x14ac:dyDescent="0.25">
      <c r="A2277" s="70">
        <f t="shared" si="64"/>
        <v>466.15</v>
      </c>
      <c r="B2277" s="70">
        <f t="shared" ref="B2277:B2340" si="66">33.568-(4.201/1000)*$A2277-(0*100000)/$A2277/$A2277+(14.769*0.000001)*$A2277*$A2277</f>
        <v>34.818945852502495</v>
      </c>
      <c r="C2277" s="70">
        <f t="shared" si="50"/>
        <v>31.56625192546143</v>
      </c>
      <c r="D2277" s="70">
        <f t="shared" si="65"/>
        <v>29.413392469339698</v>
      </c>
      <c r="E2277" s="70">
        <f t="shared" ref="E2277:E2340" si="67">31.012+(4.19/1000)*$A2277-(2.858*100000)/$A2277/$A2277-(0.385*0.000001)*$A2277*$A2277</f>
        <v>31.56625192546143</v>
      </c>
      <c r="G2277" s="70">
        <f t="shared" si="51"/>
        <v>0</v>
      </c>
      <c r="H2277" s="70">
        <f>SUM(G$2085:$G2277)/($A2277-273.15)</f>
        <v>0</v>
      </c>
      <c r="I2277" s="70">
        <f t="shared" si="52"/>
        <v>0</v>
      </c>
      <c r="J2277" s="70">
        <f t="shared" si="53"/>
        <v>0</v>
      </c>
      <c r="K2277" s="70">
        <f t="shared" si="54"/>
        <v>0</v>
      </c>
      <c r="M2277" s="70">
        <f t="shared" si="55"/>
        <v>0</v>
      </c>
      <c r="N2277" s="70">
        <f>SUM($M$2085:M2277)/($A2277-273.15)</f>
        <v>0</v>
      </c>
      <c r="O2277" s="70">
        <f t="shared" si="56"/>
        <v>0</v>
      </c>
      <c r="P2277" s="70">
        <f t="shared" si="57"/>
        <v>0</v>
      </c>
      <c r="Q2277" s="70">
        <f t="shared" si="58"/>
        <v>0</v>
      </c>
      <c r="S2277" s="8" t="e">
        <f t="shared" si="59"/>
        <v>#DIV/0!</v>
      </c>
      <c r="U2277" s="8">
        <f t="shared" si="60"/>
        <v>29.671903643312497</v>
      </c>
      <c r="V2277" s="8">
        <f t="shared" si="61"/>
        <v>0</v>
      </c>
      <c r="W2277" s="70">
        <f>SUM($V$2085:V2277)/($A2277-273.15)</f>
        <v>0</v>
      </c>
      <c r="X2277" s="70">
        <f t="shared" si="62"/>
        <v>0</v>
      </c>
      <c r="Y2277" s="70">
        <f t="shared" si="63"/>
        <v>0</v>
      </c>
    </row>
    <row r="2278" spans="1:25" s="8" customFormat="1" x14ac:dyDescent="0.25">
      <c r="A2278" s="70">
        <f t="shared" si="64"/>
        <v>467.15</v>
      </c>
      <c r="B2278" s="70">
        <f t="shared" si="66"/>
        <v>34.828528760202495</v>
      </c>
      <c r="C2278" s="70">
        <f t="shared" ref="C2278:C2341" si="68">31.012+(4.19/1000)*$A2278-(2.858*100000)/$A2278/$A2278-(0.385*0.000001)*$A2278*$A2278</f>
        <v>31.575707564551447</v>
      </c>
      <c r="D2278" s="70">
        <f t="shared" si="65"/>
        <v>29.417278220497369</v>
      </c>
      <c r="E2278" s="70">
        <f t="shared" si="67"/>
        <v>31.575707564551447</v>
      </c>
      <c r="G2278" s="70">
        <f t="shared" ref="G2278:G2341" si="69">($I$2039*$B2278+$I$2040*$C2278+$I$2041*$D2278)</f>
        <v>0</v>
      </c>
      <c r="H2278" s="70">
        <f>SUM(G$2085:$G2278)/($A2278-273.15)</f>
        <v>0</v>
      </c>
      <c r="I2278" s="70">
        <f t="shared" ref="I2278:I2341" si="70">H2278*($A2278-273.15)*0.000001</f>
        <v>0</v>
      </c>
      <c r="J2278" s="70">
        <f t="shared" ref="J2278:J2341" si="71">$N$2039-I2278</f>
        <v>0</v>
      </c>
      <c r="K2278" s="70">
        <f t="shared" ref="K2278:K2341" si="72">IF(AND(J2278&gt;0,J2279&lt;0),A2278-273.15,0)</f>
        <v>0</v>
      </c>
      <c r="M2278" s="70">
        <f t="shared" ref="M2278:M2341" si="73">($K$2050*$B2278+$K$2049*$C2278+$K$2048*$D2278+$K$2047*$E2278)</f>
        <v>0</v>
      </c>
      <c r="N2278" s="70">
        <f>SUM($M$2085:M2278)/($A2278-273.15)</f>
        <v>0</v>
      </c>
      <c r="O2278" s="70">
        <f t="shared" ref="O2278:O2341" si="74">N2278*($A2278-273.15)*0.000001</f>
        <v>0</v>
      </c>
      <c r="P2278" s="70">
        <f t="shared" ref="P2278:P2341" si="75">$N$2039-O2278</f>
        <v>0</v>
      </c>
      <c r="Q2278" s="70">
        <f t="shared" ref="Q2278:Q2341" si="76">IF(AND(P2278&gt;0,P2279&lt;0),A2278-273.15,0)</f>
        <v>0</v>
      </c>
      <c r="S2278" s="8" t="e">
        <f t="shared" ref="S2278:S2341" si="77">IF($P$2050-$A2278=0,$O2278,0)</f>
        <v>#DIV/0!</v>
      </c>
      <c r="U2278" s="8">
        <f t="shared" ref="U2278:U2341" si="78">29.304-(2.905/1000)*$A2278-(0*100000)/$A2278/$A2278+(7.925*0.000001)*$A2278*$A2278</f>
        <v>29.676395045812498</v>
      </c>
      <c r="V2278" s="8">
        <f t="shared" ref="V2278:V2341" si="79">($L$2071*$B2278+$L$2072*$C2278+$L$2070*$D2278+$L$2073*$U2278)</f>
        <v>0</v>
      </c>
      <c r="W2278" s="70">
        <f>SUM($V$2085:V2278)/($A2278-273.15)</f>
        <v>0</v>
      </c>
      <c r="X2278" s="70">
        <f t="shared" ref="X2278:X2341" si="80">W2278*($A2278-273.15)*0.000001</f>
        <v>0</v>
      </c>
      <c r="Y2278" s="70">
        <f t="shared" ref="Y2278:Y2341" si="81">$N$2039-X2278</f>
        <v>0</v>
      </c>
    </row>
    <row r="2279" spans="1:25" s="8" customFormat="1" x14ac:dyDescent="0.25">
      <c r="A2279" s="70">
        <f t="shared" ref="A2279:A2342" si="82">A2278+1</f>
        <v>468.15</v>
      </c>
      <c r="B2279" s="70">
        <f t="shared" si="66"/>
        <v>34.838141205902495</v>
      </c>
      <c r="C2279" s="70">
        <f t="shared" si="68"/>
        <v>31.585126426273334</v>
      </c>
      <c r="D2279" s="70">
        <f t="shared" si="65"/>
        <v>29.42119662789657</v>
      </c>
      <c r="E2279" s="70">
        <f t="shared" si="67"/>
        <v>31.585126426273334</v>
      </c>
      <c r="G2279" s="70">
        <f t="shared" si="69"/>
        <v>0</v>
      </c>
      <c r="H2279" s="70">
        <f>SUM(G$2085:$G2279)/($A2279-273.15)</f>
        <v>0</v>
      </c>
      <c r="I2279" s="70">
        <f t="shared" si="70"/>
        <v>0</v>
      </c>
      <c r="J2279" s="70">
        <f t="shared" si="71"/>
        <v>0</v>
      </c>
      <c r="K2279" s="70">
        <f t="shared" si="72"/>
        <v>0</v>
      </c>
      <c r="M2279" s="70">
        <f t="shared" si="73"/>
        <v>0</v>
      </c>
      <c r="N2279" s="70">
        <f>SUM($M$2085:M2279)/($A2279-273.15)</f>
        <v>0</v>
      </c>
      <c r="O2279" s="70">
        <f t="shared" si="74"/>
        <v>0</v>
      </c>
      <c r="P2279" s="70">
        <f t="shared" si="75"/>
        <v>0</v>
      </c>
      <c r="Q2279" s="70">
        <f t="shared" si="76"/>
        <v>0</v>
      </c>
      <c r="S2279" s="8" t="e">
        <f t="shared" si="77"/>
        <v>#DIV/0!</v>
      </c>
      <c r="U2279" s="8">
        <f t="shared" si="78"/>
        <v>29.680902298312496</v>
      </c>
      <c r="V2279" s="8">
        <f t="shared" si="79"/>
        <v>0</v>
      </c>
      <c r="W2279" s="70">
        <f>SUM($V$2085:V2279)/($A2279-273.15)</f>
        <v>0</v>
      </c>
      <c r="X2279" s="70">
        <f t="shared" si="80"/>
        <v>0</v>
      </c>
      <c r="Y2279" s="70">
        <f t="shared" si="81"/>
        <v>0</v>
      </c>
    </row>
    <row r="2280" spans="1:25" s="8" customFormat="1" x14ac:dyDescent="0.25">
      <c r="A2280" s="70">
        <f t="shared" si="82"/>
        <v>469.15</v>
      </c>
      <c r="B2280" s="70">
        <f t="shared" si="66"/>
        <v>34.847783189602495</v>
      </c>
      <c r="C2280" s="70">
        <f t="shared" si="68"/>
        <v>31.594508817300564</v>
      </c>
      <c r="D2280" s="70">
        <f t="shared" si="65"/>
        <v>29.425147355677247</v>
      </c>
      <c r="E2280" s="70">
        <f t="shared" si="67"/>
        <v>31.594508817300564</v>
      </c>
      <c r="G2280" s="70">
        <f t="shared" si="69"/>
        <v>0</v>
      </c>
      <c r="H2280" s="70">
        <f>SUM(G$2085:$G2280)/($A2280-273.15)</f>
        <v>0</v>
      </c>
      <c r="I2280" s="70">
        <f t="shared" si="70"/>
        <v>0</v>
      </c>
      <c r="J2280" s="70">
        <f t="shared" si="71"/>
        <v>0</v>
      </c>
      <c r="K2280" s="70">
        <f t="shared" si="72"/>
        <v>0</v>
      </c>
      <c r="M2280" s="70">
        <f t="shared" si="73"/>
        <v>0</v>
      </c>
      <c r="N2280" s="70">
        <f>SUM($M$2085:M2280)/($A2280-273.15)</f>
        <v>0</v>
      </c>
      <c r="O2280" s="70">
        <f t="shared" si="74"/>
        <v>0</v>
      </c>
      <c r="P2280" s="70">
        <f t="shared" si="75"/>
        <v>0</v>
      </c>
      <c r="Q2280" s="70">
        <f t="shared" si="76"/>
        <v>0</v>
      </c>
      <c r="S2280" s="8" t="e">
        <f t="shared" si="77"/>
        <v>#DIV/0!</v>
      </c>
      <c r="U2280" s="8">
        <f t="shared" si="78"/>
        <v>29.685425400812498</v>
      </c>
      <c r="V2280" s="8">
        <f t="shared" si="79"/>
        <v>0</v>
      </c>
      <c r="W2280" s="70">
        <f>SUM($V$2085:V2280)/($A2280-273.15)</f>
        <v>0</v>
      </c>
      <c r="X2280" s="70">
        <f t="shared" si="80"/>
        <v>0</v>
      </c>
      <c r="Y2280" s="70">
        <f t="shared" si="81"/>
        <v>0</v>
      </c>
    </row>
    <row r="2281" spans="1:25" s="8" customFormat="1" x14ac:dyDescent="0.25">
      <c r="A2281" s="70">
        <f t="shared" si="82"/>
        <v>470.15</v>
      </c>
      <c r="B2281" s="70">
        <f t="shared" si="66"/>
        <v>34.857454711302495</v>
      </c>
      <c r="C2281" s="70">
        <f t="shared" si="68"/>
        <v>31.603855041048639</v>
      </c>
      <c r="D2281" s="70">
        <f t="shared" si="65"/>
        <v>29.429130071547409</v>
      </c>
      <c r="E2281" s="70">
        <f t="shared" si="67"/>
        <v>31.603855041048639</v>
      </c>
      <c r="G2281" s="70">
        <f t="shared" si="69"/>
        <v>0</v>
      </c>
      <c r="H2281" s="70">
        <f>SUM(G$2085:$G2281)/($A2281-273.15)</f>
        <v>0</v>
      </c>
      <c r="I2281" s="70">
        <f t="shared" si="70"/>
        <v>0</v>
      </c>
      <c r="J2281" s="70">
        <f t="shared" si="71"/>
        <v>0</v>
      </c>
      <c r="K2281" s="70">
        <f t="shared" si="72"/>
        <v>0</v>
      </c>
      <c r="M2281" s="70">
        <f t="shared" si="73"/>
        <v>0</v>
      </c>
      <c r="N2281" s="70">
        <f>SUM($M$2085:M2281)/($A2281-273.15)</f>
        <v>0</v>
      </c>
      <c r="O2281" s="70">
        <f t="shared" si="74"/>
        <v>0</v>
      </c>
      <c r="P2281" s="70">
        <f t="shared" si="75"/>
        <v>0</v>
      </c>
      <c r="Q2281" s="70">
        <f t="shared" si="76"/>
        <v>0</v>
      </c>
      <c r="S2281" s="8" t="e">
        <f t="shared" si="77"/>
        <v>#DIV/0!</v>
      </c>
      <c r="U2281" s="8">
        <f t="shared" si="78"/>
        <v>29.689964353312497</v>
      </c>
      <c r="V2281" s="8">
        <f t="shared" si="79"/>
        <v>0</v>
      </c>
      <c r="W2281" s="70">
        <f>SUM($V$2085:V2281)/($A2281-273.15)</f>
        <v>0</v>
      </c>
      <c r="X2281" s="70">
        <f t="shared" si="80"/>
        <v>0</v>
      </c>
      <c r="Y2281" s="70">
        <f t="shared" si="81"/>
        <v>0</v>
      </c>
    </row>
    <row r="2282" spans="1:25" s="8" customFormat="1" x14ac:dyDescent="0.25">
      <c r="A2282" s="70">
        <f t="shared" si="82"/>
        <v>471.15</v>
      </c>
      <c r="B2282" s="70">
        <f t="shared" si="66"/>
        <v>34.867155771002494</v>
      </c>
      <c r="C2282" s="70">
        <f t="shared" si="68"/>
        <v>31.613165397716553</v>
      </c>
      <c r="D2282" s="70">
        <f t="shared" si="65"/>
        <v>29.433144446737689</v>
      </c>
      <c r="E2282" s="70">
        <f t="shared" si="67"/>
        <v>31.613165397716553</v>
      </c>
      <c r="G2282" s="70">
        <f t="shared" si="69"/>
        <v>0</v>
      </c>
      <c r="H2282" s="70">
        <f>SUM(G$2085:$G2282)/($A2282-273.15)</f>
        <v>0</v>
      </c>
      <c r="I2282" s="70">
        <f t="shared" si="70"/>
        <v>0</v>
      </c>
      <c r="J2282" s="70">
        <f t="shared" si="71"/>
        <v>0</v>
      </c>
      <c r="K2282" s="70">
        <f t="shared" si="72"/>
        <v>0</v>
      </c>
      <c r="M2282" s="70">
        <f t="shared" si="73"/>
        <v>0</v>
      </c>
      <c r="N2282" s="70">
        <f>SUM($M$2085:M2282)/($A2282-273.15)</f>
        <v>0</v>
      </c>
      <c r="O2282" s="70">
        <f t="shared" si="74"/>
        <v>0</v>
      </c>
      <c r="P2282" s="70">
        <f t="shared" si="75"/>
        <v>0</v>
      </c>
      <c r="Q2282" s="70">
        <f t="shared" si="76"/>
        <v>0</v>
      </c>
      <c r="S2282" s="8" t="e">
        <f t="shared" si="77"/>
        <v>#DIV/0!</v>
      </c>
      <c r="U2282" s="8">
        <f t="shared" si="78"/>
        <v>29.6945191558125</v>
      </c>
      <c r="V2282" s="8">
        <f t="shared" si="79"/>
        <v>0</v>
      </c>
      <c r="W2282" s="70">
        <f>SUM($V$2085:V2282)/($A2282-273.15)</f>
        <v>0</v>
      </c>
      <c r="X2282" s="70">
        <f t="shared" si="80"/>
        <v>0</v>
      </c>
      <c r="Y2282" s="70">
        <f t="shared" si="81"/>
        <v>0</v>
      </c>
    </row>
    <row r="2283" spans="1:25" s="8" customFormat="1" x14ac:dyDescent="0.25">
      <c r="A2283" s="70">
        <f t="shared" si="82"/>
        <v>472.15</v>
      </c>
      <c r="B2283" s="70">
        <f t="shared" si="66"/>
        <v>34.8768863687025</v>
      </c>
      <c r="C2283" s="70">
        <f t="shared" si="68"/>
        <v>31.622440184327584</v>
      </c>
      <c r="D2283" s="70">
        <f t="shared" si="65"/>
        <v>29.437190155956682</v>
      </c>
      <c r="E2283" s="70">
        <f t="shared" si="67"/>
        <v>31.622440184327584</v>
      </c>
      <c r="G2283" s="70">
        <f t="shared" si="69"/>
        <v>0</v>
      </c>
      <c r="H2283" s="70">
        <f>SUM(G$2085:$G2283)/($A2283-273.15)</f>
        <v>0</v>
      </c>
      <c r="I2283" s="70">
        <f t="shared" si="70"/>
        <v>0</v>
      </c>
      <c r="J2283" s="70">
        <f t="shared" si="71"/>
        <v>0</v>
      </c>
      <c r="K2283" s="70">
        <f t="shared" si="72"/>
        <v>0</v>
      </c>
      <c r="M2283" s="70">
        <f t="shared" si="73"/>
        <v>0</v>
      </c>
      <c r="N2283" s="70">
        <f>SUM($M$2085:M2283)/($A2283-273.15)</f>
        <v>0</v>
      </c>
      <c r="O2283" s="70">
        <f t="shared" si="74"/>
        <v>0</v>
      </c>
      <c r="P2283" s="70">
        <f t="shared" si="75"/>
        <v>0</v>
      </c>
      <c r="Q2283" s="70">
        <f t="shared" si="76"/>
        <v>0</v>
      </c>
      <c r="S2283" s="8" t="e">
        <f t="shared" si="77"/>
        <v>#DIV/0!</v>
      </c>
      <c r="U2283" s="8">
        <f t="shared" si="78"/>
        <v>29.699089808312497</v>
      </c>
      <c r="V2283" s="8">
        <f t="shared" si="79"/>
        <v>0</v>
      </c>
      <c r="W2283" s="70">
        <f>SUM($V$2085:V2283)/($A2283-273.15)</f>
        <v>0</v>
      </c>
      <c r="X2283" s="70">
        <f t="shared" si="80"/>
        <v>0</v>
      </c>
      <c r="Y2283" s="70">
        <f t="shared" si="81"/>
        <v>0</v>
      </c>
    </row>
    <row r="2284" spans="1:25" s="8" customFormat="1" x14ac:dyDescent="0.25">
      <c r="A2284" s="70">
        <f t="shared" si="82"/>
        <v>473.15</v>
      </c>
      <c r="B2284" s="70">
        <f t="shared" si="66"/>
        <v>34.886646504402492</v>
      </c>
      <c r="C2284" s="70">
        <f t="shared" si="68"/>
        <v>31.631679694769563</v>
      </c>
      <c r="D2284" s="70">
        <f t="shared" si="65"/>
        <v>29.441266877346816</v>
      </c>
      <c r="E2284" s="70">
        <f t="shared" si="67"/>
        <v>31.631679694769563</v>
      </c>
      <c r="G2284" s="70">
        <f t="shared" si="69"/>
        <v>0</v>
      </c>
      <c r="H2284" s="70">
        <f>SUM(G$2085:$G2284)/($A2284-273.15)</f>
        <v>0</v>
      </c>
      <c r="I2284" s="70">
        <f t="shared" si="70"/>
        <v>0</v>
      </c>
      <c r="J2284" s="70">
        <f t="shared" si="71"/>
        <v>0</v>
      </c>
      <c r="K2284" s="70">
        <f t="shared" si="72"/>
        <v>0</v>
      </c>
      <c r="M2284" s="70">
        <f t="shared" si="73"/>
        <v>0</v>
      </c>
      <c r="N2284" s="70">
        <f>SUM($M$2085:M2284)/($A2284-273.15)</f>
        <v>0</v>
      </c>
      <c r="O2284" s="70">
        <f t="shared" si="74"/>
        <v>0</v>
      </c>
      <c r="P2284" s="70">
        <f t="shared" si="75"/>
        <v>0</v>
      </c>
      <c r="Q2284" s="70">
        <f t="shared" si="76"/>
        <v>0</v>
      </c>
      <c r="S2284" s="8" t="e">
        <f t="shared" si="77"/>
        <v>#DIV/0!</v>
      </c>
      <c r="U2284" s="8">
        <f t="shared" si="78"/>
        <v>29.703676310812497</v>
      </c>
      <c r="V2284" s="8">
        <f t="shared" si="79"/>
        <v>0</v>
      </c>
      <c r="W2284" s="70">
        <f>SUM($V$2085:V2284)/($A2284-273.15)</f>
        <v>0</v>
      </c>
      <c r="X2284" s="70">
        <f t="shared" si="80"/>
        <v>0</v>
      </c>
      <c r="Y2284" s="70">
        <f t="shared" si="81"/>
        <v>0</v>
      </c>
    </row>
    <row r="2285" spans="1:25" s="8" customFormat="1" x14ac:dyDescent="0.25">
      <c r="A2285" s="70">
        <f t="shared" si="82"/>
        <v>474.15</v>
      </c>
      <c r="B2285" s="70">
        <f t="shared" si="66"/>
        <v>34.896436178102498</v>
      </c>
      <c r="C2285" s="70">
        <f t="shared" si="68"/>
        <v>31.640884219834483</v>
      </c>
      <c r="D2285" s="70">
        <f t="shared" si="65"/>
        <v>29.445374292441002</v>
      </c>
      <c r="E2285" s="70">
        <f t="shared" si="67"/>
        <v>31.640884219834483</v>
      </c>
      <c r="G2285" s="70">
        <f t="shared" si="69"/>
        <v>0</v>
      </c>
      <c r="H2285" s="70">
        <f>SUM(G$2085:$G2285)/($A2285-273.15)</f>
        <v>0</v>
      </c>
      <c r="I2285" s="70">
        <f t="shared" si="70"/>
        <v>0</v>
      </c>
      <c r="J2285" s="70">
        <f t="shared" si="71"/>
        <v>0</v>
      </c>
      <c r="K2285" s="70">
        <f t="shared" si="72"/>
        <v>0</v>
      </c>
      <c r="M2285" s="70">
        <f t="shared" si="73"/>
        <v>0</v>
      </c>
      <c r="N2285" s="70">
        <f>SUM($M$2085:M2285)/($A2285-273.15)</f>
        <v>0</v>
      </c>
      <c r="O2285" s="70">
        <f t="shared" si="74"/>
        <v>0</v>
      </c>
      <c r="P2285" s="70">
        <f t="shared" si="75"/>
        <v>0</v>
      </c>
      <c r="Q2285" s="70">
        <f t="shared" si="76"/>
        <v>0</v>
      </c>
      <c r="S2285" s="8" t="e">
        <f t="shared" si="77"/>
        <v>#DIV/0!</v>
      </c>
      <c r="U2285" s="8">
        <f t="shared" si="78"/>
        <v>29.708278663312498</v>
      </c>
      <c r="V2285" s="8">
        <f t="shared" si="79"/>
        <v>0</v>
      </c>
      <c r="W2285" s="70">
        <f>SUM($V$2085:V2285)/($A2285-273.15)</f>
        <v>0</v>
      </c>
      <c r="X2285" s="70">
        <f t="shared" si="80"/>
        <v>0</v>
      </c>
      <c r="Y2285" s="70">
        <f t="shared" si="81"/>
        <v>0</v>
      </c>
    </row>
    <row r="2286" spans="1:25" s="8" customFormat="1" x14ac:dyDescent="0.25">
      <c r="A2286" s="70">
        <f t="shared" si="82"/>
        <v>475.15</v>
      </c>
      <c r="B2286" s="70">
        <f t="shared" si="66"/>
        <v>34.906255389802496</v>
      </c>
      <c r="C2286" s="70">
        <f t="shared" si="68"/>
        <v>31.650054047257566</v>
      </c>
      <c r="D2286" s="70">
        <f t="shared" si="65"/>
        <v>29.44951208611986</v>
      </c>
      <c r="E2286" s="70">
        <f t="shared" si="67"/>
        <v>31.650054047257566</v>
      </c>
      <c r="G2286" s="70">
        <f t="shared" si="69"/>
        <v>0</v>
      </c>
      <c r="H2286" s="70">
        <f>SUM(G$2085:$G2286)/($A2286-273.15)</f>
        <v>0</v>
      </c>
      <c r="I2286" s="70">
        <f t="shared" si="70"/>
        <v>0</v>
      </c>
      <c r="J2286" s="70">
        <f t="shared" si="71"/>
        <v>0</v>
      </c>
      <c r="K2286" s="70">
        <f t="shared" si="72"/>
        <v>0</v>
      </c>
      <c r="M2286" s="70">
        <f t="shared" si="73"/>
        <v>0</v>
      </c>
      <c r="N2286" s="70">
        <f>SUM($M$2085:M2286)/($A2286-273.15)</f>
        <v>0</v>
      </c>
      <c r="O2286" s="70">
        <f t="shared" si="74"/>
        <v>0</v>
      </c>
      <c r="P2286" s="70">
        <f t="shared" si="75"/>
        <v>0</v>
      </c>
      <c r="Q2286" s="70">
        <f t="shared" si="76"/>
        <v>0</v>
      </c>
      <c r="S2286" s="8" t="e">
        <f t="shared" si="77"/>
        <v>#DIV/0!</v>
      </c>
      <c r="U2286" s="8">
        <f t="shared" si="78"/>
        <v>29.7128968658125</v>
      </c>
      <c r="V2286" s="8">
        <f t="shared" si="79"/>
        <v>0</v>
      </c>
      <c r="W2286" s="70">
        <f>SUM($V$2085:V2286)/($A2286-273.15)</f>
        <v>0</v>
      </c>
      <c r="X2286" s="70">
        <f t="shared" si="80"/>
        <v>0</v>
      </c>
      <c r="Y2286" s="70">
        <f t="shared" si="81"/>
        <v>0</v>
      </c>
    </row>
    <row r="2287" spans="1:25" s="8" customFormat="1" x14ac:dyDescent="0.25">
      <c r="A2287" s="70">
        <f t="shared" si="82"/>
        <v>476.15</v>
      </c>
      <c r="B2287" s="70">
        <f t="shared" si="66"/>
        <v>34.916104139502494</v>
      </c>
      <c r="C2287" s="70">
        <f t="shared" si="68"/>
        <v>31.659189461755712</v>
      </c>
      <c r="D2287" s="70">
        <f t="shared" si="65"/>
        <v>29.453679946569544</v>
      </c>
      <c r="E2287" s="70">
        <f t="shared" si="67"/>
        <v>31.659189461755712</v>
      </c>
      <c r="G2287" s="70">
        <f t="shared" si="69"/>
        <v>0</v>
      </c>
      <c r="H2287" s="70">
        <f>SUM(G$2085:$G2287)/($A2287-273.15)</f>
        <v>0</v>
      </c>
      <c r="I2287" s="70">
        <f t="shared" si="70"/>
        <v>0</v>
      </c>
      <c r="J2287" s="70">
        <f t="shared" si="71"/>
        <v>0</v>
      </c>
      <c r="K2287" s="70">
        <f t="shared" si="72"/>
        <v>0</v>
      </c>
      <c r="M2287" s="70">
        <f t="shared" si="73"/>
        <v>0</v>
      </c>
      <c r="N2287" s="70">
        <f>SUM($M$2085:M2287)/($A2287-273.15)</f>
        <v>0</v>
      </c>
      <c r="O2287" s="70">
        <f t="shared" si="74"/>
        <v>0</v>
      </c>
      <c r="P2287" s="70">
        <f t="shared" si="75"/>
        <v>0</v>
      </c>
      <c r="Q2287" s="70">
        <f t="shared" si="76"/>
        <v>0</v>
      </c>
      <c r="S2287" s="8" t="e">
        <f t="shared" si="77"/>
        <v>#DIV/0!</v>
      </c>
      <c r="U2287" s="8">
        <f t="shared" si="78"/>
        <v>29.717530918312498</v>
      </c>
      <c r="V2287" s="8">
        <f t="shared" si="79"/>
        <v>0</v>
      </c>
      <c r="W2287" s="70">
        <f>SUM($V$2085:V2287)/($A2287-273.15)</f>
        <v>0</v>
      </c>
      <c r="X2287" s="70">
        <f t="shared" si="80"/>
        <v>0</v>
      </c>
      <c r="Y2287" s="70">
        <f t="shared" si="81"/>
        <v>0</v>
      </c>
    </row>
    <row r="2288" spans="1:25" s="8" customFormat="1" x14ac:dyDescent="0.25">
      <c r="A2288" s="70">
        <f t="shared" si="82"/>
        <v>477.15</v>
      </c>
      <c r="B2288" s="70">
        <f t="shared" si="66"/>
        <v>34.925982427202499</v>
      </c>
      <c r="C2288" s="70">
        <f t="shared" si="68"/>
        <v>31.668290745065462</v>
      </c>
      <c r="D2288" s="70">
        <f t="shared" si="65"/>
        <v>29.457877565240253</v>
      </c>
      <c r="E2288" s="70">
        <f t="shared" si="67"/>
        <v>31.668290745065462</v>
      </c>
      <c r="G2288" s="70">
        <f t="shared" si="69"/>
        <v>0</v>
      </c>
      <c r="H2288" s="70">
        <f>SUM(G$2085:$G2288)/($A2288-273.15)</f>
        <v>0</v>
      </c>
      <c r="I2288" s="70">
        <f t="shared" si="70"/>
        <v>0</v>
      </c>
      <c r="J2288" s="70">
        <f t="shared" si="71"/>
        <v>0</v>
      </c>
      <c r="K2288" s="70">
        <f t="shared" si="72"/>
        <v>0</v>
      </c>
      <c r="M2288" s="70">
        <f t="shared" si="73"/>
        <v>0</v>
      </c>
      <c r="N2288" s="70">
        <f>SUM($M$2085:M2288)/($A2288-273.15)</f>
        <v>0</v>
      </c>
      <c r="O2288" s="70">
        <f t="shared" si="74"/>
        <v>0</v>
      </c>
      <c r="P2288" s="70">
        <f t="shared" si="75"/>
        <v>0</v>
      </c>
      <c r="Q2288" s="70">
        <f t="shared" si="76"/>
        <v>0</v>
      </c>
      <c r="S2288" s="8" t="e">
        <f t="shared" si="77"/>
        <v>#DIV/0!</v>
      </c>
      <c r="U2288" s="8">
        <f t="shared" si="78"/>
        <v>29.722180820812497</v>
      </c>
      <c r="V2288" s="8">
        <f t="shared" si="79"/>
        <v>0</v>
      </c>
      <c r="W2288" s="70">
        <f>SUM($V$2085:V2288)/($A2288-273.15)</f>
        <v>0</v>
      </c>
      <c r="X2288" s="70">
        <f t="shared" si="80"/>
        <v>0</v>
      </c>
      <c r="Y2288" s="70">
        <f t="shared" si="81"/>
        <v>0</v>
      </c>
    </row>
    <row r="2289" spans="1:25" s="8" customFormat="1" x14ac:dyDescent="0.25">
      <c r="A2289" s="70">
        <f t="shared" si="82"/>
        <v>478.15</v>
      </c>
      <c r="B2289" s="70">
        <f t="shared" si="66"/>
        <v>34.935890252902496</v>
      </c>
      <c r="C2289" s="70">
        <f t="shared" si="68"/>
        <v>31.677358175980302</v>
      </c>
      <c r="D2289" s="70">
        <f t="shared" si="65"/>
        <v>29.462104636805307</v>
      </c>
      <c r="E2289" s="70">
        <f t="shared" si="67"/>
        <v>31.677358175980302</v>
      </c>
      <c r="G2289" s="70">
        <f t="shared" si="69"/>
        <v>0</v>
      </c>
      <c r="H2289" s="70">
        <f>SUM(G$2085:$G2289)/($A2289-273.15)</f>
        <v>0</v>
      </c>
      <c r="I2289" s="70">
        <f t="shared" si="70"/>
        <v>0</v>
      </c>
      <c r="J2289" s="70">
        <f t="shared" si="71"/>
        <v>0</v>
      </c>
      <c r="K2289" s="70">
        <f t="shared" si="72"/>
        <v>0</v>
      </c>
      <c r="M2289" s="70">
        <f t="shared" si="73"/>
        <v>0</v>
      </c>
      <c r="N2289" s="70">
        <f>SUM($M$2085:M2289)/($A2289-273.15)</f>
        <v>0</v>
      </c>
      <c r="O2289" s="70">
        <f t="shared" si="74"/>
        <v>0</v>
      </c>
      <c r="P2289" s="70">
        <f t="shared" si="75"/>
        <v>0</v>
      </c>
      <c r="Q2289" s="70">
        <f t="shared" si="76"/>
        <v>0</v>
      </c>
      <c r="S2289" s="8" t="e">
        <f t="shared" si="77"/>
        <v>#DIV/0!</v>
      </c>
      <c r="U2289" s="8">
        <f t="shared" si="78"/>
        <v>29.7268465733125</v>
      </c>
      <c r="V2289" s="8">
        <f t="shared" si="79"/>
        <v>0</v>
      </c>
      <c r="W2289" s="70">
        <f>SUM($V$2085:V2289)/($A2289-273.15)</f>
        <v>0</v>
      </c>
      <c r="X2289" s="70">
        <f t="shared" si="80"/>
        <v>0</v>
      </c>
      <c r="Y2289" s="70">
        <f t="shared" si="81"/>
        <v>0</v>
      </c>
    </row>
    <row r="2290" spans="1:25" s="8" customFormat="1" x14ac:dyDescent="0.25">
      <c r="A2290" s="70">
        <f t="shared" si="82"/>
        <v>479.15</v>
      </c>
      <c r="B2290" s="70">
        <f t="shared" si="66"/>
        <v>34.9458276166025</v>
      </c>
      <c r="C2290" s="70">
        <f t="shared" si="68"/>
        <v>31.686392030387545</v>
      </c>
      <c r="D2290" s="70">
        <f t="shared" si="65"/>
        <v>29.466360859120822</v>
      </c>
      <c r="E2290" s="70">
        <f t="shared" si="67"/>
        <v>31.686392030387545</v>
      </c>
      <c r="G2290" s="70">
        <f t="shared" si="69"/>
        <v>0</v>
      </c>
      <c r="H2290" s="70">
        <f>SUM(G$2085:$G2290)/($A2290-273.15)</f>
        <v>0</v>
      </c>
      <c r="I2290" s="70">
        <f t="shared" si="70"/>
        <v>0</v>
      </c>
      <c r="J2290" s="70">
        <f t="shared" si="71"/>
        <v>0</v>
      </c>
      <c r="K2290" s="70">
        <f t="shared" si="72"/>
        <v>0</v>
      </c>
      <c r="M2290" s="70">
        <f t="shared" si="73"/>
        <v>0</v>
      </c>
      <c r="N2290" s="70">
        <f>SUM($M$2085:M2290)/($A2290-273.15)</f>
        <v>0</v>
      </c>
      <c r="O2290" s="70">
        <f t="shared" si="74"/>
        <v>0</v>
      </c>
      <c r="P2290" s="70">
        <f t="shared" si="75"/>
        <v>0</v>
      </c>
      <c r="Q2290" s="70">
        <f t="shared" si="76"/>
        <v>0</v>
      </c>
      <c r="S2290" s="8" t="e">
        <f t="shared" si="77"/>
        <v>#DIV/0!</v>
      </c>
      <c r="U2290" s="8">
        <f t="shared" si="78"/>
        <v>29.7315281758125</v>
      </c>
      <c r="V2290" s="8">
        <f t="shared" si="79"/>
        <v>0</v>
      </c>
      <c r="W2290" s="70">
        <f>SUM($V$2085:V2290)/($A2290-273.15)</f>
        <v>0</v>
      </c>
      <c r="X2290" s="70">
        <f t="shared" si="80"/>
        <v>0</v>
      </c>
      <c r="Y2290" s="70">
        <f t="shared" si="81"/>
        <v>0</v>
      </c>
    </row>
    <row r="2291" spans="1:25" s="8" customFormat="1" x14ac:dyDescent="0.25">
      <c r="A2291" s="70">
        <f t="shared" si="82"/>
        <v>480.15</v>
      </c>
      <c r="B2291" s="70">
        <f t="shared" si="66"/>
        <v>34.955794518302497</v>
      </c>
      <c r="C2291" s="70">
        <f t="shared" si="68"/>
        <v>31.695392581304535</v>
      </c>
      <c r="D2291" s="70">
        <f t="shared" si="65"/>
        <v>29.470645933185978</v>
      </c>
      <c r="E2291" s="70">
        <f t="shared" si="67"/>
        <v>31.695392581304535</v>
      </c>
      <c r="G2291" s="70">
        <f t="shared" si="69"/>
        <v>0</v>
      </c>
      <c r="H2291" s="70">
        <f>SUM(G$2085:$G2291)/($A2291-273.15)</f>
        <v>0</v>
      </c>
      <c r="I2291" s="70">
        <f t="shared" si="70"/>
        <v>0</v>
      </c>
      <c r="J2291" s="70">
        <f t="shared" si="71"/>
        <v>0</v>
      </c>
      <c r="K2291" s="70">
        <f t="shared" si="72"/>
        <v>0</v>
      </c>
      <c r="M2291" s="70">
        <f t="shared" si="73"/>
        <v>0</v>
      </c>
      <c r="N2291" s="70">
        <f>SUM($M$2085:M2291)/($A2291-273.15)</f>
        <v>0</v>
      </c>
      <c r="O2291" s="70">
        <f t="shared" si="74"/>
        <v>0</v>
      </c>
      <c r="P2291" s="70">
        <f t="shared" si="75"/>
        <v>0</v>
      </c>
      <c r="Q2291" s="70">
        <f t="shared" si="76"/>
        <v>0</v>
      </c>
      <c r="S2291" s="8" t="e">
        <f t="shared" si="77"/>
        <v>#DIV/0!</v>
      </c>
      <c r="U2291" s="8">
        <f t="shared" si="78"/>
        <v>29.7362256283125</v>
      </c>
      <c r="V2291" s="8">
        <f t="shared" si="79"/>
        <v>0</v>
      </c>
      <c r="W2291" s="70">
        <f>SUM($V$2085:V2291)/($A2291-273.15)</f>
        <v>0</v>
      </c>
      <c r="X2291" s="70">
        <f t="shared" si="80"/>
        <v>0</v>
      </c>
      <c r="Y2291" s="70">
        <f t="shared" si="81"/>
        <v>0</v>
      </c>
    </row>
    <row r="2292" spans="1:25" s="8" customFormat="1" x14ac:dyDescent="0.25">
      <c r="A2292" s="70">
        <f t="shared" si="82"/>
        <v>481.15</v>
      </c>
      <c r="B2292" s="70">
        <f t="shared" si="66"/>
        <v>34.965790958002501</v>
      </c>
      <c r="C2292" s="70">
        <f t="shared" si="68"/>
        <v>31.704360098914453</v>
      </c>
      <c r="D2292" s="70">
        <f t="shared" si="65"/>
        <v>29.474959563103884</v>
      </c>
      <c r="E2292" s="70">
        <f t="shared" si="67"/>
        <v>31.704360098914453</v>
      </c>
      <c r="G2292" s="70">
        <f t="shared" si="69"/>
        <v>0</v>
      </c>
      <c r="H2292" s="70">
        <f>SUM(G$2085:$G2292)/($A2292-273.15)</f>
        <v>0</v>
      </c>
      <c r="I2292" s="70">
        <f t="shared" si="70"/>
        <v>0</v>
      </c>
      <c r="J2292" s="70">
        <f t="shared" si="71"/>
        <v>0</v>
      </c>
      <c r="K2292" s="70">
        <f t="shared" si="72"/>
        <v>0</v>
      </c>
      <c r="M2292" s="70">
        <f t="shared" si="73"/>
        <v>0</v>
      </c>
      <c r="N2292" s="70">
        <f>SUM($M$2085:M2292)/($A2292-273.15)</f>
        <v>0</v>
      </c>
      <c r="O2292" s="70">
        <f t="shared" si="74"/>
        <v>0</v>
      </c>
      <c r="P2292" s="70">
        <f t="shared" si="75"/>
        <v>0</v>
      </c>
      <c r="Q2292" s="70">
        <f t="shared" si="76"/>
        <v>0</v>
      </c>
      <c r="S2292" s="8" t="e">
        <f t="shared" si="77"/>
        <v>#DIV/0!</v>
      </c>
      <c r="U2292" s="8">
        <f t="shared" si="78"/>
        <v>29.740938930812497</v>
      </c>
      <c r="V2292" s="8">
        <f t="shared" si="79"/>
        <v>0</v>
      </c>
      <c r="W2292" s="70">
        <f>SUM($V$2085:V2292)/($A2292-273.15)</f>
        <v>0</v>
      </c>
      <c r="X2292" s="70">
        <f t="shared" si="80"/>
        <v>0</v>
      </c>
      <c r="Y2292" s="70">
        <f t="shared" si="81"/>
        <v>0</v>
      </c>
    </row>
    <row r="2293" spans="1:25" s="8" customFormat="1" x14ac:dyDescent="0.25">
      <c r="A2293" s="70">
        <f t="shared" si="82"/>
        <v>482.15</v>
      </c>
      <c r="B2293" s="70">
        <f t="shared" si="66"/>
        <v>34.975816935702497</v>
      </c>
      <c r="C2293" s="70">
        <f t="shared" si="68"/>
        <v>31.713294850601521</v>
      </c>
      <c r="D2293" s="70">
        <f t="shared" si="65"/>
        <v>29.479301456042961</v>
      </c>
      <c r="E2293" s="70">
        <f t="shared" si="67"/>
        <v>31.713294850601521</v>
      </c>
      <c r="G2293" s="70">
        <f t="shared" si="69"/>
        <v>0</v>
      </c>
      <c r="H2293" s="70">
        <f>SUM(G$2085:$G2293)/($A2293-273.15)</f>
        <v>0</v>
      </c>
      <c r="I2293" s="70">
        <f t="shared" si="70"/>
        <v>0</v>
      </c>
      <c r="J2293" s="70">
        <f t="shared" si="71"/>
        <v>0</v>
      </c>
      <c r="K2293" s="70">
        <f t="shared" si="72"/>
        <v>0</v>
      </c>
      <c r="M2293" s="70">
        <f t="shared" si="73"/>
        <v>0</v>
      </c>
      <c r="N2293" s="70">
        <f>SUM($M$2085:M2293)/($A2293-273.15)</f>
        <v>0</v>
      </c>
      <c r="O2293" s="70">
        <f t="shared" si="74"/>
        <v>0</v>
      </c>
      <c r="P2293" s="70">
        <f t="shared" si="75"/>
        <v>0</v>
      </c>
      <c r="Q2293" s="70">
        <f t="shared" si="76"/>
        <v>0</v>
      </c>
      <c r="S2293" s="8" t="e">
        <f t="shared" si="77"/>
        <v>#DIV/0!</v>
      </c>
      <c r="U2293" s="8">
        <f t="shared" si="78"/>
        <v>29.745668083312498</v>
      </c>
      <c r="V2293" s="8">
        <f t="shared" si="79"/>
        <v>0</v>
      </c>
      <c r="W2293" s="70">
        <f>SUM($V$2085:V2293)/($A2293-273.15)</f>
        <v>0</v>
      </c>
      <c r="X2293" s="70">
        <f t="shared" si="80"/>
        <v>0</v>
      </c>
      <c r="Y2293" s="70">
        <f t="shared" si="81"/>
        <v>0</v>
      </c>
    </row>
    <row r="2294" spans="1:25" s="8" customFormat="1" x14ac:dyDescent="0.25">
      <c r="A2294" s="70">
        <f t="shared" si="82"/>
        <v>483.15</v>
      </c>
      <c r="B2294" s="70">
        <f t="shared" si="66"/>
        <v>34.9858724514025</v>
      </c>
      <c r="C2294" s="70">
        <f t="shared" si="68"/>
        <v>31.722197100985731</v>
      </c>
      <c r="D2294" s="70">
        <f t="shared" si="65"/>
        <v>29.483671322198944</v>
      </c>
      <c r="E2294" s="70">
        <f t="shared" si="67"/>
        <v>31.722197100985731</v>
      </c>
      <c r="G2294" s="70">
        <f t="shared" si="69"/>
        <v>0</v>
      </c>
      <c r="H2294" s="70">
        <f>SUM(G$2085:$G2294)/($A2294-273.15)</f>
        <v>0</v>
      </c>
      <c r="I2294" s="70">
        <f t="shared" si="70"/>
        <v>0</v>
      </c>
      <c r="J2294" s="70">
        <f t="shared" si="71"/>
        <v>0</v>
      </c>
      <c r="K2294" s="70">
        <f t="shared" si="72"/>
        <v>0</v>
      </c>
      <c r="M2294" s="70">
        <f t="shared" si="73"/>
        <v>0</v>
      </c>
      <c r="N2294" s="70">
        <f>SUM($M$2085:M2294)/($A2294-273.15)</f>
        <v>0</v>
      </c>
      <c r="O2294" s="70">
        <f t="shared" si="74"/>
        <v>0</v>
      </c>
      <c r="P2294" s="70">
        <f t="shared" si="75"/>
        <v>0</v>
      </c>
      <c r="Q2294" s="70">
        <f t="shared" si="76"/>
        <v>0</v>
      </c>
      <c r="S2294" s="8" t="e">
        <f t="shared" si="77"/>
        <v>#DIV/0!</v>
      </c>
      <c r="U2294" s="8">
        <f t="shared" si="78"/>
        <v>29.750413085812497</v>
      </c>
      <c r="V2294" s="8">
        <f t="shared" si="79"/>
        <v>0</v>
      </c>
      <c r="W2294" s="70">
        <f>SUM($V$2085:V2294)/($A2294-273.15)</f>
        <v>0</v>
      </c>
      <c r="X2294" s="70">
        <f t="shared" si="80"/>
        <v>0</v>
      </c>
      <c r="Y2294" s="70">
        <f t="shared" si="81"/>
        <v>0</v>
      </c>
    </row>
    <row r="2295" spans="1:25" s="8" customFormat="1" x14ac:dyDescent="0.25">
      <c r="A2295" s="70">
        <f t="shared" si="82"/>
        <v>484.15</v>
      </c>
      <c r="B2295" s="70">
        <f t="shared" si="66"/>
        <v>34.995957505102496</v>
      </c>
      <c r="C2295" s="70">
        <f t="shared" si="68"/>
        <v>31.731067111957085</v>
      </c>
      <c r="D2295" s="70">
        <f t="shared" si="65"/>
        <v>29.488068874757396</v>
      </c>
      <c r="E2295" s="70">
        <f t="shared" si="67"/>
        <v>31.731067111957085</v>
      </c>
      <c r="G2295" s="70">
        <f t="shared" si="69"/>
        <v>0</v>
      </c>
      <c r="H2295" s="70">
        <f>SUM(G$2085:$G2295)/($A2295-273.15)</f>
        <v>0</v>
      </c>
      <c r="I2295" s="70">
        <f t="shared" si="70"/>
        <v>0</v>
      </c>
      <c r="J2295" s="70">
        <f t="shared" si="71"/>
        <v>0</v>
      </c>
      <c r="K2295" s="70">
        <f t="shared" si="72"/>
        <v>0</v>
      </c>
      <c r="M2295" s="70">
        <f t="shared" si="73"/>
        <v>0</v>
      </c>
      <c r="N2295" s="70">
        <f>SUM($M$2085:M2295)/($A2295-273.15)</f>
        <v>0</v>
      </c>
      <c r="O2295" s="70">
        <f t="shared" si="74"/>
        <v>0</v>
      </c>
      <c r="P2295" s="70">
        <f t="shared" si="75"/>
        <v>0</v>
      </c>
      <c r="Q2295" s="70">
        <f t="shared" si="76"/>
        <v>0</v>
      </c>
      <c r="S2295" s="8" t="e">
        <f t="shared" si="77"/>
        <v>#DIV/0!</v>
      </c>
      <c r="U2295" s="8">
        <f t="shared" si="78"/>
        <v>29.755173938312499</v>
      </c>
      <c r="V2295" s="8">
        <f t="shared" si="79"/>
        <v>0</v>
      </c>
      <c r="W2295" s="70">
        <f>SUM($V$2085:V2295)/($A2295-273.15)</f>
        <v>0</v>
      </c>
      <c r="X2295" s="70">
        <f t="shared" si="80"/>
        <v>0</v>
      </c>
      <c r="Y2295" s="70">
        <f t="shared" si="81"/>
        <v>0</v>
      </c>
    </row>
    <row r="2296" spans="1:25" s="8" customFormat="1" x14ac:dyDescent="0.25">
      <c r="A2296" s="70">
        <f t="shared" si="82"/>
        <v>485.15</v>
      </c>
      <c r="B2296" s="70">
        <f t="shared" si="66"/>
        <v>35.006072096802498</v>
      </c>
      <c r="C2296" s="70">
        <f t="shared" si="68"/>
        <v>31.739905142709304</v>
      </c>
      <c r="D2296" s="70">
        <f t="shared" si="65"/>
        <v>29.492493829856752</v>
      </c>
      <c r="E2296" s="70">
        <f t="shared" si="67"/>
        <v>31.739905142709304</v>
      </c>
      <c r="G2296" s="70">
        <f t="shared" si="69"/>
        <v>0</v>
      </c>
      <c r="H2296" s="70">
        <f>SUM(G$2085:$G2296)/($A2296-273.15)</f>
        <v>0</v>
      </c>
      <c r="I2296" s="70">
        <f t="shared" si="70"/>
        <v>0</v>
      </c>
      <c r="J2296" s="70">
        <f t="shared" si="71"/>
        <v>0</v>
      </c>
      <c r="K2296" s="70">
        <f t="shared" si="72"/>
        <v>0</v>
      </c>
      <c r="M2296" s="70">
        <f t="shared" si="73"/>
        <v>0</v>
      </c>
      <c r="N2296" s="70">
        <f>SUM($M$2085:M2296)/($A2296-273.15)</f>
        <v>0</v>
      </c>
      <c r="O2296" s="70">
        <f t="shared" si="74"/>
        <v>0</v>
      </c>
      <c r="P2296" s="70">
        <f t="shared" si="75"/>
        <v>0</v>
      </c>
      <c r="Q2296" s="70">
        <f t="shared" si="76"/>
        <v>0</v>
      </c>
      <c r="S2296" s="8" t="e">
        <f t="shared" si="77"/>
        <v>#DIV/0!</v>
      </c>
      <c r="U2296" s="8">
        <f t="shared" si="78"/>
        <v>29.759950640812498</v>
      </c>
      <c r="V2296" s="8">
        <f t="shared" si="79"/>
        <v>0</v>
      </c>
      <c r="W2296" s="70">
        <f>SUM($V$2085:V2296)/($A2296-273.15)</f>
        <v>0</v>
      </c>
      <c r="X2296" s="70">
        <f t="shared" si="80"/>
        <v>0</v>
      </c>
      <c r="Y2296" s="70">
        <f t="shared" si="81"/>
        <v>0</v>
      </c>
    </row>
    <row r="2297" spans="1:25" s="8" customFormat="1" x14ac:dyDescent="0.25">
      <c r="A2297" s="70">
        <f t="shared" si="82"/>
        <v>486.15</v>
      </c>
      <c r="B2297" s="70">
        <f t="shared" si="66"/>
        <v>35.016216226502493</v>
      </c>
      <c r="C2297" s="70">
        <f t="shared" si="68"/>
        <v>31.748711449773062</v>
      </c>
      <c r="D2297" s="70">
        <f t="shared" si="65"/>
        <v>29.496945906551939</v>
      </c>
      <c r="E2297" s="70">
        <f t="shared" si="67"/>
        <v>31.748711449773062</v>
      </c>
      <c r="G2297" s="70">
        <f t="shared" si="69"/>
        <v>0</v>
      </c>
      <c r="H2297" s="70">
        <f>SUM(G$2085:$G2297)/($A2297-273.15)</f>
        <v>0</v>
      </c>
      <c r="I2297" s="70">
        <f t="shared" si="70"/>
        <v>0</v>
      </c>
      <c r="J2297" s="70">
        <f t="shared" si="71"/>
        <v>0</v>
      </c>
      <c r="K2297" s="70">
        <f t="shared" si="72"/>
        <v>0</v>
      </c>
      <c r="M2297" s="70">
        <f t="shared" si="73"/>
        <v>0</v>
      </c>
      <c r="N2297" s="70">
        <f>SUM($M$2085:M2297)/($A2297-273.15)</f>
        <v>0</v>
      </c>
      <c r="O2297" s="70">
        <f t="shared" si="74"/>
        <v>0</v>
      </c>
      <c r="P2297" s="70">
        <f t="shared" si="75"/>
        <v>0</v>
      </c>
      <c r="Q2297" s="70">
        <f t="shared" si="76"/>
        <v>0</v>
      </c>
      <c r="S2297" s="8" t="e">
        <f t="shared" si="77"/>
        <v>#DIV/0!</v>
      </c>
      <c r="U2297" s="8">
        <f t="shared" si="78"/>
        <v>29.764743193312498</v>
      </c>
      <c r="V2297" s="8">
        <f t="shared" si="79"/>
        <v>0</v>
      </c>
      <c r="W2297" s="70">
        <f>SUM($V$2085:V2297)/($A2297-273.15)</f>
        <v>0</v>
      </c>
      <c r="X2297" s="70">
        <f t="shared" si="80"/>
        <v>0</v>
      </c>
      <c r="Y2297" s="70">
        <f t="shared" si="81"/>
        <v>0</v>
      </c>
    </row>
    <row r="2298" spans="1:25" s="8" customFormat="1" x14ac:dyDescent="0.25">
      <c r="A2298" s="70">
        <f t="shared" si="82"/>
        <v>487.15</v>
      </c>
      <c r="B2298" s="70">
        <f t="shared" si="66"/>
        <v>35.026389894202495</v>
      </c>
      <c r="C2298" s="70">
        <f t="shared" si="68"/>
        <v>31.757486287048767</v>
      </c>
      <c r="D2298" s="70">
        <f t="shared" si="65"/>
        <v>29.501424826778479</v>
      </c>
      <c r="E2298" s="70">
        <f t="shared" si="67"/>
        <v>31.757486287048767</v>
      </c>
      <c r="G2298" s="70">
        <f t="shared" si="69"/>
        <v>0</v>
      </c>
      <c r="H2298" s="70">
        <f>SUM(G$2085:$G2298)/($A2298-273.15)</f>
        <v>0</v>
      </c>
      <c r="I2298" s="70">
        <f t="shared" si="70"/>
        <v>0</v>
      </c>
      <c r="J2298" s="70">
        <f t="shared" si="71"/>
        <v>0</v>
      </c>
      <c r="K2298" s="70">
        <f t="shared" si="72"/>
        <v>0</v>
      </c>
      <c r="M2298" s="70">
        <f t="shared" si="73"/>
        <v>0</v>
      </c>
      <c r="N2298" s="70">
        <f>SUM($M$2085:M2298)/($A2298-273.15)</f>
        <v>0</v>
      </c>
      <c r="O2298" s="70">
        <f t="shared" si="74"/>
        <v>0</v>
      </c>
      <c r="P2298" s="70">
        <f t="shared" si="75"/>
        <v>0</v>
      </c>
      <c r="Q2298" s="70">
        <f t="shared" si="76"/>
        <v>0</v>
      </c>
      <c r="S2298" s="8" t="e">
        <f t="shared" si="77"/>
        <v>#DIV/0!</v>
      </c>
      <c r="U2298" s="8">
        <f t="shared" si="78"/>
        <v>29.769551595812501</v>
      </c>
      <c r="V2298" s="8">
        <f t="shared" si="79"/>
        <v>0</v>
      </c>
      <c r="W2298" s="70">
        <f>SUM($V$2085:V2298)/($A2298-273.15)</f>
        <v>0</v>
      </c>
      <c r="X2298" s="70">
        <f t="shared" si="80"/>
        <v>0</v>
      </c>
      <c r="Y2298" s="70">
        <f t="shared" si="81"/>
        <v>0</v>
      </c>
    </row>
    <row r="2299" spans="1:25" s="8" customFormat="1" x14ac:dyDescent="0.25">
      <c r="A2299" s="70">
        <f t="shared" si="82"/>
        <v>488.15</v>
      </c>
      <c r="B2299" s="70">
        <f t="shared" si="66"/>
        <v>35.036593099902497</v>
      </c>
      <c r="C2299" s="70">
        <f t="shared" si="68"/>
        <v>31.766229905838866</v>
      </c>
      <c r="D2299" s="70">
        <f t="shared" si="65"/>
        <v>29.505930315317102</v>
      </c>
      <c r="E2299" s="70">
        <f t="shared" si="67"/>
        <v>31.766229905838866</v>
      </c>
      <c r="G2299" s="70">
        <f t="shared" si="69"/>
        <v>0</v>
      </c>
      <c r="H2299" s="70">
        <f>SUM(G$2085:$G2299)/($A2299-273.15)</f>
        <v>0</v>
      </c>
      <c r="I2299" s="70">
        <f t="shared" si="70"/>
        <v>0</v>
      </c>
      <c r="J2299" s="70">
        <f t="shared" si="71"/>
        <v>0</v>
      </c>
      <c r="K2299" s="70">
        <f t="shared" si="72"/>
        <v>0</v>
      </c>
      <c r="M2299" s="70">
        <f t="shared" si="73"/>
        <v>0</v>
      </c>
      <c r="N2299" s="70">
        <f>SUM($M$2085:M2299)/($A2299-273.15)</f>
        <v>0</v>
      </c>
      <c r="O2299" s="70">
        <f t="shared" si="74"/>
        <v>0</v>
      </c>
      <c r="P2299" s="70">
        <f t="shared" si="75"/>
        <v>0</v>
      </c>
      <c r="Q2299" s="70">
        <f t="shared" si="76"/>
        <v>0</v>
      </c>
      <c r="S2299" s="8" t="e">
        <f t="shared" si="77"/>
        <v>#DIV/0!</v>
      </c>
      <c r="U2299" s="8">
        <f t="shared" si="78"/>
        <v>29.774375848312499</v>
      </c>
      <c r="V2299" s="8">
        <f t="shared" si="79"/>
        <v>0</v>
      </c>
      <c r="W2299" s="70">
        <f>SUM($V$2085:V2299)/($A2299-273.15)</f>
        <v>0</v>
      </c>
      <c r="X2299" s="70">
        <f t="shared" si="80"/>
        <v>0</v>
      </c>
      <c r="Y2299" s="70">
        <f t="shared" si="81"/>
        <v>0</v>
      </c>
    </row>
    <row r="2300" spans="1:25" s="8" customFormat="1" x14ac:dyDescent="0.25">
      <c r="A2300" s="70">
        <f t="shared" si="82"/>
        <v>489.15</v>
      </c>
      <c r="B2300" s="70">
        <f t="shared" si="66"/>
        <v>35.046825843602498</v>
      </c>
      <c r="C2300" s="70">
        <f t="shared" si="68"/>
        <v>31.774942554879654</v>
      </c>
      <c r="D2300" s="70">
        <f t="shared" si="65"/>
        <v>29.510462099758925</v>
      </c>
      <c r="E2300" s="70">
        <f t="shared" si="67"/>
        <v>31.774942554879654</v>
      </c>
      <c r="G2300" s="70">
        <f t="shared" si="69"/>
        <v>0</v>
      </c>
      <c r="H2300" s="70">
        <f>SUM(G$2085:$G2300)/($A2300-273.15)</f>
        <v>0</v>
      </c>
      <c r="I2300" s="70">
        <f t="shared" si="70"/>
        <v>0</v>
      </c>
      <c r="J2300" s="70">
        <f t="shared" si="71"/>
        <v>0</v>
      </c>
      <c r="K2300" s="70">
        <f t="shared" si="72"/>
        <v>0</v>
      </c>
      <c r="M2300" s="70">
        <f t="shared" si="73"/>
        <v>0</v>
      </c>
      <c r="N2300" s="70">
        <f>SUM($M$2085:M2300)/($A2300-273.15)</f>
        <v>0</v>
      </c>
      <c r="O2300" s="70">
        <f t="shared" si="74"/>
        <v>0</v>
      </c>
      <c r="P2300" s="70">
        <f t="shared" si="75"/>
        <v>0</v>
      </c>
      <c r="Q2300" s="70">
        <f t="shared" si="76"/>
        <v>0</v>
      </c>
      <c r="S2300" s="8" t="e">
        <f t="shared" si="77"/>
        <v>#DIV/0!</v>
      </c>
      <c r="U2300" s="8">
        <f t="shared" si="78"/>
        <v>29.7792159508125</v>
      </c>
      <c r="V2300" s="8">
        <f t="shared" si="79"/>
        <v>0</v>
      </c>
      <c r="W2300" s="70">
        <f>SUM($V$2085:V2300)/($A2300-273.15)</f>
        <v>0</v>
      </c>
      <c r="X2300" s="70">
        <f t="shared" si="80"/>
        <v>0</v>
      </c>
      <c r="Y2300" s="70">
        <f t="shared" si="81"/>
        <v>0</v>
      </c>
    </row>
    <row r="2301" spans="1:25" s="8" customFormat="1" x14ac:dyDescent="0.25">
      <c r="A2301" s="70">
        <f t="shared" si="82"/>
        <v>490.15</v>
      </c>
      <c r="B2301" s="70">
        <f t="shared" si="66"/>
        <v>35.057088125302499</v>
      </c>
      <c r="C2301" s="70">
        <f t="shared" si="68"/>
        <v>31.78362448037268</v>
      </c>
      <c r="D2301" s="70">
        <f t="shared" si="65"/>
        <v>29.515019910471036</v>
      </c>
      <c r="E2301" s="70">
        <f t="shared" si="67"/>
        <v>31.78362448037268</v>
      </c>
      <c r="G2301" s="70">
        <f t="shared" si="69"/>
        <v>0</v>
      </c>
      <c r="H2301" s="70">
        <f>SUM(G$2085:$G2301)/($A2301-273.15)</f>
        <v>0</v>
      </c>
      <c r="I2301" s="70">
        <f t="shared" si="70"/>
        <v>0</v>
      </c>
      <c r="J2301" s="70">
        <f t="shared" si="71"/>
        <v>0</v>
      </c>
      <c r="K2301" s="70">
        <f t="shared" si="72"/>
        <v>0</v>
      </c>
      <c r="M2301" s="70">
        <f t="shared" si="73"/>
        <v>0</v>
      </c>
      <c r="N2301" s="70">
        <f>SUM($M$2085:M2301)/($A2301-273.15)</f>
        <v>0</v>
      </c>
      <c r="O2301" s="70">
        <f t="shared" si="74"/>
        <v>0</v>
      </c>
      <c r="P2301" s="70">
        <f t="shared" si="75"/>
        <v>0</v>
      </c>
      <c r="Q2301" s="70">
        <f t="shared" si="76"/>
        <v>0</v>
      </c>
      <c r="S2301" s="8" t="e">
        <f t="shared" si="77"/>
        <v>#DIV/0!</v>
      </c>
      <c r="U2301" s="8">
        <f t="shared" si="78"/>
        <v>29.784071903312498</v>
      </c>
      <c r="V2301" s="8">
        <f t="shared" si="79"/>
        <v>0</v>
      </c>
      <c r="W2301" s="70">
        <f>SUM($V$2085:V2301)/($A2301-273.15)</f>
        <v>0</v>
      </c>
      <c r="X2301" s="70">
        <f t="shared" si="80"/>
        <v>0</v>
      </c>
      <c r="Y2301" s="70">
        <f t="shared" si="81"/>
        <v>0</v>
      </c>
    </row>
    <row r="2302" spans="1:25" s="8" customFormat="1" x14ac:dyDescent="0.25">
      <c r="A2302" s="70">
        <f t="shared" si="82"/>
        <v>491.15</v>
      </c>
      <c r="B2302" s="70">
        <f t="shared" si="66"/>
        <v>35.0673799450025</v>
      </c>
      <c r="C2302" s="70">
        <f t="shared" si="68"/>
        <v>31.792275926015666</v>
      </c>
      <c r="D2302" s="70">
        <f t="shared" si="65"/>
        <v>29.519603480562665</v>
      </c>
      <c r="E2302" s="70">
        <f t="shared" si="67"/>
        <v>31.792275926015666</v>
      </c>
      <c r="G2302" s="70">
        <f t="shared" si="69"/>
        <v>0</v>
      </c>
      <c r="H2302" s="70">
        <f>SUM(G$2085:$G2302)/($A2302-273.15)</f>
        <v>0</v>
      </c>
      <c r="I2302" s="70">
        <f t="shared" si="70"/>
        <v>0</v>
      </c>
      <c r="J2302" s="70">
        <f t="shared" si="71"/>
        <v>0</v>
      </c>
      <c r="K2302" s="70">
        <f t="shared" si="72"/>
        <v>0</v>
      </c>
      <c r="M2302" s="70">
        <f t="shared" si="73"/>
        <v>0</v>
      </c>
      <c r="N2302" s="70">
        <f>SUM($M$2085:M2302)/($A2302-273.15)</f>
        <v>0</v>
      </c>
      <c r="O2302" s="70">
        <f t="shared" si="74"/>
        <v>0</v>
      </c>
      <c r="P2302" s="70">
        <f t="shared" si="75"/>
        <v>0</v>
      </c>
      <c r="Q2302" s="70">
        <f t="shared" si="76"/>
        <v>0</v>
      </c>
      <c r="S2302" s="8" t="e">
        <f t="shared" si="77"/>
        <v>#DIV/0!</v>
      </c>
      <c r="U2302" s="8">
        <f t="shared" si="78"/>
        <v>29.7889437058125</v>
      </c>
      <c r="V2302" s="8">
        <f t="shared" si="79"/>
        <v>0</v>
      </c>
      <c r="W2302" s="70">
        <f>SUM($V$2085:V2302)/($A2302-273.15)</f>
        <v>0</v>
      </c>
      <c r="X2302" s="70">
        <f t="shared" si="80"/>
        <v>0</v>
      </c>
      <c r="Y2302" s="70">
        <f t="shared" si="81"/>
        <v>0</v>
      </c>
    </row>
    <row r="2303" spans="1:25" s="8" customFormat="1" x14ac:dyDescent="0.25">
      <c r="A2303" s="70">
        <f t="shared" si="82"/>
        <v>492.15</v>
      </c>
      <c r="B2303" s="70">
        <f t="shared" si="66"/>
        <v>35.077701302702501</v>
      </c>
      <c r="C2303" s="70">
        <f t="shared" si="68"/>
        <v>31.800897133032993</v>
      </c>
      <c r="D2303" s="70">
        <f t="shared" si="65"/>
        <v>29.524212545851736</v>
      </c>
      <c r="E2303" s="70">
        <f t="shared" si="67"/>
        <v>31.800897133032993</v>
      </c>
      <c r="G2303" s="70">
        <f t="shared" si="69"/>
        <v>0</v>
      </c>
      <c r="H2303" s="70">
        <f>SUM(G$2085:$G2303)/($A2303-273.15)</f>
        <v>0</v>
      </c>
      <c r="I2303" s="70">
        <f t="shared" si="70"/>
        <v>0</v>
      </c>
      <c r="J2303" s="70">
        <f t="shared" si="71"/>
        <v>0</v>
      </c>
      <c r="K2303" s="70">
        <f t="shared" si="72"/>
        <v>0</v>
      </c>
      <c r="M2303" s="70">
        <f t="shared" si="73"/>
        <v>0</v>
      </c>
      <c r="N2303" s="70">
        <f>SUM($M$2085:M2303)/($A2303-273.15)</f>
        <v>0</v>
      </c>
      <c r="O2303" s="70">
        <f t="shared" si="74"/>
        <v>0</v>
      </c>
      <c r="P2303" s="70">
        <f t="shared" si="75"/>
        <v>0</v>
      </c>
      <c r="Q2303" s="70">
        <f t="shared" si="76"/>
        <v>0</v>
      </c>
      <c r="S2303" s="8" t="e">
        <f t="shared" si="77"/>
        <v>#DIV/0!</v>
      </c>
      <c r="U2303" s="8">
        <f t="shared" si="78"/>
        <v>29.793831358312499</v>
      </c>
      <c r="V2303" s="8">
        <f t="shared" si="79"/>
        <v>0</v>
      </c>
      <c r="W2303" s="70">
        <f>SUM($V$2085:V2303)/($A2303-273.15)</f>
        <v>0</v>
      </c>
      <c r="X2303" s="70">
        <f t="shared" si="80"/>
        <v>0</v>
      </c>
      <c r="Y2303" s="70">
        <f t="shared" si="81"/>
        <v>0</v>
      </c>
    </row>
    <row r="2304" spans="1:25" s="8" customFormat="1" x14ac:dyDescent="0.25">
      <c r="A2304" s="70">
        <f t="shared" si="82"/>
        <v>493.15</v>
      </c>
      <c r="B2304" s="70">
        <f t="shared" si="66"/>
        <v>35.088052198402494</v>
      </c>
      <c r="C2304" s="70">
        <f t="shared" si="68"/>
        <v>31.809488340205789</v>
      </c>
      <c r="D2304" s="70">
        <f t="shared" si="65"/>
        <v>29.528846844831989</v>
      </c>
      <c r="E2304" s="70">
        <f t="shared" si="67"/>
        <v>31.809488340205789</v>
      </c>
      <c r="G2304" s="70">
        <f t="shared" si="69"/>
        <v>0</v>
      </c>
      <c r="H2304" s="70">
        <f>SUM(G$2085:$G2304)/($A2304-273.15)</f>
        <v>0</v>
      </c>
      <c r="I2304" s="70">
        <f t="shared" si="70"/>
        <v>0</v>
      </c>
      <c r="J2304" s="70">
        <f t="shared" si="71"/>
        <v>0</v>
      </c>
      <c r="K2304" s="70">
        <f t="shared" si="72"/>
        <v>0</v>
      </c>
      <c r="M2304" s="70">
        <f t="shared" si="73"/>
        <v>0</v>
      </c>
      <c r="N2304" s="70">
        <f>SUM($M$2085:M2304)/($A2304-273.15)</f>
        <v>0</v>
      </c>
      <c r="O2304" s="70">
        <f t="shared" si="74"/>
        <v>0</v>
      </c>
      <c r="P2304" s="70">
        <f t="shared" si="75"/>
        <v>0</v>
      </c>
      <c r="Q2304" s="70">
        <f t="shared" si="76"/>
        <v>0</v>
      </c>
      <c r="S2304" s="8" t="e">
        <f t="shared" si="77"/>
        <v>#DIV/0!</v>
      </c>
      <c r="U2304" s="8">
        <f t="shared" si="78"/>
        <v>29.798734860812498</v>
      </c>
      <c r="V2304" s="8">
        <f t="shared" si="79"/>
        <v>0</v>
      </c>
      <c r="W2304" s="70">
        <f>SUM($V$2085:V2304)/($A2304-273.15)</f>
        <v>0</v>
      </c>
      <c r="X2304" s="70">
        <f t="shared" si="80"/>
        <v>0</v>
      </c>
      <c r="Y2304" s="70">
        <f t="shared" si="81"/>
        <v>0</v>
      </c>
    </row>
    <row r="2305" spans="1:25" s="8" customFormat="1" x14ac:dyDescent="0.25">
      <c r="A2305" s="70">
        <f t="shared" si="82"/>
        <v>494.15</v>
      </c>
      <c r="B2305" s="70">
        <f t="shared" si="66"/>
        <v>35.098432632102501</v>
      </c>
      <c r="C2305" s="70">
        <f t="shared" si="68"/>
        <v>31.818049783901536</v>
      </c>
      <c r="D2305" s="70">
        <f t="shared" si="65"/>
        <v>29.533506118640496</v>
      </c>
      <c r="E2305" s="70">
        <f t="shared" si="67"/>
        <v>31.818049783901536</v>
      </c>
      <c r="G2305" s="70">
        <f t="shared" si="69"/>
        <v>0</v>
      </c>
      <c r="H2305" s="70">
        <f>SUM(G$2085:$G2305)/($A2305-273.15)</f>
        <v>0</v>
      </c>
      <c r="I2305" s="70">
        <f t="shared" si="70"/>
        <v>0</v>
      </c>
      <c r="J2305" s="70">
        <f t="shared" si="71"/>
        <v>0</v>
      </c>
      <c r="K2305" s="70">
        <f t="shared" si="72"/>
        <v>0</v>
      </c>
      <c r="M2305" s="70">
        <f t="shared" si="73"/>
        <v>0</v>
      </c>
      <c r="N2305" s="70">
        <f>SUM($M$2085:M2305)/($A2305-273.15)</f>
        <v>0</v>
      </c>
      <c r="O2305" s="70">
        <f t="shared" si="74"/>
        <v>0</v>
      </c>
      <c r="P2305" s="70">
        <f t="shared" si="75"/>
        <v>0</v>
      </c>
      <c r="Q2305" s="70">
        <f t="shared" si="76"/>
        <v>0</v>
      </c>
      <c r="S2305" s="8" t="e">
        <f t="shared" si="77"/>
        <v>#DIV/0!</v>
      </c>
      <c r="U2305" s="8">
        <f t="shared" si="78"/>
        <v>29.803654213312498</v>
      </c>
      <c r="V2305" s="8">
        <f t="shared" si="79"/>
        <v>0</v>
      </c>
      <c r="W2305" s="70">
        <f>SUM($V$2085:V2305)/($A2305-273.15)</f>
        <v>0</v>
      </c>
      <c r="X2305" s="70">
        <f t="shared" si="80"/>
        <v>0</v>
      </c>
      <c r="Y2305" s="70">
        <f t="shared" si="81"/>
        <v>0</v>
      </c>
    </row>
    <row r="2306" spans="1:25" s="8" customFormat="1" x14ac:dyDescent="0.25">
      <c r="A2306" s="70">
        <f t="shared" si="82"/>
        <v>495.15</v>
      </c>
      <c r="B2306" s="70">
        <f t="shared" si="66"/>
        <v>35.108842603802493</v>
      </c>
      <c r="C2306" s="70">
        <f t="shared" si="68"/>
        <v>31.826581698103304</v>
      </c>
      <c r="D2306" s="70">
        <f t="shared" si="65"/>
        <v>29.538190111025678</v>
      </c>
      <c r="E2306" s="70">
        <f t="shared" si="67"/>
        <v>31.826581698103304</v>
      </c>
      <c r="G2306" s="70">
        <f t="shared" si="69"/>
        <v>0</v>
      </c>
      <c r="H2306" s="70">
        <f>SUM(G$2085:$G2306)/($A2306-273.15)</f>
        <v>0</v>
      </c>
      <c r="I2306" s="70">
        <f t="shared" si="70"/>
        <v>0</v>
      </c>
      <c r="J2306" s="70">
        <f t="shared" si="71"/>
        <v>0</v>
      </c>
      <c r="K2306" s="70">
        <f t="shared" si="72"/>
        <v>0</v>
      </c>
      <c r="M2306" s="70">
        <f t="shared" si="73"/>
        <v>0</v>
      </c>
      <c r="N2306" s="70">
        <f>SUM($M$2085:M2306)/($A2306-273.15)</f>
        <v>0</v>
      </c>
      <c r="O2306" s="70">
        <f t="shared" si="74"/>
        <v>0</v>
      </c>
      <c r="P2306" s="70">
        <f t="shared" si="75"/>
        <v>0</v>
      </c>
      <c r="Q2306" s="70">
        <f t="shared" si="76"/>
        <v>0</v>
      </c>
      <c r="S2306" s="8" t="e">
        <f t="shared" si="77"/>
        <v>#DIV/0!</v>
      </c>
      <c r="U2306" s="8">
        <f t="shared" si="78"/>
        <v>29.808589415812499</v>
      </c>
      <c r="V2306" s="8">
        <f t="shared" si="79"/>
        <v>0</v>
      </c>
      <c r="W2306" s="70">
        <f>SUM($V$2085:V2306)/($A2306-273.15)</f>
        <v>0</v>
      </c>
      <c r="X2306" s="70">
        <f t="shared" si="80"/>
        <v>0</v>
      </c>
      <c r="Y2306" s="70">
        <f t="shared" si="81"/>
        <v>0</v>
      </c>
    </row>
    <row r="2307" spans="1:25" s="8" customFormat="1" x14ac:dyDescent="0.25">
      <c r="A2307" s="70">
        <f t="shared" si="82"/>
        <v>496.15</v>
      </c>
      <c r="B2307" s="70">
        <f t="shared" si="66"/>
        <v>35.1192821135025</v>
      </c>
      <c r="C2307" s="70">
        <f t="shared" si="68"/>
        <v>31.835084314438571</v>
      </c>
      <c r="D2307" s="70">
        <f t="shared" si="65"/>
        <v>29.542898568315746</v>
      </c>
      <c r="E2307" s="70">
        <f t="shared" si="67"/>
        <v>31.835084314438571</v>
      </c>
      <c r="G2307" s="70">
        <f t="shared" si="69"/>
        <v>0</v>
      </c>
      <c r="H2307" s="70">
        <f>SUM(G$2085:$G2307)/($A2307-273.15)</f>
        <v>0</v>
      </c>
      <c r="I2307" s="70">
        <f t="shared" si="70"/>
        <v>0</v>
      </c>
      <c r="J2307" s="70">
        <f t="shared" si="71"/>
        <v>0</v>
      </c>
      <c r="K2307" s="70">
        <f t="shared" si="72"/>
        <v>0</v>
      </c>
      <c r="M2307" s="70">
        <f t="shared" si="73"/>
        <v>0</v>
      </c>
      <c r="N2307" s="70">
        <f>SUM($M$2085:M2307)/($A2307-273.15)</f>
        <v>0</v>
      </c>
      <c r="O2307" s="70">
        <f t="shared" si="74"/>
        <v>0</v>
      </c>
      <c r="P2307" s="70">
        <f t="shared" si="75"/>
        <v>0</v>
      </c>
      <c r="Q2307" s="70">
        <f t="shared" si="76"/>
        <v>0</v>
      </c>
      <c r="S2307" s="8" t="e">
        <f t="shared" si="77"/>
        <v>#DIV/0!</v>
      </c>
      <c r="U2307" s="8">
        <f t="shared" si="78"/>
        <v>29.813540468312496</v>
      </c>
      <c r="V2307" s="8">
        <f t="shared" si="79"/>
        <v>0</v>
      </c>
      <c r="W2307" s="70">
        <f>SUM($V$2085:V2307)/($A2307-273.15)</f>
        <v>0</v>
      </c>
      <c r="X2307" s="70">
        <f t="shared" si="80"/>
        <v>0</v>
      </c>
      <c r="Y2307" s="70">
        <f t="shared" si="81"/>
        <v>0</v>
      </c>
    </row>
    <row r="2308" spans="1:25" s="8" customFormat="1" x14ac:dyDescent="0.25">
      <c r="A2308" s="70">
        <f t="shared" si="82"/>
        <v>497.15</v>
      </c>
      <c r="B2308" s="70">
        <f t="shared" si="66"/>
        <v>35.129751161202499</v>
      </c>
      <c r="C2308" s="70">
        <f t="shared" si="68"/>
        <v>31.843557862207593</v>
      </c>
      <c r="D2308" s="70">
        <f t="shared" si="65"/>
        <v>29.547631239387602</v>
      </c>
      <c r="E2308" s="70">
        <f t="shared" si="67"/>
        <v>31.843557862207593</v>
      </c>
      <c r="G2308" s="70">
        <f t="shared" si="69"/>
        <v>0</v>
      </c>
      <c r="H2308" s="70">
        <f>SUM(G$2085:$G2308)/($A2308-273.15)</f>
        <v>0</v>
      </c>
      <c r="I2308" s="70">
        <f t="shared" si="70"/>
        <v>0</v>
      </c>
      <c r="J2308" s="70">
        <f t="shared" si="71"/>
        <v>0</v>
      </c>
      <c r="K2308" s="70">
        <f t="shared" si="72"/>
        <v>0</v>
      </c>
      <c r="M2308" s="70">
        <f t="shared" si="73"/>
        <v>0</v>
      </c>
      <c r="N2308" s="70">
        <f>SUM($M$2085:M2308)/($A2308-273.15)</f>
        <v>0</v>
      </c>
      <c r="O2308" s="70">
        <f t="shared" si="74"/>
        <v>0</v>
      </c>
      <c r="P2308" s="70">
        <f t="shared" si="75"/>
        <v>0</v>
      </c>
      <c r="Q2308" s="70">
        <f t="shared" si="76"/>
        <v>0</v>
      </c>
      <c r="S2308" s="8" t="e">
        <f t="shared" si="77"/>
        <v>#DIV/0!</v>
      </c>
      <c r="U2308" s="8">
        <f t="shared" si="78"/>
        <v>29.818507370812497</v>
      </c>
      <c r="V2308" s="8">
        <f t="shared" si="79"/>
        <v>0</v>
      </c>
      <c r="W2308" s="70">
        <f>SUM($V$2085:V2308)/($A2308-273.15)</f>
        <v>0</v>
      </c>
      <c r="X2308" s="70">
        <f t="shared" si="80"/>
        <v>0</v>
      </c>
      <c r="Y2308" s="70">
        <f t="shared" si="81"/>
        <v>0</v>
      </c>
    </row>
    <row r="2309" spans="1:25" s="8" customFormat="1" x14ac:dyDescent="0.25">
      <c r="A2309" s="70">
        <f t="shared" si="82"/>
        <v>498.15</v>
      </c>
      <c r="B2309" s="70">
        <f t="shared" si="66"/>
        <v>35.140249746902498</v>
      </c>
      <c r="C2309" s="70">
        <f t="shared" si="68"/>
        <v>31.852002568411415</v>
      </c>
      <c r="D2309" s="70">
        <f t="shared" si="65"/>
        <v>29.552387875636178</v>
      </c>
      <c r="E2309" s="70">
        <f t="shared" si="67"/>
        <v>31.852002568411415</v>
      </c>
      <c r="G2309" s="70">
        <f t="shared" si="69"/>
        <v>0</v>
      </c>
      <c r="H2309" s="70">
        <f>SUM(G$2085:$G2309)/($A2309-273.15)</f>
        <v>0</v>
      </c>
      <c r="I2309" s="70">
        <f t="shared" si="70"/>
        <v>0</v>
      </c>
      <c r="J2309" s="70">
        <f t="shared" si="71"/>
        <v>0</v>
      </c>
      <c r="K2309" s="70">
        <f t="shared" si="72"/>
        <v>0</v>
      </c>
      <c r="M2309" s="70">
        <f t="shared" si="73"/>
        <v>0</v>
      </c>
      <c r="N2309" s="70">
        <f>SUM($M$2085:M2309)/($A2309-273.15)</f>
        <v>0</v>
      </c>
      <c r="O2309" s="70">
        <f t="shared" si="74"/>
        <v>0</v>
      </c>
      <c r="P2309" s="70">
        <f t="shared" si="75"/>
        <v>0</v>
      </c>
      <c r="Q2309" s="70">
        <f t="shared" si="76"/>
        <v>0</v>
      </c>
      <c r="S2309" s="8" t="e">
        <f t="shared" si="77"/>
        <v>#DIV/0!</v>
      </c>
      <c r="U2309" s="8">
        <f t="shared" si="78"/>
        <v>29.823490123312496</v>
      </c>
      <c r="V2309" s="8">
        <f t="shared" si="79"/>
        <v>0</v>
      </c>
      <c r="W2309" s="70">
        <f>SUM($V$2085:V2309)/($A2309-273.15)</f>
        <v>0</v>
      </c>
      <c r="X2309" s="70">
        <f t="shared" si="80"/>
        <v>0</v>
      </c>
      <c r="Y2309" s="70">
        <f t="shared" si="81"/>
        <v>0</v>
      </c>
    </row>
    <row r="2310" spans="1:25" s="8" customFormat="1" x14ac:dyDescent="0.25">
      <c r="A2310" s="70">
        <f t="shared" si="82"/>
        <v>499.15</v>
      </c>
      <c r="B2310" s="70">
        <f t="shared" si="66"/>
        <v>35.150777870602496</v>
      </c>
      <c r="C2310" s="70">
        <f t="shared" si="68"/>
        <v>31.860418657779498</v>
      </c>
      <c r="D2310" s="70">
        <f t="shared" si="65"/>
        <v>29.557168230944193</v>
      </c>
      <c r="E2310" s="70">
        <f t="shared" si="67"/>
        <v>31.860418657779498</v>
      </c>
      <c r="G2310" s="70">
        <f t="shared" si="69"/>
        <v>0</v>
      </c>
      <c r="H2310" s="70">
        <f>SUM(G$2085:$G2310)/($A2310-273.15)</f>
        <v>0</v>
      </c>
      <c r="I2310" s="70">
        <f t="shared" si="70"/>
        <v>0</v>
      </c>
      <c r="J2310" s="70">
        <f t="shared" si="71"/>
        <v>0</v>
      </c>
      <c r="K2310" s="70">
        <f t="shared" si="72"/>
        <v>0</v>
      </c>
      <c r="M2310" s="70">
        <f t="shared" si="73"/>
        <v>0</v>
      </c>
      <c r="N2310" s="70">
        <f>SUM($M$2085:M2310)/($A2310-273.15)</f>
        <v>0</v>
      </c>
      <c r="O2310" s="70">
        <f t="shared" si="74"/>
        <v>0</v>
      </c>
      <c r="P2310" s="70">
        <f t="shared" si="75"/>
        <v>0</v>
      </c>
      <c r="Q2310" s="70">
        <f t="shared" si="76"/>
        <v>0</v>
      </c>
      <c r="S2310" s="8" t="e">
        <f t="shared" si="77"/>
        <v>#DIV/0!</v>
      </c>
      <c r="U2310" s="8">
        <f t="shared" si="78"/>
        <v>29.828488725812498</v>
      </c>
      <c r="V2310" s="8">
        <f t="shared" si="79"/>
        <v>0</v>
      </c>
      <c r="W2310" s="70">
        <f>SUM($V$2085:V2310)/($A2310-273.15)</f>
        <v>0</v>
      </c>
      <c r="X2310" s="70">
        <f t="shared" si="80"/>
        <v>0</v>
      </c>
      <c r="Y2310" s="70">
        <f t="shared" si="81"/>
        <v>0</v>
      </c>
    </row>
    <row r="2311" spans="1:25" s="8" customFormat="1" x14ac:dyDescent="0.25">
      <c r="A2311" s="70">
        <f t="shared" si="82"/>
        <v>500.15</v>
      </c>
      <c r="B2311" s="70">
        <f t="shared" si="66"/>
        <v>35.161335532302495</v>
      </c>
      <c r="C2311" s="70">
        <f t="shared" si="68"/>
        <v>31.868806352796923</v>
      </c>
      <c r="D2311" s="70">
        <f t="shared" si="65"/>
        <v>29.561972061652334</v>
      </c>
      <c r="E2311" s="70">
        <f t="shared" si="67"/>
        <v>31.868806352796923</v>
      </c>
      <c r="G2311" s="70">
        <f t="shared" si="69"/>
        <v>0</v>
      </c>
      <c r="H2311" s="70">
        <f>SUM(G$2085:$G2311)/($A2311-273.15)</f>
        <v>0</v>
      </c>
      <c r="I2311" s="70">
        <f t="shared" si="70"/>
        <v>0</v>
      </c>
      <c r="J2311" s="70">
        <f t="shared" si="71"/>
        <v>0</v>
      </c>
      <c r="K2311" s="70">
        <f t="shared" si="72"/>
        <v>0</v>
      </c>
      <c r="M2311" s="70">
        <f t="shared" si="73"/>
        <v>0</v>
      </c>
      <c r="N2311" s="70">
        <f>SUM($M$2085:M2311)/($A2311-273.15)</f>
        <v>0</v>
      </c>
      <c r="O2311" s="70">
        <f t="shared" si="74"/>
        <v>0</v>
      </c>
      <c r="P2311" s="70">
        <f t="shared" si="75"/>
        <v>0</v>
      </c>
      <c r="Q2311" s="70">
        <f t="shared" si="76"/>
        <v>0</v>
      </c>
      <c r="S2311" s="8" t="e">
        <f t="shared" si="77"/>
        <v>#DIV/0!</v>
      </c>
      <c r="U2311" s="8">
        <f t="shared" si="78"/>
        <v>29.833503178312501</v>
      </c>
      <c r="V2311" s="8">
        <f t="shared" si="79"/>
        <v>0</v>
      </c>
      <c r="W2311" s="70">
        <f>SUM($V$2085:V2311)/($A2311-273.15)</f>
        <v>0</v>
      </c>
      <c r="X2311" s="70">
        <f t="shared" si="80"/>
        <v>0</v>
      </c>
      <c r="Y2311" s="70">
        <f t="shared" si="81"/>
        <v>0</v>
      </c>
    </row>
    <row r="2312" spans="1:25" s="8" customFormat="1" x14ac:dyDescent="0.25">
      <c r="A2312" s="70">
        <f t="shared" si="82"/>
        <v>501.15</v>
      </c>
      <c r="B2312" s="70">
        <f t="shared" si="66"/>
        <v>35.171922732002493</v>
      </c>
      <c r="C2312" s="70">
        <f t="shared" si="68"/>
        <v>31.87716587373124</v>
      </c>
      <c r="D2312" s="70">
        <f t="shared" si="65"/>
        <v>29.566799126529862</v>
      </c>
      <c r="E2312" s="70">
        <f t="shared" si="67"/>
        <v>31.87716587373124</v>
      </c>
      <c r="G2312" s="70">
        <f t="shared" si="69"/>
        <v>0</v>
      </c>
      <c r="H2312" s="70">
        <f>SUM(G$2085:$G2312)/($A2312-273.15)</f>
        <v>0</v>
      </c>
      <c r="I2312" s="70">
        <f t="shared" si="70"/>
        <v>0</v>
      </c>
      <c r="J2312" s="70">
        <f t="shared" si="71"/>
        <v>0</v>
      </c>
      <c r="K2312" s="70">
        <f t="shared" si="72"/>
        <v>0</v>
      </c>
      <c r="M2312" s="70">
        <f t="shared" si="73"/>
        <v>0</v>
      </c>
      <c r="N2312" s="70">
        <f>SUM($M$2085:M2312)/($A2312-273.15)</f>
        <v>0</v>
      </c>
      <c r="O2312" s="70">
        <f t="shared" si="74"/>
        <v>0</v>
      </c>
      <c r="P2312" s="70">
        <f t="shared" si="75"/>
        <v>0</v>
      </c>
      <c r="Q2312" s="70">
        <f t="shared" si="76"/>
        <v>0</v>
      </c>
      <c r="S2312" s="8" t="e">
        <f t="shared" si="77"/>
        <v>#DIV/0!</v>
      </c>
      <c r="U2312" s="8">
        <f t="shared" si="78"/>
        <v>29.838533480812497</v>
      </c>
      <c r="V2312" s="8">
        <f t="shared" si="79"/>
        <v>0</v>
      </c>
      <c r="W2312" s="70">
        <f>SUM($V$2085:V2312)/($A2312-273.15)</f>
        <v>0</v>
      </c>
      <c r="X2312" s="70">
        <f t="shared" si="80"/>
        <v>0</v>
      </c>
      <c r="Y2312" s="70">
        <f t="shared" si="81"/>
        <v>0</v>
      </c>
    </row>
    <row r="2313" spans="1:25" s="8" customFormat="1" x14ac:dyDescent="0.25">
      <c r="A2313" s="70">
        <f t="shared" si="82"/>
        <v>502.15</v>
      </c>
      <c r="B2313" s="70">
        <f t="shared" si="66"/>
        <v>35.182539469702498</v>
      </c>
      <c r="C2313" s="70">
        <f t="shared" si="68"/>
        <v>31.885497438658955</v>
      </c>
      <c r="D2313" s="70">
        <f t="shared" si="65"/>
        <v>29.571649186745621</v>
      </c>
      <c r="E2313" s="70">
        <f t="shared" si="67"/>
        <v>31.885497438658955</v>
      </c>
      <c r="G2313" s="70">
        <f t="shared" si="69"/>
        <v>0</v>
      </c>
      <c r="H2313" s="70">
        <f>SUM(G$2085:$G2313)/($A2313-273.15)</f>
        <v>0</v>
      </c>
      <c r="I2313" s="70">
        <f t="shared" si="70"/>
        <v>0</v>
      </c>
      <c r="J2313" s="70">
        <f t="shared" si="71"/>
        <v>0</v>
      </c>
      <c r="K2313" s="70">
        <f t="shared" si="72"/>
        <v>0</v>
      </c>
      <c r="M2313" s="70">
        <f t="shared" si="73"/>
        <v>0</v>
      </c>
      <c r="N2313" s="70">
        <f>SUM($M$2085:M2313)/($A2313-273.15)</f>
        <v>0</v>
      </c>
      <c r="O2313" s="70">
        <f t="shared" si="74"/>
        <v>0</v>
      </c>
      <c r="P2313" s="70">
        <f t="shared" si="75"/>
        <v>0</v>
      </c>
      <c r="Q2313" s="70">
        <f t="shared" si="76"/>
        <v>0</v>
      </c>
      <c r="S2313" s="8" t="e">
        <f t="shared" si="77"/>
        <v>#DIV/0!</v>
      </c>
      <c r="U2313" s="8">
        <f t="shared" si="78"/>
        <v>29.843579633312501</v>
      </c>
      <c r="V2313" s="8">
        <f t="shared" si="79"/>
        <v>0</v>
      </c>
      <c r="W2313" s="70">
        <f>SUM($V$2085:V2313)/($A2313-273.15)</f>
        <v>0</v>
      </c>
      <c r="X2313" s="70">
        <f t="shared" si="80"/>
        <v>0</v>
      </c>
      <c r="Y2313" s="70">
        <f t="shared" si="81"/>
        <v>0</v>
      </c>
    </row>
    <row r="2314" spans="1:25" s="8" customFormat="1" x14ac:dyDescent="0.25">
      <c r="A2314" s="70">
        <f t="shared" si="82"/>
        <v>503.15</v>
      </c>
      <c r="B2314" s="70">
        <f t="shared" si="66"/>
        <v>35.193185745402495</v>
      </c>
      <c r="C2314" s="70">
        <f t="shared" si="68"/>
        <v>31.893801263491607</v>
      </c>
      <c r="D2314" s="70">
        <f t="shared" si="65"/>
        <v>29.576522005839468</v>
      </c>
      <c r="E2314" s="70">
        <f t="shared" si="67"/>
        <v>31.893801263491607</v>
      </c>
      <c r="G2314" s="70">
        <f t="shared" si="69"/>
        <v>0</v>
      </c>
      <c r="H2314" s="70">
        <f>SUM(G$2085:$G2314)/($A2314-273.15)</f>
        <v>0</v>
      </c>
      <c r="I2314" s="70">
        <f t="shared" si="70"/>
        <v>0</v>
      </c>
      <c r="J2314" s="70">
        <f t="shared" si="71"/>
        <v>0</v>
      </c>
      <c r="K2314" s="70">
        <f t="shared" si="72"/>
        <v>0</v>
      </c>
      <c r="M2314" s="70">
        <f t="shared" si="73"/>
        <v>0</v>
      </c>
      <c r="N2314" s="70">
        <f>SUM($M$2085:M2314)/($A2314-273.15)</f>
        <v>0</v>
      </c>
      <c r="O2314" s="70">
        <f t="shared" si="74"/>
        <v>0</v>
      </c>
      <c r="P2314" s="70">
        <f t="shared" si="75"/>
        <v>0</v>
      </c>
      <c r="Q2314" s="70">
        <f t="shared" si="76"/>
        <v>0</v>
      </c>
      <c r="S2314" s="8" t="e">
        <f t="shared" si="77"/>
        <v>#DIV/0!</v>
      </c>
      <c r="U2314" s="8">
        <f t="shared" si="78"/>
        <v>29.848641635812498</v>
      </c>
      <c r="V2314" s="8">
        <f t="shared" si="79"/>
        <v>0</v>
      </c>
      <c r="W2314" s="70">
        <f>SUM($V$2085:V2314)/($A2314-273.15)</f>
        <v>0</v>
      </c>
      <c r="X2314" s="70">
        <f t="shared" si="80"/>
        <v>0</v>
      </c>
      <c r="Y2314" s="70">
        <f t="shared" si="81"/>
        <v>0</v>
      </c>
    </row>
    <row r="2315" spans="1:25" s="8" customFormat="1" x14ac:dyDescent="0.25">
      <c r="A2315" s="70">
        <f t="shared" si="82"/>
        <v>504.15</v>
      </c>
      <c r="B2315" s="70">
        <f t="shared" si="66"/>
        <v>35.203861559102499</v>
      </c>
      <c r="C2315" s="70">
        <f t="shared" si="68"/>
        <v>31.902077562001512</v>
      </c>
      <c r="D2315" s="70">
        <f t="shared" si="65"/>
        <v>29.581417349694053</v>
      </c>
      <c r="E2315" s="70">
        <f t="shared" si="67"/>
        <v>31.902077562001512</v>
      </c>
      <c r="G2315" s="70">
        <f t="shared" si="69"/>
        <v>0</v>
      </c>
      <c r="H2315" s="70">
        <f>SUM(G$2085:$G2315)/($A2315-273.15)</f>
        <v>0</v>
      </c>
      <c r="I2315" s="70">
        <f t="shared" si="70"/>
        <v>0</v>
      </c>
      <c r="J2315" s="70">
        <f t="shared" si="71"/>
        <v>0</v>
      </c>
      <c r="K2315" s="70">
        <f t="shared" si="72"/>
        <v>0</v>
      </c>
      <c r="M2315" s="70">
        <f t="shared" si="73"/>
        <v>0</v>
      </c>
      <c r="N2315" s="70">
        <f>SUM($M$2085:M2315)/($A2315-273.15)</f>
        <v>0</v>
      </c>
      <c r="O2315" s="70">
        <f t="shared" si="74"/>
        <v>0</v>
      </c>
      <c r="P2315" s="70">
        <f t="shared" si="75"/>
        <v>0</v>
      </c>
      <c r="Q2315" s="70">
        <f t="shared" si="76"/>
        <v>0</v>
      </c>
      <c r="S2315" s="8" t="e">
        <f t="shared" si="77"/>
        <v>#DIV/0!</v>
      </c>
      <c r="U2315" s="8">
        <f t="shared" si="78"/>
        <v>29.8537194883125</v>
      </c>
      <c r="V2315" s="8">
        <f t="shared" si="79"/>
        <v>0</v>
      </c>
      <c r="W2315" s="70">
        <f>SUM($V$2085:V2315)/($A2315-273.15)</f>
        <v>0</v>
      </c>
      <c r="X2315" s="70">
        <f t="shared" si="80"/>
        <v>0</v>
      </c>
      <c r="Y2315" s="70">
        <f t="shared" si="81"/>
        <v>0</v>
      </c>
    </row>
    <row r="2316" spans="1:25" s="8" customFormat="1" x14ac:dyDescent="0.25">
      <c r="A2316" s="70">
        <f t="shared" si="82"/>
        <v>505.15</v>
      </c>
      <c r="B2316" s="70">
        <f t="shared" si="66"/>
        <v>35.214566910802496</v>
      </c>
      <c r="C2316" s="70">
        <f t="shared" si="68"/>
        <v>31.910326545847166</v>
      </c>
      <c r="D2316" s="70">
        <f t="shared" si="65"/>
        <v>29.58633498650703</v>
      </c>
      <c r="E2316" s="70">
        <f t="shared" si="67"/>
        <v>31.910326545847166</v>
      </c>
      <c r="G2316" s="70">
        <f t="shared" si="69"/>
        <v>0</v>
      </c>
      <c r="H2316" s="70">
        <f>SUM(G$2085:$G2316)/($A2316-273.15)</f>
        <v>0</v>
      </c>
      <c r="I2316" s="70">
        <f t="shared" si="70"/>
        <v>0</v>
      </c>
      <c r="J2316" s="70">
        <f t="shared" si="71"/>
        <v>0</v>
      </c>
      <c r="K2316" s="70">
        <f t="shared" si="72"/>
        <v>0</v>
      </c>
      <c r="M2316" s="70">
        <f t="shared" si="73"/>
        <v>0</v>
      </c>
      <c r="N2316" s="70">
        <f>SUM($M$2085:M2316)/($A2316-273.15)</f>
        <v>0</v>
      </c>
      <c r="O2316" s="70">
        <f t="shared" si="74"/>
        <v>0</v>
      </c>
      <c r="P2316" s="70">
        <f t="shared" si="75"/>
        <v>0</v>
      </c>
      <c r="Q2316" s="70">
        <f t="shared" si="76"/>
        <v>0</v>
      </c>
      <c r="S2316" s="8" t="e">
        <f t="shared" si="77"/>
        <v>#DIV/0!</v>
      </c>
      <c r="U2316" s="8">
        <f t="shared" si="78"/>
        <v>29.858813190812498</v>
      </c>
      <c r="V2316" s="8">
        <f t="shared" si="79"/>
        <v>0</v>
      </c>
      <c r="W2316" s="70">
        <f>SUM($V$2085:V2316)/($A2316-273.15)</f>
        <v>0</v>
      </c>
      <c r="X2316" s="70">
        <f t="shared" si="80"/>
        <v>0</v>
      </c>
      <c r="Y2316" s="70">
        <f t="shared" si="81"/>
        <v>0</v>
      </c>
    </row>
    <row r="2317" spans="1:25" s="8" customFormat="1" x14ac:dyDescent="0.25">
      <c r="A2317" s="70">
        <f t="shared" si="82"/>
        <v>506.15</v>
      </c>
      <c r="B2317" s="70">
        <f t="shared" si="66"/>
        <v>35.2253018005025</v>
      </c>
      <c r="C2317" s="70">
        <f t="shared" si="68"/>
        <v>31.918548424598256</v>
      </c>
      <c r="D2317" s="70">
        <f t="shared" si="65"/>
        <v>29.591274686763672</v>
      </c>
      <c r="E2317" s="70">
        <f t="shared" si="67"/>
        <v>31.918548424598256</v>
      </c>
      <c r="G2317" s="70">
        <f t="shared" si="69"/>
        <v>0</v>
      </c>
      <c r="H2317" s="70">
        <f>SUM(G$2085:$G2317)/($A2317-273.15)</f>
        <v>0</v>
      </c>
      <c r="I2317" s="70">
        <f t="shared" si="70"/>
        <v>0</v>
      </c>
      <c r="J2317" s="70">
        <f t="shared" si="71"/>
        <v>0</v>
      </c>
      <c r="K2317" s="70">
        <f t="shared" si="72"/>
        <v>0</v>
      </c>
      <c r="M2317" s="70">
        <f t="shared" si="73"/>
        <v>0</v>
      </c>
      <c r="N2317" s="70">
        <f>SUM($M$2085:M2317)/($A2317-273.15)</f>
        <v>0</v>
      </c>
      <c r="O2317" s="70">
        <f t="shared" si="74"/>
        <v>0</v>
      </c>
      <c r="P2317" s="70">
        <f t="shared" si="75"/>
        <v>0</v>
      </c>
      <c r="Q2317" s="70">
        <f t="shared" si="76"/>
        <v>0</v>
      </c>
      <c r="S2317" s="8" t="e">
        <f t="shared" si="77"/>
        <v>#DIV/0!</v>
      </c>
      <c r="U2317" s="8">
        <f t="shared" si="78"/>
        <v>29.8639227433125</v>
      </c>
      <c r="V2317" s="8">
        <f t="shared" si="79"/>
        <v>0</v>
      </c>
      <c r="W2317" s="70">
        <f>SUM($V$2085:V2317)/($A2317-273.15)</f>
        <v>0</v>
      </c>
      <c r="X2317" s="70">
        <f t="shared" si="80"/>
        <v>0</v>
      </c>
      <c r="Y2317" s="70">
        <f t="shared" si="81"/>
        <v>0</v>
      </c>
    </row>
    <row r="2318" spans="1:25" s="8" customFormat="1" x14ac:dyDescent="0.25">
      <c r="A2318" s="70">
        <f t="shared" si="82"/>
        <v>507.15</v>
      </c>
      <c r="B2318" s="70">
        <f t="shared" si="66"/>
        <v>35.236066228202496</v>
      </c>
      <c r="C2318" s="70">
        <f t="shared" si="68"/>
        <v>31.926743405760377</v>
      </c>
      <c r="D2318" s="70">
        <f t="shared" si="65"/>
        <v>29.596236223209779</v>
      </c>
      <c r="E2318" s="70">
        <f t="shared" si="67"/>
        <v>31.926743405760377</v>
      </c>
      <c r="G2318" s="70">
        <f t="shared" si="69"/>
        <v>0</v>
      </c>
      <c r="H2318" s="70">
        <f>SUM(G$2085:$G2318)/($A2318-273.15)</f>
        <v>0</v>
      </c>
      <c r="I2318" s="70">
        <f t="shared" si="70"/>
        <v>0</v>
      </c>
      <c r="J2318" s="70">
        <f t="shared" si="71"/>
        <v>0</v>
      </c>
      <c r="K2318" s="70">
        <f t="shared" si="72"/>
        <v>0</v>
      </c>
      <c r="M2318" s="70">
        <f t="shared" si="73"/>
        <v>0</v>
      </c>
      <c r="N2318" s="70">
        <f>SUM($M$2085:M2318)/($A2318-273.15)</f>
        <v>0</v>
      </c>
      <c r="O2318" s="70">
        <f t="shared" si="74"/>
        <v>0</v>
      </c>
      <c r="P2318" s="70">
        <f t="shared" si="75"/>
        <v>0</v>
      </c>
      <c r="Q2318" s="70">
        <f t="shared" si="76"/>
        <v>0</v>
      </c>
      <c r="S2318" s="8" t="e">
        <f t="shared" si="77"/>
        <v>#DIV/0!</v>
      </c>
      <c r="U2318" s="8">
        <f t="shared" si="78"/>
        <v>29.869048145812496</v>
      </c>
      <c r="V2318" s="8">
        <f t="shared" si="79"/>
        <v>0</v>
      </c>
      <c r="W2318" s="70">
        <f>SUM($V$2085:V2318)/($A2318-273.15)</f>
        <v>0</v>
      </c>
      <c r="X2318" s="70">
        <f t="shared" si="80"/>
        <v>0</v>
      </c>
      <c r="Y2318" s="70">
        <f t="shared" si="81"/>
        <v>0</v>
      </c>
    </row>
    <row r="2319" spans="1:25" s="8" customFormat="1" x14ac:dyDescent="0.25">
      <c r="A2319" s="70">
        <f t="shared" si="82"/>
        <v>508.15</v>
      </c>
      <c r="B2319" s="70">
        <f t="shared" si="66"/>
        <v>35.246860193902499</v>
      </c>
      <c r="C2319" s="70">
        <f t="shared" si="68"/>
        <v>31.934911694799318</v>
      </c>
      <c r="D2319" s="70">
        <f t="shared" si="65"/>
        <v>29.601219370825074</v>
      </c>
      <c r="E2319" s="70">
        <f t="shared" si="67"/>
        <v>31.934911694799318</v>
      </c>
      <c r="G2319" s="70">
        <f t="shared" si="69"/>
        <v>0</v>
      </c>
      <c r="H2319" s="70">
        <f>SUM(G$2085:$G2319)/($A2319-273.15)</f>
        <v>0</v>
      </c>
      <c r="I2319" s="70">
        <f t="shared" si="70"/>
        <v>0</v>
      </c>
      <c r="J2319" s="70">
        <f t="shared" si="71"/>
        <v>0</v>
      </c>
      <c r="K2319" s="70">
        <f t="shared" si="72"/>
        <v>0</v>
      </c>
      <c r="M2319" s="70">
        <f t="shared" si="73"/>
        <v>0</v>
      </c>
      <c r="N2319" s="70">
        <f>SUM($M$2085:M2319)/($A2319-273.15)</f>
        <v>0</v>
      </c>
      <c r="O2319" s="70">
        <f t="shared" si="74"/>
        <v>0</v>
      </c>
      <c r="P2319" s="70">
        <f t="shared" si="75"/>
        <v>0</v>
      </c>
      <c r="Q2319" s="70">
        <f t="shared" si="76"/>
        <v>0</v>
      </c>
      <c r="S2319" s="8" t="e">
        <f t="shared" si="77"/>
        <v>#DIV/0!</v>
      </c>
      <c r="U2319" s="8">
        <f t="shared" si="78"/>
        <v>29.874189398312499</v>
      </c>
      <c r="V2319" s="8">
        <f t="shared" si="79"/>
        <v>0</v>
      </c>
      <c r="W2319" s="70">
        <f>SUM($V$2085:V2319)/($A2319-273.15)</f>
        <v>0</v>
      </c>
      <c r="X2319" s="70">
        <f t="shared" si="80"/>
        <v>0</v>
      </c>
      <c r="Y2319" s="70">
        <f t="shared" si="81"/>
        <v>0</v>
      </c>
    </row>
    <row r="2320" spans="1:25" s="8" customFormat="1" x14ac:dyDescent="0.25">
      <c r="A2320" s="70">
        <f t="shared" si="82"/>
        <v>509.15</v>
      </c>
      <c r="B2320" s="70">
        <f t="shared" si="66"/>
        <v>35.257683697602502</v>
      </c>
      <c r="C2320" s="70">
        <f t="shared" si="68"/>
        <v>31.943053495165167</v>
      </c>
      <c r="D2320" s="70">
        <f t="shared" si="65"/>
        <v>29.606223906796838</v>
      </c>
      <c r="E2320" s="70">
        <f t="shared" si="67"/>
        <v>31.943053495165167</v>
      </c>
      <c r="G2320" s="70">
        <f t="shared" si="69"/>
        <v>0</v>
      </c>
      <c r="H2320" s="70">
        <f>SUM(G$2085:$G2320)/($A2320-273.15)</f>
        <v>0</v>
      </c>
      <c r="I2320" s="70">
        <f t="shared" si="70"/>
        <v>0</v>
      </c>
      <c r="J2320" s="70">
        <f t="shared" si="71"/>
        <v>0</v>
      </c>
      <c r="K2320" s="70">
        <f t="shared" si="72"/>
        <v>0</v>
      </c>
      <c r="M2320" s="70">
        <f t="shared" si="73"/>
        <v>0</v>
      </c>
      <c r="N2320" s="70">
        <f>SUM($M$2085:M2320)/($A2320-273.15)</f>
        <v>0</v>
      </c>
      <c r="O2320" s="70">
        <f t="shared" si="74"/>
        <v>0</v>
      </c>
      <c r="P2320" s="70">
        <f t="shared" si="75"/>
        <v>0</v>
      </c>
      <c r="Q2320" s="70">
        <f t="shared" si="76"/>
        <v>0</v>
      </c>
      <c r="S2320" s="8" t="e">
        <f t="shared" si="77"/>
        <v>#DIV/0!</v>
      </c>
      <c r="U2320" s="8">
        <f t="shared" si="78"/>
        <v>29.879346500812495</v>
      </c>
      <c r="V2320" s="8">
        <f t="shared" si="79"/>
        <v>0</v>
      </c>
      <c r="W2320" s="70">
        <f>SUM($V$2085:V2320)/($A2320-273.15)</f>
        <v>0</v>
      </c>
      <c r="X2320" s="70">
        <f t="shared" si="80"/>
        <v>0</v>
      </c>
      <c r="Y2320" s="70">
        <f t="shared" si="81"/>
        <v>0</v>
      </c>
    </row>
    <row r="2321" spans="1:25" s="8" customFormat="1" x14ac:dyDescent="0.25">
      <c r="A2321" s="70">
        <f t="shared" si="82"/>
        <v>510.15</v>
      </c>
      <c r="B2321" s="70">
        <f t="shared" si="66"/>
        <v>35.268536739302498</v>
      </c>
      <c r="C2321" s="70">
        <f t="shared" si="68"/>
        <v>31.951169008315908</v>
      </c>
      <c r="D2321" s="70">
        <f t="shared" si="65"/>
        <v>29.611249610494031</v>
      </c>
      <c r="E2321" s="70">
        <f t="shared" si="67"/>
        <v>31.951169008315908</v>
      </c>
      <c r="G2321" s="70">
        <f t="shared" si="69"/>
        <v>0</v>
      </c>
      <c r="H2321" s="70">
        <f>SUM(G$2085:$G2321)/($A2321-273.15)</f>
        <v>0</v>
      </c>
      <c r="I2321" s="70">
        <f t="shared" si="70"/>
        <v>0</v>
      </c>
      <c r="J2321" s="70">
        <f t="shared" si="71"/>
        <v>0</v>
      </c>
      <c r="K2321" s="70">
        <f t="shared" si="72"/>
        <v>0</v>
      </c>
      <c r="M2321" s="70">
        <f t="shared" si="73"/>
        <v>0</v>
      </c>
      <c r="N2321" s="70">
        <f>SUM($M$2085:M2321)/($A2321-273.15)</f>
        <v>0</v>
      </c>
      <c r="O2321" s="70">
        <f t="shared" si="74"/>
        <v>0</v>
      </c>
      <c r="P2321" s="70">
        <f t="shared" si="75"/>
        <v>0</v>
      </c>
      <c r="Q2321" s="70">
        <f t="shared" si="76"/>
        <v>0</v>
      </c>
      <c r="S2321" s="8" t="e">
        <f t="shared" si="77"/>
        <v>#DIV/0!</v>
      </c>
      <c r="U2321" s="8">
        <f t="shared" si="78"/>
        <v>29.8845194533125</v>
      </c>
      <c r="V2321" s="8">
        <f t="shared" si="79"/>
        <v>0</v>
      </c>
      <c r="W2321" s="70">
        <f>SUM($V$2085:V2321)/($A2321-273.15)</f>
        <v>0</v>
      </c>
      <c r="X2321" s="70">
        <f t="shared" si="80"/>
        <v>0</v>
      </c>
      <c r="Y2321" s="70">
        <f t="shared" si="81"/>
        <v>0</v>
      </c>
    </row>
    <row r="2322" spans="1:25" s="8" customFormat="1" x14ac:dyDescent="0.25">
      <c r="A2322" s="70">
        <f t="shared" si="82"/>
        <v>511.15</v>
      </c>
      <c r="B2322" s="70">
        <f t="shared" si="66"/>
        <v>35.2794193190025</v>
      </c>
      <c r="C2322" s="70">
        <f t="shared" si="68"/>
        <v>31.95925843374085</v>
      </c>
      <c r="D2322" s="70">
        <f t="shared" si="65"/>
        <v>29.616296263441669</v>
      </c>
      <c r="E2322" s="70">
        <f t="shared" si="67"/>
        <v>31.95925843374085</v>
      </c>
      <c r="G2322" s="70">
        <f t="shared" si="69"/>
        <v>0</v>
      </c>
      <c r="H2322" s="70">
        <f>SUM(G$2085:$G2322)/($A2322-273.15)</f>
        <v>0</v>
      </c>
      <c r="I2322" s="70">
        <f t="shared" si="70"/>
        <v>0</v>
      </c>
      <c r="J2322" s="70">
        <f t="shared" si="71"/>
        <v>0</v>
      </c>
      <c r="K2322" s="70">
        <f t="shared" si="72"/>
        <v>0</v>
      </c>
      <c r="M2322" s="70">
        <f t="shared" si="73"/>
        <v>0</v>
      </c>
      <c r="N2322" s="70">
        <f>SUM($M$2085:M2322)/($A2322-273.15)</f>
        <v>0</v>
      </c>
      <c r="O2322" s="70">
        <f t="shared" si="74"/>
        <v>0</v>
      </c>
      <c r="P2322" s="70">
        <f t="shared" si="75"/>
        <v>0</v>
      </c>
      <c r="Q2322" s="70">
        <f t="shared" si="76"/>
        <v>0</v>
      </c>
      <c r="S2322" s="8" t="e">
        <f t="shared" si="77"/>
        <v>#DIV/0!</v>
      </c>
      <c r="U2322" s="8">
        <f t="shared" si="78"/>
        <v>29.889708255812501</v>
      </c>
      <c r="V2322" s="8">
        <f t="shared" si="79"/>
        <v>0</v>
      </c>
      <c r="W2322" s="70">
        <f>SUM($V$2085:V2322)/($A2322-273.15)</f>
        <v>0</v>
      </c>
      <c r="X2322" s="70">
        <f t="shared" si="80"/>
        <v>0</v>
      </c>
      <c r="Y2322" s="70">
        <f t="shared" si="81"/>
        <v>0</v>
      </c>
    </row>
    <row r="2323" spans="1:25" s="8" customFormat="1" x14ac:dyDescent="0.25">
      <c r="A2323" s="70">
        <f t="shared" si="82"/>
        <v>512.15</v>
      </c>
      <c r="B2323" s="70">
        <f t="shared" si="66"/>
        <v>35.290331436702495</v>
      </c>
      <c r="C2323" s="70">
        <f t="shared" si="68"/>
        <v>31.967321968983605</v>
      </c>
      <c r="D2323" s="70">
        <f t="shared" si="65"/>
        <v>29.62136364929561</v>
      </c>
      <c r="E2323" s="70">
        <f t="shared" si="67"/>
        <v>31.967321968983605</v>
      </c>
      <c r="G2323" s="70">
        <f t="shared" si="69"/>
        <v>0</v>
      </c>
      <c r="H2323" s="70">
        <f>SUM(G$2085:$G2323)/($A2323-273.15)</f>
        <v>0</v>
      </c>
      <c r="I2323" s="70">
        <f t="shared" si="70"/>
        <v>0</v>
      </c>
      <c r="J2323" s="70">
        <f t="shared" si="71"/>
        <v>0</v>
      </c>
      <c r="K2323" s="70">
        <f t="shared" si="72"/>
        <v>0</v>
      </c>
      <c r="M2323" s="70">
        <f t="shared" si="73"/>
        <v>0</v>
      </c>
      <c r="N2323" s="70">
        <f>SUM($M$2085:M2323)/($A2323-273.15)</f>
        <v>0</v>
      </c>
      <c r="O2323" s="70">
        <f t="shared" si="74"/>
        <v>0</v>
      </c>
      <c r="P2323" s="70">
        <f t="shared" si="75"/>
        <v>0</v>
      </c>
      <c r="Q2323" s="70">
        <f t="shared" si="76"/>
        <v>0</v>
      </c>
      <c r="S2323" s="8" t="e">
        <f t="shared" si="77"/>
        <v>#DIV/0!</v>
      </c>
      <c r="U2323" s="8">
        <f t="shared" si="78"/>
        <v>29.894912908312499</v>
      </c>
      <c r="V2323" s="8">
        <f t="shared" si="79"/>
        <v>0</v>
      </c>
      <c r="W2323" s="70">
        <f>SUM($V$2085:V2323)/($A2323-273.15)</f>
        <v>0</v>
      </c>
      <c r="X2323" s="70">
        <f t="shared" si="80"/>
        <v>0</v>
      </c>
      <c r="Y2323" s="70">
        <f t="shared" si="81"/>
        <v>0</v>
      </c>
    </row>
    <row r="2324" spans="1:25" s="8" customFormat="1" x14ac:dyDescent="0.25">
      <c r="A2324" s="70">
        <f t="shared" si="82"/>
        <v>513.15</v>
      </c>
      <c r="B2324" s="70">
        <f t="shared" si="66"/>
        <v>35.301273092402496</v>
      </c>
      <c r="C2324" s="70">
        <f t="shared" si="68"/>
        <v>31.975359809664877</v>
      </c>
      <c r="D2324" s="70">
        <f t="shared" si="65"/>
        <v>29.62645155381766</v>
      </c>
      <c r="E2324" s="70">
        <f t="shared" si="67"/>
        <v>31.975359809664877</v>
      </c>
      <c r="G2324" s="70">
        <f t="shared" si="69"/>
        <v>0</v>
      </c>
      <c r="H2324" s="70">
        <f>SUM(G$2085:$G2324)/($A2324-273.15)</f>
        <v>0</v>
      </c>
      <c r="I2324" s="70">
        <f t="shared" si="70"/>
        <v>0</v>
      </c>
      <c r="J2324" s="70">
        <f t="shared" si="71"/>
        <v>0</v>
      </c>
      <c r="K2324" s="70">
        <f t="shared" si="72"/>
        <v>0</v>
      </c>
      <c r="M2324" s="70">
        <f t="shared" si="73"/>
        <v>0</v>
      </c>
      <c r="N2324" s="70">
        <f>SUM($M$2085:M2324)/($A2324-273.15)</f>
        <v>0</v>
      </c>
      <c r="O2324" s="70">
        <f t="shared" si="74"/>
        <v>0</v>
      </c>
      <c r="P2324" s="70">
        <f t="shared" si="75"/>
        <v>0</v>
      </c>
      <c r="Q2324" s="70">
        <f t="shared" si="76"/>
        <v>0</v>
      </c>
      <c r="S2324" s="8" t="e">
        <f t="shared" si="77"/>
        <v>#DIV/0!</v>
      </c>
      <c r="U2324" s="8">
        <f t="shared" si="78"/>
        <v>29.900133410812501</v>
      </c>
      <c r="V2324" s="8">
        <f t="shared" si="79"/>
        <v>0</v>
      </c>
      <c r="W2324" s="70">
        <f>SUM($V$2085:V2324)/($A2324-273.15)</f>
        <v>0</v>
      </c>
      <c r="X2324" s="70">
        <f t="shared" si="80"/>
        <v>0</v>
      </c>
      <c r="Y2324" s="70">
        <f t="shared" si="81"/>
        <v>0</v>
      </c>
    </row>
    <row r="2325" spans="1:25" s="8" customFormat="1" x14ac:dyDescent="0.25">
      <c r="A2325" s="70">
        <f t="shared" si="82"/>
        <v>514.15</v>
      </c>
      <c r="B2325" s="70">
        <f t="shared" si="66"/>
        <v>35.312244286102498</v>
      </c>
      <c r="C2325" s="70">
        <f t="shared" si="68"/>
        <v>31.983372149504842</v>
      </c>
      <c r="D2325" s="70">
        <f t="shared" si="65"/>
        <v>29.631559764851005</v>
      </c>
      <c r="E2325" s="70">
        <f t="shared" si="67"/>
        <v>31.983372149504842</v>
      </c>
      <c r="G2325" s="70">
        <f t="shared" si="69"/>
        <v>0</v>
      </c>
      <c r="H2325" s="70">
        <f>SUM(G$2085:$G2325)/($A2325-273.15)</f>
        <v>0</v>
      </c>
      <c r="I2325" s="70">
        <f t="shared" si="70"/>
        <v>0</v>
      </c>
      <c r="J2325" s="70">
        <f t="shared" si="71"/>
        <v>0</v>
      </c>
      <c r="K2325" s="70">
        <f t="shared" si="72"/>
        <v>0</v>
      </c>
      <c r="M2325" s="70">
        <f t="shared" si="73"/>
        <v>0</v>
      </c>
      <c r="N2325" s="70">
        <f>SUM($M$2085:M2325)/($A2325-273.15)</f>
        <v>0</v>
      </c>
      <c r="O2325" s="70">
        <f t="shared" si="74"/>
        <v>0</v>
      </c>
      <c r="P2325" s="70">
        <f t="shared" si="75"/>
        <v>0</v>
      </c>
      <c r="Q2325" s="70">
        <f t="shared" si="76"/>
        <v>0</v>
      </c>
      <c r="S2325" s="8" t="e">
        <f t="shared" si="77"/>
        <v>#DIV/0!</v>
      </c>
      <c r="U2325" s="8">
        <f t="shared" si="78"/>
        <v>29.9053697633125</v>
      </c>
      <c r="V2325" s="8">
        <f t="shared" si="79"/>
        <v>0</v>
      </c>
      <c r="W2325" s="70">
        <f>SUM($V$2085:V2325)/($A2325-273.15)</f>
        <v>0</v>
      </c>
      <c r="X2325" s="70">
        <f t="shared" si="80"/>
        <v>0</v>
      </c>
      <c r="Y2325" s="70">
        <f t="shared" si="81"/>
        <v>0</v>
      </c>
    </row>
    <row r="2326" spans="1:25" s="8" customFormat="1" x14ac:dyDescent="0.25">
      <c r="A2326" s="70">
        <f t="shared" si="82"/>
        <v>515.15</v>
      </c>
      <c r="B2326" s="70">
        <f t="shared" si="66"/>
        <v>35.323245017802499</v>
      </c>
      <c r="C2326" s="70">
        <f t="shared" si="68"/>
        <v>31.991359180345274</v>
      </c>
      <c r="D2326" s="70">
        <f t="shared" si="65"/>
        <v>29.636688072296018</v>
      </c>
      <c r="E2326" s="70">
        <f t="shared" si="67"/>
        <v>31.991359180345274</v>
      </c>
      <c r="G2326" s="70">
        <f t="shared" si="69"/>
        <v>0</v>
      </c>
      <c r="H2326" s="70">
        <f>SUM(G$2085:$G2326)/($A2326-273.15)</f>
        <v>0</v>
      </c>
      <c r="I2326" s="70">
        <f t="shared" si="70"/>
        <v>0</v>
      </c>
      <c r="J2326" s="70">
        <f t="shared" si="71"/>
        <v>0</v>
      </c>
      <c r="K2326" s="70">
        <f t="shared" si="72"/>
        <v>0</v>
      </c>
      <c r="M2326" s="70">
        <f t="shared" si="73"/>
        <v>0</v>
      </c>
      <c r="N2326" s="70">
        <f>SUM($M$2085:M2326)/($A2326-273.15)</f>
        <v>0</v>
      </c>
      <c r="O2326" s="70">
        <f t="shared" si="74"/>
        <v>0</v>
      </c>
      <c r="P2326" s="70">
        <f t="shared" si="75"/>
        <v>0</v>
      </c>
      <c r="Q2326" s="70">
        <f t="shared" si="76"/>
        <v>0</v>
      </c>
      <c r="S2326" s="8" t="e">
        <f t="shared" si="77"/>
        <v>#DIV/0!</v>
      </c>
      <c r="U2326" s="8">
        <f t="shared" si="78"/>
        <v>29.910621965812499</v>
      </c>
      <c r="V2326" s="8">
        <f t="shared" si="79"/>
        <v>0</v>
      </c>
      <c r="W2326" s="70">
        <f>SUM($V$2085:V2326)/($A2326-273.15)</f>
        <v>0</v>
      </c>
      <c r="X2326" s="70">
        <f t="shared" si="80"/>
        <v>0</v>
      </c>
      <c r="Y2326" s="70">
        <f t="shared" si="81"/>
        <v>0</v>
      </c>
    </row>
    <row r="2327" spans="1:25" s="8" customFormat="1" x14ac:dyDescent="0.25">
      <c r="A2327" s="70">
        <f t="shared" si="82"/>
        <v>516.15</v>
      </c>
      <c r="B2327" s="70">
        <f t="shared" si="66"/>
        <v>35.3342752875025</v>
      </c>
      <c r="C2327" s="70">
        <f t="shared" si="68"/>
        <v>31.99932109217135</v>
      </c>
      <c r="D2327" s="70">
        <f t="shared" si="65"/>
        <v>29.641836268086355</v>
      </c>
      <c r="E2327" s="70">
        <f t="shared" si="67"/>
        <v>31.99932109217135</v>
      </c>
      <c r="G2327" s="70">
        <f t="shared" si="69"/>
        <v>0</v>
      </c>
      <c r="H2327" s="70">
        <f>SUM(G$2085:$G2327)/($A2327-273.15)</f>
        <v>0</v>
      </c>
      <c r="I2327" s="70">
        <f t="shared" si="70"/>
        <v>0</v>
      </c>
      <c r="J2327" s="70">
        <f t="shared" si="71"/>
        <v>0</v>
      </c>
      <c r="K2327" s="70">
        <f t="shared" si="72"/>
        <v>0</v>
      </c>
      <c r="M2327" s="70">
        <f t="shared" si="73"/>
        <v>0</v>
      </c>
      <c r="N2327" s="70">
        <f>SUM($M$2085:M2327)/($A2327-273.15)</f>
        <v>0</v>
      </c>
      <c r="O2327" s="70">
        <f t="shared" si="74"/>
        <v>0</v>
      </c>
      <c r="P2327" s="70">
        <f t="shared" si="75"/>
        <v>0</v>
      </c>
      <c r="Q2327" s="70">
        <f t="shared" si="76"/>
        <v>0</v>
      </c>
      <c r="S2327" s="8" t="e">
        <f t="shared" si="77"/>
        <v>#DIV/0!</v>
      </c>
      <c r="U2327" s="8">
        <f t="shared" si="78"/>
        <v>29.915890018312496</v>
      </c>
      <c r="V2327" s="8">
        <f t="shared" si="79"/>
        <v>0</v>
      </c>
      <c r="W2327" s="70">
        <f>SUM($V$2085:V2327)/($A2327-273.15)</f>
        <v>0</v>
      </c>
      <c r="X2327" s="70">
        <f t="shared" si="80"/>
        <v>0</v>
      </c>
      <c r="Y2327" s="70">
        <f t="shared" si="81"/>
        <v>0</v>
      </c>
    </row>
    <row r="2328" spans="1:25" s="8" customFormat="1" x14ac:dyDescent="0.25">
      <c r="A2328" s="70">
        <f t="shared" si="82"/>
        <v>517.15</v>
      </c>
      <c r="B2328" s="70">
        <f t="shared" si="66"/>
        <v>35.3453350952025</v>
      </c>
      <c r="C2328" s="70">
        <f t="shared" si="68"/>
        <v>32.007258073133187</v>
      </c>
      <c r="D2328" s="70">
        <f t="shared" si="65"/>
        <v>29.647004146165383</v>
      </c>
      <c r="E2328" s="70">
        <f t="shared" si="67"/>
        <v>32.007258073133187</v>
      </c>
      <c r="G2328" s="70">
        <f t="shared" si="69"/>
        <v>0</v>
      </c>
      <c r="H2328" s="70">
        <f>SUM(G$2085:$G2328)/($A2328-273.15)</f>
        <v>0</v>
      </c>
      <c r="I2328" s="70">
        <f t="shared" si="70"/>
        <v>0</v>
      </c>
      <c r="J2328" s="70">
        <f t="shared" si="71"/>
        <v>0</v>
      </c>
      <c r="K2328" s="70">
        <f t="shared" si="72"/>
        <v>0</v>
      </c>
      <c r="M2328" s="70">
        <f t="shared" si="73"/>
        <v>0</v>
      </c>
      <c r="N2328" s="70">
        <f>SUM($M$2085:M2328)/($A2328-273.15)</f>
        <v>0</v>
      </c>
      <c r="O2328" s="70">
        <f t="shared" si="74"/>
        <v>0</v>
      </c>
      <c r="P2328" s="70">
        <f t="shared" si="75"/>
        <v>0</v>
      </c>
      <c r="Q2328" s="70">
        <f t="shared" si="76"/>
        <v>0</v>
      </c>
      <c r="S2328" s="8" t="e">
        <f t="shared" si="77"/>
        <v>#DIV/0!</v>
      </c>
      <c r="U2328" s="8">
        <f t="shared" si="78"/>
        <v>29.9211739208125</v>
      </c>
      <c r="V2328" s="8">
        <f t="shared" si="79"/>
        <v>0</v>
      </c>
      <c r="W2328" s="70">
        <f>SUM($V$2085:V2328)/($A2328-273.15)</f>
        <v>0</v>
      </c>
      <c r="X2328" s="70">
        <f t="shared" si="80"/>
        <v>0</v>
      </c>
      <c r="Y2328" s="70">
        <f t="shared" si="81"/>
        <v>0</v>
      </c>
    </row>
    <row r="2329" spans="1:25" s="8" customFormat="1" x14ac:dyDescent="0.25">
      <c r="A2329" s="70">
        <f t="shared" si="82"/>
        <v>518.15</v>
      </c>
      <c r="B2329" s="70">
        <f t="shared" si="66"/>
        <v>35.356424440902494</v>
      </c>
      <c r="C2329" s="70">
        <f t="shared" si="68"/>
        <v>32.015170309567047</v>
      </c>
      <c r="D2329" s="70">
        <f t="shared" si="65"/>
        <v>29.652191502462937</v>
      </c>
      <c r="E2329" s="70">
        <f t="shared" si="67"/>
        <v>32.015170309567047</v>
      </c>
      <c r="G2329" s="70">
        <f t="shared" si="69"/>
        <v>0</v>
      </c>
      <c r="H2329" s="70">
        <f>SUM(G$2085:$G2329)/($A2329-273.15)</f>
        <v>0</v>
      </c>
      <c r="I2329" s="70">
        <f t="shared" si="70"/>
        <v>0</v>
      </c>
      <c r="J2329" s="70">
        <f t="shared" si="71"/>
        <v>0</v>
      </c>
      <c r="K2329" s="70">
        <f t="shared" si="72"/>
        <v>0</v>
      </c>
      <c r="M2329" s="70">
        <f t="shared" si="73"/>
        <v>0</v>
      </c>
      <c r="N2329" s="70">
        <f>SUM($M$2085:M2329)/($A2329-273.15)</f>
        <v>0</v>
      </c>
      <c r="O2329" s="70">
        <f t="shared" si="74"/>
        <v>0</v>
      </c>
      <c r="P2329" s="70">
        <f t="shared" si="75"/>
        <v>0</v>
      </c>
      <c r="Q2329" s="70">
        <f t="shared" si="76"/>
        <v>0</v>
      </c>
      <c r="S2329" s="8" t="e">
        <f t="shared" si="77"/>
        <v>#DIV/0!</v>
      </c>
      <c r="U2329" s="8">
        <f t="shared" si="78"/>
        <v>29.926473673312497</v>
      </c>
      <c r="V2329" s="8">
        <f t="shared" si="79"/>
        <v>0</v>
      </c>
      <c r="W2329" s="70">
        <f>SUM($V$2085:V2329)/($A2329-273.15)</f>
        <v>0</v>
      </c>
      <c r="X2329" s="70">
        <f t="shared" si="80"/>
        <v>0</v>
      </c>
      <c r="Y2329" s="70">
        <f t="shared" si="81"/>
        <v>0</v>
      </c>
    </row>
    <row r="2330" spans="1:25" s="8" customFormat="1" x14ac:dyDescent="0.25">
      <c r="A2330" s="70">
        <f t="shared" si="82"/>
        <v>519.15</v>
      </c>
      <c r="B2330" s="70">
        <f t="shared" si="66"/>
        <v>35.367543324602494</v>
      </c>
      <c r="C2330" s="70">
        <f t="shared" si="68"/>
        <v>32.023057986016305</v>
      </c>
      <c r="D2330" s="70">
        <f t="shared" si="65"/>
        <v>29.657398134872388</v>
      </c>
      <c r="E2330" s="70">
        <f t="shared" si="67"/>
        <v>32.023057986016305</v>
      </c>
      <c r="G2330" s="70">
        <f t="shared" si="69"/>
        <v>0</v>
      </c>
      <c r="H2330" s="70">
        <f>SUM(G$2085:$G2330)/($A2330-273.15)</f>
        <v>0</v>
      </c>
      <c r="I2330" s="70">
        <f t="shared" si="70"/>
        <v>0</v>
      </c>
      <c r="J2330" s="70">
        <f t="shared" si="71"/>
        <v>0</v>
      </c>
      <c r="K2330" s="70">
        <f t="shared" si="72"/>
        <v>0</v>
      </c>
      <c r="M2330" s="70">
        <f t="shared" si="73"/>
        <v>0</v>
      </c>
      <c r="N2330" s="70">
        <f>SUM($M$2085:M2330)/($A2330-273.15)</f>
        <v>0</v>
      </c>
      <c r="O2330" s="70">
        <f t="shared" si="74"/>
        <v>0</v>
      </c>
      <c r="P2330" s="70">
        <f t="shared" si="75"/>
        <v>0</v>
      </c>
      <c r="Q2330" s="70">
        <f t="shared" si="76"/>
        <v>0</v>
      </c>
      <c r="S2330" s="8" t="e">
        <f t="shared" si="77"/>
        <v>#DIV/0!</v>
      </c>
      <c r="U2330" s="8">
        <f t="shared" si="78"/>
        <v>29.931789275812498</v>
      </c>
      <c r="V2330" s="8">
        <f t="shared" si="79"/>
        <v>0</v>
      </c>
      <c r="W2330" s="70">
        <f>SUM($V$2085:V2330)/($A2330-273.15)</f>
        <v>0</v>
      </c>
      <c r="X2330" s="70">
        <f t="shared" si="80"/>
        <v>0</v>
      </c>
      <c r="Y2330" s="70">
        <f t="shared" si="81"/>
        <v>0</v>
      </c>
    </row>
    <row r="2331" spans="1:25" s="8" customFormat="1" x14ac:dyDescent="0.25">
      <c r="A2331" s="70">
        <f t="shared" si="82"/>
        <v>520.15</v>
      </c>
      <c r="B2331" s="70">
        <f t="shared" si="66"/>
        <v>35.378691746302501</v>
      </c>
      <c r="C2331" s="70">
        <f t="shared" si="68"/>
        <v>32.030921285252113</v>
      </c>
      <c r="D2331" s="70">
        <f t="shared" si="65"/>
        <v>29.662623843228001</v>
      </c>
      <c r="E2331" s="70">
        <f t="shared" si="67"/>
        <v>32.030921285252113</v>
      </c>
      <c r="G2331" s="70">
        <f t="shared" si="69"/>
        <v>0</v>
      </c>
      <c r="H2331" s="70">
        <f>SUM(G$2085:$G2331)/($A2331-273.15)</f>
        <v>0</v>
      </c>
      <c r="I2331" s="70">
        <f t="shared" si="70"/>
        <v>0</v>
      </c>
      <c r="J2331" s="70">
        <f t="shared" si="71"/>
        <v>0</v>
      </c>
      <c r="K2331" s="70">
        <f t="shared" si="72"/>
        <v>0</v>
      </c>
      <c r="M2331" s="70">
        <f t="shared" si="73"/>
        <v>0</v>
      </c>
      <c r="N2331" s="70">
        <f>SUM($M$2085:M2331)/($A2331-273.15)</f>
        <v>0</v>
      </c>
      <c r="O2331" s="70">
        <f t="shared" si="74"/>
        <v>0</v>
      </c>
      <c r="P2331" s="70">
        <f t="shared" si="75"/>
        <v>0</v>
      </c>
      <c r="Q2331" s="70">
        <f t="shared" si="76"/>
        <v>0</v>
      </c>
      <c r="S2331" s="8" t="e">
        <f t="shared" si="77"/>
        <v>#DIV/0!</v>
      </c>
      <c r="U2331" s="8">
        <f t="shared" si="78"/>
        <v>29.937120728312497</v>
      </c>
      <c r="V2331" s="8">
        <f t="shared" si="79"/>
        <v>0</v>
      </c>
      <c r="W2331" s="70">
        <f>SUM($V$2085:V2331)/($A2331-273.15)</f>
        <v>0</v>
      </c>
      <c r="X2331" s="70">
        <f t="shared" si="80"/>
        <v>0</v>
      </c>
      <c r="Y2331" s="70">
        <f t="shared" si="81"/>
        <v>0</v>
      </c>
    </row>
    <row r="2332" spans="1:25" s="8" customFormat="1" x14ac:dyDescent="0.25">
      <c r="A2332" s="70">
        <f t="shared" si="82"/>
        <v>521.15</v>
      </c>
      <c r="B2332" s="70">
        <f t="shared" si="66"/>
        <v>35.3898697060025</v>
      </c>
      <c r="C2332" s="70">
        <f t="shared" si="68"/>
        <v>32.038760388293724</v>
      </c>
      <c r="D2332" s="70">
        <f t="shared" si="65"/>
        <v>29.667868429282631</v>
      </c>
      <c r="E2332" s="70">
        <f t="shared" si="67"/>
        <v>32.038760388293724</v>
      </c>
      <c r="G2332" s="70">
        <f t="shared" si="69"/>
        <v>0</v>
      </c>
      <c r="H2332" s="70">
        <f>SUM(G$2085:$G2332)/($A2332-273.15)</f>
        <v>0</v>
      </c>
      <c r="I2332" s="70">
        <f t="shared" si="70"/>
        <v>0</v>
      </c>
      <c r="J2332" s="70">
        <f t="shared" si="71"/>
        <v>0</v>
      </c>
      <c r="K2332" s="70">
        <f t="shared" si="72"/>
        <v>0</v>
      </c>
      <c r="M2332" s="70">
        <f t="shared" si="73"/>
        <v>0</v>
      </c>
      <c r="N2332" s="70">
        <f>SUM($M$2085:M2332)/($A2332-273.15)</f>
        <v>0</v>
      </c>
      <c r="O2332" s="70">
        <f t="shared" si="74"/>
        <v>0</v>
      </c>
      <c r="P2332" s="70">
        <f t="shared" si="75"/>
        <v>0</v>
      </c>
      <c r="Q2332" s="70">
        <f t="shared" si="76"/>
        <v>0</v>
      </c>
      <c r="S2332" s="8" t="e">
        <f t="shared" si="77"/>
        <v>#DIV/0!</v>
      </c>
      <c r="U2332" s="8">
        <f t="shared" si="78"/>
        <v>29.942468030812499</v>
      </c>
      <c r="V2332" s="8">
        <f t="shared" si="79"/>
        <v>0</v>
      </c>
      <c r="W2332" s="70">
        <f>SUM($V$2085:V2332)/($A2332-273.15)</f>
        <v>0</v>
      </c>
      <c r="X2332" s="70">
        <f t="shared" si="80"/>
        <v>0</v>
      </c>
      <c r="Y2332" s="70">
        <f t="shared" si="81"/>
        <v>0</v>
      </c>
    </row>
    <row r="2333" spans="1:25" s="8" customFormat="1" x14ac:dyDescent="0.25">
      <c r="A2333" s="70">
        <f t="shared" si="82"/>
        <v>522.15</v>
      </c>
      <c r="B2333" s="70">
        <f t="shared" si="66"/>
        <v>35.401077203702499</v>
      </c>
      <c r="C2333" s="70">
        <f t="shared" si="68"/>
        <v>32.046575474428707</v>
      </c>
      <c r="D2333" s="70">
        <f t="shared" si="65"/>
        <v>29.673131696685687</v>
      </c>
      <c r="E2333" s="70">
        <f t="shared" si="67"/>
        <v>32.046575474428707</v>
      </c>
      <c r="G2333" s="70">
        <f t="shared" si="69"/>
        <v>0</v>
      </c>
      <c r="H2333" s="70">
        <f>SUM(G$2085:$G2333)/($A2333-273.15)</f>
        <v>0</v>
      </c>
      <c r="I2333" s="70">
        <f t="shared" si="70"/>
        <v>0</v>
      </c>
      <c r="J2333" s="70">
        <f t="shared" si="71"/>
        <v>0</v>
      </c>
      <c r="K2333" s="70">
        <f t="shared" si="72"/>
        <v>0</v>
      </c>
      <c r="M2333" s="70">
        <f t="shared" si="73"/>
        <v>0</v>
      </c>
      <c r="N2333" s="70">
        <f>SUM($M$2085:M2333)/($A2333-273.15)</f>
        <v>0</v>
      </c>
      <c r="O2333" s="70">
        <f t="shared" si="74"/>
        <v>0</v>
      </c>
      <c r="P2333" s="70">
        <f t="shared" si="75"/>
        <v>0</v>
      </c>
      <c r="Q2333" s="70">
        <f t="shared" si="76"/>
        <v>0</v>
      </c>
      <c r="S2333" s="8" t="e">
        <f t="shared" si="77"/>
        <v>#DIV/0!</v>
      </c>
      <c r="U2333" s="8">
        <f t="shared" si="78"/>
        <v>29.947831183312502</v>
      </c>
      <c r="V2333" s="8">
        <f t="shared" si="79"/>
        <v>0</v>
      </c>
      <c r="W2333" s="70">
        <f>SUM($V$2085:V2333)/($A2333-273.15)</f>
        <v>0</v>
      </c>
      <c r="X2333" s="70">
        <f t="shared" si="80"/>
        <v>0</v>
      </c>
      <c r="Y2333" s="70">
        <f t="shared" si="81"/>
        <v>0</v>
      </c>
    </row>
    <row r="2334" spans="1:25" s="8" customFormat="1" x14ac:dyDescent="0.25">
      <c r="A2334" s="70">
        <f t="shared" si="82"/>
        <v>523.15</v>
      </c>
      <c r="B2334" s="70">
        <f t="shared" si="66"/>
        <v>35.412314239402498</v>
      </c>
      <c r="C2334" s="70">
        <f t="shared" si="68"/>
        <v>32.054366721232682</v>
      </c>
      <c r="D2334" s="70">
        <f t="shared" si="65"/>
        <v>29.678413450961386</v>
      </c>
      <c r="E2334" s="70">
        <f t="shared" si="67"/>
        <v>32.054366721232682</v>
      </c>
      <c r="G2334" s="70">
        <f t="shared" si="69"/>
        <v>0</v>
      </c>
      <c r="H2334" s="70">
        <f>SUM(G$2085:$G2334)/($A2334-273.15)</f>
        <v>0</v>
      </c>
      <c r="I2334" s="70">
        <f t="shared" si="70"/>
        <v>0</v>
      </c>
      <c r="J2334" s="70">
        <f t="shared" si="71"/>
        <v>0</v>
      </c>
      <c r="K2334" s="70">
        <f t="shared" si="72"/>
        <v>0</v>
      </c>
      <c r="M2334" s="70">
        <f t="shared" si="73"/>
        <v>0</v>
      </c>
      <c r="N2334" s="70">
        <f>SUM($M$2085:M2334)/($A2334-273.15)</f>
        <v>0</v>
      </c>
      <c r="O2334" s="70">
        <f t="shared" si="74"/>
        <v>0</v>
      </c>
      <c r="P2334" s="70">
        <f t="shared" si="75"/>
        <v>0</v>
      </c>
      <c r="Q2334" s="70">
        <f t="shared" si="76"/>
        <v>0</v>
      </c>
      <c r="S2334" s="8" t="e">
        <f t="shared" si="77"/>
        <v>#DIV/0!</v>
      </c>
      <c r="U2334" s="8">
        <f t="shared" si="78"/>
        <v>29.953210185812498</v>
      </c>
      <c r="V2334" s="8">
        <f t="shared" si="79"/>
        <v>0</v>
      </c>
      <c r="W2334" s="70">
        <f>SUM($V$2085:V2334)/($A2334-273.15)</f>
        <v>0</v>
      </c>
      <c r="X2334" s="70">
        <f t="shared" si="80"/>
        <v>0</v>
      </c>
      <c r="Y2334" s="70">
        <f t="shared" si="81"/>
        <v>0</v>
      </c>
    </row>
    <row r="2335" spans="1:25" s="8" customFormat="1" x14ac:dyDescent="0.25">
      <c r="A2335" s="70">
        <f t="shared" si="82"/>
        <v>524.15</v>
      </c>
      <c r="B2335" s="70">
        <f t="shared" si="66"/>
        <v>35.423580813102497</v>
      </c>
      <c r="C2335" s="70">
        <f t="shared" si="68"/>
        <v>32.062134304588973</v>
      </c>
      <c r="D2335" s="70">
        <f t="shared" si="65"/>
        <v>29.683713499487343</v>
      </c>
      <c r="E2335" s="70">
        <f t="shared" si="67"/>
        <v>32.062134304588973</v>
      </c>
      <c r="G2335" s="70">
        <f t="shared" si="69"/>
        <v>0</v>
      </c>
      <c r="H2335" s="70">
        <f>SUM(G$2085:$G2335)/($A2335-273.15)</f>
        <v>0</v>
      </c>
      <c r="I2335" s="70">
        <f t="shared" si="70"/>
        <v>0</v>
      </c>
      <c r="J2335" s="70">
        <f t="shared" si="71"/>
        <v>0</v>
      </c>
      <c r="K2335" s="70">
        <f t="shared" si="72"/>
        <v>0</v>
      </c>
      <c r="M2335" s="70">
        <f t="shared" si="73"/>
        <v>0</v>
      </c>
      <c r="N2335" s="70">
        <f>SUM($M$2085:M2335)/($A2335-273.15)</f>
        <v>0</v>
      </c>
      <c r="O2335" s="70">
        <f t="shared" si="74"/>
        <v>0</v>
      </c>
      <c r="P2335" s="70">
        <f t="shared" si="75"/>
        <v>0</v>
      </c>
      <c r="Q2335" s="70">
        <f t="shared" si="76"/>
        <v>0</v>
      </c>
      <c r="S2335" s="8" t="e">
        <f t="shared" si="77"/>
        <v>#DIV/0!</v>
      </c>
      <c r="U2335" s="8">
        <f t="shared" si="78"/>
        <v>29.958605038312498</v>
      </c>
      <c r="V2335" s="8">
        <f t="shared" si="79"/>
        <v>0</v>
      </c>
      <c r="W2335" s="70">
        <f>SUM($V$2085:V2335)/($A2335-273.15)</f>
        <v>0</v>
      </c>
      <c r="X2335" s="70">
        <f t="shared" si="80"/>
        <v>0</v>
      </c>
      <c r="Y2335" s="70">
        <f t="shared" si="81"/>
        <v>0</v>
      </c>
    </row>
    <row r="2336" spans="1:25" s="8" customFormat="1" x14ac:dyDescent="0.25">
      <c r="A2336" s="70">
        <f t="shared" si="82"/>
        <v>525.15</v>
      </c>
      <c r="B2336" s="70">
        <f t="shared" si="66"/>
        <v>35.434876924802495</v>
      </c>
      <c r="C2336" s="70">
        <f t="shared" si="68"/>
        <v>32.069878398707914</v>
      </c>
      <c r="D2336" s="70">
        <f t="shared" si="65"/>
        <v>29.6890316514734</v>
      </c>
      <c r="E2336" s="70">
        <f t="shared" si="67"/>
        <v>32.069878398707914</v>
      </c>
      <c r="G2336" s="70">
        <f t="shared" si="69"/>
        <v>0</v>
      </c>
      <c r="H2336" s="70">
        <f>SUM(G$2085:$G2336)/($A2336-273.15)</f>
        <v>0</v>
      </c>
      <c r="I2336" s="70">
        <f t="shared" si="70"/>
        <v>0</v>
      </c>
      <c r="J2336" s="70">
        <f t="shared" si="71"/>
        <v>0</v>
      </c>
      <c r="K2336" s="70">
        <f t="shared" si="72"/>
        <v>0</v>
      </c>
      <c r="M2336" s="70">
        <f t="shared" si="73"/>
        <v>0</v>
      </c>
      <c r="N2336" s="70">
        <f>SUM($M$2085:M2336)/($A2336-273.15)</f>
        <v>0</v>
      </c>
      <c r="O2336" s="70">
        <f t="shared" si="74"/>
        <v>0</v>
      </c>
      <c r="P2336" s="70">
        <f t="shared" si="75"/>
        <v>0</v>
      </c>
      <c r="Q2336" s="70">
        <f t="shared" si="76"/>
        <v>0</v>
      </c>
      <c r="S2336" s="8" t="e">
        <f t="shared" si="77"/>
        <v>#DIV/0!</v>
      </c>
      <c r="U2336" s="8">
        <f t="shared" si="78"/>
        <v>29.964015740812499</v>
      </c>
      <c r="V2336" s="8">
        <f t="shared" si="79"/>
        <v>0</v>
      </c>
      <c r="W2336" s="70">
        <f>SUM($V$2085:V2336)/($A2336-273.15)</f>
        <v>0</v>
      </c>
      <c r="X2336" s="70">
        <f t="shared" si="80"/>
        <v>0</v>
      </c>
      <c r="Y2336" s="70">
        <f t="shared" si="81"/>
        <v>0</v>
      </c>
    </row>
    <row r="2337" spans="1:25" s="8" customFormat="1" x14ac:dyDescent="0.25">
      <c r="A2337" s="70">
        <f t="shared" si="82"/>
        <v>526.15</v>
      </c>
      <c r="B2337" s="70">
        <f t="shared" si="66"/>
        <v>35.4462025745025</v>
      </c>
      <c r="C2337" s="70">
        <f t="shared" si="68"/>
        <v>32.077599176145853</v>
      </c>
      <c r="D2337" s="70">
        <f t="shared" si="65"/>
        <v>29.694367717940732</v>
      </c>
      <c r="E2337" s="70">
        <f t="shared" si="67"/>
        <v>32.077599176145853</v>
      </c>
      <c r="G2337" s="70">
        <f t="shared" si="69"/>
        <v>0</v>
      </c>
      <c r="H2337" s="70">
        <f>SUM(G$2085:$G2337)/($A2337-273.15)</f>
        <v>0</v>
      </c>
      <c r="I2337" s="70">
        <f t="shared" si="70"/>
        <v>0</v>
      </c>
      <c r="J2337" s="70">
        <f t="shared" si="71"/>
        <v>0</v>
      </c>
      <c r="K2337" s="70">
        <f t="shared" si="72"/>
        <v>0</v>
      </c>
      <c r="M2337" s="70">
        <f t="shared" si="73"/>
        <v>0</v>
      </c>
      <c r="N2337" s="70">
        <f>SUM($M$2085:M2337)/($A2337-273.15)</f>
        <v>0</v>
      </c>
      <c r="O2337" s="70">
        <f t="shared" si="74"/>
        <v>0</v>
      </c>
      <c r="P2337" s="70">
        <f t="shared" si="75"/>
        <v>0</v>
      </c>
      <c r="Q2337" s="70">
        <f t="shared" si="76"/>
        <v>0</v>
      </c>
      <c r="S2337" s="8" t="e">
        <f t="shared" si="77"/>
        <v>#DIV/0!</v>
      </c>
      <c r="U2337" s="8">
        <f t="shared" si="78"/>
        <v>29.9694422933125</v>
      </c>
      <c r="V2337" s="8">
        <f t="shared" si="79"/>
        <v>0</v>
      </c>
      <c r="W2337" s="70">
        <f>SUM($V$2085:V2337)/($A2337-273.15)</f>
        <v>0</v>
      </c>
      <c r="X2337" s="70">
        <f t="shared" si="80"/>
        <v>0</v>
      </c>
      <c r="Y2337" s="70">
        <f t="shared" si="81"/>
        <v>0</v>
      </c>
    </row>
    <row r="2338" spans="1:25" s="8" customFormat="1" x14ac:dyDescent="0.25">
      <c r="A2338" s="70">
        <f t="shared" si="82"/>
        <v>527.15</v>
      </c>
      <c r="B2338" s="70">
        <f t="shared" si="66"/>
        <v>35.457557762202498</v>
      </c>
      <c r="C2338" s="70">
        <f t="shared" si="68"/>
        <v>32.085296807824029</v>
      </c>
      <c r="D2338" s="70">
        <f t="shared" si="65"/>
        <v>29.699721511701306</v>
      </c>
      <c r="E2338" s="70">
        <f t="shared" si="67"/>
        <v>32.085296807824029</v>
      </c>
      <c r="G2338" s="70">
        <f t="shared" si="69"/>
        <v>0</v>
      </c>
      <c r="H2338" s="70">
        <f>SUM(G$2085:$G2338)/($A2338-273.15)</f>
        <v>0</v>
      </c>
      <c r="I2338" s="70">
        <f t="shared" si="70"/>
        <v>0</v>
      </c>
      <c r="J2338" s="70">
        <f t="shared" si="71"/>
        <v>0</v>
      </c>
      <c r="K2338" s="70">
        <f t="shared" si="72"/>
        <v>0</v>
      </c>
      <c r="M2338" s="70">
        <f t="shared" si="73"/>
        <v>0</v>
      </c>
      <c r="N2338" s="70">
        <f>SUM($M$2085:M2338)/($A2338-273.15)</f>
        <v>0</v>
      </c>
      <c r="O2338" s="70">
        <f t="shared" si="74"/>
        <v>0</v>
      </c>
      <c r="P2338" s="70">
        <f t="shared" si="75"/>
        <v>0</v>
      </c>
      <c r="Q2338" s="70">
        <f t="shared" si="76"/>
        <v>0</v>
      </c>
      <c r="S2338" s="8" t="e">
        <f t="shared" si="77"/>
        <v>#DIV/0!</v>
      </c>
      <c r="U2338" s="8">
        <f t="shared" si="78"/>
        <v>29.974884695812499</v>
      </c>
      <c r="V2338" s="8">
        <f t="shared" si="79"/>
        <v>0</v>
      </c>
      <c r="W2338" s="70">
        <f>SUM($V$2085:V2338)/($A2338-273.15)</f>
        <v>0</v>
      </c>
      <c r="X2338" s="70">
        <f t="shared" si="80"/>
        <v>0</v>
      </c>
      <c r="Y2338" s="70">
        <f t="shared" si="81"/>
        <v>0</v>
      </c>
    </row>
    <row r="2339" spans="1:25" s="8" customFormat="1" x14ac:dyDescent="0.25">
      <c r="A2339" s="70">
        <f t="shared" si="82"/>
        <v>528.15</v>
      </c>
      <c r="B2339" s="70">
        <f t="shared" si="66"/>
        <v>35.468942487902495</v>
      </c>
      <c r="C2339" s="70">
        <f t="shared" si="68"/>
        <v>32.0929714630471</v>
      </c>
      <c r="D2339" s="70">
        <f t="shared" ref="D2339:D2402" si="83">22.552+(13.209/1000)*$A2339+(3.13*100000)/$A2339/$A2339-(3.389*0.000001)*$A2339*$A2339</f>
        <v>29.705092847337482</v>
      </c>
      <c r="E2339" s="70">
        <f t="shared" si="67"/>
        <v>32.0929714630471</v>
      </c>
      <c r="G2339" s="70">
        <f t="shared" si="69"/>
        <v>0</v>
      </c>
      <c r="H2339" s="70">
        <f>SUM(G$2085:$G2339)/($A2339-273.15)</f>
        <v>0</v>
      </c>
      <c r="I2339" s="70">
        <f t="shared" si="70"/>
        <v>0</v>
      </c>
      <c r="J2339" s="70">
        <f t="shared" si="71"/>
        <v>0</v>
      </c>
      <c r="K2339" s="70">
        <f t="shared" si="72"/>
        <v>0</v>
      </c>
      <c r="M2339" s="70">
        <f t="shared" si="73"/>
        <v>0</v>
      </c>
      <c r="N2339" s="70">
        <f>SUM($M$2085:M2339)/($A2339-273.15)</f>
        <v>0</v>
      </c>
      <c r="O2339" s="70">
        <f t="shared" si="74"/>
        <v>0</v>
      </c>
      <c r="P2339" s="70">
        <f t="shared" si="75"/>
        <v>0</v>
      </c>
      <c r="Q2339" s="70">
        <f t="shared" si="76"/>
        <v>0</v>
      </c>
      <c r="S2339" s="8" t="e">
        <f t="shared" si="77"/>
        <v>#DIV/0!</v>
      </c>
      <c r="U2339" s="8">
        <f t="shared" si="78"/>
        <v>29.980342948312497</v>
      </c>
      <c r="V2339" s="8">
        <f t="shared" si="79"/>
        <v>0</v>
      </c>
      <c r="W2339" s="70">
        <f>SUM($V$2085:V2339)/($A2339-273.15)</f>
        <v>0</v>
      </c>
      <c r="X2339" s="70">
        <f t="shared" si="80"/>
        <v>0</v>
      </c>
      <c r="Y2339" s="70">
        <f t="shared" si="81"/>
        <v>0</v>
      </c>
    </row>
    <row r="2340" spans="1:25" s="8" customFormat="1" x14ac:dyDescent="0.25">
      <c r="A2340" s="70">
        <f t="shared" si="82"/>
        <v>529.15</v>
      </c>
      <c r="B2340" s="70">
        <f t="shared" si="66"/>
        <v>35.480356751602493</v>
      </c>
      <c r="C2340" s="70">
        <f t="shared" si="68"/>
        <v>32.100623309521445</v>
      </c>
      <c r="D2340" s="70">
        <f t="shared" si="83"/>
        <v>29.71048154118202</v>
      </c>
      <c r="E2340" s="70">
        <f t="shared" si="67"/>
        <v>32.100623309521445</v>
      </c>
      <c r="G2340" s="70">
        <f t="shared" si="69"/>
        <v>0</v>
      </c>
      <c r="H2340" s="70">
        <f>SUM(G$2085:$G2340)/($A2340-273.15)</f>
        <v>0</v>
      </c>
      <c r="I2340" s="70">
        <f t="shared" si="70"/>
        <v>0</v>
      </c>
      <c r="J2340" s="70">
        <f t="shared" si="71"/>
        <v>0</v>
      </c>
      <c r="K2340" s="70">
        <f t="shared" si="72"/>
        <v>0</v>
      </c>
      <c r="M2340" s="70">
        <f t="shared" si="73"/>
        <v>0</v>
      </c>
      <c r="N2340" s="70">
        <f>SUM($M$2085:M2340)/($A2340-273.15)</f>
        <v>0</v>
      </c>
      <c r="O2340" s="70">
        <f t="shared" si="74"/>
        <v>0</v>
      </c>
      <c r="P2340" s="70">
        <f t="shared" si="75"/>
        <v>0</v>
      </c>
      <c r="Q2340" s="70">
        <f t="shared" si="76"/>
        <v>0</v>
      </c>
      <c r="S2340" s="8" t="e">
        <f t="shared" si="77"/>
        <v>#DIV/0!</v>
      </c>
      <c r="U2340" s="8">
        <f t="shared" si="78"/>
        <v>29.985817050812496</v>
      </c>
      <c r="V2340" s="8">
        <f t="shared" si="79"/>
        <v>0</v>
      </c>
      <c r="W2340" s="70">
        <f>SUM($V$2085:V2340)/($A2340-273.15)</f>
        <v>0</v>
      </c>
      <c r="X2340" s="70">
        <f t="shared" si="80"/>
        <v>0</v>
      </c>
      <c r="Y2340" s="70">
        <f t="shared" si="81"/>
        <v>0</v>
      </c>
    </row>
    <row r="2341" spans="1:25" s="8" customFormat="1" x14ac:dyDescent="0.25">
      <c r="A2341" s="70">
        <f t="shared" si="82"/>
        <v>530.15</v>
      </c>
      <c r="B2341" s="70">
        <f t="shared" ref="B2341:B2404" si="84">33.568-(4.201/1000)*$A2341-(0*100000)/$A2341/$A2341+(14.769*0.000001)*$A2341*$A2341</f>
        <v>35.491800553302497</v>
      </c>
      <c r="C2341" s="70">
        <f t="shared" si="68"/>
        <v>32.108252513373266</v>
      </c>
      <c r="D2341" s="70">
        <f t="shared" si="83"/>
        <v>29.715887411298251</v>
      </c>
      <c r="E2341" s="70">
        <f t="shared" ref="E2341:E2404" si="85">31.012+(4.19/1000)*$A2341-(2.858*100000)/$A2341/$A2341-(0.385*0.000001)*$A2341*$A2341</f>
        <v>32.108252513373266</v>
      </c>
      <c r="G2341" s="70">
        <f t="shared" si="69"/>
        <v>0</v>
      </c>
      <c r="H2341" s="70">
        <f>SUM(G$2085:$G2341)/($A2341-273.15)</f>
        <v>0</v>
      </c>
      <c r="I2341" s="70">
        <f t="shared" si="70"/>
        <v>0</v>
      </c>
      <c r="J2341" s="70">
        <f t="shared" si="71"/>
        <v>0</v>
      </c>
      <c r="K2341" s="70">
        <f t="shared" si="72"/>
        <v>0</v>
      </c>
      <c r="M2341" s="70">
        <f t="shared" si="73"/>
        <v>0</v>
      </c>
      <c r="N2341" s="70">
        <f>SUM($M$2085:M2341)/($A2341-273.15)</f>
        <v>0</v>
      </c>
      <c r="O2341" s="70">
        <f t="shared" si="74"/>
        <v>0</v>
      </c>
      <c r="P2341" s="70">
        <f t="shared" si="75"/>
        <v>0</v>
      </c>
      <c r="Q2341" s="70">
        <f t="shared" si="76"/>
        <v>0</v>
      </c>
      <c r="S2341" s="8" t="e">
        <f t="shared" si="77"/>
        <v>#DIV/0!</v>
      </c>
      <c r="U2341" s="8">
        <f t="shared" si="78"/>
        <v>29.9913070033125</v>
      </c>
      <c r="V2341" s="8">
        <f t="shared" si="79"/>
        <v>0</v>
      </c>
      <c r="W2341" s="70">
        <f>SUM($V$2085:V2341)/($A2341-273.15)</f>
        <v>0</v>
      </c>
      <c r="X2341" s="70">
        <f t="shared" si="80"/>
        <v>0</v>
      </c>
      <c r="Y2341" s="70">
        <f t="shared" si="81"/>
        <v>0</v>
      </c>
    </row>
    <row r="2342" spans="1:25" s="8" customFormat="1" x14ac:dyDescent="0.25">
      <c r="A2342" s="70">
        <f t="shared" si="82"/>
        <v>531.15</v>
      </c>
      <c r="B2342" s="70">
        <f t="shared" si="84"/>
        <v>35.5032738930025</v>
      </c>
      <c r="C2342" s="70">
        <f t="shared" ref="C2342:C2405" si="86">31.012+(4.19/1000)*$A2342-(2.858*100000)/$A2342/$A2342-(0.385*0.000001)*$A2342*$A2342</f>
        <v>32.115859239166397</v>
      </c>
      <c r="D2342" s="70">
        <f t="shared" si="83"/>
        <v>29.721310277460574</v>
      </c>
      <c r="E2342" s="70">
        <f t="shared" si="85"/>
        <v>32.115859239166397</v>
      </c>
      <c r="G2342" s="70">
        <f t="shared" ref="G2342:G2405" si="87">($I$2039*$B2342+$I$2040*$C2342+$I$2041*$D2342)</f>
        <v>0</v>
      </c>
      <c r="H2342" s="70">
        <f>SUM(G$2085:$G2342)/($A2342-273.15)</f>
        <v>0</v>
      </c>
      <c r="I2342" s="70">
        <f t="shared" ref="I2342:I2405" si="88">H2342*($A2342-273.15)*0.000001</f>
        <v>0</v>
      </c>
      <c r="J2342" s="70">
        <f t="shared" ref="J2342:J2405" si="89">$N$2039-I2342</f>
        <v>0</v>
      </c>
      <c r="K2342" s="70">
        <f t="shared" ref="K2342:K2405" si="90">IF(AND(J2342&gt;0,J2343&lt;0),A2342-273.15,0)</f>
        <v>0</v>
      </c>
      <c r="M2342" s="70">
        <f t="shared" ref="M2342:M2405" si="91">($K$2050*$B2342+$K$2049*$C2342+$K$2048*$D2342+$K$2047*$E2342)</f>
        <v>0</v>
      </c>
      <c r="N2342" s="70">
        <f>SUM($M$2085:M2342)/($A2342-273.15)</f>
        <v>0</v>
      </c>
      <c r="O2342" s="70">
        <f t="shared" ref="O2342:O2405" si="92">N2342*($A2342-273.15)*0.000001</f>
        <v>0</v>
      </c>
      <c r="P2342" s="70">
        <f t="shared" ref="P2342:P2405" si="93">$N$2039-O2342</f>
        <v>0</v>
      </c>
      <c r="Q2342" s="70">
        <f t="shared" ref="Q2342:Q2405" si="94">IF(AND(P2342&gt;0,P2343&lt;0),A2342-273.15,0)</f>
        <v>0</v>
      </c>
      <c r="S2342" s="8" t="e">
        <f t="shared" ref="S2342:S2405" si="95">IF($P$2050-$A2342=0,$O2342,0)</f>
        <v>#DIV/0!</v>
      </c>
      <c r="U2342" s="8">
        <f t="shared" ref="U2342:U2405" si="96">29.304-(2.905/1000)*$A2342-(0*100000)/$A2342/$A2342+(7.925*0.000001)*$A2342*$A2342</f>
        <v>29.996812805812496</v>
      </c>
      <c r="V2342" s="8">
        <f t="shared" ref="V2342:V2405" si="97">($L$2071*$B2342+$L$2072*$C2342+$L$2070*$D2342+$L$2073*$U2342)</f>
        <v>0</v>
      </c>
      <c r="W2342" s="70">
        <f>SUM($V$2085:V2342)/($A2342-273.15)</f>
        <v>0</v>
      </c>
      <c r="X2342" s="70">
        <f t="shared" ref="X2342:X2405" si="98">W2342*($A2342-273.15)*0.000001</f>
        <v>0</v>
      </c>
      <c r="Y2342" s="70">
        <f t="shared" ref="Y2342:Y2405" si="99">$N$2039-X2342</f>
        <v>0</v>
      </c>
    </row>
    <row r="2343" spans="1:25" s="8" customFormat="1" x14ac:dyDescent="0.25">
      <c r="A2343" s="70">
        <f t="shared" ref="A2343:A2406" si="100">A2342+1</f>
        <v>532.15</v>
      </c>
      <c r="B2343" s="70">
        <f t="shared" si="84"/>
        <v>35.514776770702497</v>
      </c>
      <c r="C2343" s="70">
        <f t="shared" si="86"/>
        <v>32.123443649919892</v>
      </c>
      <c r="D2343" s="70">
        <f t="shared" si="83"/>
        <v>29.726749961135159</v>
      </c>
      <c r="E2343" s="70">
        <f t="shared" si="85"/>
        <v>32.123443649919892</v>
      </c>
      <c r="G2343" s="70">
        <f t="shared" si="87"/>
        <v>0</v>
      </c>
      <c r="H2343" s="70">
        <f>SUM(G$2085:$G2343)/($A2343-273.15)</f>
        <v>0</v>
      </c>
      <c r="I2343" s="70">
        <f t="shared" si="88"/>
        <v>0</v>
      </c>
      <c r="J2343" s="70">
        <f t="shared" si="89"/>
        <v>0</v>
      </c>
      <c r="K2343" s="70">
        <f t="shared" si="90"/>
        <v>0</v>
      </c>
      <c r="M2343" s="70">
        <f t="shared" si="91"/>
        <v>0</v>
      </c>
      <c r="N2343" s="70">
        <f>SUM($M$2085:M2343)/($A2343-273.15)</f>
        <v>0</v>
      </c>
      <c r="O2343" s="70">
        <f t="shared" si="92"/>
        <v>0</v>
      </c>
      <c r="P2343" s="70">
        <f t="shared" si="93"/>
        <v>0</v>
      </c>
      <c r="Q2343" s="70">
        <f t="shared" si="94"/>
        <v>0</v>
      </c>
      <c r="S2343" s="8" t="e">
        <f t="shared" si="95"/>
        <v>#DIV/0!</v>
      </c>
      <c r="U2343" s="8">
        <f t="shared" si="96"/>
        <v>30.002334458312497</v>
      </c>
      <c r="V2343" s="8">
        <f t="shared" si="97"/>
        <v>0</v>
      </c>
      <c r="W2343" s="70">
        <f>SUM($V$2085:V2343)/($A2343-273.15)</f>
        <v>0</v>
      </c>
      <c r="X2343" s="70">
        <f t="shared" si="98"/>
        <v>0</v>
      </c>
      <c r="Y2343" s="70">
        <f t="shared" si="99"/>
        <v>0</v>
      </c>
    </row>
    <row r="2344" spans="1:25" s="8" customFormat="1" x14ac:dyDescent="0.25">
      <c r="A2344" s="70">
        <f t="shared" si="100"/>
        <v>533.15</v>
      </c>
      <c r="B2344" s="70">
        <f t="shared" si="84"/>
        <v>35.526309186402493</v>
      </c>
      <c r="C2344" s="70">
        <f t="shared" si="86"/>
        <v>32.131005907125427</v>
      </c>
      <c r="D2344" s="70">
        <f t="shared" si="83"/>
        <v>29.732206285460933</v>
      </c>
      <c r="E2344" s="70">
        <f t="shared" si="85"/>
        <v>32.131005907125427</v>
      </c>
      <c r="G2344" s="70">
        <f t="shared" si="87"/>
        <v>0</v>
      </c>
      <c r="H2344" s="70">
        <f>SUM(G$2085:$G2344)/($A2344-273.15)</f>
        <v>0</v>
      </c>
      <c r="I2344" s="70">
        <f t="shared" si="88"/>
        <v>0</v>
      </c>
      <c r="J2344" s="70">
        <f t="shared" si="89"/>
        <v>0</v>
      </c>
      <c r="K2344" s="70">
        <f t="shared" si="90"/>
        <v>0</v>
      </c>
      <c r="M2344" s="70">
        <f t="shared" si="91"/>
        <v>0</v>
      </c>
      <c r="N2344" s="70">
        <f>SUM($M$2085:M2344)/($A2344-273.15)</f>
        <v>0</v>
      </c>
      <c r="O2344" s="70">
        <f t="shared" si="92"/>
        <v>0</v>
      </c>
      <c r="P2344" s="70">
        <f t="shared" si="93"/>
        <v>0</v>
      </c>
      <c r="Q2344" s="70">
        <f t="shared" si="94"/>
        <v>0</v>
      </c>
      <c r="S2344" s="8" t="e">
        <f t="shared" si="95"/>
        <v>#DIV/0!</v>
      </c>
      <c r="U2344" s="8">
        <f t="shared" si="96"/>
        <v>30.007871960812501</v>
      </c>
      <c r="V2344" s="8">
        <f t="shared" si="97"/>
        <v>0</v>
      </c>
      <c r="W2344" s="70">
        <f>SUM($V$2085:V2344)/($A2344-273.15)</f>
        <v>0</v>
      </c>
      <c r="X2344" s="70">
        <f t="shared" si="98"/>
        <v>0</v>
      </c>
      <c r="Y2344" s="70">
        <f t="shared" si="99"/>
        <v>0</v>
      </c>
    </row>
    <row r="2345" spans="1:25" s="8" customFormat="1" x14ac:dyDescent="0.25">
      <c r="A2345" s="70">
        <f t="shared" si="100"/>
        <v>534.15</v>
      </c>
      <c r="B2345" s="70">
        <f t="shared" si="84"/>
        <v>35.537871140102496</v>
      </c>
      <c r="C2345" s="70">
        <f t="shared" si="86"/>
        <v>32.138546170764435</v>
      </c>
      <c r="D2345" s="70">
        <f t="shared" si="83"/>
        <v>29.737679075230808</v>
      </c>
      <c r="E2345" s="70">
        <f t="shared" si="85"/>
        <v>32.138546170764435</v>
      </c>
      <c r="G2345" s="70">
        <f t="shared" si="87"/>
        <v>0</v>
      </c>
      <c r="H2345" s="70">
        <f>SUM(G$2085:$G2345)/($A2345-273.15)</f>
        <v>0</v>
      </c>
      <c r="I2345" s="70">
        <f t="shared" si="88"/>
        <v>0</v>
      </c>
      <c r="J2345" s="70">
        <f t="shared" si="89"/>
        <v>0</v>
      </c>
      <c r="K2345" s="70">
        <f t="shared" si="90"/>
        <v>0</v>
      </c>
      <c r="M2345" s="70">
        <f t="shared" si="91"/>
        <v>0</v>
      </c>
      <c r="N2345" s="70">
        <f>SUM($M$2085:M2345)/($A2345-273.15)</f>
        <v>0</v>
      </c>
      <c r="O2345" s="70">
        <f t="shared" si="92"/>
        <v>0</v>
      </c>
      <c r="P2345" s="70">
        <f t="shared" si="93"/>
        <v>0</v>
      </c>
      <c r="Q2345" s="70">
        <f t="shared" si="94"/>
        <v>0</v>
      </c>
      <c r="S2345" s="8" t="e">
        <f t="shared" si="95"/>
        <v>#DIV/0!</v>
      </c>
      <c r="U2345" s="8">
        <f t="shared" si="96"/>
        <v>30.013425313312499</v>
      </c>
      <c r="V2345" s="8">
        <f t="shared" si="97"/>
        <v>0</v>
      </c>
      <c r="W2345" s="70">
        <f>SUM($V$2085:V2345)/($A2345-273.15)</f>
        <v>0</v>
      </c>
      <c r="X2345" s="70">
        <f t="shared" si="98"/>
        <v>0</v>
      </c>
      <c r="Y2345" s="70">
        <f t="shared" si="99"/>
        <v>0</v>
      </c>
    </row>
    <row r="2346" spans="1:25" s="8" customFormat="1" x14ac:dyDescent="0.25">
      <c r="A2346" s="70">
        <f t="shared" si="100"/>
        <v>535.15</v>
      </c>
      <c r="B2346" s="70">
        <f t="shared" si="84"/>
        <v>35.549462631802498</v>
      </c>
      <c r="C2346" s="70">
        <f t="shared" si="86"/>
        <v>32.146064599324987</v>
      </c>
      <c r="D2346" s="70">
        <f t="shared" si="83"/>
        <v>29.743168156873164</v>
      </c>
      <c r="E2346" s="70">
        <f t="shared" si="85"/>
        <v>32.146064599324987</v>
      </c>
      <c r="G2346" s="70">
        <f t="shared" si="87"/>
        <v>0</v>
      </c>
      <c r="H2346" s="70">
        <f>SUM(G$2085:$G2346)/($A2346-273.15)</f>
        <v>0</v>
      </c>
      <c r="I2346" s="70">
        <f t="shared" si="88"/>
        <v>0</v>
      </c>
      <c r="J2346" s="70">
        <f t="shared" si="89"/>
        <v>0</v>
      </c>
      <c r="K2346" s="70">
        <f t="shared" si="90"/>
        <v>0</v>
      </c>
      <c r="M2346" s="70">
        <f t="shared" si="91"/>
        <v>0</v>
      </c>
      <c r="N2346" s="70">
        <f>SUM($M$2085:M2346)/($A2346-273.15)</f>
        <v>0</v>
      </c>
      <c r="O2346" s="70">
        <f t="shared" si="92"/>
        <v>0</v>
      </c>
      <c r="P2346" s="70">
        <f t="shared" si="93"/>
        <v>0</v>
      </c>
      <c r="Q2346" s="70">
        <f t="shared" si="94"/>
        <v>0</v>
      </c>
      <c r="S2346" s="8" t="e">
        <f t="shared" si="95"/>
        <v>#DIV/0!</v>
      </c>
      <c r="U2346" s="8">
        <f t="shared" si="96"/>
        <v>30.018994515812501</v>
      </c>
      <c r="V2346" s="8">
        <f t="shared" si="97"/>
        <v>0</v>
      </c>
      <c r="W2346" s="70">
        <f>SUM($V$2085:V2346)/($A2346-273.15)</f>
        <v>0</v>
      </c>
      <c r="X2346" s="70">
        <f t="shared" si="98"/>
        <v>0</v>
      </c>
      <c r="Y2346" s="70">
        <f t="shared" si="99"/>
        <v>0</v>
      </c>
    </row>
    <row r="2347" spans="1:25" s="8" customFormat="1" x14ac:dyDescent="0.25">
      <c r="A2347" s="70">
        <f t="shared" si="100"/>
        <v>536.15</v>
      </c>
      <c r="B2347" s="70">
        <f t="shared" si="84"/>
        <v>35.561083661502494</v>
      </c>
      <c r="C2347" s="70">
        <f t="shared" si="86"/>
        <v>32.153561349818538</v>
      </c>
      <c r="D2347" s="70">
        <f t="shared" si="83"/>
        <v>29.74867335843355</v>
      </c>
      <c r="E2347" s="70">
        <f t="shared" si="85"/>
        <v>32.153561349818538</v>
      </c>
      <c r="G2347" s="70">
        <f t="shared" si="87"/>
        <v>0</v>
      </c>
      <c r="H2347" s="70">
        <f>SUM(G$2085:$G2347)/($A2347-273.15)</f>
        <v>0</v>
      </c>
      <c r="I2347" s="70">
        <f t="shared" si="88"/>
        <v>0</v>
      </c>
      <c r="J2347" s="70">
        <f t="shared" si="89"/>
        <v>0</v>
      </c>
      <c r="K2347" s="70">
        <f t="shared" si="90"/>
        <v>0</v>
      </c>
      <c r="M2347" s="70">
        <f t="shared" si="91"/>
        <v>0</v>
      </c>
      <c r="N2347" s="70">
        <f>SUM($M$2085:M2347)/($A2347-273.15)</f>
        <v>0</v>
      </c>
      <c r="O2347" s="70">
        <f t="shared" si="92"/>
        <v>0</v>
      </c>
      <c r="P2347" s="70">
        <f t="shared" si="93"/>
        <v>0</v>
      </c>
      <c r="Q2347" s="70">
        <f t="shared" si="94"/>
        <v>0</v>
      </c>
      <c r="S2347" s="8" t="e">
        <f t="shared" si="95"/>
        <v>#DIV/0!</v>
      </c>
      <c r="U2347" s="8">
        <f t="shared" si="96"/>
        <v>30.024579568312497</v>
      </c>
      <c r="V2347" s="8">
        <f t="shared" si="97"/>
        <v>0</v>
      </c>
      <c r="W2347" s="70">
        <f>SUM($V$2085:V2347)/($A2347-273.15)</f>
        <v>0</v>
      </c>
      <c r="X2347" s="70">
        <f t="shared" si="98"/>
        <v>0</v>
      </c>
      <c r="Y2347" s="70">
        <f t="shared" si="99"/>
        <v>0</v>
      </c>
    </row>
    <row r="2348" spans="1:25" s="8" customFormat="1" x14ac:dyDescent="0.25">
      <c r="A2348" s="70">
        <f t="shared" si="100"/>
        <v>537.15</v>
      </c>
      <c r="B2348" s="70">
        <f t="shared" si="84"/>
        <v>35.572734229202496</v>
      </c>
      <c r="C2348" s="70">
        <f t="shared" si="86"/>
        <v>32.161036577796374</v>
      </c>
      <c r="D2348" s="70">
        <f t="shared" si="83"/>
        <v>29.75419450955664</v>
      </c>
      <c r="E2348" s="70">
        <f t="shared" si="85"/>
        <v>32.161036577796374</v>
      </c>
      <c r="G2348" s="70">
        <f t="shared" si="87"/>
        <v>0</v>
      </c>
      <c r="H2348" s="70">
        <f>SUM(G$2085:$G2348)/($A2348-273.15)</f>
        <v>0</v>
      </c>
      <c r="I2348" s="70">
        <f t="shared" si="88"/>
        <v>0</v>
      </c>
      <c r="J2348" s="70">
        <f t="shared" si="89"/>
        <v>0</v>
      </c>
      <c r="K2348" s="70">
        <f t="shared" si="90"/>
        <v>0</v>
      </c>
      <c r="M2348" s="70">
        <f t="shared" si="91"/>
        <v>0</v>
      </c>
      <c r="N2348" s="70">
        <f>SUM($M$2085:M2348)/($A2348-273.15)</f>
        <v>0</v>
      </c>
      <c r="O2348" s="70">
        <f t="shared" si="92"/>
        <v>0</v>
      </c>
      <c r="P2348" s="70">
        <f t="shared" si="93"/>
        <v>0</v>
      </c>
      <c r="Q2348" s="70">
        <f t="shared" si="94"/>
        <v>0</v>
      </c>
      <c r="S2348" s="8" t="e">
        <f t="shared" si="95"/>
        <v>#DIV/0!</v>
      </c>
      <c r="U2348" s="8">
        <f t="shared" si="96"/>
        <v>30.0301804708125</v>
      </c>
      <c r="V2348" s="8">
        <f t="shared" si="97"/>
        <v>0</v>
      </c>
      <c r="W2348" s="70">
        <f>SUM($V$2085:V2348)/($A2348-273.15)</f>
        <v>0</v>
      </c>
      <c r="X2348" s="70">
        <f t="shared" si="98"/>
        <v>0</v>
      </c>
      <c r="Y2348" s="70">
        <f t="shared" si="99"/>
        <v>0</v>
      </c>
    </row>
    <row r="2349" spans="1:25" s="8" customFormat="1" x14ac:dyDescent="0.25">
      <c r="A2349" s="70">
        <f t="shared" si="100"/>
        <v>538.15</v>
      </c>
      <c r="B2349" s="70">
        <f t="shared" si="84"/>
        <v>35.584414334902498</v>
      </c>
      <c r="C2349" s="70">
        <f t="shared" si="86"/>
        <v>32.168490437365868</v>
      </c>
      <c r="D2349" s="70">
        <f t="shared" si="83"/>
        <v>29.759731441468432</v>
      </c>
      <c r="E2349" s="70">
        <f t="shared" si="85"/>
        <v>32.168490437365868</v>
      </c>
      <c r="G2349" s="70">
        <f t="shared" si="87"/>
        <v>0</v>
      </c>
      <c r="H2349" s="70">
        <f>SUM(G$2085:$G2349)/($A2349-273.15)</f>
        <v>0</v>
      </c>
      <c r="I2349" s="70">
        <f t="shared" si="88"/>
        <v>0</v>
      </c>
      <c r="J2349" s="70">
        <f t="shared" si="89"/>
        <v>0</v>
      </c>
      <c r="K2349" s="70">
        <f t="shared" si="90"/>
        <v>0</v>
      </c>
      <c r="M2349" s="70">
        <f t="shared" si="91"/>
        <v>0</v>
      </c>
      <c r="N2349" s="70">
        <f>SUM($M$2085:M2349)/($A2349-273.15)</f>
        <v>0</v>
      </c>
      <c r="O2349" s="70">
        <f t="shared" si="92"/>
        <v>0</v>
      </c>
      <c r="P2349" s="70">
        <f t="shared" si="93"/>
        <v>0</v>
      </c>
      <c r="Q2349" s="70">
        <f t="shared" si="94"/>
        <v>0</v>
      </c>
      <c r="S2349" s="8" t="e">
        <f t="shared" si="95"/>
        <v>#DIV/0!</v>
      </c>
      <c r="U2349" s="8">
        <f t="shared" si="96"/>
        <v>30.035797223312496</v>
      </c>
      <c r="V2349" s="8">
        <f t="shared" si="97"/>
        <v>0</v>
      </c>
      <c r="W2349" s="70">
        <f>SUM($V$2085:V2349)/($A2349-273.15)</f>
        <v>0</v>
      </c>
      <c r="X2349" s="70">
        <f t="shared" si="98"/>
        <v>0</v>
      </c>
      <c r="Y2349" s="70">
        <f t="shared" si="99"/>
        <v>0</v>
      </c>
    </row>
    <row r="2350" spans="1:25" s="8" customFormat="1" x14ac:dyDescent="0.25">
      <c r="A2350" s="70">
        <f t="shared" si="100"/>
        <v>539.15</v>
      </c>
      <c r="B2350" s="70">
        <f t="shared" si="84"/>
        <v>35.596123978602499</v>
      </c>
      <c r="C2350" s="70">
        <f t="shared" si="86"/>
        <v>32.17592308120657</v>
      </c>
      <c r="D2350" s="70">
        <f t="shared" si="83"/>
        <v>29.765283986958639</v>
      </c>
      <c r="E2350" s="70">
        <f t="shared" si="85"/>
        <v>32.17592308120657</v>
      </c>
      <c r="G2350" s="70">
        <f t="shared" si="87"/>
        <v>0</v>
      </c>
      <c r="H2350" s="70">
        <f>SUM(G$2085:$G2350)/($A2350-273.15)</f>
        <v>0</v>
      </c>
      <c r="I2350" s="70">
        <f t="shared" si="88"/>
        <v>0</v>
      </c>
      <c r="J2350" s="70">
        <f t="shared" si="89"/>
        <v>0</v>
      </c>
      <c r="K2350" s="70">
        <f t="shared" si="90"/>
        <v>0</v>
      </c>
      <c r="M2350" s="70">
        <f t="shared" si="91"/>
        <v>0</v>
      </c>
      <c r="N2350" s="70">
        <f>SUM($M$2085:M2350)/($A2350-273.15)</f>
        <v>0</v>
      </c>
      <c r="O2350" s="70">
        <f t="shared" si="92"/>
        <v>0</v>
      </c>
      <c r="P2350" s="70">
        <f t="shared" si="93"/>
        <v>0</v>
      </c>
      <c r="Q2350" s="70">
        <f t="shared" si="94"/>
        <v>0</v>
      </c>
      <c r="S2350" s="8" t="e">
        <f t="shared" si="95"/>
        <v>#DIV/0!</v>
      </c>
      <c r="U2350" s="8">
        <f t="shared" si="96"/>
        <v>30.0414298258125</v>
      </c>
      <c r="V2350" s="8">
        <f t="shared" si="97"/>
        <v>0</v>
      </c>
      <c r="W2350" s="70">
        <f>SUM($V$2085:V2350)/($A2350-273.15)</f>
        <v>0</v>
      </c>
      <c r="X2350" s="70">
        <f t="shared" si="98"/>
        <v>0</v>
      </c>
      <c r="Y2350" s="70">
        <f t="shared" si="99"/>
        <v>0</v>
      </c>
    </row>
    <row r="2351" spans="1:25" s="8" customFormat="1" x14ac:dyDescent="0.25">
      <c r="A2351" s="70">
        <f t="shared" si="100"/>
        <v>540.15</v>
      </c>
      <c r="B2351" s="70">
        <f t="shared" si="84"/>
        <v>35.6078631603025</v>
      </c>
      <c r="C2351" s="70">
        <f t="shared" si="86"/>
        <v>32.183334660586006</v>
      </c>
      <c r="D2351" s="70">
        <f t="shared" si="83"/>
        <v>29.770851980363375</v>
      </c>
      <c r="E2351" s="70">
        <f t="shared" si="85"/>
        <v>32.183334660586006</v>
      </c>
      <c r="G2351" s="70">
        <f t="shared" si="87"/>
        <v>0</v>
      </c>
      <c r="H2351" s="70">
        <f>SUM(G$2085:$G2351)/($A2351-273.15)</f>
        <v>0</v>
      </c>
      <c r="I2351" s="70">
        <f t="shared" si="88"/>
        <v>0</v>
      </c>
      <c r="J2351" s="70">
        <f t="shared" si="89"/>
        <v>0</v>
      </c>
      <c r="K2351" s="70">
        <f t="shared" si="90"/>
        <v>0</v>
      </c>
      <c r="M2351" s="70">
        <f t="shared" si="91"/>
        <v>0</v>
      </c>
      <c r="N2351" s="70">
        <f>SUM($M$2085:M2351)/($A2351-273.15)</f>
        <v>0</v>
      </c>
      <c r="O2351" s="70">
        <f t="shared" si="92"/>
        <v>0</v>
      </c>
      <c r="P2351" s="70">
        <f t="shared" si="93"/>
        <v>0</v>
      </c>
      <c r="Q2351" s="70">
        <f t="shared" si="94"/>
        <v>0</v>
      </c>
      <c r="S2351" s="8" t="e">
        <f t="shared" si="95"/>
        <v>#DIV/0!</v>
      </c>
      <c r="U2351" s="8">
        <f t="shared" si="96"/>
        <v>30.047078278312497</v>
      </c>
      <c r="V2351" s="8">
        <f t="shared" si="97"/>
        <v>0</v>
      </c>
      <c r="W2351" s="70">
        <f>SUM($V$2085:V2351)/($A2351-273.15)</f>
        <v>0</v>
      </c>
      <c r="X2351" s="70">
        <f t="shared" si="98"/>
        <v>0</v>
      </c>
      <c r="Y2351" s="70">
        <f t="shared" si="99"/>
        <v>0</v>
      </c>
    </row>
    <row r="2352" spans="1:25" s="8" customFormat="1" x14ac:dyDescent="0.25">
      <c r="A2352" s="70">
        <f t="shared" si="100"/>
        <v>541.15</v>
      </c>
      <c r="B2352" s="70">
        <f t="shared" si="84"/>
        <v>35.619631880002501</v>
      </c>
      <c r="C2352" s="70">
        <f t="shared" si="86"/>
        <v>32.190725325375389</v>
      </c>
      <c r="D2352" s="70">
        <f t="shared" si="83"/>
        <v>29.776435257547988</v>
      </c>
      <c r="E2352" s="70">
        <f t="shared" si="85"/>
        <v>32.190725325375389</v>
      </c>
      <c r="G2352" s="70">
        <f t="shared" si="87"/>
        <v>0</v>
      </c>
      <c r="H2352" s="70">
        <f>SUM(G$2085:$G2352)/($A2352-273.15)</f>
        <v>0</v>
      </c>
      <c r="I2352" s="70">
        <f t="shared" si="88"/>
        <v>0</v>
      </c>
      <c r="J2352" s="70">
        <f t="shared" si="89"/>
        <v>0</v>
      </c>
      <c r="K2352" s="70">
        <f t="shared" si="90"/>
        <v>0</v>
      </c>
      <c r="M2352" s="70">
        <f t="shared" si="91"/>
        <v>0</v>
      </c>
      <c r="N2352" s="70">
        <f>SUM($M$2085:M2352)/($A2352-273.15)</f>
        <v>0</v>
      </c>
      <c r="O2352" s="70">
        <f t="shared" si="92"/>
        <v>0</v>
      </c>
      <c r="P2352" s="70">
        <f t="shared" si="93"/>
        <v>0</v>
      </c>
      <c r="Q2352" s="70">
        <f t="shared" si="94"/>
        <v>0</v>
      </c>
      <c r="S2352" s="8" t="e">
        <f t="shared" si="95"/>
        <v>#DIV/0!</v>
      </c>
      <c r="U2352" s="8">
        <f t="shared" si="96"/>
        <v>30.052742580812499</v>
      </c>
      <c r="V2352" s="8">
        <f t="shared" si="97"/>
        <v>0</v>
      </c>
      <c r="W2352" s="70">
        <f>SUM($V$2085:V2352)/($A2352-273.15)</f>
        <v>0</v>
      </c>
      <c r="X2352" s="70">
        <f t="shared" si="98"/>
        <v>0</v>
      </c>
      <c r="Y2352" s="70">
        <f t="shared" si="99"/>
        <v>0</v>
      </c>
    </row>
    <row r="2353" spans="1:25" s="8" customFormat="1" x14ac:dyDescent="0.25">
      <c r="A2353" s="70">
        <f t="shared" si="100"/>
        <v>542.15</v>
      </c>
      <c r="B2353" s="70">
        <f t="shared" si="84"/>
        <v>35.631430137702495</v>
      </c>
      <c r="C2353" s="70">
        <f t="shared" si="86"/>
        <v>32.198095224064986</v>
      </c>
      <c r="D2353" s="70">
        <f t="shared" si="83"/>
        <v>29.782033655890178</v>
      </c>
      <c r="E2353" s="70">
        <f t="shared" si="85"/>
        <v>32.198095224064986</v>
      </c>
      <c r="G2353" s="70">
        <f t="shared" si="87"/>
        <v>0</v>
      </c>
      <c r="H2353" s="70">
        <f>SUM(G$2085:$G2353)/($A2353-273.15)</f>
        <v>0</v>
      </c>
      <c r="I2353" s="70">
        <f t="shared" si="88"/>
        <v>0</v>
      </c>
      <c r="J2353" s="70">
        <f t="shared" si="89"/>
        <v>0</v>
      </c>
      <c r="K2353" s="70">
        <f t="shared" si="90"/>
        <v>0</v>
      </c>
      <c r="M2353" s="70">
        <f t="shared" si="91"/>
        <v>0</v>
      </c>
      <c r="N2353" s="70">
        <f>SUM($M$2085:M2353)/($A2353-273.15)</f>
        <v>0</v>
      </c>
      <c r="O2353" s="70">
        <f t="shared" si="92"/>
        <v>0</v>
      </c>
      <c r="P2353" s="70">
        <f t="shared" si="93"/>
        <v>0</v>
      </c>
      <c r="Q2353" s="70">
        <f t="shared" si="94"/>
        <v>0</v>
      </c>
      <c r="S2353" s="8" t="e">
        <f t="shared" si="95"/>
        <v>#DIV/0!</v>
      </c>
      <c r="U2353" s="8">
        <f t="shared" si="96"/>
        <v>30.058422733312497</v>
      </c>
      <c r="V2353" s="8">
        <f t="shared" si="97"/>
        <v>0</v>
      </c>
      <c r="W2353" s="70">
        <f>SUM($V$2085:V2353)/($A2353-273.15)</f>
        <v>0</v>
      </c>
      <c r="X2353" s="70">
        <f t="shared" si="98"/>
        <v>0</v>
      </c>
      <c r="Y2353" s="70">
        <f t="shared" si="99"/>
        <v>0</v>
      </c>
    </row>
    <row r="2354" spans="1:25" s="8" customFormat="1" x14ac:dyDescent="0.25">
      <c r="A2354" s="70">
        <f t="shared" si="100"/>
        <v>543.15</v>
      </c>
      <c r="B2354" s="70">
        <f t="shared" si="84"/>
        <v>35.643257933402495</v>
      </c>
      <c r="C2354" s="70">
        <f t="shared" si="86"/>
        <v>32.205444503779383</v>
      </c>
      <c r="D2354" s="70">
        <f t="shared" si="83"/>
        <v>29.787647014263278</v>
      </c>
      <c r="E2354" s="70">
        <f t="shared" si="85"/>
        <v>32.205444503779383</v>
      </c>
      <c r="G2354" s="70">
        <f t="shared" si="87"/>
        <v>0</v>
      </c>
      <c r="H2354" s="70">
        <f>SUM(G$2085:$G2354)/($A2354-273.15)</f>
        <v>0</v>
      </c>
      <c r="I2354" s="70">
        <f t="shared" si="88"/>
        <v>0</v>
      </c>
      <c r="J2354" s="70">
        <f t="shared" si="89"/>
        <v>0</v>
      </c>
      <c r="K2354" s="70">
        <f t="shared" si="90"/>
        <v>0</v>
      </c>
      <c r="M2354" s="70">
        <f t="shared" si="91"/>
        <v>0</v>
      </c>
      <c r="N2354" s="70">
        <f>SUM($M$2085:M2354)/($A2354-273.15)</f>
        <v>0</v>
      </c>
      <c r="O2354" s="70">
        <f t="shared" si="92"/>
        <v>0</v>
      </c>
      <c r="P2354" s="70">
        <f t="shared" si="93"/>
        <v>0</v>
      </c>
      <c r="Q2354" s="70">
        <f t="shared" si="94"/>
        <v>0</v>
      </c>
      <c r="S2354" s="8" t="e">
        <f t="shared" si="95"/>
        <v>#DIV/0!</v>
      </c>
      <c r="U2354" s="8">
        <f t="shared" si="96"/>
        <v>30.064118735812499</v>
      </c>
      <c r="V2354" s="8">
        <f t="shared" si="97"/>
        <v>0</v>
      </c>
      <c r="W2354" s="70">
        <f>SUM($V$2085:V2354)/($A2354-273.15)</f>
        <v>0</v>
      </c>
      <c r="X2354" s="70">
        <f t="shared" si="98"/>
        <v>0</v>
      </c>
      <c r="Y2354" s="70">
        <f t="shared" si="99"/>
        <v>0</v>
      </c>
    </row>
    <row r="2355" spans="1:25" s="8" customFormat="1" x14ac:dyDescent="0.25">
      <c r="A2355" s="70">
        <f t="shared" si="100"/>
        <v>544.15</v>
      </c>
      <c r="B2355" s="70">
        <f t="shared" si="84"/>
        <v>35.655115267102495</v>
      </c>
      <c r="C2355" s="70">
        <f t="shared" si="86"/>
        <v>32.212773310292555</v>
      </c>
      <c r="D2355" s="70">
        <f t="shared" si="83"/>
        <v>29.793275173019822</v>
      </c>
      <c r="E2355" s="70">
        <f t="shared" si="85"/>
        <v>32.212773310292555</v>
      </c>
      <c r="G2355" s="70">
        <f t="shared" si="87"/>
        <v>0</v>
      </c>
      <c r="H2355" s="70">
        <f>SUM(G$2085:$G2355)/($A2355-273.15)</f>
        <v>0</v>
      </c>
      <c r="I2355" s="70">
        <f t="shared" si="88"/>
        <v>0</v>
      </c>
      <c r="J2355" s="70">
        <f t="shared" si="89"/>
        <v>0</v>
      </c>
      <c r="K2355" s="70">
        <f t="shared" si="90"/>
        <v>0</v>
      </c>
      <c r="M2355" s="70">
        <f t="shared" si="91"/>
        <v>0</v>
      </c>
      <c r="N2355" s="70">
        <f>SUM($M$2085:M2355)/($A2355-273.15)</f>
        <v>0</v>
      </c>
      <c r="O2355" s="70">
        <f t="shared" si="92"/>
        <v>0</v>
      </c>
      <c r="P2355" s="70">
        <f t="shared" si="93"/>
        <v>0</v>
      </c>
      <c r="Q2355" s="70">
        <f t="shared" si="94"/>
        <v>0</v>
      </c>
      <c r="S2355" s="8" t="e">
        <f t="shared" si="95"/>
        <v>#DIV/0!</v>
      </c>
      <c r="U2355" s="8">
        <f t="shared" si="96"/>
        <v>30.069830588312499</v>
      </c>
      <c r="V2355" s="8">
        <f t="shared" si="97"/>
        <v>0</v>
      </c>
      <c r="W2355" s="70">
        <f>SUM($V$2085:V2355)/($A2355-273.15)</f>
        <v>0</v>
      </c>
      <c r="X2355" s="70">
        <f t="shared" si="98"/>
        <v>0</v>
      </c>
      <c r="Y2355" s="70">
        <f t="shared" si="99"/>
        <v>0</v>
      </c>
    </row>
    <row r="2356" spans="1:25" s="8" customFormat="1" x14ac:dyDescent="0.25">
      <c r="A2356" s="70">
        <f t="shared" si="100"/>
        <v>545.15</v>
      </c>
      <c r="B2356" s="70">
        <f t="shared" si="84"/>
        <v>35.667002138802495</v>
      </c>
      <c r="C2356" s="70">
        <f t="shared" si="86"/>
        <v>32.220081788042677</v>
      </c>
      <c r="D2356" s="70">
        <f t="shared" si="83"/>
        <v>29.798917973975218</v>
      </c>
      <c r="E2356" s="70">
        <f t="shared" si="85"/>
        <v>32.220081788042677</v>
      </c>
      <c r="G2356" s="70">
        <f t="shared" si="87"/>
        <v>0</v>
      </c>
      <c r="H2356" s="70">
        <f>SUM(G$2085:$G2356)/($A2356-273.15)</f>
        <v>0</v>
      </c>
      <c r="I2356" s="70">
        <f t="shared" si="88"/>
        <v>0</v>
      </c>
      <c r="J2356" s="70">
        <f t="shared" si="89"/>
        <v>0</v>
      </c>
      <c r="K2356" s="70">
        <f t="shared" si="90"/>
        <v>0</v>
      </c>
      <c r="M2356" s="70">
        <f t="shared" si="91"/>
        <v>0</v>
      </c>
      <c r="N2356" s="70">
        <f>SUM($M$2085:M2356)/($A2356-273.15)</f>
        <v>0</v>
      </c>
      <c r="O2356" s="70">
        <f t="shared" si="92"/>
        <v>0</v>
      </c>
      <c r="P2356" s="70">
        <f t="shared" si="93"/>
        <v>0</v>
      </c>
      <c r="Q2356" s="70">
        <f t="shared" si="94"/>
        <v>0</v>
      </c>
      <c r="S2356" s="8" t="e">
        <f t="shared" si="95"/>
        <v>#DIV/0!</v>
      </c>
      <c r="U2356" s="8">
        <f t="shared" si="96"/>
        <v>30.075558290812499</v>
      </c>
      <c r="V2356" s="8">
        <f t="shared" si="97"/>
        <v>0</v>
      </c>
      <c r="W2356" s="70">
        <f>SUM($V$2085:V2356)/($A2356-273.15)</f>
        <v>0</v>
      </c>
      <c r="X2356" s="70">
        <f t="shared" si="98"/>
        <v>0</v>
      </c>
      <c r="Y2356" s="70">
        <f t="shared" si="99"/>
        <v>0</v>
      </c>
    </row>
    <row r="2357" spans="1:25" s="8" customFormat="1" x14ac:dyDescent="0.25">
      <c r="A2357" s="70">
        <f t="shared" si="100"/>
        <v>546.15</v>
      </c>
      <c r="B2357" s="70">
        <f t="shared" si="84"/>
        <v>35.678918548502502</v>
      </c>
      <c r="C2357" s="70">
        <f t="shared" si="86"/>
        <v>32.227370080146798</v>
      </c>
      <c r="D2357" s="70">
        <f t="shared" si="83"/>
        <v>29.804575260391758</v>
      </c>
      <c r="E2357" s="70">
        <f t="shared" si="85"/>
        <v>32.227370080146798</v>
      </c>
      <c r="G2357" s="70">
        <f t="shared" si="87"/>
        <v>0</v>
      </c>
      <c r="H2357" s="70">
        <f>SUM(G$2085:$G2357)/($A2357-273.15)</f>
        <v>0</v>
      </c>
      <c r="I2357" s="70">
        <f t="shared" si="88"/>
        <v>0</v>
      </c>
      <c r="J2357" s="70">
        <f t="shared" si="89"/>
        <v>0</v>
      </c>
      <c r="K2357" s="70">
        <f t="shared" si="90"/>
        <v>0</v>
      </c>
      <c r="M2357" s="70">
        <f t="shared" si="91"/>
        <v>0</v>
      </c>
      <c r="N2357" s="70">
        <f>SUM($M$2085:M2357)/($A2357-273.15)</f>
        <v>0</v>
      </c>
      <c r="O2357" s="70">
        <f t="shared" si="92"/>
        <v>0</v>
      </c>
      <c r="P2357" s="70">
        <f t="shared" si="93"/>
        <v>0</v>
      </c>
      <c r="Q2357" s="70">
        <f t="shared" si="94"/>
        <v>0</v>
      </c>
      <c r="S2357" s="8" t="e">
        <f t="shared" si="95"/>
        <v>#DIV/0!</v>
      </c>
      <c r="U2357" s="8">
        <f t="shared" si="96"/>
        <v>30.081301843312499</v>
      </c>
      <c r="V2357" s="8">
        <f t="shared" si="97"/>
        <v>0</v>
      </c>
      <c r="W2357" s="70">
        <f>SUM($V$2085:V2357)/($A2357-273.15)</f>
        <v>0</v>
      </c>
      <c r="X2357" s="70">
        <f t="shared" si="98"/>
        <v>0</v>
      </c>
      <c r="Y2357" s="70">
        <f t="shared" si="99"/>
        <v>0</v>
      </c>
    </row>
    <row r="2358" spans="1:25" s="8" customFormat="1" x14ac:dyDescent="0.25">
      <c r="A2358" s="70">
        <f t="shared" si="100"/>
        <v>547.15</v>
      </c>
      <c r="B2358" s="70">
        <f t="shared" si="84"/>
        <v>35.690864496202494</v>
      </c>
      <c r="C2358" s="70">
        <f t="shared" si="86"/>
        <v>32.234638328415357</v>
      </c>
      <c r="D2358" s="70">
        <f t="shared" si="83"/>
        <v>29.810246876962719</v>
      </c>
      <c r="E2358" s="70">
        <f t="shared" si="85"/>
        <v>32.234638328415357</v>
      </c>
      <c r="G2358" s="70">
        <f t="shared" si="87"/>
        <v>0</v>
      </c>
      <c r="H2358" s="70">
        <f>SUM(G$2085:$G2358)/($A2358-273.15)</f>
        <v>0</v>
      </c>
      <c r="I2358" s="70">
        <f t="shared" si="88"/>
        <v>0</v>
      </c>
      <c r="J2358" s="70">
        <f t="shared" si="89"/>
        <v>0</v>
      </c>
      <c r="K2358" s="70">
        <f t="shared" si="90"/>
        <v>0</v>
      </c>
      <c r="M2358" s="70">
        <f t="shared" si="91"/>
        <v>0</v>
      </c>
      <c r="N2358" s="70">
        <f>SUM($M$2085:M2358)/($A2358-273.15)</f>
        <v>0</v>
      </c>
      <c r="O2358" s="70">
        <f t="shared" si="92"/>
        <v>0</v>
      </c>
      <c r="P2358" s="70">
        <f t="shared" si="93"/>
        <v>0</v>
      </c>
      <c r="Q2358" s="70">
        <f t="shared" si="94"/>
        <v>0</v>
      </c>
      <c r="S2358" s="8" t="e">
        <f t="shared" si="95"/>
        <v>#DIV/0!</v>
      </c>
      <c r="U2358" s="8">
        <f t="shared" si="96"/>
        <v>30.0870612458125</v>
      </c>
      <c r="V2358" s="8">
        <f t="shared" si="97"/>
        <v>0</v>
      </c>
      <c r="W2358" s="70">
        <f>SUM($V$2085:V2358)/($A2358-273.15)</f>
        <v>0</v>
      </c>
      <c r="X2358" s="70">
        <f t="shared" si="98"/>
        <v>0</v>
      </c>
      <c r="Y2358" s="70">
        <f t="shared" si="99"/>
        <v>0</v>
      </c>
    </row>
    <row r="2359" spans="1:25" s="8" customFormat="1" x14ac:dyDescent="0.25">
      <c r="A2359" s="70">
        <f t="shared" si="100"/>
        <v>548.15</v>
      </c>
      <c r="B2359" s="70">
        <f t="shared" si="84"/>
        <v>35.702839981902493</v>
      </c>
      <c r="C2359" s="70">
        <f t="shared" si="86"/>
        <v>32.241886673366416</v>
      </c>
      <c r="D2359" s="70">
        <f t="shared" si="83"/>
        <v>29.815932669796727</v>
      </c>
      <c r="E2359" s="70">
        <f t="shared" si="85"/>
        <v>32.241886673366416</v>
      </c>
      <c r="G2359" s="70">
        <f t="shared" si="87"/>
        <v>0</v>
      </c>
      <c r="H2359" s="70">
        <f>SUM(G$2085:$G2359)/($A2359-273.15)</f>
        <v>0</v>
      </c>
      <c r="I2359" s="70">
        <f t="shared" si="88"/>
        <v>0</v>
      </c>
      <c r="J2359" s="70">
        <f t="shared" si="89"/>
        <v>0</v>
      </c>
      <c r="K2359" s="70">
        <f t="shared" si="90"/>
        <v>0</v>
      </c>
      <c r="M2359" s="70">
        <f t="shared" si="91"/>
        <v>0</v>
      </c>
      <c r="N2359" s="70">
        <f>SUM($M$2085:M2359)/($A2359-273.15)</f>
        <v>0</v>
      </c>
      <c r="O2359" s="70">
        <f t="shared" si="92"/>
        <v>0</v>
      </c>
      <c r="P2359" s="70">
        <f t="shared" si="93"/>
        <v>0</v>
      </c>
      <c r="Q2359" s="70">
        <f t="shared" si="94"/>
        <v>0</v>
      </c>
      <c r="S2359" s="8" t="e">
        <f t="shared" si="95"/>
        <v>#DIV/0!</v>
      </c>
      <c r="U2359" s="8">
        <f t="shared" si="96"/>
        <v>30.092836498312501</v>
      </c>
      <c r="V2359" s="8">
        <f t="shared" si="97"/>
        <v>0</v>
      </c>
      <c r="W2359" s="70">
        <f>SUM($V$2085:V2359)/($A2359-273.15)</f>
        <v>0</v>
      </c>
      <c r="X2359" s="70">
        <f t="shared" si="98"/>
        <v>0</v>
      </c>
      <c r="Y2359" s="70">
        <f t="shared" si="99"/>
        <v>0</v>
      </c>
    </row>
    <row r="2360" spans="1:25" s="8" customFormat="1" x14ac:dyDescent="0.25">
      <c r="A2360" s="70">
        <f t="shared" si="100"/>
        <v>549.15</v>
      </c>
      <c r="B2360" s="70">
        <f t="shared" si="84"/>
        <v>35.714845005602498</v>
      </c>
      <c r="C2360" s="70">
        <f t="shared" si="86"/>
        <v>32.24911525423979</v>
      </c>
      <c r="D2360" s="70">
        <f t="shared" si="83"/>
        <v>29.821632486402311</v>
      </c>
      <c r="E2360" s="70">
        <f t="shared" si="85"/>
        <v>32.24911525423979</v>
      </c>
      <c r="G2360" s="70">
        <f t="shared" si="87"/>
        <v>0</v>
      </c>
      <c r="H2360" s="70">
        <f>SUM(G$2085:$G2360)/($A2360-273.15)</f>
        <v>0</v>
      </c>
      <c r="I2360" s="70">
        <f t="shared" si="88"/>
        <v>0</v>
      </c>
      <c r="J2360" s="70">
        <f t="shared" si="89"/>
        <v>0</v>
      </c>
      <c r="K2360" s="70">
        <f t="shared" si="90"/>
        <v>0</v>
      </c>
      <c r="M2360" s="70">
        <f t="shared" si="91"/>
        <v>0</v>
      </c>
      <c r="N2360" s="70">
        <f>SUM($M$2085:M2360)/($A2360-273.15)</f>
        <v>0</v>
      </c>
      <c r="O2360" s="70">
        <f t="shared" si="92"/>
        <v>0</v>
      </c>
      <c r="P2360" s="70">
        <f t="shared" si="93"/>
        <v>0</v>
      </c>
      <c r="Q2360" s="70">
        <f t="shared" si="94"/>
        <v>0</v>
      </c>
      <c r="S2360" s="8" t="e">
        <f t="shared" si="95"/>
        <v>#DIV/0!</v>
      </c>
      <c r="U2360" s="8">
        <f t="shared" si="96"/>
        <v>30.098627600812499</v>
      </c>
      <c r="V2360" s="8">
        <f t="shared" si="97"/>
        <v>0</v>
      </c>
      <c r="W2360" s="70">
        <f>SUM($V$2085:V2360)/($A2360-273.15)</f>
        <v>0</v>
      </c>
      <c r="X2360" s="70">
        <f t="shared" si="98"/>
        <v>0</v>
      </c>
      <c r="Y2360" s="70">
        <f t="shared" si="99"/>
        <v>0</v>
      </c>
    </row>
    <row r="2361" spans="1:25" s="8" customFormat="1" x14ac:dyDescent="0.25">
      <c r="A2361" s="70">
        <f t="shared" si="100"/>
        <v>550.15</v>
      </c>
      <c r="B2361" s="70">
        <f t="shared" si="84"/>
        <v>35.726879567302497</v>
      </c>
      <c r="C2361" s="70">
        <f t="shared" si="86"/>
        <v>32.256324209010955</v>
      </c>
      <c r="D2361" s="70">
        <f t="shared" si="83"/>
        <v>29.827346175672652</v>
      </c>
      <c r="E2361" s="70">
        <f t="shared" si="85"/>
        <v>32.256324209010955</v>
      </c>
      <c r="G2361" s="70">
        <f t="shared" si="87"/>
        <v>0</v>
      </c>
      <c r="H2361" s="70">
        <f>SUM(G$2085:$G2361)/($A2361-273.15)</f>
        <v>0</v>
      </c>
      <c r="I2361" s="70">
        <f t="shared" si="88"/>
        <v>0</v>
      </c>
      <c r="J2361" s="70">
        <f t="shared" si="89"/>
        <v>0</v>
      </c>
      <c r="K2361" s="70">
        <f t="shared" si="90"/>
        <v>0</v>
      </c>
      <c r="M2361" s="70">
        <f t="shared" si="91"/>
        <v>0</v>
      </c>
      <c r="N2361" s="70">
        <f>SUM($M$2085:M2361)/($A2361-273.15)</f>
        <v>0</v>
      </c>
      <c r="O2361" s="70">
        <f t="shared" si="92"/>
        <v>0</v>
      </c>
      <c r="P2361" s="70">
        <f t="shared" si="93"/>
        <v>0</v>
      </c>
      <c r="Q2361" s="70">
        <f t="shared" si="94"/>
        <v>0</v>
      </c>
      <c r="S2361" s="8" t="e">
        <f t="shared" si="95"/>
        <v>#DIV/0!</v>
      </c>
      <c r="U2361" s="8">
        <f t="shared" si="96"/>
        <v>30.104434553312501</v>
      </c>
      <c r="V2361" s="8">
        <f t="shared" si="97"/>
        <v>0</v>
      </c>
      <c r="W2361" s="70">
        <f>SUM($V$2085:V2361)/($A2361-273.15)</f>
        <v>0</v>
      </c>
      <c r="X2361" s="70">
        <f t="shared" si="98"/>
        <v>0</v>
      </c>
      <c r="Y2361" s="70">
        <f t="shared" si="99"/>
        <v>0</v>
      </c>
    </row>
    <row r="2362" spans="1:25" s="8" customFormat="1" x14ac:dyDescent="0.25">
      <c r="A2362" s="70">
        <f t="shared" si="100"/>
        <v>551.15</v>
      </c>
      <c r="B2362" s="70">
        <f t="shared" si="84"/>
        <v>35.738943667002495</v>
      </c>
      <c r="C2362" s="70">
        <f t="shared" si="86"/>
        <v>32.263513674404855</v>
      </c>
      <c r="D2362" s="70">
        <f t="shared" si="83"/>
        <v>29.833073587870519</v>
      </c>
      <c r="E2362" s="70">
        <f t="shared" si="85"/>
        <v>32.263513674404855</v>
      </c>
      <c r="G2362" s="70">
        <f t="shared" si="87"/>
        <v>0</v>
      </c>
      <c r="H2362" s="70">
        <f>SUM(G$2085:$G2362)/($A2362-273.15)</f>
        <v>0</v>
      </c>
      <c r="I2362" s="70">
        <f t="shared" si="88"/>
        <v>0</v>
      </c>
      <c r="J2362" s="70">
        <f t="shared" si="89"/>
        <v>0</v>
      </c>
      <c r="K2362" s="70">
        <f t="shared" si="90"/>
        <v>0</v>
      </c>
      <c r="M2362" s="70">
        <f t="shared" si="91"/>
        <v>0</v>
      </c>
      <c r="N2362" s="70">
        <f>SUM($M$2085:M2362)/($A2362-273.15)</f>
        <v>0</v>
      </c>
      <c r="O2362" s="70">
        <f t="shared" si="92"/>
        <v>0</v>
      </c>
      <c r="P2362" s="70">
        <f t="shared" si="93"/>
        <v>0</v>
      </c>
      <c r="Q2362" s="70">
        <f t="shared" si="94"/>
        <v>0</v>
      </c>
      <c r="S2362" s="8" t="e">
        <f t="shared" si="95"/>
        <v>#DIV/0!</v>
      </c>
      <c r="U2362" s="8">
        <f t="shared" si="96"/>
        <v>30.110257355812497</v>
      </c>
      <c r="V2362" s="8">
        <f t="shared" si="97"/>
        <v>0</v>
      </c>
      <c r="W2362" s="70">
        <f>SUM($V$2085:V2362)/($A2362-273.15)</f>
        <v>0</v>
      </c>
      <c r="X2362" s="70">
        <f t="shared" si="98"/>
        <v>0</v>
      </c>
      <c r="Y2362" s="70">
        <f t="shared" si="99"/>
        <v>0</v>
      </c>
    </row>
    <row r="2363" spans="1:25" s="8" customFormat="1" x14ac:dyDescent="0.25">
      <c r="A2363" s="70">
        <f t="shared" si="100"/>
        <v>552.15</v>
      </c>
      <c r="B2363" s="70">
        <f t="shared" si="84"/>
        <v>35.7510373047025</v>
      </c>
      <c r="C2363" s="70">
        <f t="shared" si="86"/>
        <v>32.270683785909412</v>
      </c>
      <c r="D2363" s="70">
        <f t="shared" si="83"/>
        <v>29.838814574613387</v>
      </c>
      <c r="E2363" s="70">
        <f t="shared" si="85"/>
        <v>32.270683785909412</v>
      </c>
      <c r="G2363" s="70">
        <f t="shared" si="87"/>
        <v>0</v>
      </c>
      <c r="H2363" s="70">
        <f>SUM(G$2085:$G2363)/($A2363-273.15)</f>
        <v>0</v>
      </c>
      <c r="I2363" s="70">
        <f t="shared" si="88"/>
        <v>0</v>
      </c>
      <c r="J2363" s="70">
        <f t="shared" si="89"/>
        <v>0</v>
      </c>
      <c r="K2363" s="70">
        <f t="shared" si="90"/>
        <v>0</v>
      </c>
      <c r="M2363" s="70">
        <f t="shared" si="91"/>
        <v>0</v>
      </c>
      <c r="N2363" s="70">
        <f>SUM($M$2085:M2363)/($A2363-273.15)</f>
        <v>0</v>
      </c>
      <c r="O2363" s="70">
        <f t="shared" si="92"/>
        <v>0</v>
      </c>
      <c r="P2363" s="70">
        <f t="shared" si="93"/>
        <v>0</v>
      </c>
      <c r="Q2363" s="70">
        <f t="shared" si="94"/>
        <v>0</v>
      </c>
      <c r="S2363" s="8" t="e">
        <f t="shared" si="95"/>
        <v>#DIV/0!</v>
      </c>
      <c r="U2363" s="8">
        <f t="shared" si="96"/>
        <v>30.1160960083125</v>
      </c>
      <c r="V2363" s="8">
        <f t="shared" si="97"/>
        <v>0</v>
      </c>
      <c r="W2363" s="70">
        <f>SUM($V$2085:V2363)/($A2363-273.15)</f>
        <v>0</v>
      </c>
      <c r="X2363" s="70">
        <f t="shared" si="98"/>
        <v>0</v>
      </c>
      <c r="Y2363" s="70">
        <f t="shared" si="99"/>
        <v>0</v>
      </c>
    </row>
    <row r="2364" spans="1:25" s="8" customFormat="1" x14ac:dyDescent="0.25">
      <c r="A2364" s="70">
        <f t="shared" si="100"/>
        <v>553.15</v>
      </c>
      <c r="B2364" s="70">
        <f t="shared" si="84"/>
        <v>35.763160480402497</v>
      </c>
      <c r="C2364" s="70">
        <f t="shared" si="86"/>
        <v>32.277834677788981</v>
      </c>
      <c r="D2364" s="70">
        <f t="shared" si="83"/>
        <v>29.844568988858782</v>
      </c>
      <c r="E2364" s="70">
        <f t="shared" si="85"/>
        <v>32.277834677788981</v>
      </c>
      <c r="G2364" s="70">
        <f t="shared" si="87"/>
        <v>0</v>
      </c>
      <c r="H2364" s="70">
        <f>SUM(G$2085:$G2364)/($A2364-273.15)</f>
        <v>0</v>
      </c>
      <c r="I2364" s="70">
        <f t="shared" si="88"/>
        <v>0</v>
      </c>
      <c r="J2364" s="70">
        <f t="shared" si="89"/>
        <v>0</v>
      </c>
      <c r="K2364" s="70">
        <f t="shared" si="90"/>
        <v>0</v>
      </c>
      <c r="M2364" s="70">
        <f t="shared" si="91"/>
        <v>0</v>
      </c>
      <c r="N2364" s="70">
        <f>SUM($M$2085:M2364)/($A2364-273.15)</f>
        <v>0</v>
      </c>
      <c r="O2364" s="70">
        <f t="shared" si="92"/>
        <v>0</v>
      </c>
      <c r="P2364" s="70">
        <f t="shared" si="93"/>
        <v>0</v>
      </c>
      <c r="Q2364" s="70">
        <f t="shared" si="94"/>
        <v>0</v>
      </c>
      <c r="S2364" s="8" t="e">
        <f t="shared" si="95"/>
        <v>#DIV/0!</v>
      </c>
      <c r="U2364" s="8">
        <f t="shared" si="96"/>
        <v>30.121950510812496</v>
      </c>
      <c r="V2364" s="8">
        <f t="shared" si="97"/>
        <v>0</v>
      </c>
      <c r="W2364" s="70">
        <f>SUM($V$2085:V2364)/($A2364-273.15)</f>
        <v>0</v>
      </c>
      <c r="X2364" s="70">
        <f t="shared" si="98"/>
        <v>0</v>
      </c>
      <c r="Y2364" s="70">
        <f t="shared" si="99"/>
        <v>0</v>
      </c>
    </row>
    <row r="2365" spans="1:25" s="8" customFormat="1" x14ac:dyDescent="0.25">
      <c r="A2365" s="70">
        <f t="shared" si="100"/>
        <v>554.15</v>
      </c>
      <c r="B2365" s="70">
        <f t="shared" si="84"/>
        <v>35.775313194102495</v>
      </c>
      <c r="C2365" s="70">
        <f t="shared" si="86"/>
        <v>32.28496648309757</v>
      </c>
      <c r="D2365" s="70">
        <f t="shared" si="83"/>
        <v>29.850336684889765</v>
      </c>
      <c r="E2365" s="70">
        <f t="shared" si="85"/>
        <v>32.28496648309757</v>
      </c>
      <c r="G2365" s="70">
        <f t="shared" si="87"/>
        <v>0</v>
      </c>
      <c r="H2365" s="70">
        <f>SUM(G$2085:$G2365)/($A2365-273.15)</f>
        <v>0</v>
      </c>
      <c r="I2365" s="70">
        <f t="shared" si="88"/>
        <v>0</v>
      </c>
      <c r="J2365" s="70">
        <f t="shared" si="89"/>
        <v>0</v>
      </c>
      <c r="K2365" s="70">
        <f t="shared" si="90"/>
        <v>0</v>
      </c>
      <c r="M2365" s="70">
        <f t="shared" si="91"/>
        <v>0</v>
      </c>
      <c r="N2365" s="70">
        <f>SUM($M$2085:M2365)/($A2365-273.15)</f>
        <v>0</v>
      </c>
      <c r="O2365" s="70">
        <f t="shared" si="92"/>
        <v>0</v>
      </c>
      <c r="P2365" s="70">
        <f t="shared" si="93"/>
        <v>0</v>
      </c>
      <c r="Q2365" s="70">
        <f t="shared" si="94"/>
        <v>0</v>
      </c>
      <c r="S2365" s="8" t="e">
        <f t="shared" si="95"/>
        <v>#DIV/0!</v>
      </c>
      <c r="U2365" s="8">
        <f t="shared" si="96"/>
        <v>30.1278208633125</v>
      </c>
      <c r="V2365" s="8">
        <f t="shared" si="97"/>
        <v>0</v>
      </c>
      <c r="W2365" s="70">
        <f>SUM($V$2085:V2365)/($A2365-273.15)</f>
        <v>0</v>
      </c>
      <c r="X2365" s="70">
        <f t="shared" si="98"/>
        <v>0</v>
      </c>
      <c r="Y2365" s="70">
        <f t="shared" si="99"/>
        <v>0</v>
      </c>
    </row>
    <row r="2366" spans="1:25" s="8" customFormat="1" x14ac:dyDescent="0.25">
      <c r="A2366" s="70">
        <f t="shared" si="100"/>
        <v>555.15</v>
      </c>
      <c r="B2366" s="70">
        <f t="shared" si="84"/>
        <v>35.787495445802499</v>
      </c>
      <c r="C2366" s="70">
        <f t="shared" si="86"/>
        <v>32.292079333691866</v>
      </c>
      <c r="D2366" s="70">
        <f t="shared" si="83"/>
        <v>29.856117518300621</v>
      </c>
      <c r="E2366" s="70">
        <f t="shared" si="85"/>
        <v>32.292079333691866</v>
      </c>
      <c r="G2366" s="70">
        <f t="shared" si="87"/>
        <v>0</v>
      </c>
      <c r="H2366" s="70">
        <f>SUM(G$2085:$G2366)/($A2366-273.15)</f>
        <v>0</v>
      </c>
      <c r="I2366" s="70">
        <f t="shared" si="88"/>
        <v>0</v>
      </c>
      <c r="J2366" s="70">
        <f t="shared" si="89"/>
        <v>0</v>
      </c>
      <c r="K2366" s="70">
        <f t="shared" si="90"/>
        <v>0</v>
      </c>
      <c r="M2366" s="70">
        <f t="shared" si="91"/>
        <v>0</v>
      </c>
      <c r="N2366" s="70">
        <f>SUM($M$2085:M2366)/($A2366-273.15)</f>
        <v>0</v>
      </c>
      <c r="O2366" s="70">
        <f t="shared" si="92"/>
        <v>0</v>
      </c>
      <c r="P2366" s="70">
        <f t="shared" si="93"/>
        <v>0</v>
      </c>
      <c r="Q2366" s="70">
        <f t="shared" si="94"/>
        <v>0</v>
      </c>
      <c r="S2366" s="8" t="e">
        <f t="shared" si="95"/>
        <v>#DIV/0!</v>
      </c>
      <c r="U2366" s="8">
        <f t="shared" si="96"/>
        <v>30.133707065812498</v>
      </c>
      <c r="V2366" s="8">
        <f t="shared" si="97"/>
        <v>0</v>
      </c>
      <c r="W2366" s="70">
        <f>SUM($V$2085:V2366)/($A2366-273.15)</f>
        <v>0</v>
      </c>
      <c r="X2366" s="70">
        <f t="shared" si="98"/>
        <v>0</v>
      </c>
      <c r="Y2366" s="70">
        <f t="shared" si="99"/>
        <v>0</v>
      </c>
    </row>
    <row r="2367" spans="1:25" s="8" customFormat="1" x14ac:dyDescent="0.25">
      <c r="A2367" s="70">
        <f t="shared" si="100"/>
        <v>556.15</v>
      </c>
      <c r="B2367" s="70">
        <f t="shared" si="84"/>
        <v>35.799707235502495</v>
      </c>
      <c r="C2367" s="70">
        <f t="shared" si="86"/>
        <v>32.299173360244239</v>
      </c>
      <c r="D2367" s="70">
        <f t="shared" si="83"/>
        <v>29.861911345982737</v>
      </c>
      <c r="E2367" s="70">
        <f t="shared" si="85"/>
        <v>32.299173360244239</v>
      </c>
      <c r="G2367" s="70">
        <f t="shared" si="87"/>
        <v>0</v>
      </c>
      <c r="H2367" s="70">
        <f>SUM(G$2085:$G2367)/($A2367-273.15)</f>
        <v>0</v>
      </c>
      <c r="I2367" s="70">
        <f t="shared" si="88"/>
        <v>0</v>
      </c>
      <c r="J2367" s="70">
        <f t="shared" si="89"/>
        <v>0</v>
      </c>
      <c r="K2367" s="70">
        <f t="shared" si="90"/>
        <v>0</v>
      </c>
      <c r="M2367" s="70">
        <f t="shared" si="91"/>
        <v>0</v>
      </c>
      <c r="N2367" s="70">
        <f>SUM($M$2085:M2367)/($A2367-273.15)</f>
        <v>0</v>
      </c>
      <c r="O2367" s="70">
        <f t="shared" si="92"/>
        <v>0</v>
      </c>
      <c r="P2367" s="70">
        <f t="shared" si="93"/>
        <v>0</v>
      </c>
      <c r="Q2367" s="70">
        <f t="shared" si="94"/>
        <v>0</v>
      </c>
      <c r="S2367" s="8" t="e">
        <f t="shared" si="95"/>
        <v>#DIV/0!</v>
      </c>
      <c r="U2367" s="8">
        <f t="shared" si="96"/>
        <v>30.139609118312499</v>
      </c>
      <c r="V2367" s="8">
        <f t="shared" si="97"/>
        <v>0</v>
      </c>
      <c r="W2367" s="70">
        <f>SUM($V$2085:V2367)/($A2367-273.15)</f>
        <v>0</v>
      </c>
      <c r="X2367" s="70">
        <f t="shared" si="98"/>
        <v>0</v>
      </c>
      <c r="Y2367" s="70">
        <f t="shared" si="99"/>
        <v>0</v>
      </c>
    </row>
    <row r="2368" spans="1:25" s="8" customFormat="1" x14ac:dyDescent="0.25">
      <c r="A2368" s="70">
        <f t="shared" si="100"/>
        <v>557.15</v>
      </c>
      <c r="B2368" s="70">
        <f t="shared" si="84"/>
        <v>35.811948563202492</v>
      </c>
      <c r="C2368" s="70">
        <f t="shared" si="86"/>
        <v>32.30624869225538</v>
      </c>
      <c r="D2368" s="70">
        <f t="shared" si="83"/>
        <v>29.867718026110634</v>
      </c>
      <c r="E2368" s="70">
        <f t="shared" si="85"/>
        <v>32.30624869225538</v>
      </c>
      <c r="G2368" s="70">
        <f t="shared" si="87"/>
        <v>0</v>
      </c>
      <c r="H2368" s="70">
        <f>SUM(G$2085:$G2368)/($A2368-273.15)</f>
        <v>0</v>
      </c>
      <c r="I2368" s="70">
        <f t="shared" si="88"/>
        <v>0</v>
      </c>
      <c r="J2368" s="70">
        <f t="shared" si="89"/>
        <v>0</v>
      </c>
      <c r="K2368" s="70">
        <f t="shared" si="90"/>
        <v>0</v>
      </c>
      <c r="M2368" s="70">
        <f t="shared" si="91"/>
        <v>0</v>
      </c>
      <c r="N2368" s="70">
        <f>SUM($M$2085:M2368)/($A2368-273.15)</f>
        <v>0</v>
      </c>
      <c r="O2368" s="70">
        <f t="shared" si="92"/>
        <v>0</v>
      </c>
      <c r="P2368" s="70">
        <f t="shared" si="93"/>
        <v>0</v>
      </c>
      <c r="Q2368" s="70">
        <f t="shared" si="94"/>
        <v>0</v>
      </c>
      <c r="S2368" s="8" t="e">
        <f t="shared" si="95"/>
        <v>#DIV/0!</v>
      </c>
      <c r="U2368" s="8">
        <f t="shared" si="96"/>
        <v>30.145527020812501</v>
      </c>
      <c r="V2368" s="8">
        <f t="shared" si="97"/>
        <v>0</v>
      </c>
      <c r="W2368" s="70">
        <f>SUM($V$2085:V2368)/($A2368-273.15)</f>
        <v>0</v>
      </c>
      <c r="X2368" s="70">
        <f t="shared" si="98"/>
        <v>0</v>
      </c>
      <c r="Y2368" s="70">
        <f t="shared" si="99"/>
        <v>0</v>
      </c>
    </row>
    <row r="2369" spans="1:25" s="8" customFormat="1" x14ac:dyDescent="0.25">
      <c r="A2369" s="70">
        <f t="shared" si="100"/>
        <v>558.15</v>
      </c>
      <c r="B2369" s="70">
        <f t="shared" si="84"/>
        <v>35.824219428902495</v>
      </c>
      <c r="C2369" s="70">
        <f t="shared" si="86"/>
        <v>32.313305458066957</v>
      </c>
      <c r="D2369" s="70">
        <f t="shared" si="83"/>
        <v>29.873537418128176</v>
      </c>
      <c r="E2369" s="70">
        <f t="shared" si="85"/>
        <v>32.313305458066957</v>
      </c>
      <c r="G2369" s="70">
        <f t="shared" si="87"/>
        <v>0</v>
      </c>
      <c r="H2369" s="70">
        <f>SUM(G$2085:$G2369)/($A2369-273.15)</f>
        <v>0</v>
      </c>
      <c r="I2369" s="70">
        <f t="shared" si="88"/>
        <v>0</v>
      </c>
      <c r="J2369" s="70">
        <f t="shared" si="89"/>
        <v>0</v>
      </c>
      <c r="K2369" s="70">
        <f t="shared" si="90"/>
        <v>0</v>
      </c>
      <c r="M2369" s="70">
        <f t="shared" si="91"/>
        <v>0</v>
      </c>
      <c r="N2369" s="70">
        <f>SUM($M$2085:M2369)/($A2369-273.15)</f>
        <v>0</v>
      </c>
      <c r="O2369" s="70">
        <f t="shared" si="92"/>
        <v>0</v>
      </c>
      <c r="P2369" s="70">
        <f t="shared" si="93"/>
        <v>0</v>
      </c>
      <c r="Q2369" s="70">
        <f t="shared" si="94"/>
        <v>0</v>
      </c>
      <c r="S2369" s="8" t="e">
        <f t="shared" si="95"/>
        <v>#DIV/0!</v>
      </c>
      <c r="U2369" s="8">
        <f t="shared" si="96"/>
        <v>30.151460773312497</v>
      </c>
      <c r="V2369" s="8">
        <f t="shared" si="97"/>
        <v>0</v>
      </c>
      <c r="W2369" s="70">
        <f>SUM($V$2085:V2369)/($A2369-273.15)</f>
        <v>0</v>
      </c>
      <c r="X2369" s="70">
        <f t="shared" si="98"/>
        <v>0</v>
      </c>
      <c r="Y2369" s="70">
        <f t="shared" si="99"/>
        <v>0</v>
      </c>
    </row>
    <row r="2370" spans="1:25" s="8" customFormat="1" x14ac:dyDescent="0.25">
      <c r="A2370" s="70">
        <f t="shared" si="100"/>
        <v>559.15</v>
      </c>
      <c r="B2370" s="70">
        <f t="shared" si="84"/>
        <v>35.836519832602498</v>
      </c>
      <c r="C2370" s="70">
        <f t="shared" si="86"/>
        <v>32.320343784874019</v>
      </c>
      <c r="D2370" s="70">
        <f t="shared" si="83"/>
        <v>29.879369382735007</v>
      </c>
      <c r="E2370" s="70">
        <f t="shared" si="85"/>
        <v>32.320343784874019</v>
      </c>
      <c r="G2370" s="70">
        <f t="shared" si="87"/>
        <v>0</v>
      </c>
      <c r="H2370" s="70">
        <f>SUM(G$2085:$G2370)/($A2370-273.15)</f>
        <v>0</v>
      </c>
      <c r="I2370" s="70">
        <f t="shared" si="88"/>
        <v>0</v>
      </c>
      <c r="J2370" s="70">
        <f t="shared" si="89"/>
        <v>0</v>
      </c>
      <c r="K2370" s="70">
        <f t="shared" si="90"/>
        <v>0</v>
      </c>
      <c r="M2370" s="70">
        <f t="shared" si="91"/>
        <v>0</v>
      </c>
      <c r="N2370" s="70">
        <f>SUM($M$2085:M2370)/($A2370-273.15)</f>
        <v>0</v>
      </c>
      <c r="O2370" s="70">
        <f t="shared" si="92"/>
        <v>0</v>
      </c>
      <c r="P2370" s="70">
        <f t="shared" si="93"/>
        <v>0</v>
      </c>
      <c r="Q2370" s="70">
        <f t="shared" si="94"/>
        <v>0</v>
      </c>
      <c r="S2370" s="8" t="e">
        <f t="shared" si="95"/>
        <v>#DIV/0!</v>
      </c>
      <c r="U2370" s="8">
        <f t="shared" si="96"/>
        <v>30.1574103758125</v>
      </c>
      <c r="V2370" s="8">
        <f t="shared" si="97"/>
        <v>0</v>
      </c>
      <c r="W2370" s="70">
        <f>SUM($V$2085:V2370)/($A2370-273.15)</f>
        <v>0</v>
      </c>
      <c r="X2370" s="70">
        <f t="shared" si="98"/>
        <v>0</v>
      </c>
      <c r="Y2370" s="70">
        <f t="shared" si="99"/>
        <v>0</v>
      </c>
    </row>
    <row r="2371" spans="1:25" s="8" customFormat="1" x14ac:dyDescent="0.25">
      <c r="A2371" s="70">
        <f t="shared" si="100"/>
        <v>560.15</v>
      </c>
      <c r="B2371" s="70">
        <f t="shared" si="84"/>
        <v>35.848849774302494</v>
      </c>
      <c r="C2371" s="70">
        <f t="shared" si="86"/>
        <v>32.327363798737238</v>
      </c>
      <c r="D2371" s="70">
        <f t="shared" si="83"/>
        <v>29.885213781873048</v>
      </c>
      <c r="E2371" s="70">
        <f t="shared" si="85"/>
        <v>32.327363798737238</v>
      </c>
      <c r="G2371" s="70">
        <f t="shared" si="87"/>
        <v>0</v>
      </c>
      <c r="H2371" s="70">
        <f>SUM(G$2085:$G2371)/($A2371-273.15)</f>
        <v>0</v>
      </c>
      <c r="I2371" s="70">
        <f t="shared" si="88"/>
        <v>0</v>
      </c>
      <c r="J2371" s="70">
        <f t="shared" si="89"/>
        <v>0</v>
      </c>
      <c r="K2371" s="70">
        <f t="shared" si="90"/>
        <v>0</v>
      </c>
      <c r="M2371" s="70">
        <f t="shared" si="91"/>
        <v>0</v>
      </c>
      <c r="N2371" s="70">
        <f>SUM($M$2085:M2371)/($A2371-273.15)</f>
        <v>0</v>
      </c>
      <c r="O2371" s="70">
        <f t="shared" si="92"/>
        <v>0</v>
      </c>
      <c r="P2371" s="70">
        <f t="shared" si="93"/>
        <v>0</v>
      </c>
      <c r="Q2371" s="70">
        <f t="shared" si="94"/>
        <v>0</v>
      </c>
      <c r="S2371" s="8" t="e">
        <f t="shared" si="95"/>
        <v>#DIV/0!</v>
      </c>
      <c r="U2371" s="8">
        <f t="shared" si="96"/>
        <v>30.163375828312496</v>
      </c>
      <c r="V2371" s="8">
        <f t="shared" si="97"/>
        <v>0</v>
      </c>
      <c r="W2371" s="70">
        <f>SUM($V$2085:V2371)/($A2371-273.15)</f>
        <v>0</v>
      </c>
      <c r="X2371" s="70">
        <f t="shared" si="98"/>
        <v>0</v>
      </c>
      <c r="Y2371" s="70">
        <f t="shared" si="99"/>
        <v>0</v>
      </c>
    </row>
    <row r="2372" spans="1:25" s="8" customFormat="1" x14ac:dyDescent="0.25">
      <c r="A2372" s="70">
        <f t="shared" si="100"/>
        <v>561.15</v>
      </c>
      <c r="B2372" s="70">
        <f t="shared" si="84"/>
        <v>35.861209254002496</v>
      </c>
      <c r="C2372" s="70">
        <f t="shared" si="86"/>
        <v>32.334365624595073</v>
      </c>
      <c r="D2372" s="70">
        <f t="shared" si="83"/>
        <v>29.891070478713285</v>
      </c>
      <c r="E2372" s="70">
        <f t="shared" si="85"/>
        <v>32.334365624595073</v>
      </c>
      <c r="G2372" s="70">
        <f t="shared" si="87"/>
        <v>0</v>
      </c>
      <c r="H2372" s="70">
        <f>SUM(G$2085:$G2372)/($A2372-273.15)</f>
        <v>0</v>
      </c>
      <c r="I2372" s="70">
        <f t="shared" si="88"/>
        <v>0</v>
      </c>
      <c r="J2372" s="70">
        <f t="shared" si="89"/>
        <v>0</v>
      </c>
      <c r="K2372" s="70">
        <f t="shared" si="90"/>
        <v>0</v>
      </c>
      <c r="M2372" s="70">
        <f t="shared" si="91"/>
        <v>0</v>
      </c>
      <c r="N2372" s="70">
        <f>SUM($M$2085:M2372)/($A2372-273.15)</f>
        <v>0</v>
      </c>
      <c r="O2372" s="70">
        <f t="shared" si="92"/>
        <v>0</v>
      </c>
      <c r="P2372" s="70">
        <f t="shared" si="93"/>
        <v>0</v>
      </c>
      <c r="Q2372" s="70">
        <f t="shared" si="94"/>
        <v>0</v>
      </c>
      <c r="S2372" s="8" t="e">
        <f t="shared" si="95"/>
        <v>#DIV/0!</v>
      </c>
      <c r="U2372" s="8">
        <f t="shared" si="96"/>
        <v>30.1693571308125</v>
      </c>
      <c r="V2372" s="8">
        <f t="shared" si="97"/>
        <v>0</v>
      </c>
      <c r="W2372" s="70">
        <f>SUM($V$2085:V2372)/($A2372-273.15)</f>
        <v>0</v>
      </c>
      <c r="X2372" s="70">
        <f t="shared" si="98"/>
        <v>0</v>
      </c>
      <c r="Y2372" s="70">
        <f t="shared" si="99"/>
        <v>0</v>
      </c>
    </row>
    <row r="2373" spans="1:25" s="8" customFormat="1" x14ac:dyDescent="0.25">
      <c r="A2373" s="70">
        <f t="shared" si="100"/>
        <v>562.15</v>
      </c>
      <c r="B2373" s="70">
        <f t="shared" si="84"/>
        <v>35.873598271702498</v>
      </c>
      <c r="C2373" s="70">
        <f t="shared" si="86"/>
        <v>32.341349386275702</v>
      </c>
      <c r="D2373" s="70">
        <f t="shared" si="83"/>
        <v>29.896939337642607</v>
      </c>
      <c r="E2373" s="70">
        <f t="shared" si="85"/>
        <v>32.341349386275702</v>
      </c>
      <c r="G2373" s="70">
        <f t="shared" si="87"/>
        <v>0</v>
      </c>
      <c r="H2373" s="70">
        <f>SUM(G$2085:$G2373)/($A2373-273.15)</f>
        <v>0</v>
      </c>
      <c r="I2373" s="70">
        <f t="shared" si="88"/>
        <v>0</v>
      </c>
      <c r="J2373" s="70">
        <f t="shared" si="89"/>
        <v>0</v>
      </c>
      <c r="K2373" s="70">
        <f t="shared" si="90"/>
        <v>0</v>
      </c>
      <c r="M2373" s="70">
        <f t="shared" si="91"/>
        <v>0</v>
      </c>
      <c r="N2373" s="70">
        <f>SUM($M$2085:M2373)/($A2373-273.15)</f>
        <v>0</v>
      </c>
      <c r="O2373" s="70">
        <f t="shared" si="92"/>
        <v>0</v>
      </c>
      <c r="P2373" s="70">
        <f t="shared" si="93"/>
        <v>0</v>
      </c>
      <c r="Q2373" s="70">
        <f t="shared" si="94"/>
        <v>0</v>
      </c>
      <c r="S2373" s="8" t="e">
        <f t="shared" si="95"/>
        <v>#DIV/0!</v>
      </c>
      <c r="U2373" s="8">
        <f t="shared" si="96"/>
        <v>30.175354283312497</v>
      </c>
      <c r="V2373" s="8">
        <f t="shared" si="97"/>
        <v>0</v>
      </c>
      <c r="W2373" s="70">
        <f>SUM($V$2085:V2373)/($A2373-273.15)</f>
        <v>0</v>
      </c>
      <c r="X2373" s="70">
        <f t="shared" si="98"/>
        <v>0</v>
      </c>
      <c r="Y2373" s="70">
        <f t="shared" si="99"/>
        <v>0</v>
      </c>
    </row>
    <row r="2374" spans="1:25" s="8" customFormat="1" x14ac:dyDescent="0.25">
      <c r="A2374" s="70">
        <f t="shared" si="100"/>
        <v>563.15</v>
      </c>
      <c r="B2374" s="70">
        <f t="shared" si="84"/>
        <v>35.886016827402493</v>
      </c>
      <c r="C2374" s="70">
        <f t="shared" si="86"/>
        <v>32.348315206508872</v>
      </c>
      <c r="D2374" s="70">
        <f t="shared" si="83"/>
        <v>29.902820224250924</v>
      </c>
      <c r="E2374" s="70">
        <f t="shared" si="85"/>
        <v>32.348315206508872</v>
      </c>
      <c r="G2374" s="70">
        <f t="shared" si="87"/>
        <v>0</v>
      </c>
      <c r="H2374" s="70">
        <f>SUM(G$2085:$G2374)/($A2374-273.15)</f>
        <v>0</v>
      </c>
      <c r="I2374" s="70">
        <f t="shared" si="88"/>
        <v>0</v>
      </c>
      <c r="J2374" s="70">
        <f t="shared" si="89"/>
        <v>0</v>
      </c>
      <c r="K2374" s="70">
        <f t="shared" si="90"/>
        <v>0</v>
      </c>
      <c r="M2374" s="70">
        <f t="shared" si="91"/>
        <v>0</v>
      </c>
      <c r="N2374" s="70">
        <f>SUM($M$2085:M2374)/($A2374-273.15)</f>
        <v>0</v>
      </c>
      <c r="O2374" s="70">
        <f t="shared" si="92"/>
        <v>0</v>
      </c>
      <c r="P2374" s="70">
        <f t="shared" si="93"/>
        <v>0</v>
      </c>
      <c r="Q2374" s="70">
        <f t="shared" si="94"/>
        <v>0</v>
      </c>
      <c r="S2374" s="8" t="e">
        <f t="shared" si="95"/>
        <v>#DIV/0!</v>
      </c>
      <c r="U2374" s="8">
        <f t="shared" si="96"/>
        <v>30.181367285812499</v>
      </c>
      <c r="V2374" s="8">
        <f t="shared" si="97"/>
        <v>0</v>
      </c>
      <c r="W2374" s="70">
        <f>SUM($V$2085:V2374)/($A2374-273.15)</f>
        <v>0</v>
      </c>
      <c r="X2374" s="70">
        <f t="shared" si="98"/>
        <v>0</v>
      </c>
      <c r="Y2374" s="70">
        <f t="shared" si="99"/>
        <v>0</v>
      </c>
    </row>
    <row r="2375" spans="1:25" s="8" customFormat="1" x14ac:dyDescent="0.25">
      <c r="A2375" s="70">
        <f t="shared" si="100"/>
        <v>564.15</v>
      </c>
      <c r="B2375" s="70">
        <f t="shared" si="84"/>
        <v>35.898464921102494</v>
      </c>
      <c r="C2375" s="70">
        <f t="shared" si="86"/>
        <v>32.355263206937558</v>
      </c>
      <c r="D2375" s="70">
        <f t="shared" si="83"/>
        <v>29.908713005318326</v>
      </c>
      <c r="E2375" s="70">
        <f t="shared" si="85"/>
        <v>32.355263206937558</v>
      </c>
      <c r="G2375" s="70">
        <f t="shared" si="87"/>
        <v>0</v>
      </c>
      <c r="H2375" s="70">
        <f>SUM(G$2085:$G2375)/($A2375-273.15)</f>
        <v>0</v>
      </c>
      <c r="I2375" s="70">
        <f t="shared" si="88"/>
        <v>0</v>
      </c>
      <c r="J2375" s="70">
        <f t="shared" si="89"/>
        <v>0</v>
      </c>
      <c r="K2375" s="70">
        <f t="shared" si="90"/>
        <v>0</v>
      </c>
      <c r="M2375" s="70">
        <f t="shared" si="91"/>
        <v>0</v>
      </c>
      <c r="N2375" s="70">
        <f>SUM($M$2085:M2375)/($A2375-273.15)</f>
        <v>0</v>
      </c>
      <c r="O2375" s="70">
        <f t="shared" si="92"/>
        <v>0</v>
      </c>
      <c r="P2375" s="70">
        <f t="shared" si="93"/>
        <v>0</v>
      </c>
      <c r="Q2375" s="70">
        <f t="shared" si="94"/>
        <v>0</v>
      </c>
      <c r="S2375" s="8" t="e">
        <f t="shared" si="95"/>
        <v>#DIV/0!</v>
      </c>
      <c r="U2375" s="8">
        <f t="shared" si="96"/>
        <v>30.187396138312497</v>
      </c>
      <c r="V2375" s="8">
        <f t="shared" si="97"/>
        <v>0</v>
      </c>
      <c r="W2375" s="70">
        <f>SUM($V$2085:V2375)/($A2375-273.15)</f>
        <v>0</v>
      </c>
      <c r="X2375" s="70">
        <f t="shared" si="98"/>
        <v>0</v>
      </c>
      <c r="Y2375" s="70">
        <f t="shared" si="99"/>
        <v>0</v>
      </c>
    </row>
    <row r="2376" spans="1:25" s="8" customFormat="1" x14ac:dyDescent="0.25">
      <c r="A2376" s="70">
        <f t="shared" si="100"/>
        <v>565.15</v>
      </c>
      <c r="B2376" s="70">
        <f t="shared" si="84"/>
        <v>35.910942552802496</v>
      </c>
      <c r="C2376" s="70">
        <f t="shared" si="86"/>
        <v>32.362193508129465</v>
      </c>
      <c r="D2376" s="70">
        <f t="shared" si="83"/>
        <v>29.914617548802486</v>
      </c>
      <c r="E2376" s="70">
        <f t="shared" si="85"/>
        <v>32.362193508129465</v>
      </c>
      <c r="G2376" s="70">
        <f t="shared" si="87"/>
        <v>0</v>
      </c>
      <c r="H2376" s="70">
        <f>SUM(G$2085:$G2376)/($A2376-273.15)</f>
        <v>0</v>
      </c>
      <c r="I2376" s="70">
        <f t="shared" si="88"/>
        <v>0</v>
      </c>
      <c r="J2376" s="70">
        <f t="shared" si="89"/>
        <v>0</v>
      </c>
      <c r="K2376" s="70">
        <f t="shared" si="90"/>
        <v>0</v>
      </c>
      <c r="M2376" s="70">
        <f t="shared" si="91"/>
        <v>0</v>
      </c>
      <c r="N2376" s="70">
        <f>SUM($M$2085:M2376)/($A2376-273.15)</f>
        <v>0</v>
      </c>
      <c r="O2376" s="70">
        <f t="shared" si="92"/>
        <v>0</v>
      </c>
      <c r="P2376" s="70">
        <f t="shared" si="93"/>
        <v>0</v>
      </c>
      <c r="Q2376" s="70">
        <f t="shared" si="94"/>
        <v>0</v>
      </c>
      <c r="S2376" s="8" t="e">
        <f t="shared" si="95"/>
        <v>#DIV/0!</v>
      </c>
      <c r="U2376" s="8">
        <f t="shared" si="96"/>
        <v>30.193440840812499</v>
      </c>
      <c r="V2376" s="8">
        <f t="shared" si="97"/>
        <v>0</v>
      </c>
      <c r="W2376" s="70">
        <f>SUM($V$2085:V2376)/($A2376-273.15)</f>
        <v>0</v>
      </c>
      <c r="X2376" s="70">
        <f t="shared" si="98"/>
        <v>0</v>
      </c>
      <c r="Y2376" s="70">
        <f t="shared" si="99"/>
        <v>0</v>
      </c>
    </row>
    <row r="2377" spans="1:25" s="8" customFormat="1" x14ac:dyDescent="0.25">
      <c r="A2377" s="70">
        <f t="shared" si="100"/>
        <v>566.15</v>
      </c>
      <c r="B2377" s="70">
        <f t="shared" si="84"/>
        <v>35.923449722502497</v>
      </c>
      <c r="C2377" s="70">
        <f t="shared" si="86"/>
        <v>32.369106229588446</v>
      </c>
      <c r="D2377" s="70">
        <f t="shared" si="83"/>
        <v>29.920533723826207</v>
      </c>
      <c r="E2377" s="70">
        <f t="shared" si="85"/>
        <v>32.369106229588446</v>
      </c>
      <c r="G2377" s="70">
        <f t="shared" si="87"/>
        <v>0</v>
      </c>
      <c r="H2377" s="70">
        <f>SUM(G$2085:$G2377)/($A2377-273.15)</f>
        <v>0</v>
      </c>
      <c r="I2377" s="70">
        <f t="shared" si="88"/>
        <v>0</v>
      </c>
      <c r="J2377" s="70">
        <f t="shared" si="89"/>
        <v>0</v>
      </c>
      <c r="K2377" s="70">
        <f t="shared" si="90"/>
        <v>0</v>
      </c>
      <c r="M2377" s="70">
        <f t="shared" si="91"/>
        <v>0</v>
      </c>
      <c r="N2377" s="70">
        <f>SUM($M$2085:M2377)/($A2377-273.15)</f>
        <v>0</v>
      </c>
      <c r="O2377" s="70">
        <f t="shared" si="92"/>
        <v>0</v>
      </c>
      <c r="P2377" s="70">
        <f t="shared" si="93"/>
        <v>0</v>
      </c>
      <c r="Q2377" s="70">
        <f t="shared" si="94"/>
        <v>0</v>
      </c>
      <c r="S2377" s="8" t="e">
        <f t="shared" si="95"/>
        <v>#DIV/0!</v>
      </c>
      <c r="U2377" s="8">
        <f t="shared" si="96"/>
        <v>30.199501393312499</v>
      </c>
      <c r="V2377" s="8">
        <f t="shared" si="97"/>
        <v>0</v>
      </c>
      <c r="W2377" s="70">
        <f>SUM($V$2085:V2377)/($A2377-273.15)</f>
        <v>0</v>
      </c>
      <c r="X2377" s="70">
        <f t="shared" si="98"/>
        <v>0</v>
      </c>
      <c r="Y2377" s="70">
        <f t="shared" si="99"/>
        <v>0</v>
      </c>
    </row>
    <row r="2378" spans="1:25" s="8" customFormat="1" x14ac:dyDescent="0.25">
      <c r="A2378" s="70">
        <f t="shared" si="100"/>
        <v>567.15</v>
      </c>
      <c r="B2378" s="70">
        <f t="shared" si="84"/>
        <v>35.935986430202497</v>
      </c>
      <c r="C2378" s="70">
        <f t="shared" si="86"/>
        <v>32.376001489765741</v>
      </c>
      <c r="D2378" s="70">
        <f t="shared" si="83"/>
        <v>29.926461400665069</v>
      </c>
      <c r="E2378" s="70">
        <f t="shared" si="85"/>
        <v>32.376001489765741</v>
      </c>
      <c r="G2378" s="70">
        <f t="shared" si="87"/>
        <v>0</v>
      </c>
      <c r="H2378" s="70">
        <f>SUM(G$2085:$G2378)/($A2378-273.15)</f>
        <v>0</v>
      </c>
      <c r="I2378" s="70">
        <f t="shared" si="88"/>
        <v>0</v>
      </c>
      <c r="J2378" s="70">
        <f t="shared" si="89"/>
        <v>0</v>
      </c>
      <c r="K2378" s="70">
        <f t="shared" si="90"/>
        <v>0</v>
      </c>
      <c r="M2378" s="70">
        <f t="shared" si="91"/>
        <v>0</v>
      </c>
      <c r="N2378" s="70">
        <f>SUM($M$2085:M2378)/($A2378-273.15)</f>
        <v>0</v>
      </c>
      <c r="O2378" s="70">
        <f t="shared" si="92"/>
        <v>0</v>
      </c>
      <c r="P2378" s="70">
        <f t="shared" si="93"/>
        <v>0</v>
      </c>
      <c r="Q2378" s="70">
        <f t="shared" si="94"/>
        <v>0</v>
      </c>
      <c r="S2378" s="8" t="e">
        <f t="shared" si="95"/>
        <v>#DIV/0!</v>
      </c>
      <c r="U2378" s="8">
        <f t="shared" si="96"/>
        <v>30.205577795812498</v>
      </c>
      <c r="V2378" s="8">
        <f t="shared" si="97"/>
        <v>0</v>
      </c>
      <c r="W2378" s="70">
        <f>SUM($V$2085:V2378)/($A2378-273.15)</f>
        <v>0</v>
      </c>
      <c r="X2378" s="70">
        <f t="shared" si="98"/>
        <v>0</v>
      </c>
      <c r="Y2378" s="70">
        <f t="shared" si="99"/>
        <v>0</v>
      </c>
    </row>
    <row r="2379" spans="1:25" s="8" customFormat="1" x14ac:dyDescent="0.25">
      <c r="A2379" s="70">
        <f t="shared" si="100"/>
        <v>568.15</v>
      </c>
      <c r="B2379" s="70">
        <f t="shared" si="84"/>
        <v>35.948552675902498</v>
      </c>
      <c r="C2379" s="70">
        <f t="shared" si="86"/>
        <v>32.382879406071076</v>
      </c>
      <c r="D2379" s="70">
        <f t="shared" si="83"/>
        <v>29.932400450735294</v>
      </c>
      <c r="E2379" s="70">
        <f t="shared" si="85"/>
        <v>32.382879406071076</v>
      </c>
      <c r="G2379" s="70">
        <f t="shared" si="87"/>
        <v>0</v>
      </c>
      <c r="H2379" s="70">
        <f>SUM(G$2085:$G2379)/($A2379-273.15)</f>
        <v>0</v>
      </c>
      <c r="I2379" s="70">
        <f t="shared" si="88"/>
        <v>0</v>
      </c>
      <c r="J2379" s="70">
        <f t="shared" si="89"/>
        <v>0</v>
      </c>
      <c r="K2379" s="70">
        <f t="shared" si="90"/>
        <v>0</v>
      </c>
      <c r="M2379" s="70">
        <f t="shared" si="91"/>
        <v>0</v>
      </c>
      <c r="N2379" s="70">
        <f>SUM($M$2085:M2379)/($A2379-273.15)</f>
        <v>0</v>
      </c>
      <c r="O2379" s="70">
        <f t="shared" si="92"/>
        <v>0</v>
      </c>
      <c r="P2379" s="70">
        <f t="shared" si="93"/>
        <v>0</v>
      </c>
      <c r="Q2379" s="70">
        <f t="shared" si="94"/>
        <v>0</v>
      </c>
      <c r="S2379" s="8" t="e">
        <f t="shared" si="95"/>
        <v>#DIV/0!</v>
      </c>
      <c r="U2379" s="8">
        <f t="shared" si="96"/>
        <v>30.211670048312499</v>
      </c>
      <c r="V2379" s="8">
        <f t="shared" si="97"/>
        <v>0</v>
      </c>
      <c r="W2379" s="70">
        <f>SUM($V$2085:V2379)/($A2379-273.15)</f>
        <v>0</v>
      </c>
      <c r="X2379" s="70">
        <f t="shared" si="98"/>
        <v>0</v>
      </c>
      <c r="Y2379" s="70">
        <f t="shared" si="99"/>
        <v>0</v>
      </c>
    </row>
    <row r="2380" spans="1:25" s="8" customFormat="1" x14ac:dyDescent="0.25">
      <c r="A2380" s="70">
        <f t="shared" si="100"/>
        <v>569.15</v>
      </c>
      <c r="B2380" s="70">
        <f t="shared" si="84"/>
        <v>35.961148459602498</v>
      </c>
      <c r="C2380" s="70">
        <f t="shared" si="86"/>
        <v>32.389740094883628</v>
      </c>
      <c r="D2380" s="70">
        <f t="shared" si="83"/>
        <v>29.938350746581726</v>
      </c>
      <c r="E2380" s="70">
        <f t="shared" si="85"/>
        <v>32.389740094883628</v>
      </c>
      <c r="G2380" s="70">
        <f t="shared" si="87"/>
        <v>0</v>
      </c>
      <c r="H2380" s="70">
        <f>SUM(G$2085:$G2380)/($A2380-273.15)</f>
        <v>0</v>
      </c>
      <c r="I2380" s="70">
        <f t="shared" si="88"/>
        <v>0</v>
      </c>
      <c r="J2380" s="70">
        <f t="shared" si="89"/>
        <v>0</v>
      </c>
      <c r="K2380" s="70">
        <f t="shared" si="90"/>
        <v>0</v>
      </c>
      <c r="M2380" s="70">
        <f t="shared" si="91"/>
        <v>0</v>
      </c>
      <c r="N2380" s="70">
        <f>SUM($M$2085:M2380)/($A2380-273.15)</f>
        <v>0</v>
      </c>
      <c r="O2380" s="70">
        <f t="shared" si="92"/>
        <v>0</v>
      </c>
      <c r="P2380" s="70">
        <f t="shared" si="93"/>
        <v>0</v>
      </c>
      <c r="Q2380" s="70">
        <f t="shared" si="94"/>
        <v>0</v>
      </c>
      <c r="S2380" s="8" t="e">
        <f t="shared" si="95"/>
        <v>#DIV/0!</v>
      </c>
      <c r="U2380" s="8">
        <f t="shared" si="96"/>
        <v>30.217778150812499</v>
      </c>
      <c r="V2380" s="8">
        <f t="shared" si="97"/>
        <v>0</v>
      </c>
      <c r="W2380" s="70">
        <f>SUM($V$2085:V2380)/($A2380-273.15)</f>
        <v>0</v>
      </c>
      <c r="X2380" s="70">
        <f t="shared" si="98"/>
        <v>0</v>
      </c>
      <c r="Y2380" s="70">
        <f t="shared" si="99"/>
        <v>0</v>
      </c>
    </row>
    <row r="2381" spans="1:25" s="8" customFormat="1" x14ac:dyDescent="0.25">
      <c r="A2381" s="70">
        <f t="shared" si="100"/>
        <v>570.15</v>
      </c>
      <c r="B2381" s="70">
        <f t="shared" si="84"/>
        <v>35.973773781302498</v>
      </c>
      <c r="C2381" s="70">
        <f t="shared" si="86"/>
        <v>32.396583671562887</v>
      </c>
      <c r="D2381" s="70">
        <f t="shared" si="83"/>
        <v>29.944312161865955</v>
      </c>
      <c r="E2381" s="70">
        <f t="shared" si="85"/>
        <v>32.396583671562887</v>
      </c>
      <c r="G2381" s="70">
        <f t="shared" si="87"/>
        <v>0</v>
      </c>
      <c r="H2381" s="70">
        <f>SUM(G$2085:$G2381)/($A2381-273.15)</f>
        <v>0</v>
      </c>
      <c r="I2381" s="70">
        <f t="shared" si="88"/>
        <v>0</v>
      </c>
      <c r="J2381" s="70">
        <f t="shared" si="89"/>
        <v>0</v>
      </c>
      <c r="K2381" s="70">
        <f t="shared" si="90"/>
        <v>0</v>
      </c>
      <c r="M2381" s="70">
        <f t="shared" si="91"/>
        <v>0</v>
      </c>
      <c r="N2381" s="70">
        <f>SUM($M$2085:M2381)/($A2381-273.15)</f>
        <v>0</v>
      </c>
      <c r="O2381" s="70">
        <f t="shared" si="92"/>
        <v>0</v>
      </c>
      <c r="P2381" s="70">
        <f t="shared" si="93"/>
        <v>0</v>
      </c>
      <c r="Q2381" s="70">
        <f t="shared" si="94"/>
        <v>0</v>
      </c>
      <c r="S2381" s="8" t="e">
        <f t="shared" si="95"/>
        <v>#DIV/0!</v>
      </c>
      <c r="U2381" s="8">
        <f t="shared" si="96"/>
        <v>30.223902103312501</v>
      </c>
      <c r="V2381" s="8">
        <f t="shared" si="97"/>
        <v>0</v>
      </c>
      <c r="W2381" s="70">
        <f>SUM($V$2085:V2381)/($A2381-273.15)</f>
        <v>0</v>
      </c>
      <c r="X2381" s="70">
        <f t="shared" si="98"/>
        <v>0</v>
      </c>
      <c r="Y2381" s="70">
        <f t="shared" si="99"/>
        <v>0</v>
      </c>
    </row>
    <row r="2382" spans="1:25" s="8" customFormat="1" x14ac:dyDescent="0.25">
      <c r="A2382" s="70">
        <f t="shared" si="100"/>
        <v>571.15</v>
      </c>
      <c r="B2382" s="70">
        <f t="shared" si="84"/>
        <v>35.986428641002497</v>
      </c>
      <c r="C2382" s="70">
        <f t="shared" si="86"/>
        <v>32.403410250459324</v>
      </c>
      <c r="D2382" s="70">
        <f t="shared" si="83"/>
        <v>29.950284571354601</v>
      </c>
      <c r="E2382" s="70">
        <f t="shared" si="85"/>
        <v>32.403410250459324</v>
      </c>
      <c r="G2382" s="70">
        <f t="shared" si="87"/>
        <v>0</v>
      </c>
      <c r="H2382" s="70">
        <f>SUM(G$2085:$G2382)/($A2382-273.15)</f>
        <v>0</v>
      </c>
      <c r="I2382" s="70">
        <f t="shared" si="88"/>
        <v>0</v>
      </c>
      <c r="J2382" s="70">
        <f t="shared" si="89"/>
        <v>0</v>
      </c>
      <c r="K2382" s="70">
        <f t="shared" si="90"/>
        <v>0</v>
      </c>
      <c r="M2382" s="70">
        <f t="shared" si="91"/>
        <v>0</v>
      </c>
      <c r="N2382" s="70">
        <f>SUM($M$2085:M2382)/($A2382-273.15)</f>
        <v>0</v>
      </c>
      <c r="O2382" s="70">
        <f t="shared" si="92"/>
        <v>0</v>
      </c>
      <c r="P2382" s="70">
        <f t="shared" si="93"/>
        <v>0</v>
      </c>
      <c r="Q2382" s="70">
        <f t="shared" si="94"/>
        <v>0</v>
      </c>
      <c r="S2382" s="8" t="e">
        <f t="shared" si="95"/>
        <v>#DIV/0!</v>
      </c>
      <c r="U2382" s="8">
        <f t="shared" si="96"/>
        <v>30.230041905812499</v>
      </c>
      <c r="V2382" s="8">
        <f t="shared" si="97"/>
        <v>0</v>
      </c>
      <c r="W2382" s="70">
        <f>SUM($V$2085:V2382)/($A2382-273.15)</f>
        <v>0</v>
      </c>
      <c r="X2382" s="70">
        <f t="shared" si="98"/>
        <v>0</v>
      </c>
      <c r="Y2382" s="70">
        <f t="shared" si="99"/>
        <v>0</v>
      </c>
    </row>
    <row r="2383" spans="1:25" s="8" customFormat="1" x14ac:dyDescent="0.25">
      <c r="A2383" s="70">
        <f t="shared" si="100"/>
        <v>572.15</v>
      </c>
      <c r="B2383" s="70">
        <f t="shared" si="84"/>
        <v>35.999113038702497</v>
      </c>
      <c r="C2383" s="70">
        <f t="shared" si="86"/>
        <v>32.410219944924982</v>
      </c>
      <c r="D2383" s="70">
        <f t="shared" si="83"/>
        <v>29.95626785090775</v>
      </c>
      <c r="E2383" s="70">
        <f t="shared" si="85"/>
        <v>32.410219944924982</v>
      </c>
      <c r="G2383" s="70">
        <f t="shared" si="87"/>
        <v>0</v>
      </c>
      <c r="H2383" s="70">
        <f>SUM(G$2085:$G2383)/($A2383-273.15)</f>
        <v>0</v>
      </c>
      <c r="I2383" s="70">
        <f t="shared" si="88"/>
        <v>0</v>
      </c>
      <c r="J2383" s="70">
        <f t="shared" si="89"/>
        <v>0</v>
      </c>
      <c r="K2383" s="70">
        <f t="shared" si="90"/>
        <v>0</v>
      </c>
      <c r="M2383" s="70">
        <f t="shared" si="91"/>
        <v>0</v>
      </c>
      <c r="N2383" s="70">
        <f>SUM($M$2085:M2383)/($A2383-273.15)</f>
        <v>0</v>
      </c>
      <c r="O2383" s="70">
        <f t="shared" si="92"/>
        <v>0</v>
      </c>
      <c r="P2383" s="70">
        <f t="shared" si="93"/>
        <v>0</v>
      </c>
      <c r="Q2383" s="70">
        <f t="shared" si="94"/>
        <v>0</v>
      </c>
      <c r="S2383" s="8" t="e">
        <f t="shared" si="95"/>
        <v>#DIV/0!</v>
      </c>
      <c r="U2383" s="8">
        <f t="shared" si="96"/>
        <v>30.236197558312497</v>
      </c>
      <c r="V2383" s="8">
        <f t="shared" si="97"/>
        <v>0</v>
      </c>
      <c r="W2383" s="70">
        <f>SUM($V$2085:V2383)/($A2383-273.15)</f>
        <v>0</v>
      </c>
      <c r="X2383" s="70">
        <f t="shared" si="98"/>
        <v>0</v>
      </c>
      <c r="Y2383" s="70">
        <f t="shared" si="99"/>
        <v>0</v>
      </c>
    </row>
    <row r="2384" spans="1:25" s="8" customFormat="1" x14ac:dyDescent="0.25">
      <c r="A2384" s="70">
        <f t="shared" si="100"/>
        <v>573.15</v>
      </c>
      <c r="B2384" s="70">
        <f t="shared" si="84"/>
        <v>36.011826974402496</v>
      </c>
      <c r="C2384" s="70">
        <f t="shared" si="86"/>
        <v>32.417012867323919</v>
      </c>
      <c r="D2384" s="70">
        <f t="shared" si="83"/>
        <v>29.962261877467483</v>
      </c>
      <c r="E2384" s="70">
        <f t="shared" si="85"/>
        <v>32.417012867323919</v>
      </c>
      <c r="G2384" s="70">
        <f t="shared" si="87"/>
        <v>0</v>
      </c>
      <c r="H2384" s="70">
        <f>SUM(G$2085:$G2384)/($A2384-273.15)</f>
        <v>0</v>
      </c>
      <c r="I2384" s="70">
        <f t="shared" si="88"/>
        <v>0</v>
      </c>
      <c r="J2384" s="70">
        <f t="shared" si="89"/>
        <v>0</v>
      </c>
      <c r="K2384" s="70">
        <f t="shared" si="90"/>
        <v>0</v>
      </c>
      <c r="M2384" s="70">
        <f t="shared" si="91"/>
        <v>0</v>
      </c>
      <c r="N2384" s="70">
        <f>SUM($M$2085:M2384)/($A2384-273.15)</f>
        <v>0</v>
      </c>
      <c r="O2384" s="70">
        <f t="shared" si="92"/>
        <v>0</v>
      </c>
      <c r="P2384" s="70">
        <f t="shared" si="93"/>
        <v>0</v>
      </c>
      <c r="Q2384" s="70">
        <f t="shared" si="94"/>
        <v>0</v>
      </c>
      <c r="S2384" s="8" t="e">
        <f t="shared" si="95"/>
        <v>#DIV/0!</v>
      </c>
      <c r="U2384" s="8">
        <f t="shared" si="96"/>
        <v>30.242369060812496</v>
      </c>
      <c r="V2384" s="8">
        <f t="shared" si="97"/>
        <v>0</v>
      </c>
      <c r="W2384" s="70">
        <f>SUM($V$2085:V2384)/($A2384-273.15)</f>
        <v>0</v>
      </c>
      <c r="X2384" s="70">
        <f t="shared" si="98"/>
        <v>0</v>
      </c>
      <c r="Y2384" s="70">
        <f t="shared" si="99"/>
        <v>0</v>
      </c>
    </row>
    <row r="2385" spans="1:25" s="8" customFormat="1" x14ac:dyDescent="0.25">
      <c r="A2385" s="70">
        <f t="shared" si="100"/>
        <v>574.15</v>
      </c>
      <c r="B2385" s="70">
        <f t="shared" si="84"/>
        <v>36.024570448102494</v>
      </c>
      <c r="C2385" s="70">
        <f t="shared" si="86"/>
        <v>32.423789129042511</v>
      </c>
      <c r="D2385" s="70">
        <f t="shared" si="83"/>
        <v>29.968266529046623</v>
      </c>
      <c r="E2385" s="70">
        <f t="shared" si="85"/>
        <v>32.423789129042511</v>
      </c>
      <c r="G2385" s="70">
        <f t="shared" si="87"/>
        <v>0</v>
      </c>
      <c r="H2385" s="70">
        <f>SUM(G$2085:$G2385)/($A2385-273.15)</f>
        <v>0</v>
      </c>
      <c r="I2385" s="70">
        <f t="shared" si="88"/>
        <v>0</v>
      </c>
      <c r="J2385" s="70">
        <f t="shared" si="89"/>
        <v>0</v>
      </c>
      <c r="K2385" s="70">
        <f t="shared" si="90"/>
        <v>0</v>
      </c>
      <c r="M2385" s="70">
        <f t="shared" si="91"/>
        <v>0</v>
      </c>
      <c r="N2385" s="70">
        <f>SUM($M$2085:M2385)/($A2385-273.15)</f>
        <v>0</v>
      </c>
      <c r="O2385" s="70">
        <f t="shared" si="92"/>
        <v>0</v>
      </c>
      <c r="P2385" s="70">
        <f t="shared" si="93"/>
        <v>0</v>
      </c>
      <c r="Q2385" s="70">
        <f t="shared" si="94"/>
        <v>0</v>
      </c>
      <c r="S2385" s="8" t="e">
        <f t="shared" si="95"/>
        <v>#DIV/0!</v>
      </c>
      <c r="U2385" s="8">
        <f t="shared" si="96"/>
        <v>30.2485564133125</v>
      </c>
      <c r="V2385" s="8">
        <f t="shared" si="97"/>
        <v>0</v>
      </c>
      <c r="W2385" s="70">
        <f>SUM($V$2085:V2385)/($A2385-273.15)</f>
        <v>0</v>
      </c>
      <c r="X2385" s="70">
        <f t="shared" si="98"/>
        <v>0</v>
      </c>
      <c r="Y2385" s="70">
        <f t="shared" si="99"/>
        <v>0</v>
      </c>
    </row>
    <row r="2386" spans="1:25" s="8" customFormat="1" x14ac:dyDescent="0.25">
      <c r="A2386" s="70">
        <f t="shared" si="100"/>
        <v>575.15</v>
      </c>
      <c r="B2386" s="70">
        <f t="shared" si="84"/>
        <v>36.0373434598025</v>
      </c>
      <c r="C2386" s="70">
        <f t="shared" si="86"/>
        <v>32.430548840499682</v>
      </c>
      <c r="D2386" s="70">
        <f t="shared" si="83"/>
        <v>29.974281684717536</v>
      </c>
      <c r="E2386" s="70">
        <f t="shared" si="85"/>
        <v>32.430548840499682</v>
      </c>
      <c r="G2386" s="70">
        <f t="shared" si="87"/>
        <v>0</v>
      </c>
      <c r="H2386" s="70">
        <f>SUM(G$2085:$G2386)/($A2386-273.15)</f>
        <v>0</v>
      </c>
      <c r="I2386" s="70">
        <f t="shared" si="88"/>
        <v>0</v>
      </c>
      <c r="J2386" s="70">
        <f t="shared" si="89"/>
        <v>0</v>
      </c>
      <c r="K2386" s="70">
        <f t="shared" si="90"/>
        <v>0</v>
      </c>
      <c r="M2386" s="70">
        <f t="shared" si="91"/>
        <v>0</v>
      </c>
      <c r="N2386" s="70">
        <f>SUM($M$2085:M2386)/($A2386-273.15)</f>
        <v>0</v>
      </c>
      <c r="O2386" s="70">
        <f t="shared" si="92"/>
        <v>0</v>
      </c>
      <c r="P2386" s="70">
        <f t="shared" si="93"/>
        <v>0</v>
      </c>
      <c r="Q2386" s="70">
        <f t="shared" si="94"/>
        <v>0</v>
      </c>
      <c r="S2386" s="8" t="e">
        <f t="shared" si="95"/>
        <v>#DIV/0!</v>
      </c>
      <c r="U2386" s="8">
        <f t="shared" si="96"/>
        <v>30.254759615812496</v>
      </c>
      <c r="V2386" s="8">
        <f t="shared" si="97"/>
        <v>0</v>
      </c>
      <c r="W2386" s="70">
        <f>SUM($V$2085:V2386)/($A2386-273.15)</f>
        <v>0</v>
      </c>
      <c r="X2386" s="70">
        <f t="shared" si="98"/>
        <v>0</v>
      </c>
      <c r="Y2386" s="70">
        <f t="shared" si="99"/>
        <v>0</v>
      </c>
    </row>
    <row r="2387" spans="1:25" s="8" customFormat="1" x14ac:dyDescent="0.25">
      <c r="A2387" s="70">
        <f t="shared" si="100"/>
        <v>576.15</v>
      </c>
      <c r="B2387" s="70">
        <f t="shared" si="84"/>
        <v>36.050146009502498</v>
      </c>
      <c r="C2387" s="70">
        <f t="shared" si="86"/>
        <v>32.437292111156907</v>
      </c>
      <c r="D2387" s="70">
        <f t="shared" si="83"/>
        <v>29.980307224601123</v>
      </c>
      <c r="E2387" s="70">
        <f t="shared" si="85"/>
        <v>32.437292111156907</v>
      </c>
      <c r="G2387" s="70">
        <f t="shared" si="87"/>
        <v>0</v>
      </c>
      <c r="H2387" s="70">
        <f>SUM(G$2085:$G2387)/($A2387-273.15)</f>
        <v>0</v>
      </c>
      <c r="I2387" s="70">
        <f t="shared" si="88"/>
        <v>0</v>
      </c>
      <c r="J2387" s="70">
        <f t="shared" si="89"/>
        <v>0</v>
      </c>
      <c r="K2387" s="70">
        <f t="shared" si="90"/>
        <v>0</v>
      </c>
      <c r="M2387" s="70">
        <f t="shared" si="91"/>
        <v>0</v>
      </c>
      <c r="N2387" s="70">
        <f>SUM($M$2085:M2387)/($A2387-273.15)</f>
        <v>0</v>
      </c>
      <c r="O2387" s="70">
        <f t="shared" si="92"/>
        <v>0</v>
      </c>
      <c r="P2387" s="70">
        <f t="shared" si="93"/>
        <v>0</v>
      </c>
      <c r="Q2387" s="70">
        <f t="shared" si="94"/>
        <v>0</v>
      </c>
      <c r="S2387" s="8" t="e">
        <f t="shared" si="95"/>
        <v>#DIV/0!</v>
      </c>
      <c r="U2387" s="8">
        <f t="shared" si="96"/>
        <v>30.2609786683125</v>
      </c>
      <c r="V2387" s="8">
        <f t="shared" si="97"/>
        <v>0</v>
      </c>
      <c r="W2387" s="70">
        <f>SUM($V$2085:V2387)/($A2387-273.15)</f>
        <v>0</v>
      </c>
      <c r="X2387" s="70">
        <f t="shared" si="98"/>
        <v>0</v>
      </c>
      <c r="Y2387" s="70">
        <f t="shared" si="99"/>
        <v>0</v>
      </c>
    </row>
    <row r="2388" spans="1:25" s="8" customFormat="1" x14ac:dyDescent="0.25">
      <c r="A2388" s="70">
        <f t="shared" si="100"/>
        <v>577.15</v>
      </c>
      <c r="B2388" s="70">
        <f t="shared" si="84"/>
        <v>36.062978097202496</v>
      </c>
      <c r="C2388" s="70">
        <f t="shared" si="86"/>
        <v>32.444019049528201</v>
      </c>
      <c r="D2388" s="70">
        <f t="shared" si="83"/>
        <v>29.986343029855941</v>
      </c>
      <c r="E2388" s="70">
        <f t="shared" si="85"/>
        <v>32.444019049528201</v>
      </c>
      <c r="G2388" s="70">
        <f t="shared" si="87"/>
        <v>0</v>
      </c>
      <c r="H2388" s="70">
        <f>SUM(G$2085:$G2388)/($A2388-273.15)</f>
        <v>0</v>
      </c>
      <c r="I2388" s="70">
        <f t="shared" si="88"/>
        <v>0</v>
      </c>
      <c r="J2388" s="70">
        <f t="shared" si="89"/>
        <v>0</v>
      </c>
      <c r="K2388" s="70">
        <f t="shared" si="90"/>
        <v>0</v>
      </c>
      <c r="M2388" s="70">
        <f t="shared" si="91"/>
        <v>0</v>
      </c>
      <c r="N2388" s="70">
        <f>SUM($M$2085:M2388)/($A2388-273.15)</f>
        <v>0</v>
      </c>
      <c r="O2388" s="70">
        <f t="shared" si="92"/>
        <v>0</v>
      </c>
      <c r="P2388" s="70">
        <f t="shared" si="93"/>
        <v>0</v>
      </c>
      <c r="Q2388" s="70">
        <f t="shared" si="94"/>
        <v>0</v>
      </c>
      <c r="S2388" s="8" t="e">
        <f t="shared" si="95"/>
        <v>#DIV/0!</v>
      </c>
      <c r="U2388" s="8">
        <f t="shared" si="96"/>
        <v>30.267213570812498</v>
      </c>
      <c r="V2388" s="8">
        <f t="shared" si="97"/>
        <v>0</v>
      </c>
      <c r="W2388" s="70">
        <f>SUM($V$2085:V2388)/($A2388-273.15)</f>
        <v>0</v>
      </c>
      <c r="X2388" s="70">
        <f t="shared" si="98"/>
        <v>0</v>
      </c>
      <c r="Y2388" s="70">
        <f t="shared" si="99"/>
        <v>0</v>
      </c>
    </row>
    <row r="2389" spans="1:25" s="8" customFormat="1" x14ac:dyDescent="0.25">
      <c r="A2389" s="70">
        <f t="shared" si="100"/>
        <v>578.15</v>
      </c>
      <c r="B2389" s="70">
        <f t="shared" si="84"/>
        <v>36.075839722902501</v>
      </c>
      <c r="C2389" s="70">
        <f t="shared" si="86"/>
        <v>32.450729763189919</v>
      </c>
      <c r="D2389" s="70">
        <f t="shared" si="83"/>
        <v>29.992388982667414</v>
      </c>
      <c r="E2389" s="70">
        <f t="shared" si="85"/>
        <v>32.450729763189919</v>
      </c>
      <c r="G2389" s="70">
        <f t="shared" si="87"/>
        <v>0</v>
      </c>
      <c r="H2389" s="70">
        <f>SUM(G$2085:$G2389)/($A2389-273.15)</f>
        <v>0</v>
      </c>
      <c r="I2389" s="70">
        <f t="shared" si="88"/>
        <v>0</v>
      </c>
      <c r="J2389" s="70">
        <f t="shared" si="89"/>
        <v>0</v>
      </c>
      <c r="K2389" s="70">
        <f t="shared" si="90"/>
        <v>0</v>
      </c>
      <c r="M2389" s="70">
        <f t="shared" si="91"/>
        <v>0</v>
      </c>
      <c r="N2389" s="70">
        <f>SUM($M$2085:M2389)/($A2389-273.15)</f>
        <v>0</v>
      </c>
      <c r="O2389" s="70">
        <f t="shared" si="92"/>
        <v>0</v>
      </c>
      <c r="P2389" s="70">
        <f t="shared" si="93"/>
        <v>0</v>
      </c>
      <c r="Q2389" s="70">
        <f t="shared" si="94"/>
        <v>0</v>
      </c>
      <c r="S2389" s="8" t="e">
        <f t="shared" si="95"/>
        <v>#DIV/0!</v>
      </c>
      <c r="U2389" s="8">
        <f t="shared" si="96"/>
        <v>30.273464323312499</v>
      </c>
      <c r="V2389" s="8">
        <f t="shared" si="97"/>
        <v>0</v>
      </c>
      <c r="W2389" s="70">
        <f>SUM($V$2085:V2389)/($A2389-273.15)</f>
        <v>0</v>
      </c>
      <c r="X2389" s="70">
        <f t="shared" si="98"/>
        <v>0</v>
      </c>
      <c r="Y2389" s="70">
        <f t="shared" si="99"/>
        <v>0</v>
      </c>
    </row>
    <row r="2390" spans="1:25" s="8" customFormat="1" x14ac:dyDescent="0.25">
      <c r="A2390" s="70">
        <f t="shared" si="100"/>
        <v>579.15</v>
      </c>
      <c r="B2390" s="70">
        <f t="shared" si="84"/>
        <v>36.088730886602498</v>
      </c>
      <c r="C2390" s="70">
        <f t="shared" si="86"/>
        <v>32.457424358790519</v>
      </c>
      <c r="D2390" s="70">
        <f t="shared" si="83"/>
        <v>29.99844496623723</v>
      </c>
      <c r="E2390" s="70">
        <f t="shared" si="85"/>
        <v>32.457424358790519</v>
      </c>
      <c r="G2390" s="70">
        <f t="shared" si="87"/>
        <v>0</v>
      </c>
      <c r="H2390" s="70">
        <f>SUM(G$2085:$G2390)/($A2390-273.15)</f>
        <v>0</v>
      </c>
      <c r="I2390" s="70">
        <f t="shared" si="88"/>
        <v>0</v>
      </c>
      <c r="J2390" s="70">
        <f t="shared" si="89"/>
        <v>0</v>
      </c>
      <c r="K2390" s="70">
        <f t="shared" si="90"/>
        <v>0</v>
      </c>
      <c r="M2390" s="70">
        <f t="shared" si="91"/>
        <v>0</v>
      </c>
      <c r="N2390" s="70">
        <f>SUM($M$2085:M2390)/($A2390-273.15)</f>
        <v>0</v>
      </c>
      <c r="O2390" s="70">
        <f t="shared" si="92"/>
        <v>0</v>
      </c>
      <c r="P2390" s="70">
        <f t="shared" si="93"/>
        <v>0</v>
      </c>
      <c r="Q2390" s="70">
        <f t="shared" si="94"/>
        <v>0</v>
      </c>
      <c r="S2390" s="8" t="e">
        <f t="shared" si="95"/>
        <v>#DIV/0!</v>
      </c>
      <c r="U2390" s="8">
        <f t="shared" si="96"/>
        <v>30.279730925812501</v>
      </c>
      <c r="V2390" s="8">
        <f t="shared" si="97"/>
        <v>0</v>
      </c>
      <c r="W2390" s="70">
        <f>SUM($V$2085:V2390)/($A2390-273.15)</f>
        <v>0</v>
      </c>
      <c r="X2390" s="70">
        <f t="shared" si="98"/>
        <v>0</v>
      </c>
      <c r="Y2390" s="70">
        <f t="shared" si="99"/>
        <v>0</v>
      </c>
    </row>
    <row r="2391" spans="1:25" s="8" customFormat="1" x14ac:dyDescent="0.25">
      <c r="A2391" s="70">
        <f t="shared" si="100"/>
        <v>580.15</v>
      </c>
      <c r="B2391" s="70">
        <f t="shared" si="84"/>
        <v>36.101651588302495</v>
      </c>
      <c r="C2391" s="70">
        <f t="shared" si="86"/>
        <v>32.464102942060052</v>
      </c>
      <c r="D2391" s="70">
        <f t="shared" si="83"/>
        <v>30.004510864772836</v>
      </c>
      <c r="E2391" s="70">
        <f t="shared" si="85"/>
        <v>32.464102942060052</v>
      </c>
      <c r="G2391" s="70">
        <f t="shared" si="87"/>
        <v>0</v>
      </c>
      <c r="H2391" s="70">
        <f>SUM(G$2085:$G2391)/($A2391-273.15)</f>
        <v>0</v>
      </c>
      <c r="I2391" s="70">
        <f t="shared" si="88"/>
        <v>0</v>
      </c>
      <c r="J2391" s="70">
        <f t="shared" si="89"/>
        <v>0</v>
      </c>
      <c r="K2391" s="70">
        <f t="shared" si="90"/>
        <v>0</v>
      </c>
      <c r="M2391" s="70">
        <f t="shared" si="91"/>
        <v>0</v>
      </c>
      <c r="N2391" s="70">
        <f>SUM($M$2085:M2391)/($A2391-273.15)</f>
        <v>0</v>
      </c>
      <c r="O2391" s="70">
        <f t="shared" si="92"/>
        <v>0</v>
      </c>
      <c r="P2391" s="70">
        <f t="shared" si="93"/>
        <v>0</v>
      </c>
      <c r="Q2391" s="70">
        <f t="shared" si="94"/>
        <v>0</v>
      </c>
      <c r="S2391" s="8" t="e">
        <f t="shared" si="95"/>
        <v>#DIV/0!</v>
      </c>
      <c r="U2391" s="8">
        <f t="shared" si="96"/>
        <v>30.286013378312497</v>
      </c>
      <c r="V2391" s="8">
        <f t="shared" si="97"/>
        <v>0</v>
      </c>
      <c r="W2391" s="70">
        <f>SUM($V$2085:V2391)/($A2391-273.15)</f>
        <v>0</v>
      </c>
      <c r="X2391" s="70">
        <f t="shared" si="98"/>
        <v>0</v>
      </c>
      <c r="Y2391" s="70">
        <f t="shared" si="99"/>
        <v>0</v>
      </c>
    </row>
    <row r="2392" spans="1:25" s="8" customFormat="1" x14ac:dyDescent="0.25">
      <c r="A2392" s="70">
        <f t="shared" si="100"/>
        <v>581.15</v>
      </c>
      <c r="B2392" s="70">
        <f t="shared" si="84"/>
        <v>36.114601828002499</v>
      </c>
      <c r="C2392" s="70">
        <f t="shared" si="86"/>
        <v>32.470765617819723</v>
      </c>
      <c r="D2392" s="70">
        <f t="shared" si="83"/>
        <v>30.010586563477041</v>
      </c>
      <c r="E2392" s="70">
        <f t="shared" si="85"/>
        <v>32.470765617819723</v>
      </c>
      <c r="G2392" s="70">
        <f t="shared" si="87"/>
        <v>0</v>
      </c>
      <c r="H2392" s="70">
        <f>SUM(G$2085:$G2392)/($A2392-273.15)</f>
        <v>0</v>
      </c>
      <c r="I2392" s="70">
        <f t="shared" si="88"/>
        <v>0</v>
      </c>
      <c r="J2392" s="70">
        <f t="shared" si="89"/>
        <v>0</v>
      </c>
      <c r="K2392" s="70">
        <f t="shared" si="90"/>
        <v>0</v>
      </c>
      <c r="M2392" s="70">
        <f t="shared" si="91"/>
        <v>0</v>
      </c>
      <c r="N2392" s="70">
        <f>SUM($M$2085:M2392)/($A2392-273.15)</f>
        <v>0</v>
      </c>
      <c r="O2392" s="70">
        <f t="shared" si="92"/>
        <v>0</v>
      </c>
      <c r="P2392" s="70">
        <f t="shared" si="93"/>
        <v>0</v>
      </c>
      <c r="Q2392" s="70">
        <f t="shared" si="94"/>
        <v>0</v>
      </c>
      <c r="S2392" s="8" t="e">
        <f t="shared" si="95"/>
        <v>#DIV/0!</v>
      </c>
      <c r="U2392" s="8">
        <f t="shared" si="96"/>
        <v>30.292311680812499</v>
      </c>
      <c r="V2392" s="8">
        <f t="shared" si="97"/>
        <v>0</v>
      </c>
      <c r="W2392" s="70">
        <f>SUM($V$2085:V2392)/($A2392-273.15)</f>
        <v>0</v>
      </c>
      <c r="X2392" s="70">
        <f t="shared" si="98"/>
        <v>0</v>
      </c>
      <c r="Y2392" s="70">
        <f t="shared" si="99"/>
        <v>0</v>
      </c>
    </row>
    <row r="2393" spans="1:25" s="8" customFormat="1" x14ac:dyDescent="0.25">
      <c r="A2393" s="70">
        <f t="shared" si="100"/>
        <v>582.15</v>
      </c>
      <c r="B2393" s="70">
        <f t="shared" si="84"/>
        <v>36.127581605702495</v>
      </c>
      <c r="C2393" s="70">
        <f t="shared" si="86"/>
        <v>32.477412489991217</v>
      </c>
      <c r="D2393" s="70">
        <f t="shared" si="83"/>
        <v>30.016671948537798</v>
      </c>
      <c r="E2393" s="70">
        <f t="shared" si="85"/>
        <v>32.477412489991217</v>
      </c>
      <c r="G2393" s="70">
        <f t="shared" si="87"/>
        <v>0</v>
      </c>
      <c r="H2393" s="70">
        <f>SUM(G$2085:$G2393)/($A2393-273.15)</f>
        <v>0</v>
      </c>
      <c r="I2393" s="70">
        <f t="shared" si="88"/>
        <v>0</v>
      </c>
      <c r="J2393" s="70">
        <f t="shared" si="89"/>
        <v>0</v>
      </c>
      <c r="K2393" s="70">
        <f t="shared" si="90"/>
        <v>0</v>
      </c>
      <c r="M2393" s="70">
        <f t="shared" si="91"/>
        <v>0</v>
      </c>
      <c r="N2393" s="70">
        <f>SUM($M$2085:M2393)/($A2393-273.15)</f>
        <v>0</v>
      </c>
      <c r="O2393" s="70">
        <f t="shared" si="92"/>
        <v>0</v>
      </c>
      <c r="P2393" s="70">
        <f t="shared" si="93"/>
        <v>0</v>
      </c>
      <c r="Q2393" s="70">
        <f t="shared" si="94"/>
        <v>0</v>
      </c>
      <c r="S2393" s="8" t="e">
        <f t="shared" si="95"/>
        <v>#DIV/0!</v>
      </c>
      <c r="U2393" s="8">
        <f t="shared" si="96"/>
        <v>30.298625833312499</v>
      </c>
      <c r="V2393" s="8">
        <f t="shared" si="97"/>
        <v>0</v>
      </c>
      <c r="W2393" s="70">
        <f>SUM($V$2085:V2393)/($A2393-273.15)</f>
        <v>0</v>
      </c>
      <c r="X2393" s="70">
        <f t="shared" si="98"/>
        <v>0</v>
      </c>
      <c r="Y2393" s="70">
        <f t="shared" si="99"/>
        <v>0</v>
      </c>
    </row>
    <row r="2394" spans="1:25" s="8" customFormat="1" x14ac:dyDescent="0.25">
      <c r="A2394" s="70">
        <f t="shared" si="100"/>
        <v>583.15</v>
      </c>
      <c r="B2394" s="70">
        <f t="shared" si="84"/>
        <v>36.140590921402499</v>
      </c>
      <c r="C2394" s="70">
        <f t="shared" si="86"/>
        <v>32.484043661605924</v>
      </c>
      <c r="D2394" s="70">
        <f t="shared" si="83"/>
        <v>30.022766907118051</v>
      </c>
      <c r="E2394" s="70">
        <f t="shared" si="85"/>
        <v>32.484043661605924</v>
      </c>
      <c r="G2394" s="70">
        <f t="shared" si="87"/>
        <v>0</v>
      </c>
      <c r="H2394" s="70">
        <f>SUM(G$2085:$G2394)/($A2394-273.15)</f>
        <v>0</v>
      </c>
      <c r="I2394" s="70">
        <f t="shared" si="88"/>
        <v>0</v>
      </c>
      <c r="J2394" s="70">
        <f t="shared" si="89"/>
        <v>0</v>
      </c>
      <c r="K2394" s="70">
        <f t="shared" si="90"/>
        <v>0</v>
      </c>
      <c r="M2394" s="70">
        <f t="shared" si="91"/>
        <v>0</v>
      </c>
      <c r="N2394" s="70">
        <f>SUM($M$2085:M2394)/($A2394-273.15)</f>
        <v>0</v>
      </c>
      <c r="O2394" s="70">
        <f t="shared" si="92"/>
        <v>0</v>
      </c>
      <c r="P2394" s="70">
        <f t="shared" si="93"/>
        <v>0</v>
      </c>
      <c r="Q2394" s="70">
        <f t="shared" si="94"/>
        <v>0</v>
      </c>
      <c r="S2394" s="8" t="e">
        <f t="shared" si="95"/>
        <v>#DIV/0!</v>
      </c>
      <c r="U2394" s="8">
        <f t="shared" si="96"/>
        <v>30.3049558358125</v>
      </c>
      <c r="V2394" s="8">
        <f t="shared" si="97"/>
        <v>0</v>
      </c>
      <c r="W2394" s="70">
        <f>SUM($V$2085:V2394)/($A2394-273.15)</f>
        <v>0</v>
      </c>
      <c r="X2394" s="70">
        <f t="shared" si="98"/>
        <v>0</v>
      </c>
      <c r="Y2394" s="70">
        <f t="shared" si="99"/>
        <v>0</v>
      </c>
    </row>
    <row r="2395" spans="1:25" s="8" customFormat="1" x14ac:dyDescent="0.25">
      <c r="A2395" s="70">
        <f t="shared" si="100"/>
        <v>584.15</v>
      </c>
      <c r="B2395" s="70">
        <f t="shared" si="84"/>
        <v>36.153629775102495</v>
      </c>
      <c r="C2395" s="70">
        <f t="shared" si="86"/>
        <v>32.490659234814125</v>
      </c>
      <c r="D2395" s="70">
        <f t="shared" si="83"/>
        <v>30.028871327345747</v>
      </c>
      <c r="E2395" s="70">
        <f t="shared" si="85"/>
        <v>32.490659234814125</v>
      </c>
      <c r="G2395" s="70">
        <f t="shared" si="87"/>
        <v>0</v>
      </c>
      <c r="H2395" s="70">
        <f>SUM(G$2085:$G2395)/($A2395-273.15)</f>
        <v>0</v>
      </c>
      <c r="I2395" s="70">
        <f t="shared" si="88"/>
        <v>0</v>
      </c>
      <c r="J2395" s="70">
        <f t="shared" si="89"/>
        <v>0</v>
      </c>
      <c r="K2395" s="70">
        <f t="shared" si="90"/>
        <v>0</v>
      </c>
      <c r="M2395" s="70">
        <f t="shared" si="91"/>
        <v>0</v>
      </c>
      <c r="N2395" s="70">
        <f>SUM($M$2085:M2395)/($A2395-273.15)</f>
        <v>0</v>
      </c>
      <c r="O2395" s="70">
        <f t="shared" si="92"/>
        <v>0</v>
      </c>
      <c r="P2395" s="70">
        <f t="shared" si="93"/>
        <v>0</v>
      </c>
      <c r="Q2395" s="70">
        <f t="shared" si="94"/>
        <v>0</v>
      </c>
      <c r="S2395" s="8" t="e">
        <f t="shared" si="95"/>
        <v>#DIV/0!</v>
      </c>
      <c r="U2395" s="8">
        <f t="shared" si="96"/>
        <v>30.311301688312497</v>
      </c>
      <c r="V2395" s="8">
        <f t="shared" si="97"/>
        <v>0</v>
      </c>
      <c r="W2395" s="70">
        <f>SUM($V$2085:V2395)/($A2395-273.15)</f>
        <v>0</v>
      </c>
      <c r="X2395" s="70">
        <f t="shared" si="98"/>
        <v>0</v>
      </c>
      <c r="Y2395" s="70">
        <f t="shared" si="99"/>
        <v>0</v>
      </c>
    </row>
    <row r="2396" spans="1:25" s="8" customFormat="1" x14ac:dyDescent="0.25">
      <c r="A2396" s="70">
        <f t="shared" si="100"/>
        <v>585.15</v>
      </c>
      <c r="B2396" s="70">
        <f t="shared" si="84"/>
        <v>36.166698166802497</v>
      </c>
      <c r="C2396" s="70">
        <f t="shared" si="86"/>
        <v>32.497259310893959</v>
      </c>
      <c r="D2396" s="70">
        <f t="shared" si="83"/>
        <v>30.034985098303935</v>
      </c>
      <c r="E2396" s="70">
        <f t="shared" si="85"/>
        <v>32.497259310893959</v>
      </c>
      <c r="G2396" s="70">
        <f t="shared" si="87"/>
        <v>0</v>
      </c>
      <c r="H2396" s="70">
        <f>SUM(G$2085:$G2396)/($A2396-273.15)</f>
        <v>0</v>
      </c>
      <c r="I2396" s="70">
        <f t="shared" si="88"/>
        <v>0</v>
      </c>
      <c r="J2396" s="70">
        <f t="shared" si="89"/>
        <v>0</v>
      </c>
      <c r="K2396" s="70">
        <f t="shared" si="90"/>
        <v>0</v>
      </c>
      <c r="M2396" s="70">
        <f t="shared" si="91"/>
        <v>0</v>
      </c>
      <c r="N2396" s="70">
        <f>SUM($M$2085:M2396)/($A2396-273.15)</f>
        <v>0</v>
      </c>
      <c r="O2396" s="70">
        <f t="shared" si="92"/>
        <v>0</v>
      </c>
      <c r="P2396" s="70">
        <f t="shared" si="93"/>
        <v>0</v>
      </c>
      <c r="Q2396" s="70">
        <f t="shared" si="94"/>
        <v>0</v>
      </c>
      <c r="S2396" s="8" t="e">
        <f t="shared" si="95"/>
        <v>#DIV/0!</v>
      </c>
      <c r="U2396" s="8">
        <f t="shared" si="96"/>
        <v>30.317663390812498</v>
      </c>
      <c r="V2396" s="8">
        <f t="shared" si="97"/>
        <v>0</v>
      </c>
      <c r="W2396" s="70">
        <f>SUM($V$2085:V2396)/($A2396-273.15)</f>
        <v>0</v>
      </c>
      <c r="X2396" s="70">
        <f t="shared" si="98"/>
        <v>0</v>
      </c>
      <c r="Y2396" s="70">
        <f t="shared" si="99"/>
        <v>0</v>
      </c>
    </row>
    <row r="2397" spans="1:25" s="8" customFormat="1" x14ac:dyDescent="0.25">
      <c r="A2397" s="70">
        <f t="shared" si="100"/>
        <v>586.15</v>
      </c>
      <c r="B2397" s="70">
        <f t="shared" si="84"/>
        <v>36.1797960965025</v>
      </c>
      <c r="C2397" s="70">
        <f t="shared" si="86"/>
        <v>32.503843990260414</v>
      </c>
      <c r="D2397" s="70">
        <f t="shared" si="83"/>
        <v>30.041108110021007</v>
      </c>
      <c r="E2397" s="70">
        <f t="shared" si="85"/>
        <v>32.503843990260414</v>
      </c>
      <c r="G2397" s="70">
        <f t="shared" si="87"/>
        <v>0</v>
      </c>
      <c r="H2397" s="70">
        <f>SUM(G$2085:$G2397)/($A2397-273.15)</f>
        <v>0</v>
      </c>
      <c r="I2397" s="70">
        <f t="shared" si="88"/>
        <v>0</v>
      </c>
      <c r="J2397" s="70">
        <f t="shared" si="89"/>
        <v>0</v>
      </c>
      <c r="K2397" s="70">
        <f t="shared" si="90"/>
        <v>0</v>
      </c>
      <c r="M2397" s="70">
        <f t="shared" si="91"/>
        <v>0</v>
      </c>
      <c r="N2397" s="70">
        <f>SUM($M$2085:M2397)/($A2397-273.15)</f>
        <v>0</v>
      </c>
      <c r="O2397" s="70">
        <f t="shared" si="92"/>
        <v>0</v>
      </c>
      <c r="P2397" s="70">
        <f t="shared" si="93"/>
        <v>0</v>
      </c>
      <c r="Q2397" s="70">
        <f t="shared" si="94"/>
        <v>0</v>
      </c>
      <c r="S2397" s="8" t="e">
        <f t="shared" si="95"/>
        <v>#DIV/0!</v>
      </c>
      <c r="U2397" s="8">
        <f t="shared" si="96"/>
        <v>30.324040943312497</v>
      </c>
      <c r="V2397" s="8">
        <f t="shared" si="97"/>
        <v>0</v>
      </c>
      <c r="W2397" s="70">
        <f>SUM($V$2085:V2397)/($A2397-273.15)</f>
        <v>0</v>
      </c>
      <c r="X2397" s="70">
        <f t="shared" si="98"/>
        <v>0</v>
      </c>
      <c r="Y2397" s="70">
        <f t="shared" si="99"/>
        <v>0</v>
      </c>
    </row>
    <row r="2398" spans="1:25" s="8" customFormat="1" x14ac:dyDescent="0.25">
      <c r="A2398" s="70">
        <f t="shared" si="100"/>
        <v>587.15</v>
      </c>
      <c r="B2398" s="70">
        <f t="shared" si="84"/>
        <v>36.192923564202495</v>
      </c>
      <c r="C2398" s="70">
        <f t="shared" si="86"/>
        <v>32.510413372474076</v>
      </c>
      <c r="D2398" s="70">
        <f t="shared" si="83"/>
        <v>30.047240253461048</v>
      </c>
      <c r="E2398" s="70">
        <f t="shared" si="85"/>
        <v>32.510413372474076</v>
      </c>
      <c r="G2398" s="70">
        <f t="shared" si="87"/>
        <v>0</v>
      </c>
      <c r="H2398" s="70">
        <f>SUM(G$2085:$G2398)/($A2398-273.15)</f>
        <v>0</v>
      </c>
      <c r="I2398" s="70">
        <f t="shared" si="88"/>
        <v>0</v>
      </c>
      <c r="J2398" s="70">
        <f t="shared" si="89"/>
        <v>0</v>
      </c>
      <c r="K2398" s="70">
        <f t="shared" si="90"/>
        <v>0</v>
      </c>
      <c r="M2398" s="70">
        <f t="shared" si="91"/>
        <v>0</v>
      </c>
      <c r="N2398" s="70">
        <f>SUM($M$2085:M2398)/($A2398-273.15)</f>
        <v>0</v>
      </c>
      <c r="O2398" s="70">
        <f t="shared" si="92"/>
        <v>0</v>
      </c>
      <c r="P2398" s="70">
        <f t="shared" si="93"/>
        <v>0</v>
      </c>
      <c r="Q2398" s="70">
        <f t="shared" si="94"/>
        <v>0</v>
      </c>
      <c r="S2398" s="8" t="e">
        <f t="shared" si="95"/>
        <v>#DIV/0!</v>
      </c>
      <c r="U2398" s="8">
        <f t="shared" si="96"/>
        <v>30.330434345812499</v>
      </c>
      <c r="V2398" s="8">
        <f t="shared" si="97"/>
        <v>0</v>
      </c>
      <c r="W2398" s="70">
        <f>SUM($V$2085:V2398)/($A2398-273.15)</f>
        <v>0</v>
      </c>
      <c r="X2398" s="70">
        <f t="shared" si="98"/>
        <v>0</v>
      </c>
      <c r="Y2398" s="70">
        <f t="shared" si="99"/>
        <v>0</v>
      </c>
    </row>
    <row r="2399" spans="1:25" s="8" customFormat="1" x14ac:dyDescent="0.25">
      <c r="A2399" s="70">
        <f t="shared" si="100"/>
        <v>588.15</v>
      </c>
      <c r="B2399" s="70">
        <f t="shared" si="84"/>
        <v>36.206080569902497</v>
      </c>
      <c r="C2399" s="70">
        <f t="shared" si="86"/>
        <v>32.516967556249867</v>
      </c>
      <c r="D2399" s="70">
        <f t="shared" si="83"/>
        <v>30.053381420514285</v>
      </c>
      <c r="E2399" s="70">
        <f t="shared" si="85"/>
        <v>32.516967556249867</v>
      </c>
      <c r="G2399" s="70">
        <f t="shared" si="87"/>
        <v>0</v>
      </c>
      <c r="H2399" s="70">
        <f>SUM(G$2085:$G2399)/($A2399-273.15)</f>
        <v>0</v>
      </c>
      <c r="I2399" s="70">
        <f t="shared" si="88"/>
        <v>0</v>
      </c>
      <c r="J2399" s="70">
        <f t="shared" si="89"/>
        <v>0</v>
      </c>
      <c r="K2399" s="70">
        <f t="shared" si="90"/>
        <v>0</v>
      </c>
      <c r="M2399" s="70">
        <f t="shared" si="91"/>
        <v>0</v>
      </c>
      <c r="N2399" s="70">
        <f>SUM($M$2085:M2399)/($A2399-273.15)</f>
        <v>0</v>
      </c>
      <c r="O2399" s="70">
        <f t="shared" si="92"/>
        <v>0</v>
      </c>
      <c r="P2399" s="70">
        <f t="shared" si="93"/>
        <v>0</v>
      </c>
      <c r="Q2399" s="70">
        <f t="shared" si="94"/>
        <v>0</v>
      </c>
      <c r="S2399" s="8" t="e">
        <f t="shared" si="95"/>
        <v>#DIV/0!</v>
      </c>
      <c r="U2399" s="8">
        <f t="shared" si="96"/>
        <v>30.336843598312502</v>
      </c>
      <c r="V2399" s="8">
        <f t="shared" si="97"/>
        <v>0</v>
      </c>
      <c r="W2399" s="70">
        <f>SUM($V$2085:V2399)/($A2399-273.15)</f>
        <v>0</v>
      </c>
      <c r="X2399" s="70">
        <f t="shared" si="98"/>
        <v>0</v>
      </c>
      <c r="Y2399" s="70">
        <f t="shared" si="99"/>
        <v>0</v>
      </c>
    </row>
    <row r="2400" spans="1:25" s="8" customFormat="1" x14ac:dyDescent="0.25">
      <c r="A2400" s="70">
        <f t="shared" si="100"/>
        <v>589.15</v>
      </c>
      <c r="B2400" s="70">
        <f t="shared" si="84"/>
        <v>36.219267113602498</v>
      </c>
      <c r="C2400" s="70">
        <f t="shared" si="86"/>
        <v>32.523506639465673</v>
      </c>
      <c r="D2400" s="70">
        <f t="shared" si="83"/>
        <v>30.059531503987682</v>
      </c>
      <c r="E2400" s="70">
        <f t="shared" si="85"/>
        <v>32.523506639465673</v>
      </c>
      <c r="G2400" s="70">
        <f t="shared" si="87"/>
        <v>0</v>
      </c>
      <c r="H2400" s="70">
        <f>SUM(G$2085:$G2400)/($A2400-273.15)</f>
        <v>0</v>
      </c>
      <c r="I2400" s="70">
        <f t="shared" si="88"/>
        <v>0</v>
      </c>
      <c r="J2400" s="70">
        <f t="shared" si="89"/>
        <v>0</v>
      </c>
      <c r="K2400" s="70">
        <f t="shared" si="90"/>
        <v>0</v>
      </c>
      <c r="M2400" s="70">
        <f t="shared" si="91"/>
        <v>0</v>
      </c>
      <c r="N2400" s="70">
        <f>SUM($M$2085:M2400)/($A2400-273.15)</f>
        <v>0</v>
      </c>
      <c r="O2400" s="70">
        <f t="shared" si="92"/>
        <v>0</v>
      </c>
      <c r="P2400" s="70">
        <f t="shared" si="93"/>
        <v>0</v>
      </c>
      <c r="Q2400" s="70">
        <f t="shared" si="94"/>
        <v>0</v>
      </c>
      <c r="S2400" s="8" t="e">
        <f t="shared" si="95"/>
        <v>#DIV/0!</v>
      </c>
      <c r="U2400" s="8">
        <f t="shared" si="96"/>
        <v>30.343268700812498</v>
      </c>
      <c r="V2400" s="8">
        <f t="shared" si="97"/>
        <v>0</v>
      </c>
      <c r="W2400" s="70">
        <f>SUM($V$2085:V2400)/($A2400-273.15)</f>
        <v>0</v>
      </c>
      <c r="X2400" s="70">
        <f t="shared" si="98"/>
        <v>0</v>
      </c>
      <c r="Y2400" s="70">
        <f t="shared" si="99"/>
        <v>0</v>
      </c>
    </row>
    <row r="2401" spans="1:25" s="8" customFormat="1" x14ac:dyDescent="0.25">
      <c r="A2401" s="70">
        <f t="shared" si="100"/>
        <v>590.15</v>
      </c>
      <c r="B2401" s="70">
        <f t="shared" si="84"/>
        <v>36.2324831953025</v>
      </c>
      <c r="C2401" s="70">
        <f t="shared" si="86"/>
        <v>32.530030719170767</v>
      </c>
      <c r="D2401" s="70">
        <f t="shared" si="83"/>
        <v>30.065690397595606</v>
      </c>
      <c r="E2401" s="70">
        <f t="shared" si="85"/>
        <v>32.530030719170767</v>
      </c>
      <c r="G2401" s="70">
        <f t="shared" si="87"/>
        <v>0</v>
      </c>
      <c r="H2401" s="70">
        <f>SUM(G$2085:$G2401)/($A2401-273.15)</f>
        <v>0</v>
      </c>
      <c r="I2401" s="70">
        <f t="shared" si="88"/>
        <v>0</v>
      </c>
      <c r="J2401" s="70">
        <f t="shared" si="89"/>
        <v>0</v>
      </c>
      <c r="K2401" s="70">
        <f t="shared" si="90"/>
        <v>0</v>
      </c>
      <c r="M2401" s="70">
        <f t="shared" si="91"/>
        <v>0</v>
      </c>
      <c r="N2401" s="70">
        <f>SUM($M$2085:M2401)/($A2401-273.15)</f>
        <v>0</v>
      </c>
      <c r="O2401" s="70">
        <f t="shared" si="92"/>
        <v>0</v>
      </c>
      <c r="P2401" s="70">
        <f t="shared" si="93"/>
        <v>0</v>
      </c>
      <c r="Q2401" s="70">
        <f t="shared" si="94"/>
        <v>0</v>
      </c>
      <c r="S2401" s="8" t="e">
        <f t="shared" si="95"/>
        <v>#DIV/0!</v>
      </c>
      <c r="U2401" s="8">
        <f t="shared" si="96"/>
        <v>30.349709653312502</v>
      </c>
      <c r="V2401" s="8">
        <f t="shared" si="97"/>
        <v>0</v>
      </c>
      <c r="W2401" s="70">
        <f>SUM($V$2085:V2401)/($A2401-273.15)</f>
        <v>0</v>
      </c>
      <c r="X2401" s="70">
        <f t="shared" si="98"/>
        <v>0</v>
      </c>
      <c r="Y2401" s="70">
        <f t="shared" si="99"/>
        <v>0</v>
      </c>
    </row>
    <row r="2402" spans="1:25" s="8" customFormat="1" x14ac:dyDescent="0.25">
      <c r="A2402" s="70">
        <f t="shared" si="100"/>
        <v>591.15</v>
      </c>
      <c r="B2402" s="70">
        <f t="shared" si="84"/>
        <v>36.245728815002501</v>
      </c>
      <c r="C2402" s="70">
        <f t="shared" si="86"/>
        <v>32.536539891594302</v>
      </c>
      <c r="D2402" s="70">
        <f t="shared" si="83"/>
        <v>30.071857995950644</v>
      </c>
      <c r="E2402" s="70">
        <f t="shared" si="85"/>
        <v>32.536539891594302</v>
      </c>
      <c r="G2402" s="70">
        <f t="shared" si="87"/>
        <v>0</v>
      </c>
      <c r="H2402" s="70">
        <f>SUM(G$2085:$G2402)/($A2402-273.15)</f>
        <v>0</v>
      </c>
      <c r="I2402" s="70">
        <f t="shared" si="88"/>
        <v>0</v>
      </c>
      <c r="J2402" s="70">
        <f t="shared" si="89"/>
        <v>0</v>
      </c>
      <c r="K2402" s="70">
        <f t="shared" si="90"/>
        <v>0</v>
      </c>
      <c r="M2402" s="70">
        <f t="shared" si="91"/>
        <v>0</v>
      </c>
      <c r="N2402" s="70">
        <f>SUM($M$2085:M2402)/($A2402-273.15)</f>
        <v>0</v>
      </c>
      <c r="O2402" s="70">
        <f t="shared" si="92"/>
        <v>0</v>
      </c>
      <c r="P2402" s="70">
        <f t="shared" si="93"/>
        <v>0</v>
      </c>
      <c r="Q2402" s="70">
        <f t="shared" si="94"/>
        <v>0</v>
      </c>
      <c r="S2402" s="8" t="e">
        <f t="shared" si="95"/>
        <v>#DIV/0!</v>
      </c>
      <c r="U2402" s="8">
        <f t="shared" si="96"/>
        <v>30.356166455812499</v>
      </c>
      <c r="V2402" s="8">
        <f t="shared" si="97"/>
        <v>0</v>
      </c>
      <c r="W2402" s="70">
        <f>SUM($V$2085:V2402)/($A2402-273.15)</f>
        <v>0</v>
      </c>
      <c r="X2402" s="70">
        <f t="shared" si="98"/>
        <v>0</v>
      </c>
      <c r="Y2402" s="70">
        <f t="shared" si="99"/>
        <v>0</v>
      </c>
    </row>
    <row r="2403" spans="1:25" s="8" customFormat="1" x14ac:dyDescent="0.25">
      <c r="A2403" s="70">
        <f t="shared" si="100"/>
        <v>592.15</v>
      </c>
      <c r="B2403" s="70">
        <f t="shared" si="84"/>
        <v>36.259003972702494</v>
      </c>
      <c r="C2403" s="70">
        <f t="shared" si="86"/>
        <v>32.543034252153589</v>
      </c>
      <c r="D2403" s="70">
        <f t="shared" ref="D2403:D2466" si="101">22.552+(13.209/1000)*$A2403+(3.13*100000)/$A2403/$A2403-(3.389*0.000001)*$A2403*$A2403</f>
        <v>30.078034194554508</v>
      </c>
      <c r="E2403" s="70">
        <f t="shared" si="85"/>
        <v>32.543034252153589</v>
      </c>
      <c r="G2403" s="70">
        <f t="shared" si="87"/>
        <v>0</v>
      </c>
      <c r="H2403" s="70">
        <f>SUM(G$2085:$G2403)/($A2403-273.15)</f>
        <v>0</v>
      </c>
      <c r="I2403" s="70">
        <f t="shared" si="88"/>
        <v>0</v>
      </c>
      <c r="J2403" s="70">
        <f t="shared" si="89"/>
        <v>0</v>
      </c>
      <c r="K2403" s="70">
        <f t="shared" si="90"/>
        <v>0</v>
      </c>
      <c r="M2403" s="70">
        <f t="shared" si="91"/>
        <v>0</v>
      </c>
      <c r="N2403" s="70">
        <f>SUM($M$2085:M2403)/($A2403-273.15)</f>
        <v>0</v>
      </c>
      <c r="O2403" s="70">
        <f t="shared" si="92"/>
        <v>0</v>
      </c>
      <c r="P2403" s="70">
        <f t="shared" si="93"/>
        <v>0</v>
      </c>
      <c r="Q2403" s="70">
        <f t="shared" si="94"/>
        <v>0</v>
      </c>
      <c r="S2403" s="8" t="e">
        <f t="shared" si="95"/>
        <v>#DIV/0!</v>
      </c>
      <c r="U2403" s="8">
        <f t="shared" si="96"/>
        <v>30.3626391083125</v>
      </c>
      <c r="V2403" s="8">
        <f t="shared" si="97"/>
        <v>0</v>
      </c>
      <c r="W2403" s="70">
        <f>SUM($V$2085:V2403)/($A2403-273.15)</f>
        <v>0</v>
      </c>
      <c r="X2403" s="70">
        <f t="shared" si="98"/>
        <v>0</v>
      </c>
      <c r="Y2403" s="70">
        <f t="shared" si="99"/>
        <v>0</v>
      </c>
    </row>
    <row r="2404" spans="1:25" s="8" customFormat="1" x14ac:dyDescent="0.25">
      <c r="A2404" s="70">
        <f t="shared" si="100"/>
        <v>593.15</v>
      </c>
      <c r="B2404" s="70">
        <f t="shared" si="84"/>
        <v>36.272308668402502</v>
      </c>
      <c r="C2404" s="70">
        <f t="shared" si="86"/>
        <v>32.549513895462269</v>
      </c>
      <c r="D2404" s="70">
        <f t="shared" si="101"/>
        <v>30.084218889789028</v>
      </c>
      <c r="E2404" s="70">
        <f t="shared" si="85"/>
        <v>32.549513895462269</v>
      </c>
      <c r="G2404" s="70">
        <f t="shared" si="87"/>
        <v>0</v>
      </c>
      <c r="H2404" s="70">
        <f>SUM(G$2085:$G2404)/($A2404-273.15)</f>
        <v>0</v>
      </c>
      <c r="I2404" s="70">
        <f t="shared" si="88"/>
        <v>0</v>
      </c>
      <c r="J2404" s="70">
        <f t="shared" si="89"/>
        <v>0</v>
      </c>
      <c r="K2404" s="70">
        <f t="shared" si="90"/>
        <v>0</v>
      </c>
      <c r="M2404" s="70">
        <f t="shared" si="91"/>
        <v>0</v>
      </c>
      <c r="N2404" s="70">
        <f>SUM($M$2085:M2404)/($A2404-273.15)</f>
        <v>0</v>
      </c>
      <c r="O2404" s="70">
        <f t="shared" si="92"/>
        <v>0</v>
      </c>
      <c r="P2404" s="70">
        <f t="shared" si="93"/>
        <v>0</v>
      </c>
      <c r="Q2404" s="70">
        <f t="shared" si="94"/>
        <v>0</v>
      </c>
      <c r="S2404" s="8" t="e">
        <f t="shared" si="95"/>
        <v>#DIV/0!</v>
      </c>
      <c r="U2404" s="8">
        <f t="shared" si="96"/>
        <v>30.369127610812498</v>
      </c>
      <c r="V2404" s="8">
        <f t="shared" si="97"/>
        <v>0</v>
      </c>
      <c r="W2404" s="70">
        <f>SUM($V$2085:V2404)/($A2404-273.15)</f>
        <v>0</v>
      </c>
      <c r="X2404" s="70">
        <f t="shared" si="98"/>
        <v>0</v>
      </c>
      <c r="Y2404" s="70">
        <f t="shared" si="99"/>
        <v>0</v>
      </c>
    </row>
    <row r="2405" spans="1:25" s="8" customFormat="1" x14ac:dyDescent="0.25">
      <c r="A2405" s="70">
        <f t="shared" si="100"/>
        <v>594.15</v>
      </c>
      <c r="B2405" s="70">
        <f t="shared" ref="B2405:B2409" si="102">33.568-(4.201/1000)*$A2405-(0*100000)/$A2405/$A2405+(14.769*0.000001)*$A2405*$A2405</f>
        <v>36.285642902102495</v>
      </c>
      <c r="C2405" s="70">
        <f t="shared" si="86"/>
        <v>32.555978915338429</v>
      </c>
      <c r="D2405" s="70">
        <f t="shared" si="101"/>
        <v>30.090411978907291</v>
      </c>
      <c r="E2405" s="70">
        <f t="shared" ref="E2405:E2468" si="103">31.012+(4.19/1000)*$A2405-(2.858*100000)/$A2405/$A2405-(0.385*0.000001)*$A2405*$A2405</f>
        <v>32.555978915338429</v>
      </c>
      <c r="G2405" s="70">
        <f t="shared" si="87"/>
        <v>0</v>
      </c>
      <c r="H2405" s="70">
        <f>SUM(G$2085:$G2405)/($A2405-273.15)</f>
        <v>0</v>
      </c>
      <c r="I2405" s="70">
        <f t="shared" si="88"/>
        <v>0</v>
      </c>
      <c r="J2405" s="70">
        <f t="shared" si="89"/>
        <v>0</v>
      </c>
      <c r="K2405" s="70">
        <f t="shared" si="90"/>
        <v>0</v>
      </c>
      <c r="M2405" s="70">
        <f t="shared" si="91"/>
        <v>0</v>
      </c>
      <c r="N2405" s="70">
        <f>SUM($M$2085:M2405)/($A2405-273.15)</f>
        <v>0</v>
      </c>
      <c r="O2405" s="70">
        <f t="shared" si="92"/>
        <v>0</v>
      </c>
      <c r="P2405" s="70">
        <f t="shared" si="93"/>
        <v>0</v>
      </c>
      <c r="Q2405" s="70">
        <f t="shared" si="94"/>
        <v>0</v>
      </c>
      <c r="S2405" s="8" t="e">
        <f t="shared" si="95"/>
        <v>#DIV/0!</v>
      </c>
      <c r="U2405" s="8">
        <f t="shared" si="96"/>
        <v>30.3756319633125</v>
      </c>
      <c r="V2405" s="8">
        <f t="shared" si="97"/>
        <v>0</v>
      </c>
      <c r="W2405" s="70">
        <f>SUM($V$2085:V2405)/($A2405-273.15)</f>
        <v>0</v>
      </c>
      <c r="X2405" s="70">
        <f t="shared" si="98"/>
        <v>0</v>
      </c>
      <c r="Y2405" s="70">
        <f t="shared" si="99"/>
        <v>0</v>
      </c>
    </row>
    <row r="2406" spans="1:25" s="8" customFormat="1" x14ac:dyDescent="0.25">
      <c r="A2406" s="70">
        <f t="shared" si="100"/>
        <v>595.15</v>
      </c>
      <c r="B2406" s="70">
        <f t="shared" si="102"/>
        <v>36.299006673802495</v>
      </c>
      <c r="C2406" s="70">
        <f t="shared" ref="C2406:C2469" si="104">31.012+(4.19/1000)*$A2406-(2.858*100000)/$A2406/$A2406-(0.385*0.000001)*$A2406*$A2406</f>
        <v>32.562429404812669</v>
      </c>
      <c r="D2406" s="70">
        <f t="shared" si="101"/>
        <v>30.096613360024875</v>
      </c>
      <c r="E2406" s="70">
        <f t="shared" si="103"/>
        <v>32.562429404812669</v>
      </c>
      <c r="G2406" s="70">
        <f t="shared" ref="G2406:G2469" si="105">($I$2039*$B2406+$I$2040*$C2406+$I$2041*$D2406)</f>
        <v>0</v>
      </c>
      <c r="H2406" s="70">
        <f>SUM(G$2085:$G2406)/($A2406-273.15)</f>
        <v>0</v>
      </c>
      <c r="I2406" s="70">
        <f t="shared" ref="I2406:I2469" si="106">H2406*($A2406-273.15)*0.000001</f>
        <v>0</v>
      </c>
      <c r="J2406" s="70">
        <f t="shared" ref="J2406:J2469" si="107">$N$2039-I2406</f>
        <v>0</v>
      </c>
      <c r="K2406" s="70">
        <f t="shared" ref="K2406:K2469" si="108">IF(AND(J2406&gt;0,J2407&lt;0),A2406-273.15,0)</f>
        <v>0</v>
      </c>
      <c r="M2406" s="70">
        <f t="shared" ref="M2406:M2469" si="109">($K$2050*$B2406+$K$2049*$C2406+$K$2048*$D2406+$K$2047*$E2406)</f>
        <v>0</v>
      </c>
      <c r="N2406" s="70">
        <f>SUM($M$2085:M2406)/($A2406-273.15)</f>
        <v>0</v>
      </c>
      <c r="O2406" s="70">
        <f t="shared" ref="O2406:O2469" si="110">N2406*($A2406-273.15)*0.000001</f>
        <v>0</v>
      </c>
      <c r="P2406" s="70">
        <f t="shared" ref="P2406:P2469" si="111">$N$2039-O2406</f>
        <v>0</v>
      </c>
      <c r="Q2406" s="70">
        <f t="shared" ref="Q2406:Q2469" si="112">IF(AND(P2406&gt;0,P2407&lt;0),A2406-273.15,0)</f>
        <v>0</v>
      </c>
      <c r="S2406" s="8" t="e">
        <f t="shared" ref="S2406:S2469" si="113">IF($P$2050-$A2406=0,$O2406,0)</f>
        <v>#DIV/0!</v>
      </c>
      <c r="U2406" s="8">
        <f t="shared" ref="U2406:U2469" si="114">29.304-(2.905/1000)*$A2406-(0*100000)/$A2406/$A2406+(7.925*0.000001)*$A2406*$A2406</f>
        <v>30.382152165812499</v>
      </c>
      <c r="V2406" s="8">
        <f t="shared" ref="V2406:V2469" si="115">($L$2071*$B2406+$L$2072*$C2406+$L$2070*$D2406+$L$2073*$U2406)</f>
        <v>0</v>
      </c>
      <c r="W2406" s="70">
        <f>SUM($V$2085:V2406)/($A2406-273.15)</f>
        <v>0</v>
      </c>
      <c r="X2406" s="70">
        <f t="shared" ref="X2406:X2469" si="116">W2406*($A2406-273.15)*0.000001</f>
        <v>0</v>
      </c>
      <c r="Y2406" s="70">
        <f t="shared" ref="Y2406:Y2469" si="117">$N$2039-X2406</f>
        <v>0</v>
      </c>
    </row>
    <row r="2407" spans="1:25" s="8" customFormat="1" x14ac:dyDescent="0.25">
      <c r="A2407" s="70">
        <f t="shared" ref="A2407:A2470" si="118">A2406+1</f>
        <v>596.15</v>
      </c>
      <c r="B2407" s="70">
        <f t="shared" si="102"/>
        <v>36.312399983502495</v>
      </c>
      <c r="C2407" s="70">
        <f t="shared" si="104"/>
        <v>32.568865456135946</v>
      </c>
      <c r="D2407" s="70">
        <f t="shared" si="101"/>
        <v>30.102822932111131</v>
      </c>
      <c r="E2407" s="70">
        <f t="shared" si="103"/>
        <v>32.568865456135946</v>
      </c>
      <c r="G2407" s="70">
        <f t="shared" si="105"/>
        <v>0</v>
      </c>
      <c r="H2407" s="70">
        <f>SUM(G$2085:$G2407)/($A2407-273.15)</f>
        <v>0</v>
      </c>
      <c r="I2407" s="70">
        <f t="shared" si="106"/>
        <v>0</v>
      </c>
      <c r="J2407" s="70">
        <f t="shared" si="107"/>
        <v>0</v>
      </c>
      <c r="K2407" s="70">
        <f t="shared" si="108"/>
        <v>0</v>
      </c>
      <c r="M2407" s="70">
        <f t="shared" si="109"/>
        <v>0</v>
      </c>
      <c r="N2407" s="70">
        <f>SUM($M$2085:M2407)/($A2407-273.15)</f>
        <v>0</v>
      </c>
      <c r="O2407" s="70">
        <f t="shared" si="110"/>
        <v>0</v>
      </c>
      <c r="P2407" s="70">
        <f t="shared" si="111"/>
        <v>0</v>
      </c>
      <c r="Q2407" s="70">
        <f t="shared" si="112"/>
        <v>0</v>
      </c>
      <c r="S2407" s="8" t="e">
        <f t="shared" si="113"/>
        <v>#DIV/0!</v>
      </c>
      <c r="U2407" s="8">
        <f t="shared" si="114"/>
        <v>30.388688218312499</v>
      </c>
      <c r="V2407" s="8">
        <f t="shared" si="115"/>
        <v>0</v>
      </c>
      <c r="W2407" s="70">
        <f>SUM($V$2085:V2407)/($A2407-273.15)</f>
        <v>0</v>
      </c>
      <c r="X2407" s="70">
        <f t="shared" si="116"/>
        <v>0</v>
      </c>
      <c r="Y2407" s="70">
        <f t="shared" si="117"/>
        <v>0</v>
      </c>
    </row>
    <row r="2408" spans="1:25" s="8" customFormat="1" x14ac:dyDescent="0.25">
      <c r="A2408" s="70">
        <f t="shared" si="118"/>
        <v>597.15</v>
      </c>
      <c r="B2408" s="70">
        <f t="shared" si="102"/>
        <v>36.325822831202501</v>
      </c>
      <c r="C2408" s="70">
        <f t="shared" si="104"/>
        <v>32.575287160787461</v>
      </c>
      <c r="D2408" s="70">
        <f t="shared" si="101"/>
        <v>30.109040594980677</v>
      </c>
      <c r="E2408" s="70">
        <f t="shared" si="103"/>
        <v>32.575287160787461</v>
      </c>
      <c r="G2408" s="70">
        <f t="shared" si="105"/>
        <v>0</v>
      </c>
      <c r="H2408" s="70">
        <f>SUM(G$2085:$G2408)/($A2408-273.15)</f>
        <v>0</v>
      </c>
      <c r="I2408" s="70">
        <f t="shared" si="106"/>
        <v>0</v>
      </c>
      <c r="J2408" s="70">
        <f t="shared" si="107"/>
        <v>0</v>
      </c>
      <c r="K2408" s="70">
        <f t="shared" si="108"/>
        <v>0</v>
      </c>
      <c r="M2408" s="70">
        <f t="shared" si="109"/>
        <v>0</v>
      </c>
      <c r="N2408" s="70">
        <f>SUM($M$2085:M2408)/($A2408-273.15)</f>
        <v>0</v>
      </c>
      <c r="O2408" s="70">
        <f t="shared" si="110"/>
        <v>0</v>
      </c>
      <c r="P2408" s="70">
        <f t="shared" si="111"/>
        <v>0</v>
      </c>
      <c r="Q2408" s="70">
        <f t="shared" si="112"/>
        <v>0</v>
      </c>
      <c r="S2408" s="8" t="e">
        <f t="shared" si="113"/>
        <v>#DIV/0!</v>
      </c>
      <c r="U2408" s="8">
        <f t="shared" si="114"/>
        <v>30.395240120812495</v>
      </c>
      <c r="V2408" s="8">
        <f t="shared" si="115"/>
        <v>0</v>
      </c>
      <c r="W2408" s="70">
        <f>SUM($V$2085:V2408)/($A2408-273.15)</f>
        <v>0</v>
      </c>
      <c r="X2408" s="70">
        <f t="shared" si="116"/>
        <v>0</v>
      </c>
      <c r="Y2408" s="70">
        <f t="shared" si="117"/>
        <v>0</v>
      </c>
    </row>
    <row r="2409" spans="1:25" s="8" customFormat="1" x14ac:dyDescent="0.25">
      <c r="A2409" s="70">
        <f t="shared" si="118"/>
        <v>598.15</v>
      </c>
      <c r="B2409" s="70">
        <f t="shared" si="102"/>
        <v>36.339275216902493</v>
      </c>
      <c r="C2409" s="70">
        <f t="shared" si="104"/>
        <v>32.581694609482369</v>
      </c>
      <c r="D2409" s="70">
        <f t="shared" si="101"/>
        <v>30.115266249284854</v>
      </c>
      <c r="E2409" s="70">
        <f t="shared" si="103"/>
        <v>32.581694609482369</v>
      </c>
      <c r="G2409" s="70">
        <f t="shared" si="105"/>
        <v>0</v>
      </c>
      <c r="H2409" s="70">
        <f>SUM(G$2085:$G2409)/($A2409-273.15)</f>
        <v>0</v>
      </c>
      <c r="I2409" s="70">
        <f t="shared" si="106"/>
        <v>0</v>
      </c>
      <c r="J2409" s="70">
        <f t="shared" si="107"/>
        <v>0</v>
      </c>
      <c r="K2409" s="70">
        <f t="shared" si="108"/>
        <v>0</v>
      </c>
      <c r="M2409" s="70">
        <f t="shared" si="109"/>
        <v>0</v>
      </c>
      <c r="N2409" s="70">
        <f>SUM($M$2085:M2409)/($A2409-273.15)</f>
        <v>0</v>
      </c>
      <c r="O2409" s="70">
        <f t="shared" si="110"/>
        <v>0</v>
      </c>
      <c r="P2409" s="70">
        <f t="shared" si="111"/>
        <v>0</v>
      </c>
      <c r="Q2409" s="70">
        <f t="shared" si="112"/>
        <v>0</v>
      </c>
      <c r="S2409" s="8" t="e">
        <f t="shared" si="113"/>
        <v>#DIV/0!</v>
      </c>
      <c r="U2409" s="8">
        <f t="shared" si="114"/>
        <v>30.401807873312499</v>
      </c>
      <c r="V2409" s="8">
        <f t="shared" si="115"/>
        <v>0</v>
      </c>
      <c r="W2409" s="70">
        <f>SUM($V$2085:V2409)/($A2409-273.15)</f>
        <v>0</v>
      </c>
      <c r="X2409" s="70">
        <f t="shared" si="116"/>
        <v>0</v>
      </c>
      <c r="Y2409" s="70">
        <f t="shared" si="117"/>
        <v>0</v>
      </c>
    </row>
    <row r="2410" spans="1:25" s="8" customFormat="1" x14ac:dyDescent="0.25">
      <c r="A2410" s="70">
        <f t="shared" si="118"/>
        <v>599.15</v>
      </c>
      <c r="B2410" s="70">
        <f>33.568-(4.201/1000)*$A2410-(0*100000)/$A2410/$A2410+(14.769*0.000001)*$A2410*$A2410</f>
        <v>36.352757140602499</v>
      </c>
      <c r="C2410" s="70">
        <f t="shared" si="104"/>
        <v>32.588087892179409</v>
      </c>
      <c r="D2410" s="70">
        <f t="shared" si="101"/>
        <v>30.121499796503421</v>
      </c>
      <c r="E2410" s="70">
        <f t="shared" si="103"/>
        <v>32.588087892179409</v>
      </c>
      <c r="G2410" s="70">
        <f t="shared" si="105"/>
        <v>0</v>
      </c>
      <c r="H2410" s="70">
        <f>SUM(G$2085:$G2410)/($A2410-273.15)</f>
        <v>0</v>
      </c>
      <c r="I2410" s="70">
        <f t="shared" si="106"/>
        <v>0</v>
      </c>
      <c r="J2410" s="70">
        <f t="shared" si="107"/>
        <v>0</v>
      </c>
      <c r="K2410" s="70">
        <f t="shared" si="108"/>
        <v>0</v>
      </c>
      <c r="M2410" s="70">
        <f t="shared" si="109"/>
        <v>0</v>
      </c>
      <c r="N2410" s="70">
        <f>SUM($M$2085:M2410)/($A2410-273.15)</f>
        <v>0</v>
      </c>
      <c r="O2410" s="70">
        <f t="shared" si="110"/>
        <v>0</v>
      </c>
      <c r="P2410" s="70">
        <f t="shared" si="111"/>
        <v>0</v>
      </c>
      <c r="Q2410" s="70">
        <f t="shared" si="112"/>
        <v>0</v>
      </c>
      <c r="S2410" s="8" t="e">
        <f t="shared" si="113"/>
        <v>#DIV/0!</v>
      </c>
      <c r="U2410" s="8">
        <f t="shared" si="114"/>
        <v>30.408391475812497</v>
      </c>
      <c r="V2410" s="8">
        <f t="shared" si="115"/>
        <v>0</v>
      </c>
      <c r="W2410" s="70">
        <f>SUM($V$2085:V2410)/($A2410-273.15)</f>
        <v>0</v>
      </c>
      <c r="X2410" s="70">
        <f t="shared" si="116"/>
        <v>0</v>
      </c>
      <c r="Y2410" s="70">
        <f t="shared" si="117"/>
        <v>0</v>
      </c>
    </row>
    <row r="2411" spans="1:25" s="8" customFormat="1" x14ac:dyDescent="0.25">
      <c r="A2411" s="70">
        <f t="shared" si="118"/>
        <v>600.15</v>
      </c>
      <c r="B2411" s="70">
        <f t="shared" ref="B2411:B2474" si="119">21.87+(22.56/1000)*$A2411+(8.489*100000)/$A2411/$A2411-(4*0.000001)*$A2411*$A2411</f>
        <v>36.325540879765867</v>
      </c>
      <c r="C2411" s="70">
        <f t="shared" si="104"/>
        <v>32.594467098088494</v>
      </c>
      <c r="D2411" s="70">
        <f t="shared" si="101"/>
        <v>30.127741138936234</v>
      </c>
      <c r="E2411" s="70">
        <f t="shared" si="103"/>
        <v>32.594467098088494</v>
      </c>
      <c r="G2411" s="70">
        <f t="shared" si="105"/>
        <v>0</v>
      </c>
      <c r="H2411" s="70">
        <f>SUM(G$2085:$G2411)/($A2411-273.15)</f>
        <v>0</v>
      </c>
      <c r="I2411" s="70">
        <f t="shared" si="106"/>
        <v>0</v>
      </c>
      <c r="J2411" s="70">
        <f t="shared" si="107"/>
        <v>0</v>
      </c>
      <c r="K2411" s="70">
        <f t="shared" si="108"/>
        <v>0</v>
      </c>
      <c r="M2411" s="70">
        <f t="shared" si="109"/>
        <v>0</v>
      </c>
      <c r="N2411" s="70">
        <f>SUM($M$2085:M2411)/($A2411-273.15)</f>
        <v>0</v>
      </c>
      <c r="O2411" s="70">
        <f t="shared" si="110"/>
        <v>0</v>
      </c>
      <c r="P2411" s="70">
        <f t="shared" si="111"/>
        <v>0</v>
      </c>
      <c r="Q2411" s="70">
        <f t="shared" si="112"/>
        <v>0</v>
      </c>
      <c r="S2411" s="8" t="e">
        <f t="shared" si="113"/>
        <v>#DIV/0!</v>
      </c>
      <c r="U2411" s="8">
        <f t="shared" si="114"/>
        <v>30.414990928312498</v>
      </c>
      <c r="V2411" s="8">
        <f t="shared" si="115"/>
        <v>0</v>
      </c>
      <c r="W2411" s="70">
        <f>SUM($V$2085:V2411)/($A2411-273.15)</f>
        <v>0</v>
      </c>
      <c r="X2411" s="70">
        <f t="shared" si="116"/>
        <v>0</v>
      </c>
      <c r="Y2411" s="70">
        <f t="shared" si="117"/>
        <v>0</v>
      </c>
    </row>
    <row r="2412" spans="1:25" s="8" customFormat="1" x14ac:dyDescent="0.25">
      <c r="A2412" s="70">
        <f t="shared" si="118"/>
        <v>601.15</v>
      </c>
      <c r="B2412" s="70">
        <f t="shared" si="119"/>
        <v>36.335460974075509</v>
      </c>
      <c r="C2412" s="70">
        <f t="shared" si="104"/>
        <v>32.600832315678147</v>
      </c>
      <c r="D2412" s="70">
        <f t="shared" si="101"/>
        <v>30.133990179695083</v>
      </c>
      <c r="E2412" s="70">
        <f t="shared" si="103"/>
        <v>32.600832315678147</v>
      </c>
      <c r="G2412" s="70">
        <f t="shared" si="105"/>
        <v>0</v>
      </c>
      <c r="H2412" s="70">
        <f>SUM(G$2085:$G2412)/($A2412-273.15)</f>
        <v>0</v>
      </c>
      <c r="I2412" s="70">
        <f t="shared" si="106"/>
        <v>0</v>
      </c>
      <c r="J2412" s="70">
        <f t="shared" si="107"/>
        <v>0</v>
      </c>
      <c r="K2412" s="70">
        <f t="shared" si="108"/>
        <v>0</v>
      </c>
      <c r="M2412" s="70">
        <f t="shared" si="109"/>
        <v>0</v>
      </c>
      <c r="N2412" s="70">
        <f>SUM($M$2085:M2412)/($A2412-273.15)</f>
        <v>0</v>
      </c>
      <c r="O2412" s="70">
        <f t="shared" si="110"/>
        <v>0</v>
      </c>
      <c r="P2412" s="70">
        <f t="shared" si="111"/>
        <v>0</v>
      </c>
      <c r="Q2412" s="70">
        <f t="shared" si="112"/>
        <v>0</v>
      </c>
      <c r="S2412" s="8" t="e">
        <f t="shared" si="113"/>
        <v>#DIV/0!</v>
      </c>
      <c r="U2412" s="8">
        <f t="shared" si="114"/>
        <v>30.4216062308125</v>
      </c>
      <c r="V2412" s="8">
        <f t="shared" si="115"/>
        <v>0</v>
      </c>
      <c r="W2412" s="70">
        <f>SUM($V$2085:V2412)/($A2412-273.15)</f>
        <v>0</v>
      </c>
      <c r="X2412" s="70">
        <f t="shared" si="116"/>
        <v>0</v>
      </c>
      <c r="Y2412" s="70">
        <f t="shared" si="117"/>
        <v>0</v>
      </c>
    </row>
    <row r="2413" spans="1:25" s="8" customFormat="1" x14ac:dyDescent="0.25">
      <c r="A2413" s="70">
        <f t="shared" si="118"/>
        <v>602.15</v>
      </c>
      <c r="B2413" s="70">
        <f t="shared" si="119"/>
        <v>36.345412069622093</v>
      </c>
      <c r="C2413" s="70">
        <f t="shared" si="104"/>
        <v>32.607183632682897</v>
      </c>
      <c r="D2413" s="70">
        <f t="shared" si="101"/>
        <v>30.140246822695616</v>
      </c>
      <c r="E2413" s="70">
        <f t="shared" si="103"/>
        <v>32.607183632682897</v>
      </c>
      <c r="G2413" s="70">
        <f t="shared" si="105"/>
        <v>0</v>
      </c>
      <c r="H2413" s="70">
        <f>SUM(G$2085:$G2413)/($A2413-273.15)</f>
        <v>0</v>
      </c>
      <c r="I2413" s="70">
        <f t="shared" si="106"/>
        <v>0</v>
      </c>
      <c r="J2413" s="70">
        <f t="shared" si="107"/>
        <v>0</v>
      </c>
      <c r="K2413" s="70">
        <f t="shared" si="108"/>
        <v>0</v>
      </c>
      <c r="M2413" s="70">
        <f t="shared" si="109"/>
        <v>0</v>
      </c>
      <c r="N2413" s="70">
        <f>SUM($M$2085:M2413)/($A2413-273.15)</f>
        <v>0</v>
      </c>
      <c r="O2413" s="70">
        <f t="shared" si="110"/>
        <v>0</v>
      </c>
      <c r="P2413" s="70">
        <f t="shared" si="111"/>
        <v>0</v>
      </c>
      <c r="Q2413" s="70">
        <f t="shared" si="112"/>
        <v>0</v>
      </c>
      <c r="S2413" s="8" t="e">
        <f t="shared" si="113"/>
        <v>#DIV/0!</v>
      </c>
      <c r="U2413" s="8">
        <f t="shared" si="114"/>
        <v>30.428237383312499</v>
      </c>
      <c r="V2413" s="8">
        <f t="shared" si="115"/>
        <v>0</v>
      </c>
      <c r="W2413" s="70">
        <f>SUM($V$2085:V2413)/($A2413-273.15)</f>
        <v>0</v>
      </c>
      <c r="X2413" s="70">
        <f t="shared" si="116"/>
        <v>0</v>
      </c>
      <c r="Y2413" s="70">
        <f t="shared" si="117"/>
        <v>0</v>
      </c>
    </row>
    <row r="2414" spans="1:25" s="8" customFormat="1" x14ac:dyDescent="0.25">
      <c r="A2414" s="70">
        <f t="shared" si="118"/>
        <v>603.15</v>
      </c>
      <c r="B2414" s="70">
        <f t="shared" si="119"/>
        <v>36.355393907969827</v>
      </c>
      <c r="C2414" s="70">
        <f t="shared" si="104"/>
        <v>32.613521136110585</v>
      </c>
      <c r="D2414" s="70">
        <f t="shared" si="101"/>
        <v>30.146510972649335</v>
      </c>
      <c r="E2414" s="70">
        <f t="shared" si="103"/>
        <v>32.613521136110585</v>
      </c>
      <c r="G2414" s="70">
        <f t="shared" si="105"/>
        <v>0</v>
      </c>
      <c r="H2414" s="70">
        <f>SUM(G$2085:$G2414)/($A2414-273.15)</f>
        <v>0</v>
      </c>
      <c r="I2414" s="70">
        <f t="shared" si="106"/>
        <v>0</v>
      </c>
      <c r="J2414" s="70">
        <f t="shared" si="107"/>
        <v>0</v>
      </c>
      <c r="K2414" s="70">
        <f t="shared" si="108"/>
        <v>0</v>
      </c>
      <c r="M2414" s="70">
        <f t="shared" si="109"/>
        <v>0</v>
      </c>
      <c r="N2414" s="70">
        <f>SUM($M$2085:M2414)/($A2414-273.15)</f>
        <v>0</v>
      </c>
      <c r="O2414" s="70">
        <f t="shared" si="110"/>
        <v>0</v>
      </c>
      <c r="P2414" s="70">
        <f t="shared" si="111"/>
        <v>0</v>
      </c>
      <c r="Q2414" s="70">
        <f t="shared" si="112"/>
        <v>0</v>
      </c>
      <c r="S2414" s="8" t="e">
        <f t="shared" si="113"/>
        <v>#DIV/0!</v>
      </c>
      <c r="U2414" s="8">
        <f t="shared" si="114"/>
        <v>30.434884385812499</v>
      </c>
      <c r="V2414" s="8">
        <f t="shared" si="115"/>
        <v>0</v>
      </c>
      <c r="W2414" s="70">
        <f>SUM($V$2085:V2414)/($A2414-273.15)</f>
        <v>0</v>
      </c>
      <c r="X2414" s="70">
        <f t="shared" si="116"/>
        <v>0</v>
      </c>
      <c r="Y2414" s="70">
        <f t="shared" si="117"/>
        <v>0</v>
      </c>
    </row>
    <row r="2415" spans="1:25" s="8" customFormat="1" x14ac:dyDescent="0.25">
      <c r="A2415" s="70">
        <f t="shared" si="118"/>
        <v>604.15</v>
      </c>
      <c r="B2415" s="70">
        <f t="shared" si="119"/>
        <v>36.365406232819986</v>
      </c>
      <c r="C2415" s="70">
        <f t="shared" si="104"/>
        <v>32.619844912249555</v>
      </c>
      <c r="D2415" s="70">
        <f t="shared" si="101"/>
        <v>30.152782535055707</v>
      </c>
      <c r="E2415" s="70">
        <f t="shared" si="103"/>
        <v>32.619844912249555</v>
      </c>
      <c r="G2415" s="70">
        <f t="shared" si="105"/>
        <v>0</v>
      </c>
      <c r="H2415" s="70">
        <f>SUM(G$2085:$G2415)/($A2415-273.15)</f>
        <v>0</v>
      </c>
      <c r="I2415" s="70">
        <f t="shared" si="106"/>
        <v>0</v>
      </c>
      <c r="J2415" s="70">
        <f t="shared" si="107"/>
        <v>0</v>
      </c>
      <c r="K2415" s="70">
        <f t="shared" si="108"/>
        <v>0</v>
      </c>
      <c r="M2415" s="70">
        <f t="shared" si="109"/>
        <v>0</v>
      </c>
      <c r="N2415" s="70">
        <f>SUM($M$2085:M2415)/($A2415-273.15)</f>
        <v>0</v>
      </c>
      <c r="O2415" s="70">
        <f t="shared" si="110"/>
        <v>0</v>
      </c>
      <c r="P2415" s="70">
        <f t="shared" si="111"/>
        <v>0</v>
      </c>
      <c r="Q2415" s="70">
        <f t="shared" si="112"/>
        <v>0</v>
      </c>
      <c r="S2415" s="8" t="e">
        <f t="shared" si="113"/>
        <v>#DIV/0!</v>
      </c>
      <c r="U2415" s="8">
        <f t="shared" si="114"/>
        <v>30.441547238312499</v>
      </c>
      <c r="V2415" s="8">
        <f t="shared" si="115"/>
        <v>0</v>
      </c>
      <c r="W2415" s="70">
        <f>SUM($V$2085:V2415)/($A2415-273.15)</f>
        <v>0</v>
      </c>
      <c r="X2415" s="70">
        <f t="shared" si="116"/>
        <v>0</v>
      </c>
      <c r="Y2415" s="70">
        <f t="shared" si="117"/>
        <v>0</v>
      </c>
    </row>
    <row r="2416" spans="1:25" s="8" customFormat="1" x14ac:dyDescent="0.25">
      <c r="A2416" s="70">
        <f t="shared" si="118"/>
        <v>605.15</v>
      </c>
      <c r="B2416" s="70">
        <f t="shared" si="119"/>
        <v>36.375448789989719</v>
      </c>
      <c r="C2416" s="70">
        <f t="shared" si="104"/>
        <v>32.626155046675805</v>
      </c>
      <c r="D2416" s="70">
        <f t="shared" si="101"/>
        <v>30.159061416194351</v>
      </c>
      <c r="E2416" s="70">
        <f t="shared" si="103"/>
        <v>32.626155046675805</v>
      </c>
      <c r="G2416" s="70">
        <f t="shared" si="105"/>
        <v>0</v>
      </c>
      <c r="H2416" s="70">
        <f>SUM(G$2085:$G2416)/($A2416-273.15)</f>
        <v>0</v>
      </c>
      <c r="I2416" s="70">
        <f t="shared" si="106"/>
        <v>0</v>
      </c>
      <c r="J2416" s="70">
        <f t="shared" si="107"/>
        <v>0</v>
      </c>
      <c r="K2416" s="70">
        <f t="shared" si="108"/>
        <v>0</v>
      </c>
      <c r="M2416" s="70">
        <f t="shared" si="109"/>
        <v>0</v>
      </c>
      <c r="N2416" s="70">
        <f>SUM($M$2085:M2416)/($A2416-273.15)</f>
        <v>0</v>
      </c>
      <c r="O2416" s="70">
        <f t="shared" si="110"/>
        <v>0</v>
      </c>
      <c r="P2416" s="70">
        <f t="shared" si="111"/>
        <v>0</v>
      </c>
      <c r="Q2416" s="70">
        <f t="shared" si="112"/>
        <v>0</v>
      </c>
      <c r="S2416" s="8" t="e">
        <f t="shared" si="113"/>
        <v>#DIV/0!</v>
      </c>
      <c r="U2416" s="8">
        <f t="shared" si="114"/>
        <v>30.448225940812499</v>
      </c>
      <c r="V2416" s="8">
        <f t="shared" si="115"/>
        <v>0</v>
      </c>
      <c r="W2416" s="70">
        <f>SUM($V$2085:V2416)/($A2416-273.15)</f>
        <v>0</v>
      </c>
      <c r="X2416" s="70">
        <f t="shared" si="116"/>
        <v>0</v>
      </c>
      <c r="Y2416" s="70">
        <f t="shared" si="117"/>
        <v>0</v>
      </c>
    </row>
    <row r="2417" spans="1:25" s="8" customFormat="1" x14ac:dyDescent="0.25">
      <c r="A2417" s="70">
        <f t="shared" si="118"/>
        <v>606.15</v>
      </c>
      <c r="B2417" s="70">
        <f t="shared" si="119"/>
        <v>36.385521327391174</v>
      </c>
      <c r="C2417" s="70">
        <f t="shared" si="104"/>
        <v>32.632451624259993</v>
      </c>
      <c r="D2417" s="70">
        <f t="shared" si="101"/>
        <v>30.16534752311734</v>
      </c>
      <c r="E2417" s="70">
        <f t="shared" si="103"/>
        <v>32.632451624259993</v>
      </c>
      <c r="G2417" s="70">
        <f t="shared" si="105"/>
        <v>0</v>
      </c>
      <c r="H2417" s="70">
        <f>SUM(G$2085:$G2417)/($A2417-273.15)</f>
        <v>0</v>
      </c>
      <c r="I2417" s="70">
        <f t="shared" si="106"/>
        <v>0</v>
      </c>
      <c r="J2417" s="70">
        <f t="shared" si="107"/>
        <v>0</v>
      </c>
      <c r="K2417" s="70">
        <f t="shared" si="108"/>
        <v>0</v>
      </c>
      <c r="M2417" s="70">
        <f t="shared" si="109"/>
        <v>0</v>
      </c>
      <c r="N2417" s="70">
        <f>SUM($M$2085:M2417)/($A2417-273.15)</f>
        <v>0</v>
      </c>
      <c r="O2417" s="70">
        <f t="shared" si="110"/>
        <v>0</v>
      </c>
      <c r="P2417" s="70">
        <f t="shared" si="111"/>
        <v>0</v>
      </c>
      <c r="Q2417" s="70">
        <f t="shared" si="112"/>
        <v>0</v>
      </c>
      <c r="S2417" s="8" t="e">
        <f t="shared" si="113"/>
        <v>#DIV/0!</v>
      </c>
      <c r="U2417" s="8">
        <f t="shared" si="114"/>
        <v>30.454920493312496</v>
      </c>
      <c r="V2417" s="8">
        <f t="shared" si="115"/>
        <v>0</v>
      </c>
      <c r="W2417" s="70">
        <f>SUM($V$2085:V2417)/($A2417-273.15)</f>
        <v>0</v>
      </c>
      <c r="X2417" s="70">
        <f t="shared" si="116"/>
        <v>0</v>
      </c>
      <c r="Y2417" s="70">
        <f t="shared" si="117"/>
        <v>0</v>
      </c>
    </row>
    <row r="2418" spans="1:25" s="8" customFormat="1" x14ac:dyDescent="0.25">
      <c r="A2418" s="70">
        <f t="shared" si="118"/>
        <v>607.15</v>
      </c>
      <c r="B2418" s="70">
        <f t="shared" si="119"/>
        <v>36.395623595010754</v>
      </c>
      <c r="C2418" s="70">
        <f t="shared" si="104"/>
        <v>32.638734729174445</v>
      </c>
      <c r="D2418" s="70">
        <f t="shared" si="101"/>
        <v>30.171640763641545</v>
      </c>
      <c r="E2418" s="70">
        <f t="shared" si="103"/>
        <v>32.638734729174445</v>
      </c>
      <c r="G2418" s="70">
        <f t="shared" si="105"/>
        <v>0</v>
      </c>
      <c r="H2418" s="70">
        <f>SUM(G$2085:$G2418)/($A2418-273.15)</f>
        <v>0</v>
      </c>
      <c r="I2418" s="70">
        <f t="shared" si="106"/>
        <v>0</v>
      </c>
      <c r="J2418" s="70">
        <f t="shared" si="107"/>
        <v>0</v>
      </c>
      <c r="K2418" s="70">
        <f t="shared" si="108"/>
        <v>0</v>
      </c>
      <c r="M2418" s="70">
        <f t="shared" si="109"/>
        <v>0</v>
      </c>
      <c r="N2418" s="70">
        <f>SUM($M$2085:M2418)/($A2418-273.15)</f>
        <v>0</v>
      </c>
      <c r="O2418" s="70">
        <f t="shared" si="110"/>
        <v>0</v>
      </c>
      <c r="P2418" s="70">
        <f t="shared" si="111"/>
        <v>0</v>
      </c>
      <c r="Q2418" s="70">
        <f t="shared" si="112"/>
        <v>0</v>
      </c>
      <c r="S2418" s="8" t="e">
        <f t="shared" si="113"/>
        <v>#DIV/0!</v>
      </c>
      <c r="U2418" s="8">
        <f t="shared" si="114"/>
        <v>30.461630895812497</v>
      </c>
      <c r="V2418" s="8">
        <f t="shared" si="115"/>
        <v>0</v>
      </c>
      <c r="W2418" s="70">
        <f>SUM($V$2085:V2418)/($A2418-273.15)</f>
        <v>0</v>
      </c>
      <c r="X2418" s="70">
        <f t="shared" si="116"/>
        <v>0</v>
      </c>
      <c r="Y2418" s="70">
        <f t="shared" si="117"/>
        <v>0</v>
      </c>
    </row>
    <row r="2419" spans="1:25" s="8" customFormat="1" x14ac:dyDescent="0.25">
      <c r="A2419" s="70">
        <f t="shared" si="118"/>
        <v>608.15</v>
      </c>
      <c r="B2419" s="70">
        <f t="shared" si="119"/>
        <v>36.405755344888718</v>
      </c>
      <c r="C2419" s="70">
        <f t="shared" si="104"/>
        <v>32.645004444899989</v>
      </c>
      <c r="D2419" s="70">
        <f t="shared" si="101"/>
        <v>30.177941046341125</v>
      </c>
      <c r="E2419" s="70">
        <f t="shared" si="103"/>
        <v>32.645004444899989</v>
      </c>
      <c r="G2419" s="70">
        <f t="shared" si="105"/>
        <v>0</v>
      </c>
      <c r="H2419" s="70">
        <f>SUM(G$2085:$G2419)/($A2419-273.15)</f>
        <v>0</v>
      </c>
      <c r="I2419" s="70">
        <f t="shared" si="106"/>
        <v>0</v>
      </c>
      <c r="J2419" s="70">
        <f t="shared" si="107"/>
        <v>0</v>
      </c>
      <c r="K2419" s="70">
        <f t="shared" si="108"/>
        <v>0</v>
      </c>
      <c r="M2419" s="70">
        <f t="shared" si="109"/>
        <v>0</v>
      </c>
      <c r="N2419" s="70">
        <f>SUM($M$2085:M2419)/($A2419-273.15)</f>
        <v>0</v>
      </c>
      <c r="O2419" s="70">
        <f t="shared" si="110"/>
        <v>0</v>
      </c>
      <c r="P2419" s="70">
        <f t="shared" si="111"/>
        <v>0</v>
      </c>
      <c r="Q2419" s="70">
        <f t="shared" si="112"/>
        <v>0</v>
      </c>
      <c r="S2419" s="8" t="e">
        <f t="shared" si="113"/>
        <v>#DIV/0!</v>
      </c>
      <c r="U2419" s="8">
        <f t="shared" si="114"/>
        <v>30.468357148312496</v>
      </c>
      <c r="V2419" s="8">
        <f t="shared" si="115"/>
        <v>0</v>
      </c>
      <c r="W2419" s="70">
        <f>SUM($V$2085:V2419)/($A2419-273.15)</f>
        <v>0</v>
      </c>
      <c r="X2419" s="70">
        <f t="shared" si="116"/>
        <v>0</v>
      </c>
      <c r="Y2419" s="70">
        <f t="shared" si="117"/>
        <v>0</v>
      </c>
    </row>
    <row r="2420" spans="1:25" s="8" customFormat="1" x14ac:dyDescent="0.25">
      <c r="A2420" s="70">
        <f t="shared" si="118"/>
        <v>609.15</v>
      </c>
      <c r="B2420" s="70">
        <f t="shared" si="119"/>
        <v>36.415916331098934</v>
      </c>
      <c r="C2420" s="70">
        <f t="shared" si="104"/>
        <v>32.651260854232859</v>
      </c>
      <c r="D2420" s="70">
        <f t="shared" si="101"/>
        <v>30.184248280540046</v>
      </c>
      <c r="E2420" s="70">
        <f t="shared" si="103"/>
        <v>32.651260854232859</v>
      </c>
      <c r="G2420" s="70">
        <f t="shared" si="105"/>
        <v>0</v>
      </c>
      <c r="H2420" s="70">
        <f>SUM(G$2085:$G2420)/($A2420-273.15)</f>
        <v>0</v>
      </c>
      <c r="I2420" s="70">
        <f t="shared" si="106"/>
        <v>0</v>
      </c>
      <c r="J2420" s="70">
        <f t="shared" si="107"/>
        <v>0</v>
      </c>
      <c r="K2420" s="70">
        <f t="shared" si="108"/>
        <v>0</v>
      </c>
      <c r="M2420" s="70">
        <f t="shared" si="109"/>
        <v>0</v>
      </c>
      <c r="N2420" s="70">
        <f>SUM($M$2085:M2420)/($A2420-273.15)</f>
        <v>0</v>
      </c>
      <c r="O2420" s="70">
        <f t="shared" si="110"/>
        <v>0</v>
      </c>
      <c r="P2420" s="70">
        <f t="shared" si="111"/>
        <v>0</v>
      </c>
      <c r="Q2420" s="70">
        <f t="shared" si="112"/>
        <v>0</v>
      </c>
      <c r="S2420" s="8" t="e">
        <f t="shared" si="113"/>
        <v>#DIV/0!</v>
      </c>
      <c r="U2420" s="8">
        <f t="shared" si="114"/>
        <v>30.475099250812498</v>
      </c>
      <c r="V2420" s="8">
        <f t="shared" si="115"/>
        <v>0</v>
      </c>
      <c r="W2420" s="70">
        <f>SUM($V$2085:V2420)/($A2420-273.15)</f>
        <v>0</v>
      </c>
      <c r="X2420" s="70">
        <f t="shared" si="116"/>
        <v>0</v>
      </c>
      <c r="Y2420" s="70">
        <f t="shared" si="117"/>
        <v>0</v>
      </c>
    </row>
    <row r="2421" spans="1:25" s="8" customFormat="1" x14ac:dyDescent="0.25">
      <c r="A2421" s="70">
        <f t="shared" si="118"/>
        <v>610.15</v>
      </c>
      <c r="B2421" s="70">
        <f t="shared" si="119"/>
        <v>36.426106309728908</v>
      </c>
      <c r="C2421" s="70">
        <f t="shared" si="104"/>
        <v>32.657504039291297</v>
      </c>
      <c r="D2421" s="70">
        <f t="shared" si="101"/>
        <v>30.190562376304747</v>
      </c>
      <c r="E2421" s="70">
        <f t="shared" si="103"/>
        <v>32.657504039291297</v>
      </c>
      <c r="G2421" s="70">
        <f t="shared" si="105"/>
        <v>0</v>
      </c>
      <c r="H2421" s="70">
        <f>SUM(G$2085:$G2421)/($A2421-273.15)</f>
        <v>0</v>
      </c>
      <c r="I2421" s="70">
        <f t="shared" si="106"/>
        <v>0</v>
      </c>
      <c r="J2421" s="70">
        <f t="shared" si="107"/>
        <v>0</v>
      </c>
      <c r="K2421" s="70">
        <f t="shared" si="108"/>
        <v>0</v>
      </c>
      <c r="M2421" s="70">
        <f t="shared" si="109"/>
        <v>0</v>
      </c>
      <c r="N2421" s="70">
        <f>SUM($M$2085:M2421)/($A2421-273.15)</f>
        <v>0</v>
      </c>
      <c r="O2421" s="70">
        <f t="shared" si="110"/>
        <v>0</v>
      </c>
      <c r="P2421" s="70">
        <f t="shared" si="111"/>
        <v>0</v>
      </c>
      <c r="Q2421" s="70">
        <f t="shared" si="112"/>
        <v>0</v>
      </c>
      <c r="S2421" s="8" t="e">
        <f t="shared" si="113"/>
        <v>#DIV/0!</v>
      </c>
      <c r="U2421" s="8">
        <f t="shared" si="114"/>
        <v>30.481857203312497</v>
      </c>
      <c r="V2421" s="8">
        <f t="shared" si="115"/>
        <v>0</v>
      </c>
      <c r="W2421" s="70">
        <f>SUM($V$2085:V2421)/($A2421-273.15)</f>
        <v>0</v>
      </c>
      <c r="X2421" s="70">
        <f t="shared" si="116"/>
        <v>0</v>
      </c>
      <c r="Y2421" s="70">
        <f t="shared" si="117"/>
        <v>0</v>
      </c>
    </row>
    <row r="2422" spans="1:25" s="8" customFormat="1" x14ac:dyDescent="0.25">
      <c r="A2422" s="70">
        <f t="shared" si="118"/>
        <v>611.15</v>
      </c>
      <c r="B2422" s="70">
        <f t="shared" si="119"/>
        <v>36.436325038860033</v>
      </c>
      <c r="C2422" s="70">
        <f t="shared" si="104"/>
        <v>32.663734081522271</v>
      </c>
      <c r="D2422" s="70">
        <f t="shared" si="101"/>
        <v>30.196883244436815</v>
      </c>
      <c r="E2422" s="70">
        <f t="shared" si="103"/>
        <v>32.663734081522271</v>
      </c>
      <c r="G2422" s="70">
        <f t="shared" si="105"/>
        <v>0</v>
      </c>
      <c r="H2422" s="70">
        <f>SUM(G$2085:$G2422)/($A2422-273.15)</f>
        <v>0</v>
      </c>
      <c r="I2422" s="70">
        <f t="shared" si="106"/>
        <v>0</v>
      </c>
      <c r="J2422" s="70">
        <f t="shared" si="107"/>
        <v>0</v>
      </c>
      <c r="K2422" s="70">
        <f t="shared" si="108"/>
        <v>0</v>
      </c>
      <c r="M2422" s="70">
        <f t="shared" si="109"/>
        <v>0</v>
      </c>
      <c r="N2422" s="70">
        <f>SUM($M$2085:M2422)/($A2422-273.15)</f>
        <v>0</v>
      </c>
      <c r="O2422" s="70">
        <f t="shared" si="110"/>
        <v>0</v>
      </c>
      <c r="P2422" s="70">
        <f t="shared" si="111"/>
        <v>0</v>
      </c>
      <c r="Q2422" s="70">
        <f t="shared" si="112"/>
        <v>0</v>
      </c>
      <c r="S2422" s="8" t="e">
        <f t="shared" si="113"/>
        <v>#DIV/0!</v>
      </c>
      <c r="U2422" s="8">
        <f t="shared" si="114"/>
        <v>30.488631005812497</v>
      </c>
      <c r="V2422" s="8">
        <f t="shared" si="115"/>
        <v>0</v>
      </c>
      <c r="W2422" s="70">
        <f>SUM($V$2085:V2422)/($A2422-273.15)</f>
        <v>0</v>
      </c>
      <c r="X2422" s="70">
        <f t="shared" si="116"/>
        <v>0</v>
      </c>
      <c r="Y2422" s="70">
        <f t="shared" si="117"/>
        <v>0</v>
      </c>
    </row>
    <row r="2423" spans="1:25" s="8" customFormat="1" x14ac:dyDescent="0.25">
      <c r="A2423" s="70">
        <f t="shared" si="118"/>
        <v>612.15</v>
      </c>
      <c r="B2423" s="70">
        <f t="shared" si="119"/>
        <v>36.446572278548082</v>
      </c>
      <c r="C2423" s="70">
        <f t="shared" si="104"/>
        <v>32.669951061708055</v>
      </c>
      <c r="D2423" s="70">
        <f t="shared" si="101"/>
        <v>30.203210796465832</v>
      </c>
      <c r="E2423" s="70">
        <f t="shared" si="103"/>
        <v>32.669951061708055</v>
      </c>
      <c r="G2423" s="70">
        <f t="shared" si="105"/>
        <v>0</v>
      </c>
      <c r="H2423" s="70">
        <f>SUM(G$2085:$G2423)/($A2423-273.15)</f>
        <v>0</v>
      </c>
      <c r="I2423" s="70">
        <f t="shared" si="106"/>
        <v>0</v>
      </c>
      <c r="J2423" s="70">
        <f t="shared" si="107"/>
        <v>0</v>
      </c>
      <c r="K2423" s="70">
        <f t="shared" si="108"/>
        <v>0</v>
      </c>
      <c r="M2423" s="70">
        <f t="shared" si="109"/>
        <v>0</v>
      </c>
      <c r="N2423" s="70">
        <f>SUM($M$2085:M2423)/($A2423-273.15)</f>
        <v>0</v>
      </c>
      <c r="O2423" s="70">
        <f t="shared" si="110"/>
        <v>0</v>
      </c>
      <c r="P2423" s="70">
        <f t="shared" si="111"/>
        <v>0</v>
      </c>
      <c r="Q2423" s="70">
        <f t="shared" si="112"/>
        <v>0</v>
      </c>
      <c r="S2423" s="8" t="e">
        <f t="shared" si="113"/>
        <v>#DIV/0!</v>
      </c>
      <c r="U2423" s="8">
        <f t="shared" si="114"/>
        <v>30.495420658312501</v>
      </c>
      <c r="V2423" s="8">
        <f t="shared" si="115"/>
        <v>0</v>
      </c>
      <c r="W2423" s="70">
        <f>SUM($V$2085:V2423)/($A2423-273.15)</f>
        <v>0</v>
      </c>
      <c r="X2423" s="70">
        <f t="shared" si="116"/>
        <v>0</v>
      </c>
      <c r="Y2423" s="70">
        <f t="shared" si="117"/>
        <v>0</v>
      </c>
    </row>
    <row r="2424" spans="1:25" s="8" customFormat="1" x14ac:dyDescent="0.25">
      <c r="A2424" s="70">
        <f t="shared" si="118"/>
        <v>613.15</v>
      </c>
      <c r="B2424" s="70">
        <f t="shared" si="119"/>
        <v>36.456847790803849</v>
      </c>
      <c r="C2424" s="70">
        <f t="shared" si="104"/>
        <v>32.676155059972686</v>
      </c>
      <c r="D2424" s="70">
        <f t="shared" si="101"/>
        <v>30.209544944642204</v>
      </c>
      <c r="E2424" s="70">
        <f t="shared" si="103"/>
        <v>32.676155059972686</v>
      </c>
      <c r="G2424" s="70">
        <f t="shared" si="105"/>
        <v>0</v>
      </c>
      <c r="H2424" s="70">
        <f>SUM(G$2085:$G2424)/($A2424-273.15)</f>
        <v>0</v>
      </c>
      <c r="I2424" s="70">
        <f t="shared" si="106"/>
        <v>0</v>
      </c>
      <c r="J2424" s="70">
        <f t="shared" si="107"/>
        <v>0</v>
      </c>
      <c r="K2424" s="70">
        <f t="shared" si="108"/>
        <v>0</v>
      </c>
      <c r="M2424" s="70">
        <f t="shared" si="109"/>
        <v>0</v>
      </c>
      <c r="N2424" s="70">
        <f>SUM($M$2085:M2424)/($A2424-273.15)</f>
        <v>0</v>
      </c>
      <c r="O2424" s="70">
        <f t="shared" si="110"/>
        <v>0</v>
      </c>
      <c r="P2424" s="70">
        <f t="shared" si="111"/>
        <v>0</v>
      </c>
      <c r="Q2424" s="70">
        <f t="shared" si="112"/>
        <v>0</v>
      </c>
      <c r="S2424" s="8" t="e">
        <f t="shared" si="113"/>
        <v>#DIV/0!</v>
      </c>
      <c r="U2424" s="8">
        <f t="shared" si="114"/>
        <v>30.502226160812498</v>
      </c>
      <c r="V2424" s="8">
        <f t="shared" si="115"/>
        <v>0</v>
      </c>
      <c r="W2424" s="70">
        <f>SUM($V$2085:V2424)/($A2424-273.15)</f>
        <v>0</v>
      </c>
      <c r="X2424" s="70">
        <f t="shared" si="116"/>
        <v>0</v>
      </c>
      <c r="Y2424" s="70">
        <f t="shared" si="117"/>
        <v>0</v>
      </c>
    </row>
    <row r="2425" spans="1:25" s="8" customFormat="1" x14ac:dyDescent="0.25">
      <c r="A2425" s="70">
        <f t="shared" si="118"/>
        <v>614.15</v>
      </c>
      <c r="B2425" s="70">
        <f t="shared" si="119"/>
        <v>36.467151339574123</v>
      </c>
      <c r="C2425" s="70">
        <f t="shared" si="104"/>
        <v>32.682346155788451</v>
      </c>
      <c r="D2425" s="70">
        <f t="shared" si="101"/>
        <v>30.215885601930186</v>
      </c>
      <c r="E2425" s="70">
        <f t="shared" si="103"/>
        <v>32.682346155788451</v>
      </c>
      <c r="G2425" s="70">
        <f t="shared" si="105"/>
        <v>0</v>
      </c>
      <c r="H2425" s="70">
        <f>SUM(G$2085:$G2425)/($A2425-273.15)</f>
        <v>0</v>
      </c>
      <c r="I2425" s="70">
        <f t="shared" si="106"/>
        <v>0</v>
      </c>
      <c r="J2425" s="70">
        <f t="shared" si="107"/>
        <v>0</v>
      </c>
      <c r="K2425" s="70">
        <f t="shared" si="108"/>
        <v>0</v>
      </c>
      <c r="M2425" s="70">
        <f t="shared" si="109"/>
        <v>0</v>
      </c>
      <c r="N2425" s="70">
        <f>SUM($M$2085:M2425)/($A2425-273.15)</f>
        <v>0</v>
      </c>
      <c r="O2425" s="70">
        <f t="shared" si="110"/>
        <v>0</v>
      </c>
      <c r="P2425" s="70">
        <f t="shared" si="111"/>
        <v>0</v>
      </c>
      <c r="Q2425" s="70">
        <f t="shared" si="112"/>
        <v>0</v>
      </c>
      <c r="S2425" s="8" t="e">
        <f t="shared" si="113"/>
        <v>#DIV/0!</v>
      </c>
      <c r="U2425" s="8">
        <f t="shared" si="114"/>
        <v>30.509047513312499</v>
      </c>
      <c r="V2425" s="8">
        <f t="shared" si="115"/>
        <v>0</v>
      </c>
      <c r="W2425" s="70">
        <f>SUM($V$2085:V2425)/($A2425-273.15)</f>
        <v>0</v>
      </c>
      <c r="X2425" s="70">
        <f t="shared" si="116"/>
        <v>0</v>
      </c>
      <c r="Y2425" s="70">
        <f t="shared" si="117"/>
        <v>0</v>
      </c>
    </row>
    <row r="2426" spans="1:25" s="8" customFormat="1" x14ac:dyDescent="0.25">
      <c r="A2426" s="70">
        <f t="shared" si="118"/>
        <v>615.15</v>
      </c>
      <c r="B2426" s="70">
        <f t="shared" si="119"/>
        <v>36.477482690722795</v>
      </c>
      <c r="C2426" s="70">
        <f t="shared" si="104"/>
        <v>32.688524427982188</v>
      </c>
      <c r="D2426" s="70">
        <f t="shared" si="101"/>
        <v>30.222232682000865</v>
      </c>
      <c r="E2426" s="70">
        <f t="shared" si="103"/>
        <v>32.688524427982188</v>
      </c>
      <c r="G2426" s="70">
        <f t="shared" si="105"/>
        <v>0</v>
      </c>
      <c r="H2426" s="70">
        <f>SUM(G$2085:$G2426)/($A2426-273.15)</f>
        <v>0</v>
      </c>
      <c r="I2426" s="70">
        <f t="shared" si="106"/>
        <v>0</v>
      </c>
      <c r="J2426" s="70">
        <f t="shared" si="107"/>
        <v>0</v>
      </c>
      <c r="K2426" s="70">
        <f t="shared" si="108"/>
        <v>0</v>
      </c>
      <c r="M2426" s="70">
        <f t="shared" si="109"/>
        <v>0</v>
      </c>
      <c r="N2426" s="70">
        <f>SUM($M$2085:M2426)/($A2426-273.15)</f>
        <v>0</v>
      </c>
      <c r="O2426" s="70">
        <f t="shared" si="110"/>
        <v>0</v>
      </c>
      <c r="P2426" s="70">
        <f t="shared" si="111"/>
        <v>0</v>
      </c>
      <c r="Q2426" s="70">
        <f t="shared" si="112"/>
        <v>0</v>
      </c>
      <c r="S2426" s="8" t="e">
        <f t="shared" si="113"/>
        <v>#DIV/0!</v>
      </c>
      <c r="U2426" s="8">
        <f t="shared" si="114"/>
        <v>30.515884715812497</v>
      </c>
      <c r="V2426" s="8">
        <f t="shared" si="115"/>
        <v>0</v>
      </c>
      <c r="W2426" s="70">
        <f>SUM($V$2085:V2426)/($A2426-273.15)</f>
        <v>0</v>
      </c>
      <c r="X2426" s="70">
        <f t="shared" si="116"/>
        <v>0</v>
      </c>
      <c r="Y2426" s="70">
        <f t="shared" si="117"/>
        <v>0</v>
      </c>
    </row>
    <row r="2427" spans="1:25" s="8" customFormat="1" x14ac:dyDescent="0.25">
      <c r="A2427" s="70">
        <f t="shared" si="118"/>
        <v>616.15</v>
      </c>
      <c r="B2427" s="70">
        <f t="shared" si="119"/>
        <v>36.48784161201219</v>
      </c>
      <c r="C2427" s="70">
        <f t="shared" si="104"/>
        <v>32.69468995474157</v>
      </c>
      <c r="D2427" s="70">
        <f t="shared" si="101"/>
        <v>30.228586099225339</v>
      </c>
      <c r="E2427" s="70">
        <f t="shared" si="103"/>
        <v>32.69468995474157</v>
      </c>
      <c r="G2427" s="70">
        <f t="shared" si="105"/>
        <v>0</v>
      </c>
      <c r="H2427" s="70">
        <f>SUM(G$2085:$G2427)/($A2427-273.15)</f>
        <v>0</v>
      </c>
      <c r="I2427" s="70">
        <f t="shared" si="106"/>
        <v>0</v>
      </c>
      <c r="J2427" s="70">
        <f t="shared" si="107"/>
        <v>0</v>
      </c>
      <c r="K2427" s="70">
        <f t="shared" si="108"/>
        <v>0</v>
      </c>
      <c r="M2427" s="70">
        <f t="shared" si="109"/>
        <v>0</v>
      </c>
      <c r="N2427" s="70">
        <f>SUM($M$2085:M2427)/($A2427-273.15)</f>
        <v>0</v>
      </c>
      <c r="O2427" s="70">
        <f t="shared" si="110"/>
        <v>0</v>
      </c>
      <c r="P2427" s="70">
        <f t="shared" si="111"/>
        <v>0</v>
      </c>
      <c r="Q2427" s="70">
        <f t="shared" si="112"/>
        <v>0</v>
      </c>
      <c r="S2427" s="8" t="e">
        <f t="shared" si="113"/>
        <v>#DIV/0!</v>
      </c>
      <c r="U2427" s="8">
        <f t="shared" si="114"/>
        <v>30.522737768312499</v>
      </c>
      <c r="V2427" s="8">
        <f t="shared" si="115"/>
        <v>0</v>
      </c>
      <c r="W2427" s="70">
        <f>SUM($V$2085:V2427)/($A2427-273.15)</f>
        <v>0</v>
      </c>
      <c r="X2427" s="70">
        <f t="shared" si="116"/>
        <v>0</v>
      </c>
      <c r="Y2427" s="70">
        <f t="shared" si="117"/>
        <v>0</v>
      </c>
    </row>
    <row r="2428" spans="1:25" s="8" customFormat="1" x14ac:dyDescent="0.25">
      <c r="A2428" s="70">
        <f t="shared" si="118"/>
        <v>617.15</v>
      </c>
      <c r="B2428" s="70">
        <f t="shared" si="119"/>
        <v>36.498227873084659</v>
      </c>
      <c r="C2428" s="70">
        <f t="shared" si="104"/>
        <v>32.700842813621342</v>
      </c>
      <c r="D2428" s="70">
        <f t="shared" si="101"/>
        <v>30.234945768667849</v>
      </c>
      <c r="E2428" s="70">
        <f t="shared" si="103"/>
        <v>32.700842813621342</v>
      </c>
      <c r="G2428" s="70">
        <f t="shared" si="105"/>
        <v>0</v>
      </c>
      <c r="H2428" s="70">
        <f>SUM(G$2085:$G2428)/($A2428-273.15)</f>
        <v>0</v>
      </c>
      <c r="I2428" s="70">
        <f t="shared" si="106"/>
        <v>0</v>
      </c>
      <c r="J2428" s="70">
        <f t="shared" si="107"/>
        <v>0</v>
      </c>
      <c r="K2428" s="70">
        <f t="shared" si="108"/>
        <v>0</v>
      </c>
      <c r="M2428" s="70">
        <f t="shared" si="109"/>
        <v>0</v>
      </c>
      <c r="N2428" s="70">
        <f>SUM($M$2085:M2428)/($A2428-273.15)</f>
        <v>0</v>
      </c>
      <c r="O2428" s="70">
        <f t="shared" si="110"/>
        <v>0</v>
      </c>
      <c r="P2428" s="70">
        <f t="shared" si="111"/>
        <v>0</v>
      </c>
      <c r="Q2428" s="70">
        <f t="shared" si="112"/>
        <v>0</v>
      </c>
      <c r="S2428" s="8" t="e">
        <f t="shared" si="113"/>
        <v>#DIV/0!</v>
      </c>
      <c r="U2428" s="8">
        <f t="shared" si="114"/>
        <v>30.529606670812498</v>
      </c>
      <c r="V2428" s="8">
        <f t="shared" si="115"/>
        <v>0</v>
      </c>
      <c r="W2428" s="70">
        <f>SUM($V$2085:V2428)/($A2428-273.15)</f>
        <v>0</v>
      </c>
      <c r="X2428" s="70">
        <f t="shared" si="116"/>
        <v>0</v>
      </c>
      <c r="Y2428" s="70">
        <f t="shared" si="117"/>
        <v>0</v>
      </c>
    </row>
    <row r="2429" spans="1:25" s="8" customFormat="1" x14ac:dyDescent="0.25">
      <c r="A2429" s="70">
        <f t="shared" si="118"/>
        <v>618.15</v>
      </c>
      <c r="B2429" s="70">
        <f t="shared" si="119"/>
        <v>36.508641245444309</v>
      </c>
      <c r="C2429" s="70">
        <f t="shared" si="104"/>
        <v>32.706983081549438</v>
      </c>
      <c r="D2429" s="70">
        <f t="shared" si="101"/>
        <v>30.24131160607914</v>
      </c>
      <c r="E2429" s="70">
        <f t="shared" si="103"/>
        <v>32.706983081549438</v>
      </c>
      <c r="G2429" s="70">
        <f t="shared" si="105"/>
        <v>0</v>
      </c>
      <c r="H2429" s="70">
        <f>SUM(G$2085:$G2429)/($A2429-273.15)</f>
        <v>0</v>
      </c>
      <c r="I2429" s="70">
        <f t="shared" si="106"/>
        <v>0</v>
      </c>
      <c r="J2429" s="70">
        <f t="shared" si="107"/>
        <v>0</v>
      </c>
      <c r="K2429" s="70">
        <f t="shared" si="108"/>
        <v>0</v>
      </c>
      <c r="M2429" s="70">
        <f t="shared" si="109"/>
        <v>0</v>
      </c>
      <c r="N2429" s="70">
        <f>SUM($M$2085:M2429)/($A2429-273.15)</f>
        <v>0</v>
      </c>
      <c r="O2429" s="70">
        <f t="shared" si="110"/>
        <v>0</v>
      </c>
      <c r="P2429" s="70">
        <f t="shared" si="111"/>
        <v>0</v>
      </c>
      <c r="Q2429" s="70">
        <f t="shared" si="112"/>
        <v>0</v>
      </c>
      <c r="S2429" s="8" t="e">
        <f t="shared" si="113"/>
        <v>#DIV/0!</v>
      </c>
      <c r="U2429" s="8">
        <f t="shared" si="114"/>
        <v>30.536491423312498</v>
      </c>
      <c r="V2429" s="8">
        <f t="shared" si="115"/>
        <v>0</v>
      </c>
      <c r="W2429" s="70">
        <f>SUM($V$2085:V2429)/($A2429-273.15)</f>
        <v>0</v>
      </c>
      <c r="X2429" s="70">
        <f t="shared" si="116"/>
        <v>0</v>
      </c>
      <c r="Y2429" s="70">
        <f t="shared" si="117"/>
        <v>0</v>
      </c>
    </row>
    <row r="2430" spans="1:25" s="8" customFormat="1" x14ac:dyDescent="0.25">
      <c r="A2430" s="70">
        <f t="shared" si="118"/>
        <v>619.15</v>
      </c>
      <c r="B2430" s="70">
        <f t="shared" si="119"/>
        <v>36.519081502439015</v>
      </c>
      <c r="C2430" s="70">
        <f t="shared" si="104"/>
        <v>32.713110834833067</v>
      </c>
      <c r="D2430" s="70">
        <f t="shared" si="101"/>
        <v>30.24768352788973</v>
      </c>
      <c r="E2430" s="70">
        <f t="shared" si="103"/>
        <v>32.713110834833067</v>
      </c>
      <c r="G2430" s="70">
        <f t="shared" si="105"/>
        <v>0</v>
      </c>
      <c r="H2430" s="70">
        <f>SUM(G$2085:$G2430)/($A2430-273.15)</f>
        <v>0</v>
      </c>
      <c r="I2430" s="70">
        <f t="shared" si="106"/>
        <v>0</v>
      </c>
      <c r="J2430" s="70">
        <f t="shared" si="107"/>
        <v>0</v>
      </c>
      <c r="K2430" s="70">
        <f t="shared" si="108"/>
        <v>0</v>
      </c>
      <c r="M2430" s="70">
        <f t="shared" si="109"/>
        <v>0</v>
      </c>
      <c r="N2430" s="70">
        <f>SUM($M$2085:M2430)/($A2430-273.15)</f>
        <v>0</v>
      </c>
      <c r="O2430" s="70">
        <f t="shared" si="110"/>
        <v>0</v>
      </c>
      <c r="P2430" s="70">
        <f t="shared" si="111"/>
        <v>0</v>
      </c>
      <c r="Q2430" s="70">
        <f t="shared" si="112"/>
        <v>0</v>
      </c>
      <c r="S2430" s="8" t="e">
        <f t="shared" si="113"/>
        <v>#DIV/0!</v>
      </c>
      <c r="U2430" s="8">
        <f t="shared" si="114"/>
        <v>30.543392025812498</v>
      </c>
      <c r="V2430" s="8">
        <f t="shared" si="115"/>
        <v>0</v>
      </c>
      <c r="W2430" s="70">
        <f>SUM($V$2085:V2430)/($A2430-273.15)</f>
        <v>0</v>
      </c>
      <c r="X2430" s="70">
        <f t="shared" si="116"/>
        <v>0</v>
      </c>
      <c r="Y2430" s="70">
        <f t="shared" si="117"/>
        <v>0</v>
      </c>
    </row>
    <row r="2431" spans="1:25" s="8" customFormat="1" x14ac:dyDescent="0.25">
      <c r="A2431" s="70">
        <f t="shared" si="118"/>
        <v>620.15</v>
      </c>
      <c r="B2431" s="70">
        <f t="shared" si="119"/>
        <v>36.529548419242559</v>
      </c>
      <c r="C2431" s="70">
        <f t="shared" si="104"/>
        <v>32.719226149164662</v>
      </c>
      <c r="D2431" s="70">
        <f t="shared" si="101"/>
        <v>30.254061451203409</v>
      </c>
      <c r="E2431" s="70">
        <f t="shared" si="103"/>
        <v>32.719226149164662</v>
      </c>
      <c r="G2431" s="70">
        <f t="shared" si="105"/>
        <v>0</v>
      </c>
      <c r="H2431" s="70">
        <f>SUM(G$2085:$G2431)/($A2431-273.15)</f>
        <v>0</v>
      </c>
      <c r="I2431" s="70">
        <f t="shared" si="106"/>
        <v>0</v>
      </c>
      <c r="J2431" s="70">
        <f t="shared" si="107"/>
        <v>0</v>
      </c>
      <c r="K2431" s="70">
        <f t="shared" si="108"/>
        <v>0</v>
      </c>
      <c r="M2431" s="70">
        <f t="shared" si="109"/>
        <v>0</v>
      </c>
      <c r="N2431" s="70">
        <f>SUM($M$2085:M2431)/($A2431-273.15)</f>
        <v>0</v>
      </c>
      <c r="O2431" s="70">
        <f t="shared" si="110"/>
        <v>0</v>
      </c>
      <c r="P2431" s="70">
        <f t="shared" si="111"/>
        <v>0</v>
      </c>
      <c r="Q2431" s="70">
        <f t="shared" si="112"/>
        <v>0</v>
      </c>
      <c r="S2431" s="8" t="e">
        <f t="shared" si="113"/>
        <v>#DIV/0!</v>
      </c>
      <c r="U2431" s="8">
        <f t="shared" si="114"/>
        <v>30.550308478312498</v>
      </c>
      <c r="V2431" s="8">
        <f t="shared" si="115"/>
        <v>0</v>
      </c>
      <c r="W2431" s="70">
        <f>SUM($V$2085:V2431)/($A2431-273.15)</f>
        <v>0</v>
      </c>
      <c r="X2431" s="70">
        <f t="shared" si="116"/>
        <v>0</v>
      </c>
      <c r="Y2431" s="70">
        <f t="shared" si="117"/>
        <v>0</v>
      </c>
    </row>
    <row r="2432" spans="1:25" s="8" customFormat="1" x14ac:dyDescent="0.25">
      <c r="A2432" s="70">
        <f t="shared" si="118"/>
        <v>621.15</v>
      </c>
      <c r="B2432" s="70">
        <f t="shared" si="119"/>
        <v>36.540041772837029</v>
      </c>
      <c r="C2432" s="70">
        <f t="shared" si="104"/>
        <v>32.725329099627906</v>
      </c>
      <c r="D2432" s="70">
        <f t="shared" si="101"/>
        <v>30.260445293790688</v>
      </c>
      <c r="E2432" s="70">
        <f t="shared" si="103"/>
        <v>32.725329099627906</v>
      </c>
      <c r="G2432" s="70">
        <f t="shared" si="105"/>
        <v>0</v>
      </c>
      <c r="H2432" s="70">
        <f>SUM(G$2085:$G2432)/($A2432-273.15)</f>
        <v>0</v>
      </c>
      <c r="I2432" s="70">
        <f t="shared" si="106"/>
        <v>0</v>
      </c>
      <c r="J2432" s="70">
        <f t="shared" si="107"/>
        <v>0</v>
      </c>
      <c r="K2432" s="70">
        <f t="shared" si="108"/>
        <v>0</v>
      </c>
      <c r="M2432" s="70">
        <f t="shared" si="109"/>
        <v>0</v>
      </c>
      <c r="N2432" s="70">
        <f>SUM($M$2085:M2432)/($A2432-273.15)</f>
        <v>0</v>
      </c>
      <c r="O2432" s="70">
        <f t="shared" si="110"/>
        <v>0</v>
      </c>
      <c r="P2432" s="70">
        <f t="shared" si="111"/>
        <v>0</v>
      </c>
      <c r="Q2432" s="70">
        <f t="shared" si="112"/>
        <v>0</v>
      </c>
      <c r="S2432" s="8" t="e">
        <f t="shared" si="113"/>
        <v>#DIV/0!</v>
      </c>
      <c r="U2432" s="8">
        <f t="shared" si="114"/>
        <v>30.557240780812496</v>
      </c>
      <c r="V2432" s="8">
        <f t="shared" si="115"/>
        <v>0</v>
      </c>
      <c r="W2432" s="70">
        <f>SUM($V$2085:V2432)/($A2432-273.15)</f>
        <v>0</v>
      </c>
      <c r="X2432" s="70">
        <f t="shared" si="116"/>
        <v>0</v>
      </c>
      <c r="Y2432" s="70">
        <f t="shared" si="117"/>
        <v>0</v>
      </c>
    </row>
    <row r="2433" spans="1:25" s="8" customFormat="1" x14ac:dyDescent="0.25">
      <c r="A2433" s="70">
        <f t="shared" si="118"/>
        <v>622.15</v>
      </c>
      <c r="B2433" s="70">
        <f t="shared" si="119"/>
        <v>36.55056134199539</v>
      </c>
      <c r="C2433" s="70">
        <f t="shared" si="104"/>
        <v>32.731419760703524</v>
      </c>
      <c r="D2433" s="70">
        <f t="shared" si="101"/>
        <v>30.2668349740824</v>
      </c>
      <c r="E2433" s="70">
        <f t="shared" si="103"/>
        <v>32.731419760703524</v>
      </c>
      <c r="G2433" s="70">
        <f t="shared" si="105"/>
        <v>0</v>
      </c>
      <c r="H2433" s="70">
        <f>SUM(G$2085:$G2433)/($A2433-273.15)</f>
        <v>0</v>
      </c>
      <c r="I2433" s="70">
        <f t="shared" si="106"/>
        <v>0</v>
      </c>
      <c r="J2433" s="70">
        <f t="shared" si="107"/>
        <v>0</v>
      </c>
      <c r="K2433" s="70">
        <f t="shared" si="108"/>
        <v>0</v>
      </c>
      <c r="M2433" s="70">
        <f t="shared" si="109"/>
        <v>0</v>
      </c>
      <c r="N2433" s="70">
        <f>SUM($M$2085:M2433)/($A2433-273.15)</f>
        <v>0</v>
      </c>
      <c r="O2433" s="70">
        <f t="shared" si="110"/>
        <v>0</v>
      </c>
      <c r="P2433" s="70">
        <f t="shared" si="111"/>
        <v>0</v>
      </c>
      <c r="Q2433" s="70">
        <f t="shared" si="112"/>
        <v>0</v>
      </c>
      <c r="S2433" s="8" t="e">
        <f t="shared" si="113"/>
        <v>#DIV/0!</v>
      </c>
      <c r="U2433" s="8">
        <f t="shared" si="114"/>
        <v>30.564188933312497</v>
      </c>
      <c r="V2433" s="8">
        <f t="shared" si="115"/>
        <v>0</v>
      </c>
      <c r="W2433" s="70">
        <f>SUM($V$2085:V2433)/($A2433-273.15)</f>
        <v>0</v>
      </c>
      <c r="X2433" s="70">
        <f t="shared" si="116"/>
        <v>0</v>
      </c>
      <c r="Y2433" s="70">
        <f t="shared" si="117"/>
        <v>0</v>
      </c>
    </row>
    <row r="2434" spans="1:25" s="8" customFormat="1" x14ac:dyDescent="0.25">
      <c r="A2434" s="70">
        <f t="shared" si="118"/>
        <v>623.15</v>
      </c>
      <c r="B2434" s="70">
        <f t="shared" si="119"/>
        <v>36.561106907264239</v>
      </c>
      <c r="C2434" s="70">
        <f t="shared" si="104"/>
        <v>32.737498206275106</v>
      </c>
      <c r="D2434" s="70">
        <f t="shared" si="101"/>
        <v>30.273230411163354</v>
      </c>
      <c r="E2434" s="70">
        <f t="shared" si="103"/>
        <v>32.737498206275106</v>
      </c>
      <c r="G2434" s="70">
        <f t="shared" si="105"/>
        <v>0</v>
      </c>
      <c r="H2434" s="70">
        <f>SUM(G$2085:$G2434)/($A2434-273.15)</f>
        <v>0</v>
      </c>
      <c r="I2434" s="70">
        <f t="shared" si="106"/>
        <v>0</v>
      </c>
      <c r="J2434" s="70">
        <f t="shared" si="107"/>
        <v>0</v>
      </c>
      <c r="K2434" s="70">
        <f t="shared" si="108"/>
        <v>0</v>
      </c>
      <c r="M2434" s="70">
        <f t="shared" si="109"/>
        <v>0</v>
      </c>
      <c r="N2434" s="70">
        <f>SUM($M$2085:M2434)/($A2434-273.15)</f>
        <v>0</v>
      </c>
      <c r="O2434" s="70">
        <f t="shared" si="110"/>
        <v>0</v>
      </c>
      <c r="P2434" s="70">
        <f t="shared" si="111"/>
        <v>0</v>
      </c>
      <c r="Q2434" s="70">
        <f t="shared" si="112"/>
        <v>0</v>
      </c>
      <c r="S2434" s="8" t="e">
        <f t="shared" si="113"/>
        <v>#DIV/0!</v>
      </c>
      <c r="U2434" s="8">
        <f t="shared" si="114"/>
        <v>30.571152935812499</v>
      </c>
      <c r="V2434" s="8">
        <f t="shared" si="115"/>
        <v>0</v>
      </c>
      <c r="W2434" s="70">
        <f>SUM($V$2085:V2434)/($A2434-273.15)</f>
        <v>0</v>
      </c>
      <c r="X2434" s="70">
        <f t="shared" si="116"/>
        <v>0</v>
      </c>
      <c r="Y2434" s="70">
        <f t="shared" si="117"/>
        <v>0</v>
      </c>
    </row>
    <row r="2435" spans="1:25" s="8" customFormat="1" x14ac:dyDescent="0.25">
      <c r="A2435" s="70">
        <f t="shared" si="118"/>
        <v>624.15</v>
      </c>
      <c r="B2435" s="70">
        <f t="shared" si="119"/>
        <v>36.57167825094681</v>
      </c>
      <c r="C2435" s="70">
        <f t="shared" si="104"/>
        <v>32.743564509634837</v>
      </c>
      <c r="D2435" s="70">
        <f t="shared" si="101"/>
        <v>30.279631524766032</v>
      </c>
      <c r="E2435" s="70">
        <f t="shared" si="103"/>
        <v>32.743564509634837</v>
      </c>
      <c r="G2435" s="70">
        <f t="shared" si="105"/>
        <v>0</v>
      </c>
      <c r="H2435" s="70">
        <f>SUM(G$2085:$G2435)/($A2435-273.15)</f>
        <v>0</v>
      </c>
      <c r="I2435" s="70">
        <f t="shared" si="106"/>
        <v>0</v>
      </c>
      <c r="J2435" s="70">
        <f t="shared" si="107"/>
        <v>0</v>
      </c>
      <c r="K2435" s="70">
        <f t="shared" si="108"/>
        <v>0</v>
      </c>
      <c r="M2435" s="70">
        <f t="shared" si="109"/>
        <v>0</v>
      </c>
      <c r="N2435" s="70">
        <f>SUM($M$2085:M2435)/($A2435-273.15)</f>
        <v>0</v>
      </c>
      <c r="O2435" s="70">
        <f t="shared" si="110"/>
        <v>0</v>
      </c>
      <c r="P2435" s="70">
        <f t="shared" si="111"/>
        <v>0</v>
      </c>
      <c r="Q2435" s="70">
        <f t="shared" si="112"/>
        <v>0</v>
      </c>
      <c r="S2435" s="8" t="e">
        <f t="shared" si="113"/>
        <v>#DIV/0!</v>
      </c>
      <c r="U2435" s="8">
        <f t="shared" si="114"/>
        <v>30.578132788312498</v>
      </c>
      <c r="V2435" s="8">
        <f t="shared" si="115"/>
        <v>0</v>
      </c>
      <c r="W2435" s="70">
        <f>SUM($V$2085:V2435)/($A2435-273.15)</f>
        <v>0</v>
      </c>
      <c r="X2435" s="70">
        <f t="shared" si="116"/>
        <v>0</v>
      </c>
      <c r="Y2435" s="70">
        <f t="shared" si="117"/>
        <v>0</v>
      </c>
    </row>
    <row r="2436" spans="1:25" s="8" customFormat="1" x14ac:dyDescent="0.25">
      <c r="A2436" s="70">
        <f t="shared" si="118"/>
        <v>625.15</v>
      </c>
      <c r="B2436" s="70">
        <f t="shared" si="119"/>
        <v>36.582275157086073</v>
      </c>
      <c r="C2436" s="70">
        <f t="shared" si="104"/>
        <v>32.749618743489165</v>
      </c>
      <c r="D2436" s="70">
        <f t="shared" si="101"/>
        <v>30.286038235264389</v>
      </c>
      <c r="E2436" s="70">
        <f t="shared" si="103"/>
        <v>32.749618743489165</v>
      </c>
      <c r="G2436" s="70">
        <f t="shared" si="105"/>
        <v>0</v>
      </c>
      <c r="H2436" s="70">
        <f>SUM(G$2085:$G2436)/($A2436-273.15)</f>
        <v>0</v>
      </c>
      <c r="I2436" s="70">
        <f t="shared" si="106"/>
        <v>0</v>
      </c>
      <c r="J2436" s="70">
        <f t="shared" si="107"/>
        <v>0</v>
      </c>
      <c r="K2436" s="70">
        <f t="shared" si="108"/>
        <v>0</v>
      </c>
      <c r="M2436" s="70">
        <f t="shared" si="109"/>
        <v>0</v>
      </c>
      <c r="N2436" s="70">
        <f>SUM($M$2085:M2436)/($A2436-273.15)</f>
        <v>0</v>
      </c>
      <c r="O2436" s="70">
        <f t="shared" si="110"/>
        <v>0</v>
      </c>
      <c r="P2436" s="70">
        <f t="shared" si="111"/>
        <v>0</v>
      </c>
      <c r="Q2436" s="70">
        <f t="shared" si="112"/>
        <v>0</v>
      </c>
      <c r="S2436" s="8" t="e">
        <f t="shared" si="113"/>
        <v>#DIV/0!</v>
      </c>
      <c r="U2436" s="8">
        <f t="shared" si="114"/>
        <v>30.585128490812501</v>
      </c>
      <c r="V2436" s="8">
        <f t="shared" si="115"/>
        <v>0</v>
      </c>
      <c r="W2436" s="70">
        <f>SUM($V$2085:V2436)/($A2436-273.15)</f>
        <v>0</v>
      </c>
      <c r="X2436" s="70">
        <f t="shared" si="116"/>
        <v>0</v>
      </c>
      <c r="Y2436" s="70">
        <f t="shared" si="117"/>
        <v>0</v>
      </c>
    </row>
    <row r="2437" spans="1:25" s="8" customFormat="1" x14ac:dyDescent="0.25">
      <c r="A2437" s="70">
        <f t="shared" si="118"/>
        <v>626.15</v>
      </c>
      <c r="B2437" s="70">
        <f t="shared" si="119"/>
        <v>36.592897411448092</v>
      </c>
      <c r="C2437" s="70">
        <f t="shared" si="104"/>
        <v>32.755660979964468</v>
      </c>
      <c r="D2437" s="70">
        <f t="shared" si="101"/>
        <v>30.292450463667716</v>
      </c>
      <c r="E2437" s="70">
        <f t="shared" si="103"/>
        <v>32.755660979964468</v>
      </c>
      <c r="G2437" s="70">
        <f t="shared" si="105"/>
        <v>0</v>
      </c>
      <c r="H2437" s="70">
        <f>SUM(G$2085:$G2437)/($A2437-273.15)</f>
        <v>0</v>
      </c>
      <c r="I2437" s="70">
        <f t="shared" si="106"/>
        <v>0</v>
      </c>
      <c r="J2437" s="70">
        <f t="shared" si="107"/>
        <v>0</v>
      </c>
      <c r="K2437" s="70">
        <f t="shared" si="108"/>
        <v>0</v>
      </c>
      <c r="M2437" s="70">
        <f t="shared" si="109"/>
        <v>0</v>
      </c>
      <c r="N2437" s="70">
        <f>SUM($M$2085:M2437)/($A2437-273.15)</f>
        <v>0</v>
      </c>
      <c r="O2437" s="70">
        <f t="shared" si="110"/>
        <v>0</v>
      </c>
      <c r="P2437" s="70">
        <f t="shared" si="111"/>
        <v>0</v>
      </c>
      <c r="Q2437" s="70">
        <f t="shared" si="112"/>
        <v>0</v>
      </c>
      <c r="S2437" s="8" t="e">
        <f t="shared" si="113"/>
        <v>#DIV/0!</v>
      </c>
      <c r="U2437" s="8">
        <f t="shared" si="114"/>
        <v>30.592140043312497</v>
      </c>
      <c r="V2437" s="8">
        <f t="shared" si="115"/>
        <v>0</v>
      </c>
      <c r="W2437" s="70">
        <f>SUM($V$2085:V2437)/($A2437-273.15)</f>
        <v>0</v>
      </c>
      <c r="X2437" s="70">
        <f t="shared" si="116"/>
        <v>0</v>
      </c>
      <c r="Y2437" s="70">
        <f t="shared" si="117"/>
        <v>0</v>
      </c>
    </row>
    <row r="2438" spans="1:25" s="8" customFormat="1" x14ac:dyDescent="0.25">
      <c r="A2438" s="70">
        <f t="shared" si="118"/>
        <v>627.15</v>
      </c>
      <c r="B2438" s="70">
        <f t="shared" si="119"/>
        <v>36.603544801505613</v>
      </c>
      <c r="C2438" s="70">
        <f t="shared" si="104"/>
        <v>32.761691290612497</v>
      </c>
      <c r="D2438" s="70">
        <f t="shared" si="101"/>
        <v>30.298868131614554</v>
      </c>
      <c r="E2438" s="70">
        <f t="shared" si="103"/>
        <v>32.761691290612497</v>
      </c>
      <c r="G2438" s="70">
        <f t="shared" si="105"/>
        <v>0</v>
      </c>
      <c r="H2438" s="70">
        <f>SUM(G$2085:$G2438)/($A2438-273.15)</f>
        <v>0</v>
      </c>
      <c r="I2438" s="70">
        <f t="shared" si="106"/>
        <v>0</v>
      </c>
      <c r="J2438" s="70">
        <f t="shared" si="107"/>
        <v>0</v>
      </c>
      <c r="K2438" s="70">
        <f t="shared" si="108"/>
        <v>0</v>
      </c>
      <c r="M2438" s="70">
        <f t="shared" si="109"/>
        <v>0</v>
      </c>
      <c r="N2438" s="70">
        <f>SUM($M$2085:M2438)/($A2438-273.15)</f>
        <v>0</v>
      </c>
      <c r="O2438" s="70">
        <f t="shared" si="110"/>
        <v>0</v>
      </c>
      <c r="P2438" s="70">
        <f t="shared" si="111"/>
        <v>0</v>
      </c>
      <c r="Q2438" s="70">
        <f t="shared" si="112"/>
        <v>0</v>
      </c>
      <c r="S2438" s="8" t="e">
        <f t="shared" si="113"/>
        <v>#DIV/0!</v>
      </c>
      <c r="U2438" s="8">
        <f t="shared" si="114"/>
        <v>30.599167445812498</v>
      </c>
      <c r="V2438" s="8">
        <f t="shared" si="115"/>
        <v>0</v>
      </c>
      <c r="W2438" s="70">
        <f>SUM($V$2085:V2438)/($A2438-273.15)</f>
        <v>0</v>
      </c>
      <c r="X2438" s="70">
        <f t="shared" si="116"/>
        <v>0</v>
      </c>
      <c r="Y2438" s="70">
        <f t="shared" si="117"/>
        <v>0</v>
      </c>
    </row>
    <row r="2439" spans="1:25" s="8" customFormat="1" x14ac:dyDescent="0.25">
      <c r="A2439" s="70">
        <f t="shared" si="118"/>
        <v>628.15</v>
      </c>
      <c r="B2439" s="70">
        <f t="shared" si="119"/>
        <v>36.614217116421678</v>
      </c>
      <c r="C2439" s="70">
        <f t="shared" si="104"/>
        <v>32.767709746415939</v>
      </c>
      <c r="D2439" s="70">
        <f t="shared" si="101"/>
        <v>30.305291161366707</v>
      </c>
      <c r="E2439" s="70">
        <f t="shared" si="103"/>
        <v>32.767709746415939</v>
      </c>
      <c r="G2439" s="70">
        <f t="shared" si="105"/>
        <v>0</v>
      </c>
      <c r="H2439" s="70">
        <f>SUM(G$2085:$G2439)/($A2439-273.15)</f>
        <v>0</v>
      </c>
      <c r="I2439" s="70">
        <f t="shared" si="106"/>
        <v>0</v>
      </c>
      <c r="J2439" s="70">
        <f t="shared" si="107"/>
        <v>0</v>
      </c>
      <c r="K2439" s="70">
        <f t="shared" si="108"/>
        <v>0</v>
      </c>
      <c r="M2439" s="70">
        <f t="shared" si="109"/>
        <v>0</v>
      </c>
      <c r="N2439" s="70">
        <f>SUM($M$2085:M2439)/($A2439-273.15)</f>
        <v>0</v>
      </c>
      <c r="O2439" s="70">
        <f t="shared" si="110"/>
        <v>0</v>
      </c>
      <c r="P2439" s="70">
        <f t="shared" si="111"/>
        <v>0</v>
      </c>
      <c r="Q2439" s="70">
        <f t="shared" si="112"/>
        <v>0</v>
      </c>
      <c r="S2439" s="8" t="e">
        <f t="shared" si="113"/>
        <v>#DIV/0!</v>
      </c>
      <c r="U2439" s="8">
        <f t="shared" si="114"/>
        <v>30.606210698312498</v>
      </c>
      <c r="V2439" s="8">
        <f t="shared" si="115"/>
        <v>0</v>
      </c>
      <c r="W2439" s="70">
        <f>SUM($V$2085:V2439)/($A2439-273.15)</f>
        <v>0</v>
      </c>
      <c r="X2439" s="70">
        <f t="shared" si="116"/>
        <v>0</v>
      </c>
      <c r="Y2439" s="70">
        <f t="shared" si="117"/>
        <v>0</v>
      </c>
    </row>
    <row r="2440" spans="1:25" s="8" customFormat="1" x14ac:dyDescent="0.25">
      <c r="A2440" s="70">
        <f t="shared" si="118"/>
        <v>629.15</v>
      </c>
      <c r="B2440" s="70">
        <f t="shared" si="119"/>
        <v>36.6249141470336</v>
      </c>
      <c r="C2440" s="70">
        <f t="shared" si="104"/>
        <v>32.7737164177938</v>
      </c>
      <c r="D2440" s="70">
        <f t="shared" si="101"/>
        <v>30.311719475803276</v>
      </c>
      <c r="E2440" s="70">
        <f t="shared" si="103"/>
        <v>32.7737164177938</v>
      </c>
      <c r="G2440" s="70">
        <f t="shared" si="105"/>
        <v>0</v>
      </c>
      <c r="H2440" s="70">
        <f>SUM(G$2085:$G2440)/($A2440-273.15)</f>
        <v>0</v>
      </c>
      <c r="I2440" s="70">
        <f t="shared" si="106"/>
        <v>0</v>
      </c>
      <c r="J2440" s="70">
        <f t="shared" si="107"/>
        <v>0</v>
      </c>
      <c r="K2440" s="70">
        <f t="shared" si="108"/>
        <v>0</v>
      </c>
      <c r="M2440" s="70">
        <f t="shared" si="109"/>
        <v>0</v>
      </c>
      <c r="N2440" s="70">
        <f>SUM($M$2085:M2440)/($A2440-273.15)</f>
        <v>0</v>
      </c>
      <c r="O2440" s="70">
        <f t="shared" si="110"/>
        <v>0</v>
      </c>
      <c r="P2440" s="70">
        <f t="shared" si="111"/>
        <v>0</v>
      </c>
      <c r="Q2440" s="70">
        <f t="shared" si="112"/>
        <v>0</v>
      </c>
      <c r="S2440" s="8" t="e">
        <f t="shared" si="113"/>
        <v>#DIV/0!</v>
      </c>
      <c r="U2440" s="8">
        <f t="shared" si="114"/>
        <v>30.6132698008125</v>
      </c>
      <c r="V2440" s="8">
        <f t="shared" si="115"/>
        <v>0</v>
      </c>
      <c r="W2440" s="70">
        <f>SUM($V$2085:V2440)/($A2440-273.15)</f>
        <v>0</v>
      </c>
      <c r="X2440" s="70">
        <f t="shared" si="116"/>
        <v>0</v>
      </c>
      <c r="Y2440" s="70">
        <f t="shared" si="117"/>
        <v>0</v>
      </c>
    </row>
    <row r="2441" spans="1:25" s="8" customFormat="1" x14ac:dyDescent="0.25">
      <c r="A2441" s="70">
        <f t="shared" si="118"/>
        <v>630.15</v>
      </c>
      <c r="B2441" s="70">
        <f t="shared" si="119"/>
        <v>36.635635685836974</v>
      </c>
      <c r="C2441" s="70">
        <f t="shared" si="104"/>
        <v>32.779711374606791</v>
      </c>
      <c r="D2441" s="70">
        <f t="shared" si="101"/>
        <v>30.318152998414799</v>
      </c>
      <c r="E2441" s="70">
        <f t="shared" si="103"/>
        <v>32.779711374606791</v>
      </c>
      <c r="G2441" s="70">
        <f t="shared" si="105"/>
        <v>0</v>
      </c>
      <c r="H2441" s="70">
        <f>SUM(G$2085:$G2441)/($A2441-273.15)</f>
        <v>0</v>
      </c>
      <c r="I2441" s="70">
        <f t="shared" si="106"/>
        <v>0</v>
      </c>
      <c r="J2441" s="70">
        <f t="shared" si="107"/>
        <v>0</v>
      </c>
      <c r="K2441" s="70">
        <f t="shared" si="108"/>
        <v>0</v>
      </c>
      <c r="M2441" s="70">
        <f t="shared" si="109"/>
        <v>0</v>
      </c>
      <c r="N2441" s="70">
        <f>SUM($M$2085:M2441)/($A2441-273.15)</f>
        <v>0</v>
      </c>
      <c r="O2441" s="70">
        <f t="shared" si="110"/>
        <v>0</v>
      </c>
      <c r="P2441" s="70">
        <f t="shared" si="111"/>
        <v>0</v>
      </c>
      <c r="Q2441" s="70">
        <f t="shared" si="112"/>
        <v>0</v>
      </c>
      <c r="S2441" s="8" t="e">
        <f t="shared" si="113"/>
        <v>#DIV/0!</v>
      </c>
      <c r="U2441" s="8">
        <f t="shared" si="114"/>
        <v>30.620344753312498</v>
      </c>
      <c r="V2441" s="8">
        <f t="shared" si="115"/>
        <v>0</v>
      </c>
      <c r="W2441" s="70">
        <f>SUM($V$2085:V2441)/($A2441-273.15)</f>
        <v>0</v>
      </c>
      <c r="X2441" s="70">
        <f t="shared" si="116"/>
        <v>0</v>
      </c>
      <c r="Y2441" s="70">
        <f t="shared" si="117"/>
        <v>0</v>
      </c>
    </row>
    <row r="2442" spans="1:25" s="8" customFormat="1" x14ac:dyDescent="0.25">
      <c r="A2442" s="70">
        <f t="shared" si="118"/>
        <v>631.15</v>
      </c>
      <c r="B2442" s="70">
        <f t="shared" si="119"/>
        <v>36.646381526969954</v>
      </c>
      <c r="C2442" s="70">
        <f t="shared" si="104"/>
        <v>32.785694686162614</v>
      </c>
      <c r="D2442" s="70">
        <f t="shared" si="101"/>
        <v>30.324591653297468</v>
      </c>
      <c r="E2442" s="70">
        <f t="shared" si="103"/>
        <v>32.785694686162614</v>
      </c>
      <c r="G2442" s="70">
        <f t="shared" si="105"/>
        <v>0</v>
      </c>
      <c r="H2442" s="70">
        <f>SUM(G$2085:$G2442)/($A2442-273.15)</f>
        <v>0</v>
      </c>
      <c r="I2442" s="70">
        <f t="shared" si="106"/>
        <v>0</v>
      </c>
      <c r="J2442" s="70">
        <f t="shared" si="107"/>
        <v>0</v>
      </c>
      <c r="K2442" s="70">
        <f t="shared" si="108"/>
        <v>0</v>
      </c>
      <c r="M2442" s="70">
        <f t="shared" si="109"/>
        <v>0</v>
      </c>
      <c r="N2442" s="70">
        <f>SUM($M$2085:M2442)/($A2442-273.15)</f>
        <v>0</v>
      </c>
      <c r="O2442" s="70">
        <f t="shared" si="110"/>
        <v>0</v>
      </c>
      <c r="P2442" s="70">
        <f t="shared" si="111"/>
        <v>0</v>
      </c>
      <c r="Q2442" s="70">
        <f t="shared" si="112"/>
        <v>0</v>
      </c>
      <c r="S2442" s="8" t="e">
        <f t="shared" si="113"/>
        <v>#DIV/0!</v>
      </c>
      <c r="U2442" s="8">
        <f t="shared" si="114"/>
        <v>30.627435555812497</v>
      </c>
      <c r="V2442" s="8">
        <f t="shared" si="115"/>
        <v>0</v>
      </c>
      <c r="W2442" s="70">
        <f>SUM($V$2085:V2442)/($A2442-273.15)</f>
        <v>0</v>
      </c>
      <c r="X2442" s="70">
        <f t="shared" si="116"/>
        <v>0</v>
      </c>
      <c r="Y2442" s="70">
        <f t="shared" si="117"/>
        <v>0</v>
      </c>
    </row>
    <row r="2443" spans="1:25" s="8" customFormat="1" x14ac:dyDescent="0.25">
      <c r="A2443" s="70">
        <f t="shared" si="118"/>
        <v>632.15</v>
      </c>
      <c r="B2443" s="70">
        <f t="shared" si="119"/>
        <v>36.657151466197703</v>
      </c>
      <c r="C2443" s="70">
        <f t="shared" si="104"/>
        <v>32.79166642122123</v>
      </c>
      <c r="D2443" s="70">
        <f t="shared" si="101"/>
        <v>30.331035365147336</v>
      </c>
      <c r="E2443" s="70">
        <f t="shared" si="103"/>
        <v>32.79166642122123</v>
      </c>
      <c r="G2443" s="70">
        <f t="shared" si="105"/>
        <v>0</v>
      </c>
      <c r="H2443" s="70">
        <f>SUM(G$2085:$G2443)/($A2443-273.15)</f>
        <v>0</v>
      </c>
      <c r="I2443" s="70">
        <f t="shared" si="106"/>
        <v>0</v>
      </c>
      <c r="J2443" s="70">
        <f t="shared" si="107"/>
        <v>0</v>
      </c>
      <c r="K2443" s="70">
        <f t="shared" si="108"/>
        <v>0</v>
      </c>
      <c r="M2443" s="70">
        <f t="shared" si="109"/>
        <v>0</v>
      </c>
      <c r="N2443" s="70">
        <f>SUM($M$2085:M2443)/($A2443-273.15)</f>
        <v>0</v>
      </c>
      <c r="O2443" s="70">
        <f t="shared" si="110"/>
        <v>0</v>
      </c>
      <c r="P2443" s="70">
        <f t="shared" si="111"/>
        <v>0</v>
      </c>
      <c r="Q2443" s="70">
        <f t="shared" si="112"/>
        <v>0</v>
      </c>
      <c r="S2443" s="8" t="e">
        <f t="shared" si="113"/>
        <v>#DIV/0!</v>
      </c>
      <c r="U2443" s="8">
        <f t="shared" si="114"/>
        <v>30.634542208312496</v>
      </c>
      <c r="V2443" s="8">
        <f t="shared" si="115"/>
        <v>0</v>
      </c>
      <c r="W2443" s="70">
        <f>SUM($V$2085:V2443)/($A2443-273.15)</f>
        <v>0</v>
      </c>
      <c r="X2443" s="70">
        <f t="shared" si="116"/>
        <v>0</v>
      </c>
      <c r="Y2443" s="70">
        <f t="shared" si="117"/>
        <v>0</v>
      </c>
    </row>
    <row r="2444" spans="1:25" s="8" customFormat="1" x14ac:dyDescent="0.25">
      <c r="A2444" s="70">
        <f t="shared" si="118"/>
        <v>633.15</v>
      </c>
      <c r="B2444" s="70">
        <f t="shared" si="119"/>
        <v>36.667945300896918</v>
      </c>
      <c r="C2444" s="70">
        <f t="shared" si="104"/>
        <v>32.797626648000019</v>
      </c>
      <c r="D2444" s="70">
        <f t="shared" si="101"/>
        <v>30.337484059254681</v>
      </c>
      <c r="E2444" s="70">
        <f t="shared" si="103"/>
        <v>32.797626648000019</v>
      </c>
      <c r="G2444" s="70">
        <f t="shared" si="105"/>
        <v>0</v>
      </c>
      <c r="H2444" s="70">
        <f>SUM(G$2085:$G2444)/($A2444-273.15)</f>
        <v>0</v>
      </c>
      <c r="I2444" s="70">
        <f t="shared" si="106"/>
        <v>0</v>
      </c>
      <c r="J2444" s="70">
        <f t="shared" si="107"/>
        <v>0</v>
      </c>
      <c r="K2444" s="70">
        <f t="shared" si="108"/>
        <v>0</v>
      </c>
      <c r="M2444" s="70">
        <f t="shared" si="109"/>
        <v>0</v>
      </c>
      <c r="N2444" s="70">
        <f>SUM($M$2085:M2444)/($A2444-273.15)</f>
        <v>0</v>
      </c>
      <c r="O2444" s="70">
        <f t="shared" si="110"/>
        <v>0</v>
      </c>
      <c r="P2444" s="70">
        <f t="shared" si="111"/>
        <v>0</v>
      </c>
      <c r="Q2444" s="70">
        <f t="shared" si="112"/>
        <v>0</v>
      </c>
      <c r="S2444" s="8" t="e">
        <f t="shared" si="113"/>
        <v>#DIV/0!</v>
      </c>
      <c r="U2444" s="8">
        <f t="shared" si="114"/>
        <v>30.641664710812499</v>
      </c>
      <c r="V2444" s="8">
        <f t="shared" si="115"/>
        <v>0</v>
      </c>
      <c r="W2444" s="70">
        <f>SUM($V$2085:V2444)/($A2444-273.15)</f>
        <v>0</v>
      </c>
      <c r="X2444" s="70">
        <f t="shared" si="116"/>
        <v>0</v>
      </c>
      <c r="Y2444" s="70">
        <f t="shared" si="117"/>
        <v>0</v>
      </c>
    </row>
    <row r="2445" spans="1:25" s="8" customFormat="1" x14ac:dyDescent="0.25">
      <c r="A2445" s="70">
        <f t="shared" si="118"/>
        <v>634.15</v>
      </c>
      <c r="B2445" s="70">
        <f t="shared" si="119"/>
        <v>36.678762830040654</v>
      </c>
      <c r="C2445" s="70">
        <f t="shared" si="104"/>
        <v>32.803575434178917</v>
      </c>
      <c r="D2445" s="70">
        <f t="shared" si="101"/>
        <v>30.343937661498362</v>
      </c>
      <c r="E2445" s="70">
        <f t="shared" si="103"/>
        <v>32.803575434178917</v>
      </c>
      <c r="G2445" s="70">
        <f t="shared" si="105"/>
        <v>0</v>
      </c>
      <c r="H2445" s="70">
        <f>SUM(G$2085:$G2445)/($A2445-273.15)</f>
        <v>0</v>
      </c>
      <c r="I2445" s="70">
        <f t="shared" si="106"/>
        <v>0</v>
      </c>
      <c r="J2445" s="70">
        <f t="shared" si="107"/>
        <v>0</v>
      </c>
      <c r="K2445" s="70">
        <f t="shared" si="108"/>
        <v>0</v>
      </c>
      <c r="M2445" s="70">
        <f t="shared" si="109"/>
        <v>0</v>
      </c>
      <c r="N2445" s="70">
        <f>SUM($M$2085:M2445)/($A2445-273.15)</f>
        <v>0</v>
      </c>
      <c r="O2445" s="70">
        <f t="shared" si="110"/>
        <v>0</v>
      </c>
      <c r="P2445" s="70">
        <f t="shared" si="111"/>
        <v>0</v>
      </c>
      <c r="Q2445" s="70">
        <f t="shared" si="112"/>
        <v>0</v>
      </c>
      <c r="S2445" s="8" t="e">
        <f t="shared" si="113"/>
        <v>#DIV/0!</v>
      </c>
      <c r="U2445" s="8">
        <f t="shared" si="114"/>
        <v>30.648803063312496</v>
      </c>
      <c r="V2445" s="8">
        <f t="shared" si="115"/>
        <v>0</v>
      </c>
      <c r="W2445" s="70">
        <f>SUM($V$2085:V2445)/($A2445-273.15)</f>
        <v>0</v>
      </c>
      <c r="X2445" s="70">
        <f t="shared" si="116"/>
        <v>0</v>
      </c>
      <c r="Y2445" s="70">
        <f t="shared" si="117"/>
        <v>0</v>
      </c>
    </row>
    <row r="2446" spans="1:25" s="8" customFormat="1" x14ac:dyDescent="0.25">
      <c r="A2446" s="70">
        <f t="shared" si="118"/>
        <v>635.15</v>
      </c>
      <c r="B2446" s="70">
        <f t="shared" si="119"/>
        <v>36.689603854183254</v>
      </c>
      <c r="C2446" s="70">
        <f t="shared" si="104"/>
        <v>32.809512846905506</v>
      </c>
      <c r="D2446" s="70">
        <f t="shared" si="101"/>
        <v>30.350396098340276</v>
      </c>
      <c r="E2446" s="70">
        <f t="shared" si="103"/>
        <v>32.809512846905506</v>
      </c>
      <c r="G2446" s="70">
        <f t="shared" si="105"/>
        <v>0</v>
      </c>
      <c r="H2446" s="70">
        <f>SUM(G$2085:$G2446)/($A2446-273.15)</f>
        <v>0</v>
      </c>
      <c r="I2446" s="70">
        <f t="shared" si="106"/>
        <v>0</v>
      </c>
      <c r="J2446" s="70">
        <f t="shared" si="107"/>
        <v>0</v>
      </c>
      <c r="K2446" s="70">
        <f t="shared" si="108"/>
        <v>0</v>
      </c>
      <c r="M2446" s="70">
        <f t="shared" si="109"/>
        <v>0</v>
      </c>
      <c r="N2446" s="70">
        <f>SUM($M$2085:M2446)/($A2446-273.15)</f>
        <v>0</v>
      </c>
      <c r="O2446" s="70">
        <f t="shared" si="110"/>
        <v>0</v>
      </c>
      <c r="P2446" s="70">
        <f t="shared" si="111"/>
        <v>0</v>
      </c>
      <c r="Q2446" s="70">
        <f t="shared" si="112"/>
        <v>0</v>
      </c>
      <c r="S2446" s="8" t="e">
        <f t="shared" si="113"/>
        <v>#DIV/0!</v>
      </c>
      <c r="U2446" s="8">
        <f t="shared" si="114"/>
        <v>30.655957265812496</v>
      </c>
      <c r="V2446" s="8">
        <f t="shared" si="115"/>
        <v>0</v>
      </c>
      <c r="W2446" s="70">
        <f>SUM($V$2085:V2446)/($A2446-273.15)</f>
        <v>0</v>
      </c>
      <c r="X2446" s="70">
        <f t="shared" si="116"/>
        <v>0</v>
      </c>
      <c r="Y2446" s="70">
        <f t="shared" si="117"/>
        <v>0</v>
      </c>
    </row>
    <row r="2447" spans="1:25" s="8" customFormat="1" x14ac:dyDescent="0.25">
      <c r="A2447" s="70">
        <f t="shared" si="118"/>
        <v>636.15</v>
      </c>
      <c r="B2447" s="70">
        <f t="shared" si="119"/>
        <v>36.700468175445359</v>
      </c>
      <c r="C2447" s="70">
        <f t="shared" si="104"/>
        <v>32.815438952800008</v>
      </c>
      <c r="D2447" s="70">
        <f t="shared" si="101"/>
        <v>30.356859296819845</v>
      </c>
      <c r="E2447" s="70">
        <f t="shared" si="103"/>
        <v>32.815438952800008</v>
      </c>
      <c r="G2447" s="70">
        <f t="shared" si="105"/>
        <v>0</v>
      </c>
      <c r="H2447" s="70">
        <f>SUM(G$2085:$G2447)/($A2447-273.15)</f>
        <v>0</v>
      </c>
      <c r="I2447" s="70">
        <f t="shared" si="106"/>
        <v>0</v>
      </c>
      <c r="J2447" s="70">
        <f t="shared" si="107"/>
        <v>0</v>
      </c>
      <c r="K2447" s="70">
        <f t="shared" si="108"/>
        <v>0</v>
      </c>
      <c r="M2447" s="70">
        <f t="shared" si="109"/>
        <v>0</v>
      </c>
      <c r="N2447" s="70">
        <f>SUM($M$2085:M2447)/($A2447-273.15)</f>
        <v>0</v>
      </c>
      <c r="O2447" s="70">
        <f t="shared" si="110"/>
        <v>0</v>
      </c>
      <c r="P2447" s="70">
        <f t="shared" si="111"/>
        <v>0</v>
      </c>
      <c r="Q2447" s="70">
        <f t="shared" si="112"/>
        <v>0</v>
      </c>
      <c r="S2447" s="8" t="e">
        <f t="shared" si="113"/>
        <v>#DIV/0!</v>
      </c>
      <c r="U2447" s="8">
        <f t="shared" si="114"/>
        <v>30.663127318312501</v>
      </c>
      <c r="V2447" s="8">
        <f t="shared" si="115"/>
        <v>0</v>
      </c>
      <c r="W2447" s="70">
        <f>SUM($V$2085:V2447)/($A2447-273.15)</f>
        <v>0</v>
      </c>
      <c r="X2447" s="70">
        <f t="shared" si="116"/>
        <v>0</v>
      </c>
      <c r="Y2447" s="70">
        <f t="shared" si="117"/>
        <v>0</v>
      </c>
    </row>
    <row r="2448" spans="1:25" s="8" customFormat="1" x14ac:dyDescent="0.25">
      <c r="A2448" s="70">
        <f t="shared" si="118"/>
        <v>637.15</v>
      </c>
      <c r="B2448" s="70">
        <f t="shared" si="119"/>
        <v>36.711355597499313</v>
      </c>
      <c r="C2448" s="70">
        <f t="shared" si="104"/>
        <v>32.821353817960244</v>
      </c>
      <c r="D2448" s="70">
        <f t="shared" si="101"/>
        <v>30.363327184548623</v>
      </c>
      <c r="E2448" s="70">
        <f t="shared" si="103"/>
        <v>32.821353817960244</v>
      </c>
      <c r="G2448" s="70">
        <f t="shared" si="105"/>
        <v>0</v>
      </c>
      <c r="H2448" s="70">
        <f>SUM(G$2085:$G2448)/($A2448-273.15)</f>
        <v>0</v>
      </c>
      <c r="I2448" s="70">
        <f t="shared" si="106"/>
        <v>0</v>
      </c>
      <c r="J2448" s="70">
        <f t="shared" si="107"/>
        <v>0</v>
      </c>
      <c r="K2448" s="70">
        <f t="shared" si="108"/>
        <v>0</v>
      </c>
      <c r="M2448" s="70">
        <f t="shared" si="109"/>
        <v>0</v>
      </c>
      <c r="N2448" s="70">
        <f>SUM($M$2085:M2448)/($A2448-273.15)</f>
        <v>0</v>
      </c>
      <c r="O2448" s="70">
        <f t="shared" si="110"/>
        <v>0</v>
      </c>
      <c r="P2448" s="70">
        <f t="shared" si="111"/>
        <v>0</v>
      </c>
      <c r="Q2448" s="70">
        <f t="shared" si="112"/>
        <v>0</v>
      </c>
      <c r="S2448" s="8" t="e">
        <f t="shared" si="113"/>
        <v>#DIV/0!</v>
      </c>
      <c r="U2448" s="8">
        <f t="shared" si="114"/>
        <v>30.670313220812499</v>
      </c>
      <c r="V2448" s="8">
        <f t="shared" si="115"/>
        <v>0</v>
      </c>
      <c r="W2448" s="70">
        <f>SUM($V$2085:V2448)/($A2448-273.15)</f>
        <v>0</v>
      </c>
      <c r="X2448" s="70">
        <f t="shared" si="116"/>
        <v>0</v>
      </c>
      <c r="Y2448" s="70">
        <f t="shared" si="117"/>
        <v>0</v>
      </c>
    </row>
    <row r="2449" spans="1:25" s="8" customFormat="1" x14ac:dyDescent="0.25">
      <c r="A2449" s="70">
        <f t="shared" si="118"/>
        <v>638.15</v>
      </c>
      <c r="B2449" s="70">
        <f t="shared" si="119"/>
        <v>36.722265925554467</v>
      </c>
      <c r="C2449" s="70">
        <f t="shared" si="104"/>
        <v>32.827257507966586</v>
      </c>
      <c r="D2449" s="70">
        <f t="shared" si="101"/>
        <v>30.369799689704866</v>
      </c>
      <c r="E2449" s="70">
        <f t="shared" si="103"/>
        <v>32.827257507966586</v>
      </c>
      <c r="G2449" s="70">
        <f t="shared" si="105"/>
        <v>0</v>
      </c>
      <c r="H2449" s="70">
        <f>SUM(G$2085:$G2449)/($A2449-273.15)</f>
        <v>0</v>
      </c>
      <c r="I2449" s="70">
        <f t="shared" si="106"/>
        <v>0</v>
      </c>
      <c r="J2449" s="70">
        <f t="shared" si="107"/>
        <v>0</v>
      </c>
      <c r="K2449" s="70">
        <f t="shared" si="108"/>
        <v>0</v>
      </c>
      <c r="M2449" s="70">
        <f t="shared" si="109"/>
        <v>0</v>
      </c>
      <c r="N2449" s="70">
        <f>SUM($M$2085:M2449)/($A2449-273.15)</f>
        <v>0</v>
      </c>
      <c r="O2449" s="70">
        <f t="shared" si="110"/>
        <v>0</v>
      </c>
      <c r="P2449" s="70">
        <f t="shared" si="111"/>
        <v>0</v>
      </c>
      <c r="Q2449" s="70">
        <f t="shared" si="112"/>
        <v>0</v>
      </c>
      <c r="S2449" s="8" t="e">
        <f t="shared" si="113"/>
        <v>#DIV/0!</v>
      </c>
      <c r="U2449" s="8">
        <f t="shared" si="114"/>
        <v>30.677514973312498</v>
      </c>
      <c r="V2449" s="8">
        <f t="shared" si="115"/>
        <v>0</v>
      </c>
      <c r="W2449" s="70">
        <f>SUM($V$2085:V2449)/($A2449-273.15)</f>
        <v>0</v>
      </c>
      <c r="X2449" s="70">
        <f t="shared" si="116"/>
        <v>0</v>
      </c>
      <c r="Y2449" s="70">
        <f t="shared" si="117"/>
        <v>0</v>
      </c>
    </row>
    <row r="2450" spans="1:25" s="8" customFormat="1" x14ac:dyDescent="0.25">
      <c r="A2450" s="70">
        <f t="shared" si="118"/>
        <v>639.15</v>
      </c>
      <c r="B2450" s="70">
        <f t="shared" si="119"/>
        <v>36.733198966342826</v>
      </c>
      <c r="C2450" s="70">
        <f t="shared" si="104"/>
        <v>32.833150087886764</v>
      </c>
      <c r="D2450" s="70">
        <f t="shared" si="101"/>
        <v>30.376276741028253</v>
      </c>
      <c r="E2450" s="70">
        <f t="shared" si="103"/>
        <v>32.833150087886764</v>
      </c>
      <c r="G2450" s="70">
        <f t="shared" si="105"/>
        <v>0</v>
      </c>
      <c r="H2450" s="70">
        <f>SUM(G$2085:$G2450)/($A2450-273.15)</f>
        <v>0</v>
      </c>
      <c r="I2450" s="70">
        <f t="shared" si="106"/>
        <v>0</v>
      </c>
      <c r="J2450" s="70">
        <f t="shared" si="107"/>
        <v>0</v>
      </c>
      <c r="K2450" s="70">
        <f t="shared" si="108"/>
        <v>0</v>
      </c>
      <c r="M2450" s="70">
        <f t="shared" si="109"/>
        <v>0</v>
      </c>
      <c r="N2450" s="70">
        <f>SUM($M$2085:M2450)/($A2450-273.15)</f>
        <v>0</v>
      </c>
      <c r="O2450" s="70">
        <f t="shared" si="110"/>
        <v>0</v>
      </c>
      <c r="P2450" s="70">
        <f t="shared" si="111"/>
        <v>0</v>
      </c>
      <c r="Q2450" s="70">
        <f t="shared" si="112"/>
        <v>0</v>
      </c>
      <c r="S2450" s="8" t="e">
        <f t="shared" si="113"/>
        <v>#DIV/0!</v>
      </c>
      <c r="U2450" s="8">
        <f t="shared" si="114"/>
        <v>30.684732575812497</v>
      </c>
      <c r="V2450" s="8">
        <f t="shared" si="115"/>
        <v>0</v>
      </c>
      <c r="W2450" s="70">
        <f>SUM($V$2085:V2450)/($A2450-273.15)</f>
        <v>0</v>
      </c>
      <c r="X2450" s="70">
        <f t="shared" si="116"/>
        <v>0</v>
      </c>
      <c r="Y2450" s="70">
        <f t="shared" si="117"/>
        <v>0</v>
      </c>
    </row>
    <row r="2451" spans="1:25" s="8" customFormat="1" x14ac:dyDescent="0.25">
      <c r="A2451" s="70">
        <f t="shared" si="118"/>
        <v>640.15</v>
      </c>
      <c r="B2451" s="70">
        <f t="shared" si="119"/>
        <v>36.744154528104751</v>
      </c>
      <c r="C2451" s="70">
        <f t="shared" si="104"/>
        <v>32.839031622280672</v>
      </c>
      <c r="D2451" s="70">
        <f t="shared" si="101"/>
        <v>30.38275826781463</v>
      </c>
      <c r="E2451" s="70">
        <f t="shared" si="103"/>
        <v>32.839031622280672</v>
      </c>
      <c r="G2451" s="70">
        <f t="shared" si="105"/>
        <v>0</v>
      </c>
      <c r="H2451" s="70">
        <f>SUM(G$2085:$G2451)/($A2451-273.15)</f>
        <v>0</v>
      </c>
      <c r="I2451" s="70">
        <f t="shared" si="106"/>
        <v>0</v>
      </c>
      <c r="J2451" s="70">
        <f t="shared" si="107"/>
        <v>0</v>
      </c>
      <c r="K2451" s="70">
        <f t="shared" si="108"/>
        <v>0</v>
      </c>
      <c r="M2451" s="70">
        <f t="shared" si="109"/>
        <v>0</v>
      </c>
      <c r="N2451" s="70">
        <f>SUM($M$2085:M2451)/($A2451-273.15)</f>
        <v>0</v>
      </c>
      <c r="O2451" s="70">
        <f t="shared" si="110"/>
        <v>0</v>
      </c>
      <c r="P2451" s="70">
        <f t="shared" si="111"/>
        <v>0</v>
      </c>
      <c r="Q2451" s="70">
        <f t="shared" si="112"/>
        <v>0</v>
      </c>
      <c r="S2451" s="8" t="e">
        <f t="shared" si="113"/>
        <v>#DIV/0!</v>
      </c>
      <c r="U2451" s="8">
        <f t="shared" si="114"/>
        <v>30.6919660283125</v>
      </c>
      <c r="V2451" s="8">
        <f t="shared" si="115"/>
        <v>0</v>
      </c>
      <c r="W2451" s="70">
        <f>SUM($V$2085:V2451)/($A2451-273.15)</f>
        <v>0</v>
      </c>
      <c r="X2451" s="70">
        <f t="shared" si="116"/>
        <v>0</v>
      </c>
      <c r="Y2451" s="70">
        <f t="shared" si="117"/>
        <v>0</v>
      </c>
    </row>
    <row r="2452" spans="1:25" s="8" customFormat="1" x14ac:dyDescent="0.25">
      <c r="A2452" s="70">
        <f t="shared" si="118"/>
        <v>641.15</v>
      </c>
      <c r="B2452" s="70">
        <f t="shared" si="119"/>
        <v>36.755132420574881</v>
      </c>
      <c r="C2452" s="70">
        <f t="shared" si="104"/>
        <v>32.844902175205156</v>
      </c>
      <c r="D2452" s="70">
        <f t="shared" si="101"/>
        <v>30.389244199910777</v>
      </c>
      <c r="E2452" s="70">
        <f t="shared" si="103"/>
        <v>32.844902175205156</v>
      </c>
      <c r="G2452" s="70">
        <f t="shared" si="105"/>
        <v>0</v>
      </c>
      <c r="H2452" s="70">
        <f>SUM(G$2085:$G2452)/($A2452-273.15)</f>
        <v>0</v>
      </c>
      <c r="I2452" s="70">
        <f t="shared" si="106"/>
        <v>0</v>
      </c>
      <c r="J2452" s="70">
        <f t="shared" si="107"/>
        <v>0</v>
      </c>
      <c r="K2452" s="70">
        <f t="shared" si="108"/>
        <v>0</v>
      </c>
      <c r="M2452" s="70">
        <f t="shared" si="109"/>
        <v>0</v>
      </c>
      <c r="N2452" s="70">
        <f>SUM($M$2085:M2452)/($A2452-273.15)</f>
        <v>0</v>
      </c>
      <c r="O2452" s="70">
        <f t="shared" si="110"/>
        <v>0</v>
      </c>
      <c r="P2452" s="70">
        <f t="shared" si="111"/>
        <v>0</v>
      </c>
      <c r="Q2452" s="70">
        <f t="shared" si="112"/>
        <v>0</v>
      </c>
      <c r="S2452" s="8" t="e">
        <f t="shared" si="113"/>
        <v>#DIV/0!</v>
      </c>
      <c r="U2452" s="8">
        <f t="shared" si="114"/>
        <v>30.699215330812496</v>
      </c>
      <c r="V2452" s="8">
        <f t="shared" si="115"/>
        <v>0</v>
      </c>
      <c r="W2452" s="70">
        <f>SUM($V$2085:V2452)/($A2452-273.15)</f>
        <v>0</v>
      </c>
      <c r="X2452" s="70">
        <f t="shared" si="116"/>
        <v>0</v>
      </c>
      <c r="Y2452" s="70">
        <f t="shared" si="117"/>
        <v>0</v>
      </c>
    </row>
    <row r="2453" spans="1:25" s="8" customFormat="1" x14ac:dyDescent="0.25">
      <c r="A2453" s="70">
        <f t="shared" si="118"/>
        <v>642.15</v>
      </c>
      <c r="B2453" s="70">
        <f t="shared" si="119"/>
        <v>36.766132454968172</v>
      </c>
      <c r="C2453" s="70">
        <f t="shared" si="104"/>
        <v>32.850761810218643</v>
      </c>
      <c r="D2453" s="70">
        <f t="shared" si="101"/>
        <v>30.395734467709307</v>
      </c>
      <c r="E2453" s="70">
        <f t="shared" si="103"/>
        <v>32.850761810218643</v>
      </c>
      <c r="G2453" s="70">
        <f t="shared" si="105"/>
        <v>0</v>
      </c>
      <c r="H2453" s="70">
        <f>SUM(G$2085:$G2453)/($A2453-273.15)</f>
        <v>0</v>
      </c>
      <c r="I2453" s="70">
        <f t="shared" si="106"/>
        <v>0</v>
      </c>
      <c r="J2453" s="70">
        <f t="shared" si="107"/>
        <v>0</v>
      </c>
      <c r="K2453" s="70">
        <f t="shared" si="108"/>
        <v>0</v>
      </c>
      <c r="M2453" s="70">
        <f t="shared" si="109"/>
        <v>0</v>
      </c>
      <c r="N2453" s="70">
        <f>SUM($M$2085:M2453)/($A2453-273.15)</f>
        <v>0</v>
      </c>
      <c r="O2453" s="70">
        <f t="shared" si="110"/>
        <v>0</v>
      </c>
      <c r="P2453" s="70">
        <f t="shared" si="111"/>
        <v>0</v>
      </c>
      <c r="Q2453" s="70">
        <f t="shared" si="112"/>
        <v>0</v>
      </c>
      <c r="S2453" s="8" t="e">
        <f t="shared" si="113"/>
        <v>#DIV/0!</v>
      </c>
      <c r="U2453" s="8">
        <f t="shared" si="114"/>
        <v>30.7064804833125</v>
      </c>
      <c r="V2453" s="8">
        <f t="shared" si="115"/>
        <v>0</v>
      </c>
      <c r="W2453" s="70">
        <f>SUM($V$2085:V2453)/($A2453-273.15)</f>
        <v>0</v>
      </c>
      <c r="X2453" s="70">
        <f t="shared" si="116"/>
        <v>0</v>
      </c>
      <c r="Y2453" s="70">
        <f t="shared" si="117"/>
        <v>0</v>
      </c>
    </row>
    <row r="2454" spans="1:25" s="8" customFormat="1" x14ac:dyDescent="0.25">
      <c r="A2454" s="70">
        <f t="shared" si="118"/>
        <v>643.15</v>
      </c>
      <c r="B2454" s="70">
        <f t="shared" si="119"/>
        <v>36.777154443966097</v>
      </c>
      <c r="C2454" s="70">
        <f t="shared" si="104"/>
        <v>32.856610590385841</v>
      </c>
      <c r="D2454" s="70">
        <f t="shared" si="101"/>
        <v>30.402229002143542</v>
      </c>
      <c r="E2454" s="70">
        <f t="shared" si="103"/>
        <v>32.856610590385841</v>
      </c>
      <c r="G2454" s="70">
        <f t="shared" si="105"/>
        <v>0</v>
      </c>
      <c r="H2454" s="70">
        <f>SUM(G$2085:$G2454)/($A2454-273.15)</f>
        <v>0</v>
      </c>
      <c r="I2454" s="70">
        <f t="shared" si="106"/>
        <v>0</v>
      </c>
      <c r="J2454" s="70">
        <f t="shared" si="107"/>
        <v>0</v>
      </c>
      <c r="K2454" s="70">
        <f t="shared" si="108"/>
        <v>0</v>
      </c>
      <c r="M2454" s="70">
        <f t="shared" si="109"/>
        <v>0</v>
      </c>
      <c r="N2454" s="70">
        <f>SUM($M$2085:M2454)/($A2454-273.15)</f>
        <v>0</v>
      </c>
      <c r="O2454" s="70">
        <f t="shared" si="110"/>
        <v>0</v>
      </c>
      <c r="P2454" s="70">
        <f t="shared" si="111"/>
        <v>0</v>
      </c>
      <c r="Q2454" s="70">
        <f t="shared" si="112"/>
        <v>0</v>
      </c>
      <c r="S2454" s="8" t="e">
        <f t="shared" si="113"/>
        <v>#DIV/0!</v>
      </c>
      <c r="U2454" s="8">
        <f t="shared" si="114"/>
        <v>30.713761485812498</v>
      </c>
      <c r="V2454" s="8">
        <f t="shared" si="115"/>
        <v>0</v>
      </c>
      <c r="W2454" s="70">
        <f>SUM($V$2085:V2454)/($A2454-273.15)</f>
        <v>0</v>
      </c>
      <c r="X2454" s="70">
        <f t="shared" si="116"/>
        <v>0</v>
      </c>
      <c r="Y2454" s="70">
        <f t="shared" si="117"/>
        <v>0</v>
      </c>
    </row>
    <row r="2455" spans="1:25" s="8" customFormat="1" x14ac:dyDescent="0.25">
      <c r="A2455" s="70">
        <f t="shared" si="118"/>
        <v>644.15</v>
      </c>
      <c r="B2455" s="70">
        <f t="shared" si="119"/>
        <v>36.788198201702997</v>
      </c>
      <c r="C2455" s="70">
        <f t="shared" si="104"/>
        <v>32.862448578282354</v>
      </c>
      <c r="D2455" s="70">
        <f t="shared" si="101"/>
        <v>30.408727734682493</v>
      </c>
      <c r="E2455" s="70">
        <f t="shared" si="103"/>
        <v>32.862448578282354</v>
      </c>
      <c r="G2455" s="70">
        <f t="shared" si="105"/>
        <v>0</v>
      </c>
      <c r="H2455" s="70">
        <f>SUM(G$2085:$G2455)/($A2455-273.15)</f>
        <v>0</v>
      </c>
      <c r="I2455" s="70">
        <f t="shared" si="106"/>
        <v>0</v>
      </c>
      <c r="J2455" s="70">
        <f t="shared" si="107"/>
        <v>0</v>
      </c>
      <c r="K2455" s="70">
        <f t="shared" si="108"/>
        <v>0</v>
      </c>
      <c r="M2455" s="70">
        <f t="shared" si="109"/>
        <v>0</v>
      </c>
      <c r="N2455" s="70">
        <f>SUM($M$2085:M2455)/($A2455-273.15)</f>
        <v>0</v>
      </c>
      <c r="O2455" s="70">
        <f t="shared" si="110"/>
        <v>0</v>
      </c>
      <c r="P2455" s="70">
        <f t="shared" si="111"/>
        <v>0</v>
      </c>
      <c r="Q2455" s="70">
        <f t="shared" si="112"/>
        <v>0</v>
      </c>
      <c r="S2455" s="8" t="e">
        <f t="shared" si="113"/>
        <v>#DIV/0!</v>
      </c>
      <c r="U2455" s="8">
        <f t="shared" si="114"/>
        <v>30.721058338312499</v>
      </c>
      <c r="V2455" s="8">
        <f t="shared" si="115"/>
        <v>0</v>
      </c>
      <c r="W2455" s="70">
        <f>SUM($V$2085:V2455)/($A2455-273.15)</f>
        <v>0</v>
      </c>
      <c r="X2455" s="70">
        <f t="shared" si="116"/>
        <v>0</v>
      </c>
      <c r="Y2455" s="70">
        <f t="shared" si="117"/>
        <v>0</v>
      </c>
    </row>
    <row r="2456" spans="1:25" s="8" customFormat="1" x14ac:dyDescent="0.25">
      <c r="A2456" s="70">
        <f t="shared" si="118"/>
        <v>645.15</v>
      </c>
      <c r="B2456" s="70">
        <f t="shared" si="119"/>
        <v>36.799263543752573</v>
      </c>
      <c r="C2456" s="70">
        <f t="shared" si="104"/>
        <v>32.868275835999142</v>
      </c>
      <c r="D2456" s="70">
        <f t="shared" si="101"/>
        <v>30.415230597325902</v>
      </c>
      <c r="E2456" s="70">
        <f t="shared" si="103"/>
        <v>32.868275835999142</v>
      </c>
      <c r="G2456" s="70">
        <f t="shared" si="105"/>
        <v>0</v>
      </c>
      <c r="H2456" s="70">
        <f>SUM(G$2085:$G2456)/($A2456-273.15)</f>
        <v>0</v>
      </c>
      <c r="I2456" s="70">
        <f t="shared" si="106"/>
        <v>0</v>
      </c>
      <c r="J2456" s="70">
        <f t="shared" si="107"/>
        <v>0</v>
      </c>
      <c r="K2456" s="70">
        <f t="shared" si="108"/>
        <v>0</v>
      </c>
      <c r="M2456" s="70">
        <f t="shared" si="109"/>
        <v>0</v>
      </c>
      <c r="N2456" s="70">
        <f>SUM($M$2085:M2456)/($A2456-273.15)</f>
        <v>0</v>
      </c>
      <c r="O2456" s="70">
        <f t="shared" si="110"/>
        <v>0</v>
      </c>
      <c r="P2456" s="70">
        <f t="shared" si="111"/>
        <v>0</v>
      </c>
      <c r="Q2456" s="70">
        <f t="shared" si="112"/>
        <v>0</v>
      </c>
      <c r="S2456" s="8" t="e">
        <f t="shared" si="113"/>
        <v>#DIV/0!</v>
      </c>
      <c r="U2456" s="8">
        <f t="shared" si="114"/>
        <v>30.728371040812501</v>
      </c>
      <c r="V2456" s="8">
        <f t="shared" si="115"/>
        <v>0</v>
      </c>
      <c r="W2456" s="70">
        <f>SUM($V$2085:V2456)/($A2456-273.15)</f>
        <v>0</v>
      </c>
      <c r="X2456" s="70">
        <f t="shared" si="116"/>
        <v>0</v>
      </c>
      <c r="Y2456" s="70">
        <f t="shared" si="117"/>
        <v>0</v>
      </c>
    </row>
    <row r="2457" spans="1:25" s="8" customFormat="1" x14ac:dyDescent="0.25">
      <c r="A2457" s="70">
        <f t="shared" si="118"/>
        <v>646.15</v>
      </c>
      <c r="B2457" s="70">
        <f t="shared" si="119"/>
        <v>36.810350287114538</v>
      </c>
      <c r="C2457" s="70">
        <f t="shared" si="104"/>
        <v>32.874092425147097</v>
      </c>
      <c r="D2457" s="70">
        <f t="shared" si="101"/>
        <v>30.421737522599269</v>
      </c>
      <c r="E2457" s="70">
        <f t="shared" si="103"/>
        <v>32.874092425147097</v>
      </c>
      <c r="G2457" s="70">
        <f t="shared" si="105"/>
        <v>0</v>
      </c>
      <c r="H2457" s="70">
        <f>SUM(G$2085:$G2457)/($A2457-273.15)</f>
        <v>0</v>
      </c>
      <c r="I2457" s="70">
        <f t="shared" si="106"/>
        <v>0</v>
      </c>
      <c r="J2457" s="70">
        <f t="shared" si="107"/>
        <v>0</v>
      </c>
      <c r="K2457" s="70">
        <f t="shared" si="108"/>
        <v>0</v>
      </c>
      <c r="M2457" s="70">
        <f t="shared" si="109"/>
        <v>0</v>
      </c>
      <c r="N2457" s="70">
        <f>SUM($M$2085:M2457)/($A2457-273.15)</f>
        <v>0</v>
      </c>
      <c r="O2457" s="70">
        <f t="shared" si="110"/>
        <v>0</v>
      </c>
      <c r="P2457" s="70">
        <f t="shared" si="111"/>
        <v>0</v>
      </c>
      <c r="Q2457" s="70">
        <f t="shared" si="112"/>
        <v>0</v>
      </c>
      <c r="S2457" s="8" t="e">
        <f t="shared" si="113"/>
        <v>#DIV/0!</v>
      </c>
      <c r="U2457" s="8">
        <f t="shared" si="114"/>
        <v>30.735699593312496</v>
      </c>
      <c r="V2457" s="8">
        <f t="shared" si="115"/>
        <v>0</v>
      </c>
      <c r="W2457" s="70">
        <f>SUM($V$2085:V2457)/($A2457-273.15)</f>
        <v>0</v>
      </c>
      <c r="X2457" s="70">
        <f t="shared" si="116"/>
        <v>0</v>
      </c>
      <c r="Y2457" s="70">
        <f t="shared" si="117"/>
        <v>0</v>
      </c>
    </row>
    <row r="2458" spans="1:25" s="8" customFormat="1" x14ac:dyDescent="0.25">
      <c r="A2458" s="70">
        <f t="shared" si="118"/>
        <v>647.15</v>
      </c>
      <c r="B2458" s="70">
        <f t="shared" si="119"/>
        <v>36.821458250201417</v>
      </c>
      <c r="C2458" s="70">
        <f t="shared" si="104"/>
        <v>32.879898406861457</v>
      </c>
      <c r="D2458" s="70">
        <f t="shared" si="101"/>
        <v>30.428248443549048</v>
      </c>
      <c r="E2458" s="70">
        <f t="shared" si="103"/>
        <v>32.879898406861457</v>
      </c>
      <c r="G2458" s="70">
        <f t="shared" si="105"/>
        <v>0</v>
      </c>
      <c r="H2458" s="70">
        <f>SUM(G$2085:$G2458)/($A2458-273.15)</f>
        <v>0</v>
      </c>
      <c r="I2458" s="70">
        <f t="shared" si="106"/>
        <v>0</v>
      </c>
      <c r="J2458" s="70">
        <f t="shared" si="107"/>
        <v>0</v>
      </c>
      <c r="K2458" s="70">
        <f t="shared" si="108"/>
        <v>0</v>
      </c>
      <c r="M2458" s="70">
        <f t="shared" si="109"/>
        <v>0</v>
      </c>
      <c r="N2458" s="70">
        <f>SUM($M$2085:M2458)/($A2458-273.15)</f>
        <v>0</v>
      </c>
      <c r="O2458" s="70">
        <f t="shared" si="110"/>
        <v>0</v>
      </c>
      <c r="P2458" s="70">
        <f t="shared" si="111"/>
        <v>0</v>
      </c>
      <c r="Q2458" s="70">
        <f t="shared" si="112"/>
        <v>0</v>
      </c>
      <c r="S2458" s="8" t="e">
        <f t="shared" si="113"/>
        <v>#DIV/0!</v>
      </c>
      <c r="U2458" s="8">
        <f t="shared" si="114"/>
        <v>30.743043995812499</v>
      </c>
      <c r="V2458" s="8">
        <f t="shared" si="115"/>
        <v>0</v>
      </c>
      <c r="W2458" s="70">
        <f>SUM($V$2085:V2458)/($A2458-273.15)</f>
        <v>0</v>
      </c>
      <c r="X2458" s="70">
        <f t="shared" si="116"/>
        <v>0</v>
      </c>
      <c r="Y2458" s="70">
        <f t="shared" si="117"/>
        <v>0</v>
      </c>
    </row>
    <row r="2459" spans="1:25" s="8" customFormat="1" x14ac:dyDescent="0.25">
      <c r="A2459" s="70">
        <f t="shared" si="118"/>
        <v>648.15</v>
      </c>
      <c r="B2459" s="70">
        <f t="shared" si="119"/>
        <v>36.832587252825462</v>
      </c>
      <c r="C2459" s="70">
        <f t="shared" si="104"/>
        <v>32.885693841806209</v>
      </c>
      <c r="D2459" s="70">
        <f t="shared" si="101"/>
        <v>30.43476329373776</v>
      </c>
      <c r="E2459" s="70">
        <f t="shared" si="103"/>
        <v>32.885693841806209</v>
      </c>
      <c r="G2459" s="70">
        <f t="shared" si="105"/>
        <v>0</v>
      </c>
      <c r="H2459" s="70">
        <f>SUM(G$2085:$G2459)/($A2459-273.15)</f>
        <v>0</v>
      </c>
      <c r="I2459" s="70">
        <f t="shared" si="106"/>
        <v>0</v>
      </c>
      <c r="J2459" s="70">
        <f t="shared" si="107"/>
        <v>0</v>
      </c>
      <c r="K2459" s="70">
        <f t="shared" si="108"/>
        <v>0</v>
      </c>
      <c r="M2459" s="70">
        <f t="shared" si="109"/>
        <v>0</v>
      </c>
      <c r="N2459" s="70">
        <f>SUM($M$2085:M2459)/($A2459-273.15)</f>
        <v>0</v>
      </c>
      <c r="O2459" s="70">
        <f t="shared" si="110"/>
        <v>0</v>
      </c>
      <c r="P2459" s="70">
        <f t="shared" si="111"/>
        <v>0</v>
      </c>
      <c r="Q2459" s="70">
        <f t="shared" si="112"/>
        <v>0</v>
      </c>
      <c r="S2459" s="8" t="e">
        <f t="shared" si="113"/>
        <v>#DIV/0!</v>
      </c>
      <c r="U2459" s="8">
        <f t="shared" si="114"/>
        <v>30.750404248312499</v>
      </c>
      <c r="V2459" s="8">
        <f t="shared" si="115"/>
        <v>0</v>
      </c>
      <c r="W2459" s="70">
        <f>SUM($V$2085:V2459)/($A2459-273.15)</f>
        <v>0</v>
      </c>
      <c r="X2459" s="70">
        <f t="shared" si="116"/>
        <v>0</v>
      </c>
      <c r="Y2459" s="70">
        <f t="shared" si="117"/>
        <v>0</v>
      </c>
    </row>
    <row r="2460" spans="1:25" s="8" customFormat="1" x14ac:dyDescent="0.25">
      <c r="A2460" s="70">
        <f t="shared" si="118"/>
        <v>649.15</v>
      </c>
      <c r="B2460" s="70">
        <f t="shared" si="119"/>
        <v>36.843737116185736</v>
      </c>
      <c r="C2460" s="70">
        <f t="shared" si="104"/>
        <v>32.891478790178432</v>
      </c>
      <c r="D2460" s="70">
        <f t="shared" si="101"/>
        <v>30.44128200723927</v>
      </c>
      <c r="E2460" s="70">
        <f t="shared" si="103"/>
        <v>32.891478790178432</v>
      </c>
      <c r="G2460" s="70">
        <f t="shared" si="105"/>
        <v>0</v>
      </c>
      <c r="H2460" s="70">
        <f>SUM(G$2085:$G2460)/($A2460-273.15)</f>
        <v>0</v>
      </c>
      <c r="I2460" s="70">
        <f t="shared" si="106"/>
        <v>0</v>
      </c>
      <c r="J2460" s="70">
        <f t="shared" si="107"/>
        <v>0</v>
      </c>
      <c r="K2460" s="70">
        <f t="shared" si="108"/>
        <v>0</v>
      </c>
      <c r="M2460" s="70">
        <f t="shared" si="109"/>
        <v>0</v>
      </c>
      <c r="N2460" s="70">
        <f>SUM($M$2085:M2460)/($A2460-273.15)</f>
        <v>0</v>
      </c>
      <c r="O2460" s="70">
        <f t="shared" si="110"/>
        <v>0</v>
      </c>
      <c r="P2460" s="70">
        <f t="shared" si="111"/>
        <v>0</v>
      </c>
      <c r="Q2460" s="70">
        <f t="shared" si="112"/>
        <v>0</v>
      </c>
      <c r="S2460" s="8" t="e">
        <f t="shared" si="113"/>
        <v>#DIV/0!</v>
      </c>
      <c r="U2460" s="8">
        <f t="shared" si="114"/>
        <v>30.757780350812499</v>
      </c>
      <c r="V2460" s="8">
        <f t="shared" si="115"/>
        <v>0</v>
      </c>
      <c r="W2460" s="70">
        <f>SUM($V$2085:V2460)/($A2460-273.15)</f>
        <v>0</v>
      </c>
      <c r="X2460" s="70">
        <f t="shared" si="116"/>
        <v>0</v>
      </c>
      <c r="Y2460" s="70">
        <f t="shared" si="117"/>
        <v>0</v>
      </c>
    </row>
    <row r="2461" spans="1:25" s="8" customFormat="1" x14ac:dyDescent="0.25">
      <c r="A2461" s="70">
        <f t="shared" si="118"/>
        <v>650.15</v>
      </c>
      <c r="B2461" s="70">
        <f t="shared" si="119"/>
        <v>36.854907662855297</v>
      </c>
      <c r="C2461" s="70">
        <f t="shared" si="104"/>
        <v>32.897253311712646</v>
      </c>
      <c r="D2461" s="70">
        <f t="shared" si="101"/>
        <v>30.447804518634069</v>
      </c>
      <c r="E2461" s="70">
        <f t="shared" si="103"/>
        <v>32.897253311712646</v>
      </c>
      <c r="G2461" s="70">
        <f t="shared" si="105"/>
        <v>0</v>
      </c>
      <c r="H2461" s="70">
        <f>SUM(G$2085:$G2461)/($A2461-273.15)</f>
        <v>0</v>
      </c>
      <c r="I2461" s="70">
        <f t="shared" si="106"/>
        <v>0</v>
      </c>
      <c r="J2461" s="70">
        <f t="shared" si="107"/>
        <v>0</v>
      </c>
      <c r="K2461" s="70">
        <f t="shared" si="108"/>
        <v>0</v>
      </c>
      <c r="M2461" s="70">
        <f t="shared" si="109"/>
        <v>0</v>
      </c>
      <c r="N2461" s="70">
        <f>SUM($M$2085:M2461)/($A2461-273.15)</f>
        <v>0</v>
      </c>
      <c r="O2461" s="70">
        <f t="shared" si="110"/>
        <v>0</v>
      </c>
      <c r="P2461" s="70">
        <f t="shared" si="111"/>
        <v>0</v>
      </c>
      <c r="Q2461" s="70">
        <f t="shared" si="112"/>
        <v>0</v>
      </c>
      <c r="S2461" s="8" t="e">
        <f t="shared" si="113"/>
        <v>#DIV/0!</v>
      </c>
      <c r="U2461" s="8">
        <f t="shared" si="114"/>
        <v>30.765172303312497</v>
      </c>
      <c r="V2461" s="8">
        <f t="shared" si="115"/>
        <v>0</v>
      </c>
      <c r="W2461" s="70">
        <f>SUM($V$2085:V2461)/($A2461-273.15)</f>
        <v>0</v>
      </c>
      <c r="X2461" s="70">
        <f t="shared" si="116"/>
        <v>0</v>
      </c>
      <c r="Y2461" s="70">
        <f t="shared" si="117"/>
        <v>0</v>
      </c>
    </row>
    <row r="2462" spans="1:25" s="8" customFormat="1" x14ac:dyDescent="0.25">
      <c r="A2462" s="70">
        <f t="shared" si="118"/>
        <v>651.15</v>
      </c>
      <c r="B2462" s="70">
        <f t="shared" si="119"/>
        <v>36.866098716768569</v>
      </c>
      <c r="C2462" s="70">
        <f t="shared" si="104"/>
        <v>32.903017465685004</v>
      </c>
      <c r="D2462" s="70">
        <f t="shared" si="101"/>
        <v>30.454330763004577</v>
      </c>
      <c r="E2462" s="70">
        <f t="shared" si="103"/>
        <v>32.903017465685004</v>
      </c>
      <c r="G2462" s="70">
        <f t="shared" si="105"/>
        <v>0</v>
      </c>
      <c r="H2462" s="70">
        <f>SUM(G$2085:$G2462)/($A2462-273.15)</f>
        <v>0</v>
      </c>
      <c r="I2462" s="70">
        <f t="shared" si="106"/>
        <v>0</v>
      </c>
      <c r="J2462" s="70">
        <f t="shared" si="107"/>
        <v>0</v>
      </c>
      <c r="K2462" s="70">
        <f t="shared" si="108"/>
        <v>0</v>
      </c>
      <c r="M2462" s="70">
        <f t="shared" si="109"/>
        <v>0</v>
      </c>
      <c r="N2462" s="70">
        <f>SUM($M$2085:M2462)/($A2462-273.15)</f>
        <v>0</v>
      </c>
      <c r="O2462" s="70">
        <f t="shared" si="110"/>
        <v>0</v>
      </c>
      <c r="P2462" s="70">
        <f t="shared" si="111"/>
        <v>0</v>
      </c>
      <c r="Q2462" s="70">
        <f t="shared" si="112"/>
        <v>0</v>
      </c>
      <c r="S2462" s="8" t="e">
        <f t="shared" si="113"/>
        <v>#DIV/0!</v>
      </c>
      <c r="U2462" s="8">
        <f t="shared" si="114"/>
        <v>30.772580105812498</v>
      </c>
      <c r="V2462" s="8">
        <f t="shared" si="115"/>
        <v>0</v>
      </c>
      <c r="W2462" s="70">
        <f>SUM($V$2085:V2462)/($A2462-273.15)</f>
        <v>0</v>
      </c>
      <c r="X2462" s="70">
        <f t="shared" si="116"/>
        <v>0</v>
      </c>
      <c r="Y2462" s="70">
        <f t="shared" si="117"/>
        <v>0</v>
      </c>
    </row>
    <row r="2463" spans="1:25" s="8" customFormat="1" x14ac:dyDescent="0.25">
      <c r="A2463" s="70">
        <f t="shared" si="118"/>
        <v>652.15</v>
      </c>
      <c r="B2463" s="70">
        <f t="shared" si="119"/>
        <v>36.87731010320887</v>
      </c>
      <c r="C2463" s="70">
        <f t="shared" si="104"/>
        <v>32.908771310917551</v>
      </c>
      <c r="D2463" s="70">
        <f t="shared" si="101"/>
        <v>30.460860675930583</v>
      </c>
      <c r="E2463" s="70">
        <f t="shared" si="103"/>
        <v>32.908771310917551</v>
      </c>
      <c r="G2463" s="70">
        <f t="shared" si="105"/>
        <v>0</v>
      </c>
      <c r="H2463" s="70">
        <f>SUM(G$2085:$G2463)/($A2463-273.15)</f>
        <v>0</v>
      </c>
      <c r="I2463" s="70">
        <f t="shared" si="106"/>
        <v>0</v>
      </c>
      <c r="J2463" s="70">
        <f t="shared" si="107"/>
        <v>0</v>
      </c>
      <c r="K2463" s="70">
        <f t="shared" si="108"/>
        <v>0</v>
      </c>
      <c r="M2463" s="70">
        <f t="shared" si="109"/>
        <v>0</v>
      </c>
      <c r="N2463" s="70">
        <f>SUM($M$2085:M2463)/($A2463-273.15)</f>
        <v>0</v>
      </c>
      <c r="O2463" s="70">
        <f t="shared" si="110"/>
        <v>0</v>
      </c>
      <c r="P2463" s="70">
        <f t="shared" si="111"/>
        <v>0</v>
      </c>
      <c r="Q2463" s="70">
        <f t="shared" si="112"/>
        <v>0</v>
      </c>
      <c r="S2463" s="8" t="e">
        <f t="shared" si="113"/>
        <v>#DIV/0!</v>
      </c>
      <c r="U2463" s="8">
        <f t="shared" si="114"/>
        <v>30.780003758312496</v>
      </c>
      <c r="V2463" s="8">
        <f t="shared" si="115"/>
        <v>0</v>
      </c>
      <c r="W2463" s="70">
        <f>SUM($V$2085:V2463)/($A2463-273.15)</f>
        <v>0</v>
      </c>
      <c r="X2463" s="70">
        <f t="shared" si="116"/>
        <v>0</v>
      </c>
      <c r="Y2463" s="70">
        <f t="shared" si="117"/>
        <v>0</v>
      </c>
    </row>
    <row r="2464" spans="1:25" s="8" customFormat="1" x14ac:dyDescent="0.25">
      <c r="A2464" s="70">
        <f t="shared" si="118"/>
        <v>653.15</v>
      </c>
      <c r="B2464" s="70">
        <f t="shared" si="119"/>
        <v>36.888541648795943</v>
      </c>
      <c r="C2464" s="70">
        <f t="shared" si="104"/>
        <v>32.91451490578239</v>
      </c>
      <c r="D2464" s="70">
        <f t="shared" si="101"/>
        <v>30.467394193484616</v>
      </c>
      <c r="E2464" s="70">
        <f t="shared" si="103"/>
        <v>32.91451490578239</v>
      </c>
      <c r="G2464" s="70">
        <f t="shared" si="105"/>
        <v>0</v>
      </c>
      <c r="H2464" s="70">
        <f>SUM(G$2085:$G2464)/($A2464-273.15)</f>
        <v>0</v>
      </c>
      <c r="I2464" s="70">
        <f t="shared" si="106"/>
        <v>0</v>
      </c>
      <c r="J2464" s="70">
        <f t="shared" si="107"/>
        <v>0</v>
      </c>
      <c r="K2464" s="70">
        <f t="shared" si="108"/>
        <v>0</v>
      </c>
      <c r="M2464" s="70">
        <f t="shared" si="109"/>
        <v>0</v>
      </c>
      <c r="N2464" s="70">
        <f>SUM($M$2085:M2464)/($A2464-273.15)</f>
        <v>0</v>
      </c>
      <c r="O2464" s="70">
        <f t="shared" si="110"/>
        <v>0</v>
      </c>
      <c r="P2464" s="70">
        <f t="shared" si="111"/>
        <v>0</v>
      </c>
      <c r="Q2464" s="70">
        <f t="shared" si="112"/>
        <v>0</v>
      </c>
      <c r="S2464" s="8" t="e">
        <f t="shared" si="113"/>
        <v>#DIV/0!</v>
      </c>
      <c r="U2464" s="8">
        <f t="shared" si="114"/>
        <v>30.787443260812498</v>
      </c>
      <c r="V2464" s="8">
        <f t="shared" si="115"/>
        <v>0</v>
      </c>
      <c r="W2464" s="70">
        <f>SUM($V$2085:V2464)/($A2464-273.15)</f>
        <v>0</v>
      </c>
      <c r="X2464" s="70">
        <f t="shared" si="116"/>
        <v>0</v>
      </c>
      <c r="Y2464" s="70">
        <f t="shared" si="117"/>
        <v>0</v>
      </c>
    </row>
    <row r="2465" spans="1:25" s="8" customFormat="1" x14ac:dyDescent="0.25">
      <c r="A2465" s="70">
        <f t="shared" si="118"/>
        <v>654.15</v>
      </c>
      <c r="B2465" s="70">
        <f t="shared" si="119"/>
        <v>36.899793181473754</v>
      </c>
      <c r="C2465" s="70">
        <f t="shared" si="104"/>
        <v>32.920248308205792</v>
      </c>
      <c r="D2465" s="70">
        <f t="shared" si="101"/>
        <v>30.473931252227494</v>
      </c>
      <c r="E2465" s="70">
        <f t="shared" si="103"/>
        <v>32.920248308205792</v>
      </c>
      <c r="G2465" s="70">
        <f t="shared" si="105"/>
        <v>0</v>
      </c>
      <c r="H2465" s="70">
        <f>SUM(G$2085:$G2465)/($A2465-273.15)</f>
        <v>0</v>
      </c>
      <c r="I2465" s="70">
        <f t="shared" si="106"/>
        <v>0</v>
      </c>
      <c r="J2465" s="70">
        <f t="shared" si="107"/>
        <v>0</v>
      </c>
      <c r="K2465" s="70">
        <f t="shared" si="108"/>
        <v>0</v>
      </c>
      <c r="M2465" s="70">
        <f t="shared" si="109"/>
        <v>0</v>
      </c>
      <c r="N2465" s="70">
        <f>SUM($M$2085:M2465)/($A2465-273.15)</f>
        <v>0</v>
      </c>
      <c r="O2465" s="70">
        <f t="shared" si="110"/>
        <v>0</v>
      </c>
      <c r="P2465" s="70">
        <f t="shared" si="111"/>
        <v>0</v>
      </c>
      <c r="Q2465" s="70">
        <f t="shared" si="112"/>
        <v>0</v>
      </c>
      <c r="S2465" s="8" t="e">
        <f t="shared" si="113"/>
        <v>#DIV/0!</v>
      </c>
      <c r="U2465" s="8">
        <f t="shared" si="114"/>
        <v>30.794898613312498</v>
      </c>
      <c r="V2465" s="8">
        <f t="shared" si="115"/>
        <v>0</v>
      </c>
      <c r="W2465" s="70">
        <f>SUM($V$2085:V2465)/($A2465-273.15)</f>
        <v>0</v>
      </c>
      <c r="X2465" s="70">
        <f t="shared" si="116"/>
        <v>0</v>
      </c>
      <c r="Y2465" s="70">
        <f t="shared" si="117"/>
        <v>0</v>
      </c>
    </row>
    <row r="2466" spans="1:25" s="8" customFormat="1" x14ac:dyDescent="0.25">
      <c r="A2466" s="70">
        <f t="shared" si="118"/>
        <v>655.15</v>
      </c>
      <c r="B2466" s="70">
        <f t="shared" si="119"/>
        <v>36.911064530498393</v>
      </c>
      <c r="C2466" s="70">
        <f t="shared" si="104"/>
        <v>32.9259715756723</v>
      </c>
      <c r="D2466" s="70">
        <f t="shared" si="101"/>
        <v>30.48047178920379</v>
      </c>
      <c r="E2466" s="70">
        <f t="shared" si="103"/>
        <v>32.9259715756723</v>
      </c>
      <c r="G2466" s="70">
        <f t="shared" si="105"/>
        <v>0</v>
      </c>
      <c r="H2466" s="70">
        <f>SUM(G$2085:$G2466)/($A2466-273.15)</f>
        <v>0</v>
      </c>
      <c r="I2466" s="70">
        <f t="shared" si="106"/>
        <v>0</v>
      </c>
      <c r="J2466" s="70">
        <f t="shared" si="107"/>
        <v>0</v>
      </c>
      <c r="K2466" s="70">
        <f t="shared" si="108"/>
        <v>0</v>
      </c>
      <c r="M2466" s="70">
        <f t="shared" si="109"/>
        <v>0</v>
      </c>
      <c r="N2466" s="70">
        <f>SUM($M$2085:M2466)/($A2466-273.15)</f>
        <v>0</v>
      </c>
      <c r="O2466" s="70">
        <f t="shared" si="110"/>
        <v>0</v>
      </c>
      <c r="P2466" s="70">
        <f t="shared" si="111"/>
        <v>0</v>
      </c>
      <c r="Q2466" s="70">
        <f t="shared" si="112"/>
        <v>0</v>
      </c>
      <c r="S2466" s="8" t="e">
        <f t="shared" si="113"/>
        <v>#DIV/0!</v>
      </c>
      <c r="U2466" s="8">
        <f t="shared" si="114"/>
        <v>30.802369815812497</v>
      </c>
      <c r="V2466" s="8">
        <f t="shared" si="115"/>
        <v>0</v>
      </c>
      <c r="W2466" s="70">
        <f>SUM($V$2085:V2466)/($A2466-273.15)</f>
        <v>0</v>
      </c>
      <c r="X2466" s="70">
        <f t="shared" si="116"/>
        <v>0</v>
      </c>
      <c r="Y2466" s="70">
        <f t="shared" si="117"/>
        <v>0</v>
      </c>
    </row>
    <row r="2467" spans="1:25" s="8" customFormat="1" x14ac:dyDescent="0.25">
      <c r="A2467" s="70">
        <f t="shared" si="118"/>
        <v>656.15</v>
      </c>
      <c r="B2467" s="70">
        <f t="shared" si="119"/>
        <v>36.922355526426038</v>
      </c>
      <c r="C2467" s="70">
        <f t="shared" si="104"/>
        <v>32.931684765228702</v>
      </c>
      <c r="D2467" s="70">
        <f t="shared" ref="D2467:D2530" si="120">22.552+(13.209/1000)*$A2467+(3.13*100000)/$A2467/$A2467-(3.389*0.000001)*$A2467*$A2467</f>
        <v>30.487015741937473</v>
      </c>
      <c r="E2467" s="70">
        <f t="shared" si="103"/>
        <v>32.931684765228702</v>
      </c>
      <c r="G2467" s="70">
        <f t="shared" si="105"/>
        <v>0</v>
      </c>
      <c r="H2467" s="70">
        <f>SUM(G$2085:$G2467)/($A2467-273.15)</f>
        <v>0</v>
      </c>
      <c r="I2467" s="70">
        <f t="shared" si="106"/>
        <v>0</v>
      </c>
      <c r="J2467" s="70">
        <f t="shared" si="107"/>
        <v>0</v>
      </c>
      <c r="K2467" s="70">
        <f t="shared" si="108"/>
        <v>0</v>
      </c>
      <c r="M2467" s="70">
        <f t="shared" si="109"/>
        <v>0</v>
      </c>
      <c r="N2467" s="70">
        <f>SUM($M$2085:M2467)/($A2467-273.15)</f>
        <v>0</v>
      </c>
      <c r="O2467" s="70">
        <f t="shared" si="110"/>
        <v>0</v>
      </c>
      <c r="P2467" s="70">
        <f t="shared" si="111"/>
        <v>0</v>
      </c>
      <c r="Q2467" s="70">
        <f t="shared" si="112"/>
        <v>0</v>
      </c>
      <c r="S2467" s="8" t="e">
        <f t="shared" si="113"/>
        <v>#DIV/0!</v>
      </c>
      <c r="U2467" s="8">
        <f t="shared" si="114"/>
        <v>30.809856868312497</v>
      </c>
      <c r="V2467" s="8">
        <f t="shared" si="115"/>
        <v>0</v>
      </c>
      <c r="W2467" s="70">
        <f>SUM($V$2085:V2467)/($A2467-273.15)</f>
        <v>0</v>
      </c>
      <c r="X2467" s="70">
        <f t="shared" si="116"/>
        <v>0</v>
      </c>
      <c r="Y2467" s="70">
        <f t="shared" si="117"/>
        <v>0</v>
      </c>
    </row>
    <row r="2468" spans="1:25" s="8" customFormat="1" x14ac:dyDescent="0.25">
      <c r="A2468" s="70">
        <f t="shared" si="118"/>
        <v>657.15</v>
      </c>
      <c r="B2468" s="70">
        <f t="shared" si="119"/>
        <v>36.933666001101123</v>
      </c>
      <c r="C2468" s="70">
        <f t="shared" si="104"/>
        <v>32.937387933488111</v>
      </c>
      <c r="D2468" s="70">
        <f t="shared" si="120"/>
        <v>30.49356304842749</v>
      </c>
      <c r="E2468" s="70">
        <f t="shared" si="103"/>
        <v>32.937387933488111</v>
      </c>
      <c r="G2468" s="70">
        <f t="shared" si="105"/>
        <v>0</v>
      </c>
      <c r="H2468" s="70">
        <f>SUM(G$2085:$G2468)/($A2468-273.15)</f>
        <v>0</v>
      </c>
      <c r="I2468" s="70">
        <f t="shared" si="106"/>
        <v>0</v>
      </c>
      <c r="J2468" s="70">
        <f t="shared" si="107"/>
        <v>0</v>
      </c>
      <c r="K2468" s="70">
        <f t="shared" si="108"/>
        <v>0</v>
      </c>
      <c r="M2468" s="70">
        <f t="shared" si="109"/>
        <v>0</v>
      </c>
      <c r="N2468" s="70">
        <f>SUM($M$2085:M2468)/($A2468-273.15)</f>
        <v>0</v>
      </c>
      <c r="O2468" s="70">
        <f t="shared" si="110"/>
        <v>0</v>
      </c>
      <c r="P2468" s="70">
        <f t="shared" si="111"/>
        <v>0</v>
      </c>
      <c r="Q2468" s="70">
        <f t="shared" si="112"/>
        <v>0</v>
      </c>
      <c r="S2468" s="8" t="e">
        <f t="shared" si="113"/>
        <v>#DIV/0!</v>
      </c>
      <c r="U2468" s="8">
        <f t="shared" si="114"/>
        <v>30.817359770812498</v>
      </c>
      <c r="V2468" s="8">
        <f t="shared" si="115"/>
        <v>0</v>
      </c>
      <c r="W2468" s="70">
        <f>SUM($V$2085:V2468)/($A2468-273.15)</f>
        <v>0</v>
      </c>
      <c r="X2468" s="70">
        <f t="shared" si="116"/>
        <v>0</v>
      </c>
      <c r="Y2468" s="70">
        <f t="shared" si="117"/>
        <v>0</v>
      </c>
    </row>
    <row r="2469" spans="1:25" s="8" customFormat="1" x14ac:dyDescent="0.25">
      <c r="A2469" s="70">
        <f t="shared" si="118"/>
        <v>658.15</v>
      </c>
      <c r="B2469" s="70">
        <f t="shared" si="119"/>
        <v>36.944995787644608</v>
      </c>
      <c r="C2469" s="70">
        <f t="shared" si="104"/>
        <v>32.943081136633857</v>
      </c>
      <c r="D2469" s="70">
        <f t="shared" si="120"/>
        <v>30.500113647143451</v>
      </c>
      <c r="E2469" s="70">
        <f t="shared" ref="E2469:E2532" si="121">31.012+(4.19/1000)*$A2469-(2.858*100000)/$A2469/$A2469-(0.385*0.000001)*$A2469*$A2469</f>
        <v>32.943081136633857</v>
      </c>
      <c r="G2469" s="70">
        <f t="shared" si="105"/>
        <v>0</v>
      </c>
      <c r="H2469" s="70">
        <f>SUM(G$2085:$G2469)/($A2469-273.15)</f>
        <v>0</v>
      </c>
      <c r="I2469" s="70">
        <f t="shared" si="106"/>
        <v>0</v>
      </c>
      <c r="J2469" s="70">
        <f t="shared" si="107"/>
        <v>0</v>
      </c>
      <c r="K2469" s="70">
        <f t="shared" si="108"/>
        <v>0</v>
      </c>
      <c r="M2469" s="70">
        <f t="shared" si="109"/>
        <v>0</v>
      </c>
      <c r="N2469" s="70">
        <f>SUM($M$2085:M2469)/($A2469-273.15)</f>
        <v>0</v>
      </c>
      <c r="O2469" s="70">
        <f t="shared" si="110"/>
        <v>0</v>
      </c>
      <c r="P2469" s="70">
        <f t="shared" si="111"/>
        <v>0</v>
      </c>
      <c r="Q2469" s="70">
        <f t="shared" si="112"/>
        <v>0</v>
      </c>
      <c r="S2469" s="8" t="e">
        <f t="shared" si="113"/>
        <v>#DIV/0!</v>
      </c>
      <c r="U2469" s="8">
        <f t="shared" si="114"/>
        <v>30.824878523312499</v>
      </c>
      <c r="V2469" s="8">
        <f t="shared" si="115"/>
        <v>0</v>
      </c>
      <c r="W2469" s="70">
        <f>SUM($V$2085:V2469)/($A2469-273.15)</f>
        <v>0</v>
      </c>
      <c r="X2469" s="70">
        <f t="shared" si="116"/>
        <v>0</v>
      </c>
      <c r="Y2469" s="70">
        <f t="shared" si="117"/>
        <v>0</v>
      </c>
    </row>
    <row r="2470" spans="1:25" s="8" customFormat="1" x14ac:dyDescent="0.25">
      <c r="A2470" s="70">
        <f t="shared" si="118"/>
        <v>659.15</v>
      </c>
      <c r="B2470" s="70">
        <f t="shared" si="119"/>
        <v>36.95634472044236</v>
      </c>
      <c r="C2470" s="70">
        <f t="shared" ref="C2470:C2533" si="122">31.012+(4.19/1000)*$A2470-(2.858*100000)/$A2470/$A2470-(0.385*0.000001)*$A2470*$A2470</f>
        <v>32.948764430423417</v>
      </c>
      <c r="D2470" s="70">
        <f t="shared" si="120"/>
        <v>30.506667477021367</v>
      </c>
      <c r="E2470" s="70">
        <f t="shared" si="121"/>
        <v>32.948764430423417</v>
      </c>
      <c r="G2470" s="70">
        <f t="shared" ref="G2470:G2533" si="123">($I$2039*$B2470+$I$2040*$C2470+$I$2041*$D2470)</f>
        <v>0</v>
      </c>
      <c r="H2470" s="70">
        <f>SUM(G$2085:$G2470)/($A2470-273.15)</f>
        <v>0</v>
      </c>
      <c r="I2470" s="70">
        <f t="shared" ref="I2470:I2533" si="124">H2470*($A2470-273.15)*0.000001</f>
        <v>0</v>
      </c>
      <c r="J2470" s="70">
        <f t="shared" ref="J2470:J2533" si="125">$N$2039-I2470</f>
        <v>0</v>
      </c>
      <c r="K2470" s="70">
        <f t="shared" ref="K2470:K2533" si="126">IF(AND(J2470&gt;0,J2471&lt;0),A2470-273.15,0)</f>
        <v>0</v>
      </c>
      <c r="M2470" s="70">
        <f t="shared" ref="M2470:M2533" si="127">($K$2050*$B2470+$K$2049*$C2470+$K$2048*$D2470+$K$2047*$E2470)</f>
        <v>0</v>
      </c>
      <c r="N2470" s="70">
        <f>SUM($M$2085:M2470)/($A2470-273.15)</f>
        <v>0</v>
      </c>
      <c r="O2470" s="70">
        <f t="shared" ref="O2470:O2533" si="128">N2470*($A2470-273.15)*0.000001</f>
        <v>0</v>
      </c>
      <c r="P2470" s="70">
        <f t="shared" ref="P2470:P2533" si="129">$N$2039-O2470</f>
        <v>0</v>
      </c>
      <c r="Q2470" s="70">
        <f t="shared" ref="Q2470:Q2533" si="130">IF(AND(P2470&gt;0,P2471&lt;0),A2470-273.15,0)</f>
        <v>0</v>
      </c>
      <c r="S2470" s="8" t="e">
        <f t="shared" ref="S2470:S2533" si="131">IF($P$2050-$A2470=0,$O2470,0)</f>
        <v>#DIV/0!</v>
      </c>
      <c r="U2470" s="8">
        <f t="shared" ref="U2470:U2533" si="132">29.304-(2.905/1000)*$A2470-(0*100000)/$A2470/$A2470+(7.925*0.000001)*$A2470*$A2470</f>
        <v>30.832413125812497</v>
      </c>
      <c r="V2470" s="8">
        <f t="shared" ref="V2470:V2533" si="133">($L$2071*$B2470+$L$2072*$C2470+$L$2070*$D2470+$L$2073*$U2470)</f>
        <v>0</v>
      </c>
      <c r="W2470" s="70">
        <f>SUM($V$2085:V2470)/($A2470-273.15)</f>
        <v>0</v>
      </c>
      <c r="X2470" s="70">
        <f t="shared" ref="X2470:X2533" si="134">W2470*($A2470-273.15)*0.000001</f>
        <v>0</v>
      </c>
      <c r="Y2470" s="70">
        <f t="shared" ref="Y2470:Y2533" si="135">$N$2039-X2470</f>
        <v>0</v>
      </c>
    </row>
    <row r="2471" spans="1:25" s="8" customFormat="1" x14ac:dyDescent="0.25">
      <c r="A2471" s="70">
        <f t="shared" ref="A2471:A2534" si="136">A2470+1</f>
        <v>660.15</v>
      </c>
      <c r="B2471" s="70">
        <f t="shared" si="119"/>
        <v>36.96771263513363</v>
      </c>
      <c r="C2471" s="70">
        <f t="shared" si="122"/>
        <v>32.954437870192265</v>
      </c>
      <c r="D2471" s="70">
        <f t="shared" si="120"/>
        <v>30.513224477459392</v>
      </c>
      <c r="E2471" s="70">
        <f t="shared" si="121"/>
        <v>32.954437870192265</v>
      </c>
      <c r="G2471" s="70">
        <f t="shared" si="123"/>
        <v>0</v>
      </c>
      <c r="H2471" s="70">
        <f>SUM(G$2085:$G2471)/($A2471-273.15)</f>
        <v>0</v>
      </c>
      <c r="I2471" s="70">
        <f t="shared" si="124"/>
        <v>0</v>
      </c>
      <c r="J2471" s="70">
        <f t="shared" si="125"/>
        <v>0</v>
      </c>
      <c r="K2471" s="70">
        <f t="shared" si="126"/>
        <v>0</v>
      </c>
      <c r="M2471" s="70">
        <f t="shared" si="127"/>
        <v>0</v>
      </c>
      <c r="N2471" s="70">
        <f>SUM($M$2085:M2471)/($A2471-273.15)</f>
        <v>0</v>
      </c>
      <c r="O2471" s="70">
        <f t="shared" si="128"/>
        <v>0</v>
      </c>
      <c r="P2471" s="70">
        <f t="shared" si="129"/>
        <v>0</v>
      </c>
      <c r="Q2471" s="70">
        <f t="shared" si="130"/>
        <v>0</v>
      </c>
      <c r="S2471" s="8" t="e">
        <f t="shared" si="131"/>
        <v>#DIV/0!</v>
      </c>
      <c r="U2471" s="8">
        <f t="shared" si="132"/>
        <v>30.839963578312499</v>
      </c>
      <c r="V2471" s="8">
        <f t="shared" si="133"/>
        <v>0</v>
      </c>
      <c r="W2471" s="70">
        <f>SUM($V$2085:V2471)/($A2471-273.15)</f>
        <v>0</v>
      </c>
      <c r="X2471" s="70">
        <f t="shared" si="134"/>
        <v>0</v>
      </c>
      <c r="Y2471" s="70">
        <f t="shared" si="135"/>
        <v>0</v>
      </c>
    </row>
    <row r="2472" spans="1:25" s="8" customFormat="1" x14ac:dyDescent="0.25">
      <c r="A2472" s="70">
        <f t="shared" si="136"/>
        <v>661.15</v>
      </c>
      <c r="B2472" s="70">
        <f t="shared" si="119"/>
        <v>36.979099368599762</v>
      </c>
      <c r="C2472" s="70">
        <f t="shared" si="122"/>
        <v>32.960101510857747</v>
      </c>
      <c r="D2472" s="70">
        <f t="shared" si="120"/>
        <v>30.519784588313637</v>
      </c>
      <c r="E2472" s="70">
        <f t="shared" si="121"/>
        <v>32.960101510857747</v>
      </c>
      <c r="G2472" s="70">
        <f t="shared" si="123"/>
        <v>0</v>
      </c>
      <c r="H2472" s="70">
        <f>SUM(G$2085:$G2472)/($A2472-273.15)</f>
        <v>0</v>
      </c>
      <c r="I2472" s="70">
        <f t="shared" si="124"/>
        <v>0</v>
      </c>
      <c r="J2472" s="70">
        <f t="shared" si="125"/>
        <v>0</v>
      </c>
      <c r="K2472" s="70">
        <f t="shared" si="126"/>
        <v>0</v>
      </c>
      <c r="M2472" s="70">
        <f t="shared" si="127"/>
        <v>0</v>
      </c>
      <c r="N2472" s="70">
        <f>SUM($M$2085:M2472)/($A2472-273.15)</f>
        <v>0</v>
      </c>
      <c r="O2472" s="70">
        <f t="shared" si="128"/>
        <v>0</v>
      </c>
      <c r="P2472" s="70">
        <f t="shared" si="129"/>
        <v>0</v>
      </c>
      <c r="Q2472" s="70">
        <f t="shared" si="130"/>
        <v>0</v>
      </c>
      <c r="S2472" s="8" t="e">
        <f t="shared" si="131"/>
        <v>#DIV/0!</v>
      </c>
      <c r="U2472" s="8">
        <f t="shared" si="132"/>
        <v>30.847529880812498</v>
      </c>
      <c r="V2472" s="8">
        <f t="shared" si="133"/>
        <v>0</v>
      </c>
      <c r="W2472" s="70">
        <f>SUM($V$2085:V2472)/($A2472-273.15)</f>
        <v>0</v>
      </c>
      <c r="X2472" s="70">
        <f t="shared" si="134"/>
        <v>0</v>
      </c>
      <c r="Y2472" s="70">
        <f t="shared" si="135"/>
        <v>0</v>
      </c>
    </row>
    <row r="2473" spans="1:25" s="8" customFormat="1" x14ac:dyDescent="0.25">
      <c r="A2473" s="70">
        <f t="shared" si="136"/>
        <v>662.15</v>
      </c>
      <c r="B2473" s="70">
        <f t="shared" si="119"/>
        <v>36.990504758952881</v>
      </c>
      <c r="C2473" s="70">
        <f t="shared" si="122"/>
        <v>32.965755406922803</v>
      </c>
      <c r="D2473" s="70">
        <f t="shared" si="120"/>
        <v>30.526347749894033</v>
      </c>
      <c r="E2473" s="70">
        <f t="shared" si="121"/>
        <v>32.965755406922803</v>
      </c>
      <c r="G2473" s="70">
        <f t="shared" si="123"/>
        <v>0</v>
      </c>
      <c r="H2473" s="70">
        <f>SUM(G$2085:$G2473)/($A2473-273.15)</f>
        <v>0</v>
      </c>
      <c r="I2473" s="70">
        <f t="shared" si="124"/>
        <v>0</v>
      </c>
      <c r="J2473" s="70">
        <f t="shared" si="125"/>
        <v>0</v>
      </c>
      <c r="K2473" s="70">
        <f t="shared" si="126"/>
        <v>0</v>
      </c>
      <c r="M2473" s="70">
        <f t="shared" si="127"/>
        <v>0</v>
      </c>
      <c r="N2473" s="70">
        <f>SUM($M$2085:M2473)/($A2473-273.15)</f>
        <v>0</v>
      </c>
      <c r="O2473" s="70">
        <f t="shared" si="128"/>
        <v>0</v>
      </c>
      <c r="P2473" s="70">
        <f t="shared" si="129"/>
        <v>0</v>
      </c>
      <c r="Q2473" s="70">
        <f t="shared" si="130"/>
        <v>0</v>
      </c>
      <c r="S2473" s="8" t="e">
        <f t="shared" si="131"/>
        <v>#DIV/0!</v>
      </c>
      <c r="U2473" s="8">
        <f t="shared" si="132"/>
        <v>30.855112033312498</v>
      </c>
      <c r="V2473" s="8">
        <f t="shared" si="133"/>
        <v>0</v>
      </c>
      <c r="W2473" s="70">
        <f>SUM($V$2085:V2473)/($A2473-273.15)</f>
        <v>0</v>
      </c>
      <c r="X2473" s="70">
        <f t="shared" si="134"/>
        <v>0</v>
      </c>
      <c r="Y2473" s="70">
        <f t="shared" si="135"/>
        <v>0</v>
      </c>
    </row>
    <row r="2474" spans="1:25" s="8" customFormat="1" x14ac:dyDescent="0.25">
      <c r="A2474" s="70">
        <f t="shared" si="136"/>
        <v>663.15</v>
      </c>
      <c r="B2474" s="70">
        <f t="shared" si="119"/>
        <v>37.001928645524792</v>
      </c>
      <c r="C2474" s="70">
        <f t="shared" si="122"/>
        <v>32.971399612479757</v>
      </c>
      <c r="D2474" s="70">
        <f t="shared" si="120"/>
        <v>30.53291390296021</v>
      </c>
      <c r="E2474" s="70">
        <f t="shared" si="121"/>
        <v>32.971399612479757</v>
      </c>
      <c r="G2474" s="70">
        <f t="shared" si="123"/>
        <v>0</v>
      </c>
      <c r="H2474" s="70">
        <f>SUM(G$2085:$G2474)/($A2474-273.15)</f>
        <v>0</v>
      </c>
      <c r="I2474" s="70">
        <f t="shared" si="124"/>
        <v>0</v>
      </c>
      <c r="J2474" s="70">
        <f t="shared" si="125"/>
        <v>0</v>
      </c>
      <c r="K2474" s="70">
        <f t="shared" si="126"/>
        <v>0</v>
      </c>
      <c r="M2474" s="70">
        <f t="shared" si="127"/>
        <v>0</v>
      </c>
      <c r="N2474" s="70">
        <f>SUM($M$2085:M2474)/($A2474-273.15)</f>
        <v>0</v>
      </c>
      <c r="O2474" s="70">
        <f t="shared" si="128"/>
        <v>0</v>
      </c>
      <c r="P2474" s="70">
        <f t="shared" si="129"/>
        <v>0</v>
      </c>
      <c r="Q2474" s="70">
        <f t="shared" si="130"/>
        <v>0</v>
      </c>
      <c r="S2474" s="8" t="e">
        <f t="shared" si="131"/>
        <v>#DIV/0!</v>
      </c>
      <c r="U2474" s="8">
        <f t="shared" si="132"/>
        <v>30.862710035812498</v>
      </c>
      <c r="V2474" s="8">
        <f t="shared" si="133"/>
        <v>0</v>
      </c>
      <c r="W2474" s="70">
        <f>SUM($V$2085:V2474)/($A2474-273.15)</f>
        <v>0</v>
      </c>
      <c r="X2474" s="70">
        <f t="shared" si="134"/>
        <v>0</v>
      </c>
      <c r="Y2474" s="70">
        <f t="shared" si="135"/>
        <v>0</v>
      </c>
    </row>
    <row r="2475" spans="1:25" s="8" customFormat="1" x14ac:dyDescent="0.25">
      <c r="A2475" s="70">
        <f t="shared" si="136"/>
        <v>664.15</v>
      </c>
      <c r="B2475" s="70">
        <f t="shared" ref="B2475:B2538" si="137">21.87+(22.56/1000)*$A2475+(8.489*100000)/$A2475/$A2475-(4*0.000001)*$A2475*$A2475</f>
        <v>37.013370868855972</v>
      </c>
      <c r="C2475" s="70">
        <f t="shared" si="122"/>
        <v>32.977034181214009</v>
      </c>
      <c r="D2475" s="70">
        <f t="shared" si="120"/>
        <v>30.539482988717456</v>
      </c>
      <c r="E2475" s="70">
        <f t="shared" si="121"/>
        <v>32.977034181214009</v>
      </c>
      <c r="G2475" s="70">
        <f t="shared" si="123"/>
        <v>0</v>
      </c>
      <c r="H2475" s="70">
        <f>SUM(G$2085:$G2475)/($A2475-273.15)</f>
        <v>0</v>
      </c>
      <c r="I2475" s="70">
        <f t="shared" si="124"/>
        <v>0</v>
      </c>
      <c r="J2475" s="70">
        <f t="shared" si="125"/>
        <v>0</v>
      </c>
      <c r="K2475" s="70">
        <f t="shared" si="126"/>
        <v>0</v>
      </c>
      <c r="M2475" s="70">
        <f t="shared" si="127"/>
        <v>0</v>
      </c>
      <c r="N2475" s="70">
        <f>SUM($M$2085:M2475)/($A2475-273.15)</f>
        <v>0</v>
      </c>
      <c r="O2475" s="70">
        <f t="shared" si="128"/>
        <v>0</v>
      </c>
      <c r="P2475" s="70">
        <f t="shared" si="129"/>
        <v>0</v>
      </c>
      <c r="Q2475" s="70">
        <f t="shared" si="130"/>
        <v>0</v>
      </c>
      <c r="S2475" s="8" t="e">
        <f t="shared" si="131"/>
        <v>#DIV/0!</v>
      </c>
      <c r="U2475" s="8">
        <f t="shared" si="132"/>
        <v>30.870323888312498</v>
      </c>
      <c r="V2475" s="8">
        <f t="shared" si="133"/>
        <v>0</v>
      </c>
      <c r="W2475" s="70">
        <f>SUM($V$2085:V2475)/($A2475-273.15)</f>
        <v>0</v>
      </c>
      <c r="X2475" s="70">
        <f t="shared" si="134"/>
        <v>0</v>
      </c>
      <c r="Y2475" s="70">
        <f t="shared" si="135"/>
        <v>0</v>
      </c>
    </row>
    <row r="2476" spans="1:25" s="8" customFormat="1" x14ac:dyDescent="0.25">
      <c r="A2476" s="70">
        <f t="shared" si="136"/>
        <v>665.15</v>
      </c>
      <c r="B2476" s="70">
        <f t="shared" si="137"/>
        <v>37.024831270684665</v>
      </c>
      <c r="C2476" s="70">
        <f t="shared" si="122"/>
        <v>32.982659166407686</v>
      </c>
      <c r="D2476" s="70">
        <f t="shared" si="120"/>
        <v>30.546054948812703</v>
      </c>
      <c r="E2476" s="70">
        <f t="shared" si="121"/>
        <v>32.982659166407686</v>
      </c>
      <c r="G2476" s="70">
        <f t="shared" si="123"/>
        <v>0</v>
      </c>
      <c r="H2476" s="70">
        <f>SUM(G$2085:$G2476)/($A2476-273.15)</f>
        <v>0</v>
      </c>
      <c r="I2476" s="70">
        <f t="shared" si="124"/>
        <v>0</v>
      </c>
      <c r="J2476" s="70">
        <f t="shared" si="125"/>
        <v>0</v>
      </c>
      <c r="K2476" s="70">
        <f t="shared" si="126"/>
        <v>0</v>
      </c>
      <c r="M2476" s="70">
        <f t="shared" si="127"/>
        <v>0</v>
      </c>
      <c r="N2476" s="70">
        <f>SUM($M$2085:M2476)/($A2476-273.15)</f>
        <v>0</v>
      </c>
      <c r="O2476" s="70">
        <f t="shared" si="128"/>
        <v>0</v>
      </c>
      <c r="P2476" s="70">
        <f t="shared" si="129"/>
        <v>0</v>
      </c>
      <c r="Q2476" s="70">
        <f t="shared" si="130"/>
        <v>0</v>
      </c>
      <c r="S2476" s="8" t="e">
        <f t="shared" si="131"/>
        <v>#DIV/0!</v>
      </c>
      <c r="U2476" s="8">
        <f t="shared" si="132"/>
        <v>30.877953590812496</v>
      </c>
      <c r="V2476" s="8">
        <f t="shared" si="133"/>
        <v>0</v>
      </c>
      <c r="W2476" s="70">
        <f>SUM($V$2085:V2476)/($A2476-273.15)</f>
        <v>0</v>
      </c>
      <c r="X2476" s="70">
        <f t="shared" si="134"/>
        <v>0</v>
      </c>
      <c r="Y2476" s="70">
        <f t="shared" si="135"/>
        <v>0</v>
      </c>
    </row>
    <row r="2477" spans="1:25" s="8" customFormat="1" x14ac:dyDescent="0.25">
      <c r="A2477" s="70">
        <f t="shared" si="136"/>
        <v>666.15</v>
      </c>
      <c r="B2477" s="70">
        <f t="shared" si="137"/>
        <v>37.036309693936097</v>
      </c>
      <c r="C2477" s="70">
        <f t="shared" si="122"/>
        <v>32.988274620943294</v>
      </c>
      <c r="D2477" s="70">
        <f t="shared" si="120"/>
        <v>30.552629725330508</v>
      </c>
      <c r="E2477" s="70">
        <f t="shared" si="121"/>
        <v>32.988274620943294</v>
      </c>
      <c r="G2477" s="70">
        <f t="shared" si="123"/>
        <v>0</v>
      </c>
      <c r="H2477" s="70">
        <f>SUM(G$2085:$G2477)/($A2477-273.15)</f>
        <v>0</v>
      </c>
      <c r="I2477" s="70">
        <f t="shared" si="124"/>
        <v>0</v>
      </c>
      <c r="J2477" s="70">
        <f t="shared" si="125"/>
        <v>0</v>
      </c>
      <c r="K2477" s="70">
        <f t="shared" si="126"/>
        <v>0</v>
      </c>
      <c r="M2477" s="70">
        <f t="shared" si="127"/>
        <v>0</v>
      </c>
      <c r="N2477" s="70">
        <f>SUM($M$2085:M2477)/($A2477-273.15)</f>
        <v>0</v>
      </c>
      <c r="O2477" s="70">
        <f t="shared" si="128"/>
        <v>0</v>
      </c>
      <c r="P2477" s="70">
        <f t="shared" si="129"/>
        <v>0</v>
      </c>
      <c r="Q2477" s="70">
        <f t="shared" si="130"/>
        <v>0</v>
      </c>
      <c r="S2477" s="8" t="e">
        <f t="shared" si="131"/>
        <v>#DIV/0!</v>
      </c>
      <c r="U2477" s="8">
        <f t="shared" si="132"/>
        <v>30.885599143312497</v>
      </c>
      <c r="V2477" s="8">
        <f t="shared" si="133"/>
        <v>0</v>
      </c>
      <c r="W2477" s="70">
        <f>SUM($V$2085:V2477)/($A2477-273.15)</f>
        <v>0</v>
      </c>
      <c r="X2477" s="70">
        <f t="shared" si="134"/>
        <v>0</v>
      </c>
      <c r="Y2477" s="70">
        <f t="shared" si="135"/>
        <v>0</v>
      </c>
    </row>
    <row r="2478" spans="1:25" s="8" customFormat="1" x14ac:dyDescent="0.25">
      <c r="A2478" s="70">
        <f t="shared" si="136"/>
        <v>667.15</v>
      </c>
      <c r="B2478" s="70">
        <f t="shared" si="137"/>
        <v>37.047805982711829</v>
      </c>
      <c r="C2478" s="70">
        <f t="shared" si="122"/>
        <v>32.993880597307353</v>
      </c>
      <c r="D2478" s="70">
        <f t="shared" si="120"/>
        <v>30.559207260789201</v>
      </c>
      <c r="E2478" s="70">
        <f t="shared" si="121"/>
        <v>32.993880597307353</v>
      </c>
      <c r="G2478" s="70">
        <f t="shared" si="123"/>
        <v>0</v>
      </c>
      <c r="H2478" s="70">
        <f>SUM(G$2085:$G2478)/($A2478-273.15)</f>
        <v>0</v>
      </c>
      <c r="I2478" s="70">
        <f t="shared" si="124"/>
        <v>0</v>
      </c>
      <c r="J2478" s="70">
        <f t="shared" si="125"/>
        <v>0</v>
      </c>
      <c r="K2478" s="70">
        <f t="shared" si="126"/>
        <v>0</v>
      </c>
      <c r="M2478" s="70">
        <f t="shared" si="127"/>
        <v>0</v>
      </c>
      <c r="N2478" s="70">
        <f>SUM($M$2085:M2478)/($A2478-273.15)</f>
        <v>0</v>
      </c>
      <c r="O2478" s="70">
        <f t="shared" si="128"/>
        <v>0</v>
      </c>
      <c r="P2478" s="70">
        <f t="shared" si="129"/>
        <v>0</v>
      </c>
      <c r="Q2478" s="70">
        <f t="shared" si="130"/>
        <v>0</v>
      </c>
      <c r="S2478" s="8" t="e">
        <f t="shared" si="131"/>
        <v>#DIV/0!</v>
      </c>
      <c r="U2478" s="8">
        <f t="shared" si="132"/>
        <v>30.893260545812499</v>
      </c>
      <c r="V2478" s="8">
        <f t="shared" si="133"/>
        <v>0</v>
      </c>
      <c r="W2478" s="70">
        <f>SUM($V$2085:V2478)/($A2478-273.15)</f>
        <v>0</v>
      </c>
      <c r="X2478" s="70">
        <f t="shared" si="134"/>
        <v>0</v>
      </c>
      <c r="Y2478" s="70">
        <f t="shared" si="135"/>
        <v>0</v>
      </c>
    </row>
    <row r="2479" spans="1:25" s="8" customFormat="1" x14ac:dyDescent="0.25">
      <c r="A2479" s="70">
        <f t="shared" si="136"/>
        <v>668.15</v>
      </c>
      <c r="B2479" s="70">
        <f t="shared" si="137"/>
        <v>37.059319982279206</v>
      </c>
      <c r="C2479" s="70">
        <f t="shared" si="122"/>
        <v>32.999477147593836</v>
      </c>
      <c r="D2479" s="70">
        <f t="shared" si="120"/>
        <v>30.565787498136885</v>
      </c>
      <c r="E2479" s="70">
        <f t="shared" si="121"/>
        <v>32.999477147593836</v>
      </c>
      <c r="G2479" s="70">
        <f t="shared" si="123"/>
        <v>0</v>
      </c>
      <c r="H2479" s="70">
        <f>SUM(G$2085:$G2479)/($A2479-273.15)</f>
        <v>0</v>
      </c>
      <c r="I2479" s="70">
        <f t="shared" si="124"/>
        <v>0</v>
      </c>
      <c r="J2479" s="70">
        <f t="shared" si="125"/>
        <v>0</v>
      </c>
      <c r="K2479" s="70">
        <f t="shared" si="126"/>
        <v>0</v>
      </c>
      <c r="M2479" s="70">
        <f t="shared" si="127"/>
        <v>0</v>
      </c>
      <c r="N2479" s="70">
        <f>SUM($M$2085:M2479)/($A2479-273.15)</f>
        <v>0</v>
      </c>
      <c r="O2479" s="70">
        <f t="shared" si="128"/>
        <v>0</v>
      </c>
      <c r="P2479" s="70">
        <f t="shared" si="129"/>
        <v>0</v>
      </c>
      <c r="Q2479" s="70">
        <f t="shared" si="130"/>
        <v>0</v>
      </c>
      <c r="S2479" s="8" t="e">
        <f t="shared" si="131"/>
        <v>#DIV/0!</v>
      </c>
      <c r="U2479" s="8">
        <f t="shared" si="132"/>
        <v>30.900937798312498</v>
      </c>
      <c r="V2479" s="8">
        <f t="shared" si="133"/>
        <v>0</v>
      </c>
      <c r="W2479" s="70">
        <f>SUM($V$2085:V2479)/($A2479-273.15)</f>
        <v>0</v>
      </c>
      <c r="X2479" s="70">
        <f t="shared" si="134"/>
        <v>0</v>
      </c>
      <c r="Y2479" s="70">
        <f t="shared" si="135"/>
        <v>0</v>
      </c>
    </row>
    <row r="2480" spans="1:25" s="8" customFormat="1" x14ac:dyDescent="0.25">
      <c r="A2480" s="70">
        <f t="shared" si="136"/>
        <v>669.15</v>
      </c>
      <c r="B2480" s="70">
        <f t="shared" si="137"/>
        <v>37.070851539060882</v>
      </c>
      <c r="C2480" s="70">
        <f t="shared" si="122"/>
        <v>33.005064323507781</v>
      </c>
      <c r="D2480" s="70">
        <f t="shared" si="120"/>
        <v>30.572370380747714</v>
      </c>
      <c r="E2480" s="70">
        <f t="shared" si="121"/>
        <v>33.005064323507781</v>
      </c>
      <c r="G2480" s="70">
        <f t="shared" si="123"/>
        <v>0</v>
      </c>
      <c r="H2480" s="70">
        <f>SUM(G$2085:$G2480)/($A2480-273.15)</f>
        <v>0</v>
      </c>
      <c r="I2480" s="70">
        <f t="shared" si="124"/>
        <v>0</v>
      </c>
      <c r="J2480" s="70">
        <f t="shared" si="125"/>
        <v>0</v>
      </c>
      <c r="K2480" s="70">
        <f t="shared" si="126"/>
        <v>0</v>
      </c>
      <c r="M2480" s="70">
        <f t="shared" si="127"/>
        <v>0</v>
      </c>
      <c r="N2480" s="70">
        <f>SUM($M$2085:M2480)/($A2480-273.15)</f>
        <v>0</v>
      </c>
      <c r="O2480" s="70">
        <f t="shared" si="128"/>
        <v>0</v>
      </c>
      <c r="P2480" s="70">
        <f t="shared" si="129"/>
        <v>0</v>
      </c>
      <c r="Q2480" s="70">
        <f t="shared" si="130"/>
        <v>0</v>
      </c>
      <c r="S2480" s="8" t="e">
        <f t="shared" si="131"/>
        <v>#DIV/0!</v>
      </c>
      <c r="U2480" s="8">
        <f t="shared" si="132"/>
        <v>30.908630900812501</v>
      </c>
      <c r="V2480" s="8">
        <f t="shared" si="133"/>
        <v>0</v>
      </c>
      <c r="W2480" s="70">
        <f>SUM($V$2085:V2480)/($A2480-273.15)</f>
        <v>0</v>
      </c>
      <c r="X2480" s="70">
        <f t="shared" si="134"/>
        <v>0</v>
      </c>
      <c r="Y2480" s="70">
        <f t="shared" si="135"/>
        <v>0</v>
      </c>
    </row>
    <row r="2481" spans="1:25" s="8" customFormat="1" x14ac:dyDescent="0.25">
      <c r="A2481" s="70">
        <f t="shared" si="136"/>
        <v>670.15</v>
      </c>
      <c r="B2481" s="70">
        <f t="shared" si="137"/>
        <v>37.082400500624466</v>
      </c>
      <c r="C2481" s="70">
        <f t="shared" si="122"/>
        <v>33.010642176368755</v>
      </c>
      <c r="D2481" s="70">
        <f t="shared" si="120"/>
        <v>30.578955852417966</v>
      </c>
      <c r="E2481" s="70">
        <f t="shared" si="121"/>
        <v>33.010642176368755</v>
      </c>
      <c r="G2481" s="70">
        <f t="shared" si="123"/>
        <v>0</v>
      </c>
      <c r="H2481" s="70">
        <f>SUM(G$2085:$G2481)/($A2481-273.15)</f>
        <v>0</v>
      </c>
      <c r="I2481" s="70">
        <f t="shared" si="124"/>
        <v>0</v>
      </c>
      <c r="J2481" s="70">
        <f t="shared" si="125"/>
        <v>0</v>
      </c>
      <c r="K2481" s="70">
        <f t="shared" si="126"/>
        <v>0</v>
      </c>
      <c r="M2481" s="70">
        <f t="shared" si="127"/>
        <v>0</v>
      </c>
      <c r="N2481" s="70">
        <f>SUM($M$2085:M2481)/($A2481-273.15)</f>
        <v>0</v>
      </c>
      <c r="O2481" s="70">
        <f t="shared" si="128"/>
        <v>0</v>
      </c>
      <c r="P2481" s="70">
        <f t="shared" si="129"/>
        <v>0</v>
      </c>
      <c r="Q2481" s="70">
        <f t="shared" si="130"/>
        <v>0</v>
      </c>
      <c r="S2481" s="8" t="e">
        <f t="shared" si="131"/>
        <v>#DIV/0!</v>
      </c>
      <c r="U2481" s="8">
        <f t="shared" si="132"/>
        <v>30.916339853312497</v>
      </c>
      <c r="V2481" s="8">
        <f t="shared" si="133"/>
        <v>0</v>
      </c>
      <c r="W2481" s="70">
        <f>SUM($V$2085:V2481)/($A2481-273.15)</f>
        <v>0</v>
      </c>
      <c r="X2481" s="70">
        <f t="shared" si="134"/>
        <v>0</v>
      </c>
      <c r="Y2481" s="70">
        <f t="shared" si="135"/>
        <v>0</v>
      </c>
    </row>
    <row r="2482" spans="1:25" s="8" customFormat="1" x14ac:dyDescent="0.25">
      <c r="A2482" s="70">
        <f t="shared" si="136"/>
        <v>671.15</v>
      </c>
      <c r="B2482" s="70">
        <f t="shared" si="137"/>
        <v>37.09396671567238</v>
      </c>
      <c r="C2482" s="70">
        <f t="shared" si="122"/>
        <v>33.016210757114251</v>
      </c>
      <c r="D2482" s="70">
        <f t="shared" si="120"/>
        <v>30.585543857362328</v>
      </c>
      <c r="E2482" s="70">
        <f t="shared" si="121"/>
        <v>33.016210757114251</v>
      </c>
      <c r="G2482" s="70">
        <f t="shared" si="123"/>
        <v>0</v>
      </c>
      <c r="H2482" s="70">
        <f>SUM(G$2085:$G2482)/($A2482-273.15)</f>
        <v>0</v>
      </c>
      <c r="I2482" s="70">
        <f t="shared" si="124"/>
        <v>0</v>
      </c>
      <c r="J2482" s="70">
        <f t="shared" si="125"/>
        <v>0</v>
      </c>
      <c r="K2482" s="70">
        <f t="shared" si="126"/>
        <v>0</v>
      </c>
      <c r="M2482" s="70">
        <f t="shared" si="127"/>
        <v>0</v>
      </c>
      <c r="N2482" s="70">
        <f>SUM($M$2085:M2482)/($A2482-273.15)</f>
        <v>0</v>
      </c>
      <c r="O2482" s="70">
        <f t="shared" si="128"/>
        <v>0</v>
      </c>
      <c r="P2482" s="70">
        <f t="shared" si="129"/>
        <v>0</v>
      </c>
      <c r="Q2482" s="70">
        <f t="shared" si="130"/>
        <v>0</v>
      </c>
      <c r="S2482" s="8" t="e">
        <f t="shared" si="131"/>
        <v>#DIV/0!</v>
      </c>
      <c r="U2482" s="8">
        <f t="shared" si="132"/>
        <v>30.924064655812501</v>
      </c>
      <c r="V2482" s="8">
        <f t="shared" si="133"/>
        <v>0</v>
      </c>
      <c r="W2482" s="70">
        <f>SUM($V$2085:V2482)/($A2482-273.15)</f>
        <v>0</v>
      </c>
      <c r="X2482" s="70">
        <f t="shared" si="134"/>
        <v>0</v>
      </c>
      <c r="Y2482" s="70">
        <f t="shared" si="135"/>
        <v>0</v>
      </c>
    </row>
    <row r="2483" spans="1:25" s="8" customFormat="1" x14ac:dyDescent="0.25">
      <c r="A2483" s="70">
        <f t="shared" si="136"/>
        <v>672.15</v>
      </c>
      <c r="B2483" s="70">
        <f t="shared" si="137"/>
        <v>37.105550034031666</v>
      </c>
      <c r="C2483" s="70">
        <f t="shared" si="122"/>
        <v>33.021770116303159</v>
      </c>
      <c r="D2483" s="70">
        <f t="shared" si="120"/>
        <v>30.592134340210155</v>
      </c>
      <c r="E2483" s="70">
        <f t="shared" si="121"/>
        <v>33.021770116303159</v>
      </c>
      <c r="G2483" s="70">
        <f t="shared" si="123"/>
        <v>0</v>
      </c>
      <c r="H2483" s="70">
        <f>SUM(G$2085:$G2483)/($A2483-273.15)</f>
        <v>0</v>
      </c>
      <c r="I2483" s="70">
        <f t="shared" si="124"/>
        <v>0</v>
      </c>
      <c r="J2483" s="70">
        <f t="shared" si="125"/>
        <v>0</v>
      </c>
      <c r="K2483" s="70">
        <f t="shared" si="126"/>
        <v>0</v>
      </c>
      <c r="M2483" s="70">
        <f t="shared" si="127"/>
        <v>0</v>
      </c>
      <c r="N2483" s="70">
        <f>SUM($M$2085:M2483)/($A2483-273.15)</f>
        <v>0</v>
      </c>
      <c r="O2483" s="70">
        <f t="shared" si="128"/>
        <v>0</v>
      </c>
      <c r="P2483" s="70">
        <f t="shared" si="129"/>
        <v>0</v>
      </c>
      <c r="Q2483" s="70">
        <f t="shared" si="130"/>
        <v>0</v>
      </c>
      <c r="S2483" s="8" t="e">
        <f t="shared" si="131"/>
        <v>#DIV/0!</v>
      </c>
      <c r="U2483" s="8">
        <f t="shared" si="132"/>
        <v>30.931805308312498</v>
      </c>
      <c r="V2483" s="8">
        <f t="shared" si="133"/>
        <v>0</v>
      </c>
      <c r="W2483" s="70">
        <f>SUM($V$2085:V2483)/($A2483-273.15)</f>
        <v>0</v>
      </c>
      <c r="X2483" s="70">
        <f t="shared" si="134"/>
        <v>0</v>
      </c>
      <c r="Y2483" s="70">
        <f t="shared" si="135"/>
        <v>0</v>
      </c>
    </row>
    <row r="2484" spans="1:25" s="8" customFormat="1" x14ac:dyDescent="0.25">
      <c r="A2484" s="70">
        <f t="shared" si="136"/>
        <v>673.15</v>
      </c>
      <c r="B2484" s="70">
        <f t="shared" si="137"/>
        <v>37.117150306643964</v>
      </c>
      <c r="C2484" s="70">
        <f t="shared" si="122"/>
        <v>33.027320304119108</v>
      </c>
      <c r="D2484" s="70">
        <f t="shared" si="120"/>
        <v>30.598727246001793</v>
      </c>
      <c r="E2484" s="70">
        <f t="shared" si="121"/>
        <v>33.027320304119108</v>
      </c>
      <c r="G2484" s="70">
        <f t="shared" si="123"/>
        <v>0</v>
      </c>
      <c r="H2484" s="70">
        <f>SUM(G$2085:$G2484)/($A2484-273.15)</f>
        <v>0</v>
      </c>
      <c r="I2484" s="70">
        <f t="shared" si="124"/>
        <v>0</v>
      </c>
      <c r="J2484" s="70">
        <f t="shared" si="125"/>
        <v>0</v>
      </c>
      <c r="K2484" s="70">
        <f t="shared" si="126"/>
        <v>0</v>
      </c>
      <c r="M2484" s="70">
        <f t="shared" si="127"/>
        <v>0</v>
      </c>
      <c r="N2484" s="70">
        <f>SUM($M$2085:M2484)/($A2484-273.15)</f>
        <v>0</v>
      </c>
      <c r="O2484" s="70">
        <f t="shared" si="128"/>
        <v>0</v>
      </c>
      <c r="P2484" s="70">
        <f t="shared" si="129"/>
        <v>0</v>
      </c>
      <c r="Q2484" s="70">
        <f t="shared" si="130"/>
        <v>0</v>
      </c>
      <c r="S2484" s="8" t="e">
        <f t="shared" si="131"/>
        <v>#DIV/0!</v>
      </c>
      <c r="U2484" s="8">
        <f t="shared" si="132"/>
        <v>30.939561810812499</v>
      </c>
      <c r="V2484" s="8">
        <f t="shared" si="133"/>
        <v>0</v>
      </c>
      <c r="W2484" s="70">
        <f>SUM($V$2085:V2484)/($A2484-273.15)</f>
        <v>0</v>
      </c>
      <c r="X2484" s="70">
        <f t="shared" si="134"/>
        <v>0</v>
      </c>
      <c r="Y2484" s="70">
        <f t="shared" si="135"/>
        <v>0</v>
      </c>
    </row>
    <row r="2485" spans="1:25" s="8" customFormat="1" x14ac:dyDescent="0.25">
      <c r="A2485" s="70">
        <f t="shared" si="136"/>
        <v>674.15</v>
      </c>
      <c r="B2485" s="70">
        <f t="shared" si="137"/>
        <v>37.128767385555641</v>
      </c>
      <c r="C2485" s="70">
        <f t="shared" si="122"/>
        <v>33.03286137037378</v>
      </c>
      <c r="D2485" s="70">
        <f t="shared" si="120"/>
        <v>30.605322520184885</v>
      </c>
      <c r="E2485" s="70">
        <f t="shared" si="121"/>
        <v>33.03286137037378</v>
      </c>
      <c r="G2485" s="70">
        <f t="shared" si="123"/>
        <v>0</v>
      </c>
      <c r="H2485" s="70">
        <f>SUM(G$2085:$G2485)/($A2485-273.15)</f>
        <v>0</v>
      </c>
      <c r="I2485" s="70">
        <f t="shared" si="124"/>
        <v>0</v>
      </c>
      <c r="J2485" s="70">
        <f t="shared" si="125"/>
        <v>0</v>
      </c>
      <c r="K2485" s="70">
        <f t="shared" si="126"/>
        <v>0</v>
      </c>
      <c r="M2485" s="70">
        <f t="shared" si="127"/>
        <v>0</v>
      </c>
      <c r="N2485" s="70">
        <f>SUM($M$2085:M2485)/($A2485-273.15)</f>
        <v>0</v>
      </c>
      <c r="O2485" s="70">
        <f t="shared" si="128"/>
        <v>0</v>
      </c>
      <c r="P2485" s="70">
        <f t="shared" si="129"/>
        <v>0</v>
      </c>
      <c r="Q2485" s="70">
        <f t="shared" si="130"/>
        <v>0</v>
      </c>
      <c r="S2485" s="8" t="e">
        <f t="shared" si="131"/>
        <v>#DIV/0!</v>
      </c>
      <c r="U2485" s="8">
        <f t="shared" si="132"/>
        <v>30.947334163312497</v>
      </c>
      <c r="V2485" s="8">
        <f t="shared" si="133"/>
        <v>0</v>
      </c>
      <c r="W2485" s="70">
        <f>SUM($V$2085:V2485)/($A2485-273.15)</f>
        <v>0</v>
      </c>
      <c r="X2485" s="70">
        <f t="shared" si="134"/>
        <v>0</v>
      </c>
      <c r="Y2485" s="70">
        <f t="shared" si="135"/>
        <v>0</v>
      </c>
    </row>
    <row r="2486" spans="1:25" s="8" customFormat="1" x14ac:dyDescent="0.25">
      <c r="A2486" s="70">
        <f t="shared" si="136"/>
        <v>675.15</v>
      </c>
      <c r="B2486" s="70">
        <f t="shared" si="137"/>
        <v>37.140401123907978</v>
      </c>
      <c r="C2486" s="70">
        <f t="shared" si="122"/>
        <v>33.038393364510256</v>
      </c>
      <c r="D2486" s="70">
        <f t="shared" si="120"/>
        <v>30.611920108610789</v>
      </c>
      <c r="E2486" s="70">
        <f t="shared" si="121"/>
        <v>33.038393364510256</v>
      </c>
      <c r="G2486" s="70">
        <f t="shared" si="123"/>
        <v>0</v>
      </c>
      <c r="H2486" s="70">
        <f>SUM(G$2085:$G2486)/($A2486-273.15)</f>
        <v>0</v>
      </c>
      <c r="I2486" s="70">
        <f t="shared" si="124"/>
        <v>0</v>
      </c>
      <c r="J2486" s="70">
        <f t="shared" si="125"/>
        <v>0</v>
      </c>
      <c r="K2486" s="70">
        <f t="shared" si="126"/>
        <v>0</v>
      </c>
      <c r="M2486" s="70">
        <f t="shared" si="127"/>
        <v>0</v>
      </c>
      <c r="N2486" s="70">
        <f>SUM($M$2085:M2486)/($A2486-273.15)</f>
        <v>0</v>
      </c>
      <c r="O2486" s="70">
        <f t="shared" si="128"/>
        <v>0</v>
      </c>
      <c r="P2486" s="70">
        <f t="shared" si="129"/>
        <v>0</v>
      </c>
      <c r="Q2486" s="70">
        <f t="shared" si="130"/>
        <v>0</v>
      </c>
      <c r="S2486" s="8" t="e">
        <f t="shared" si="131"/>
        <v>#DIV/0!</v>
      </c>
      <c r="U2486" s="8">
        <f t="shared" si="132"/>
        <v>30.9551223658125</v>
      </c>
      <c r="V2486" s="8">
        <f t="shared" si="133"/>
        <v>0</v>
      </c>
      <c r="W2486" s="70">
        <f>SUM($V$2085:V2486)/($A2486-273.15)</f>
        <v>0</v>
      </c>
      <c r="X2486" s="70">
        <f t="shared" si="134"/>
        <v>0</v>
      </c>
      <c r="Y2486" s="70">
        <f t="shared" si="135"/>
        <v>0</v>
      </c>
    </row>
    <row r="2487" spans="1:25" s="8" customFormat="1" x14ac:dyDescent="0.25">
      <c r="A2487" s="70">
        <f t="shared" si="136"/>
        <v>676.15</v>
      </c>
      <c r="B2487" s="70">
        <f t="shared" si="137"/>
        <v>37.152051375927407</v>
      </c>
      <c r="C2487" s="70">
        <f t="shared" si="122"/>
        <v>33.043916335606262</v>
      </c>
      <c r="D2487" s="70">
        <f t="shared" si="120"/>
        <v>30.618519957530982</v>
      </c>
      <c r="E2487" s="70">
        <f t="shared" si="121"/>
        <v>33.043916335606262</v>
      </c>
      <c r="G2487" s="70">
        <f t="shared" si="123"/>
        <v>0</v>
      </c>
      <c r="H2487" s="70">
        <f>SUM(G$2085:$G2487)/($A2487-273.15)</f>
        <v>0</v>
      </c>
      <c r="I2487" s="70">
        <f t="shared" si="124"/>
        <v>0</v>
      </c>
      <c r="J2487" s="70">
        <f t="shared" si="125"/>
        <v>0</v>
      </c>
      <c r="K2487" s="70">
        <f t="shared" si="126"/>
        <v>0</v>
      </c>
      <c r="M2487" s="70">
        <f t="shared" si="127"/>
        <v>0</v>
      </c>
      <c r="N2487" s="70">
        <f>SUM($M$2085:M2487)/($A2487-273.15)</f>
        <v>0</v>
      </c>
      <c r="O2487" s="70">
        <f t="shared" si="128"/>
        <v>0</v>
      </c>
      <c r="P2487" s="70">
        <f t="shared" si="129"/>
        <v>0</v>
      </c>
      <c r="Q2487" s="70">
        <f t="shared" si="130"/>
        <v>0</v>
      </c>
      <c r="S2487" s="8" t="e">
        <f t="shared" si="131"/>
        <v>#DIV/0!</v>
      </c>
      <c r="U2487" s="8">
        <f t="shared" si="132"/>
        <v>30.962926418312499</v>
      </c>
      <c r="V2487" s="8">
        <f t="shared" si="133"/>
        <v>0</v>
      </c>
      <c r="W2487" s="70">
        <f>SUM($V$2085:V2487)/($A2487-273.15)</f>
        <v>0</v>
      </c>
      <c r="X2487" s="70">
        <f t="shared" si="134"/>
        <v>0</v>
      </c>
      <c r="Y2487" s="70">
        <f t="shared" si="135"/>
        <v>0</v>
      </c>
    </row>
    <row r="2488" spans="1:25" s="8" customFormat="1" x14ac:dyDescent="0.25">
      <c r="A2488" s="70">
        <f t="shared" si="136"/>
        <v>677.15</v>
      </c>
      <c r="B2488" s="70">
        <f t="shared" si="137"/>
        <v>37.163717996915956</v>
      </c>
      <c r="C2488" s="70">
        <f t="shared" si="122"/>
        <v>33.049430332377398</v>
      </c>
      <c r="D2488" s="70">
        <f t="shared" si="120"/>
        <v>30.625122013593518</v>
      </c>
      <c r="E2488" s="70">
        <f t="shared" si="121"/>
        <v>33.049430332377398</v>
      </c>
      <c r="G2488" s="70">
        <f t="shared" si="123"/>
        <v>0</v>
      </c>
      <c r="H2488" s="70">
        <f>SUM(G$2085:$G2488)/($A2488-273.15)</f>
        <v>0</v>
      </c>
      <c r="I2488" s="70">
        <f t="shared" si="124"/>
        <v>0</v>
      </c>
      <c r="J2488" s="70">
        <f t="shared" si="125"/>
        <v>0</v>
      </c>
      <c r="K2488" s="70">
        <f t="shared" si="126"/>
        <v>0</v>
      </c>
      <c r="M2488" s="70">
        <f t="shared" si="127"/>
        <v>0</v>
      </c>
      <c r="N2488" s="70">
        <f>SUM($M$2085:M2488)/($A2488-273.15)</f>
        <v>0</v>
      </c>
      <c r="O2488" s="70">
        <f t="shared" si="128"/>
        <v>0</v>
      </c>
      <c r="P2488" s="70">
        <f t="shared" si="129"/>
        <v>0</v>
      </c>
      <c r="Q2488" s="70">
        <f t="shared" si="130"/>
        <v>0</v>
      </c>
      <c r="S2488" s="8" t="e">
        <f t="shared" si="131"/>
        <v>#DIV/0!</v>
      </c>
      <c r="U2488" s="8">
        <f t="shared" si="132"/>
        <v>30.970746320812498</v>
      </c>
      <c r="V2488" s="8">
        <f t="shared" si="133"/>
        <v>0</v>
      </c>
      <c r="W2488" s="70">
        <f>SUM($V$2085:V2488)/($A2488-273.15)</f>
        <v>0</v>
      </c>
      <c r="X2488" s="70">
        <f t="shared" si="134"/>
        <v>0</v>
      </c>
      <c r="Y2488" s="70">
        <f t="shared" si="135"/>
        <v>0</v>
      </c>
    </row>
    <row r="2489" spans="1:25" s="8" customFormat="1" x14ac:dyDescent="0.25">
      <c r="A2489" s="70">
        <f t="shared" si="136"/>
        <v>678.15</v>
      </c>
      <c r="B2489" s="70">
        <f t="shared" si="137"/>
        <v>37.175400843241732</v>
      </c>
      <c r="C2489" s="70">
        <f t="shared" si="122"/>
        <v>33.054935403180373</v>
      </c>
      <c r="D2489" s="70">
        <f t="shared" si="120"/>
        <v>30.631726223839525</v>
      </c>
      <c r="E2489" s="70">
        <f t="shared" si="121"/>
        <v>33.054935403180373</v>
      </c>
      <c r="G2489" s="70">
        <f t="shared" si="123"/>
        <v>0</v>
      </c>
      <c r="H2489" s="70">
        <f>SUM(G$2085:$G2489)/($A2489-273.15)</f>
        <v>0</v>
      </c>
      <c r="I2489" s="70">
        <f t="shared" si="124"/>
        <v>0</v>
      </c>
      <c r="J2489" s="70">
        <f t="shared" si="125"/>
        <v>0</v>
      </c>
      <c r="K2489" s="70">
        <f t="shared" si="126"/>
        <v>0</v>
      </c>
      <c r="M2489" s="70">
        <f t="shared" si="127"/>
        <v>0</v>
      </c>
      <c r="N2489" s="70">
        <f>SUM($M$2085:M2489)/($A2489-273.15)</f>
        <v>0</v>
      </c>
      <c r="O2489" s="70">
        <f t="shared" si="128"/>
        <v>0</v>
      </c>
      <c r="P2489" s="70">
        <f t="shared" si="129"/>
        <v>0</v>
      </c>
      <c r="Q2489" s="70">
        <f t="shared" si="130"/>
        <v>0</v>
      </c>
      <c r="S2489" s="8" t="e">
        <f t="shared" si="131"/>
        <v>#DIV/0!</v>
      </c>
      <c r="U2489" s="8">
        <f t="shared" si="132"/>
        <v>30.978582073312495</v>
      </c>
      <c r="V2489" s="8">
        <f t="shared" si="133"/>
        <v>0</v>
      </c>
      <c r="W2489" s="70">
        <f>SUM($V$2085:V2489)/($A2489-273.15)</f>
        <v>0</v>
      </c>
      <c r="X2489" s="70">
        <f t="shared" si="134"/>
        <v>0</v>
      </c>
      <c r="Y2489" s="70">
        <f t="shared" si="135"/>
        <v>0</v>
      </c>
    </row>
    <row r="2490" spans="1:25" s="8" customFormat="1" x14ac:dyDescent="0.25">
      <c r="A2490" s="70">
        <f t="shared" si="136"/>
        <v>679.15</v>
      </c>
      <c r="B2490" s="70">
        <f t="shared" si="137"/>
        <v>37.187099772329503</v>
      </c>
      <c r="C2490" s="70">
        <f t="shared" si="122"/>
        <v>33.060431596016123</v>
      </c>
      <c r="D2490" s="70">
        <f t="shared" si="120"/>
        <v>30.638332535699746</v>
      </c>
      <c r="E2490" s="70">
        <f t="shared" si="121"/>
        <v>33.060431596016123</v>
      </c>
      <c r="G2490" s="70">
        <f t="shared" si="123"/>
        <v>0</v>
      </c>
      <c r="H2490" s="70">
        <f>SUM(G$2085:$G2490)/($A2490-273.15)</f>
        <v>0</v>
      </c>
      <c r="I2490" s="70">
        <f t="shared" si="124"/>
        <v>0</v>
      </c>
      <c r="J2490" s="70">
        <f t="shared" si="125"/>
        <v>0</v>
      </c>
      <c r="K2490" s="70">
        <f t="shared" si="126"/>
        <v>0</v>
      </c>
      <c r="M2490" s="70">
        <f t="shared" si="127"/>
        <v>0</v>
      </c>
      <c r="N2490" s="70">
        <f>SUM($M$2085:M2490)/($A2490-273.15)</f>
        <v>0</v>
      </c>
      <c r="O2490" s="70">
        <f t="shared" si="128"/>
        <v>0</v>
      </c>
      <c r="P2490" s="70">
        <f t="shared" si="129"/>
        <v>0</v>
      </c>
      <c r="Q2490" s="70">
        <f t="shared" si="130"/>
        <v>0</v>
      </c>
      <c r="S2490" s="8" t="e">
        <f t="shared" si="131"/>
        <v>#DIV/0!</v>
      </c>
      <c r="U2490" s="8">
        <f t="shared" si="132"/>
        <v>30.986433675812499</v>
      </c>
      <c r="V2490" s="8">
        <f t="shared" si="133"/>
        <v>0</v>
      </c>
      <c r="W2490" s="70">
        <f>SUM($V$2085:V2490)/($A2490-273.15)</f>
        <v>0</v>
      </c>
      <c r="X2490" s="70">
        <f t="shared" si="134"/>
        <v>0</v>
      </c>
      <c r="Y2490" s="70">
        <f t="shared" si="135"/>
        <v>0</v>
      </c>
    </row>
    <row r="2491" spans="1:25" s="8" customFormat="1" x14ac:dyDescent="0.25">
      <c r="A2491" s="70">
        <f t="shared" si="136"/>
        <v>680.15</v>
      </c>
      <c r="B2491" s="70">
        <f t="shared" si="137"/>
        <v>37.198814642651357</v>
      </c>
      <c r="C2491" s="70">
        <f t="shared" si="122"/>
        <v>33.065918958532983</v>
      </c>
      <c r="D2491" s="70">
        <f t="shared" si="120"/>
        <v>30.644940896991077</v>
      </c>
      <c r="E2491" s="70">
        <f t="shared" si="121"/>
        <v>33.065918958532983</v>
      </c>
      <c r="G2491" s="70">
        <f t="shared" si="123"/>
        <v>0</v>
      </c>
      <c r="H2491" s="70">
        <f>SUM(G$2085:$G2491)/($A2491-273.15)</f>
        <v>0</v>
      </c>
      <c r="I2491" s="70">
        <f t="shared" si="124"/>
        <v>0</v>
      </c>
      <c r="J2491" s="70">
        <f t="shared" si="125"/>
        <v>0</v>
      </c>
      <c r="K2491" s="70">
        <f t="shared" si="126"/>
        <v>0</v>
      </c>
      <c r="M2491" s="70">
        <f t="shared" si="127"/>
        <v>0</v>
      </c>
      <c r="N2491" s="70">
        <f>SUM($M$2085:M2491)/($A2491-273.15)</f>
        <v>0</v>
      </c>
      <c r="O2491" s="70">
        <f t="shared" si="128"/>
        <v>0</v>
      </c>
      <c r="P2491" s="70">
        <f t="shared" si="129"/>
        <v>0</v>
      </c>
      <c r="Q2491" s="70">
        <f t="shared" si="130"/>
        <v>0</v>
      </c>
      <c r="S2491" s="8" t="e">
        <f t="shared" si="131"/>
        <v>#DIV/0!</v>
      </c>
      <c r="U2491" s="8">
        <f t="shared" si="132"/>
        <v>30.9943011283125</v>
      </c>
      <c r="V2491" s="8">
        <f t="shared" si="133"/>
        <v>0</v>
      </c>
      <c r="W2491" s="70">
        <f>SUM($V$2085:V2491)/($A2491-273.15)</f>
        <v>0</v>
      </c>
      <c r="X2491" s="70">
        <f t="shared" si="134"/>
        <v>0</v>
      </c>
      <c r="Y2491" s="70">
        <f t="shared" si="135"/>
        <v>0</v>
      </c>
    </row>
    <row r="2492" spans="1:25" s="8" customFormat="1" x14ac:dyDescent="0.25">
      <c r="A2492" s="70">
        <f t="shared" si="136"/>
        <v>681.15</v>
      </c>
      <c r="B2492" s="70">
        <f t="shared" si="137"/>
        <v>37.210545313717546</v>
      </c>
      <c r="C2492" s="70">
        <f t="shared" si="122"/>
        <v>33.071397538029778</v>
      </c>
      <c r="D2492" s="70">
        <f t="shared" si="120"/>
        <v>30.651551255913194</v>
      </c>
      <c r="E2492" s="70">
        <f t="shared" si="121"/>
        <v>33.071397538029778</v>
      </c>
      <c r="G2492" s="70">
        <f t="shared" si="123"/>
        <v>0</v>
      </c>
      <c r="H2492" s="70">
        <f>SUM(G$2085:$G2492)/($A2492-273.15)</f>
        <v>0</v>
      </c>
      <c r="I2492" s="70">
        <f t="shared" si="124"/>
        <v>0</v>
      </c>
      <c r="J2492" s="70">
        <f t="shared" si="125"/>
        <v>0</v>
      </c>
      <c r="K2492" s="70">
        <f t="shared" si="126"/>
        <v>0</v>
      </c>
      <c r="M2492" s="70">
        <f t="shared" si="127"/>
        <v>0</v>
      </c>
      <c r="N2492" s="70">
        <f>SUM($M$2085:M2492)/($A2492-273.15)</f>
        <v>0</v>
      </c>
      <c r="O2492" s="70">
        <f t="shared" si="128"/>
        <v>0</v>
      </c>
      <c r="P2492" s="70">
        <f t="shared" si="129"/>
        <v>0</v>
      </c>
      <c r="Q2492" s="70">
        <f t="shared" si="130"/>
        <v>0</v>
      </c>
      <c r="S2492" s="8" t="e">
        <f t="shared" si="131"/>
        <v>#DIV/0!</v>
      </c>
      <c r="U2492" s="8">
        <f t="shared" si="132"/>
        <v>31.002184430812498</v>
      </c>
      <c r="V2492" s="8">
        <f t="shared" si="133"/>
        <v>0</v>
      </c>
      <c r="W2492" s="70">
        <f>SUM($V$2085:V2492)/($A2492-273.15)</f>
        <v>0</v>
      </c>
      <c r="X2492" s="70">
        <f t="shared" si="134"/>
        <v>0</v>
      </c>
      <c r="Y2492" s="70">
        <f t="shared" si="135"/>
        <v>0</v>
      </c>
    </row>
    <row r="2493" spans="1:25" s="8" customFormat="1" x14ac:dyDescent="0.25">
      <c r="A2493" s="70">
        <f t="shared" si="136"/>
        <v>682.15</v>
      </c>
      <c r="B2493" s="70">
        <f t="shared" si="137"/>
        <v>37.222291646067291</v>
      </c>
      <c r="C2493" s="70">
        <f t="shared" si="122"/>
        <v>33.076867381458918</v>
      </c>
      <c r="D2493" s="70">
        <f t="shared" si="120"/>
        <v>30.658163561045178</v>
      </c>
      <c r="E2493" s="70">
        <f t="shared" si="121"/>
        <v>33.076867381458918</v>
      </c>
      <c r="G2493" s="70">
        <f t="shared" si="123"/>
        <v>0</v>
      </c>
      <c r="H2493" s="70">
        <f>SUM(G$2085:$G2493)/($A2493-273.15)</f>
        <v>0</v>
      </c>
      <c r="I2493" s="70">
        <f t="shared" si="124"/>
        <v>0</v>
      </c>
      <c r="J2493" s="70">
        <f t="shared" si="125"/>
        <v>0</v>
      </c>
      <c r="K2493" s="70">
        <f t="shared" si="126"/>
        <v>0</v>
      </c>
      <c r="M2493" s="70">
        <f t="shared" si="127"/>
        <v>0</v>
      </c>
      <c r="N2493" s="70">
        <f>SUM($M$2085:M2493)/($A2493-273.15)</f>
        <v>0</v>
      </c>
      <c r="O2493" s="70">
        <f t="shared" si="128"/>
        <v>0</v>
      </c>
      <c r="P2493" s="70">
        <f t="shared" si="129"/>
        <v>0</v>
      </c>
      <c r="Q2493" s="70">
        <f t="shared" si="130"/>
        <v>0</v>
      </c>
      <c r="S2493" s="8" t="e">
        <f t="shared" si="131"/>
        <v>#DIV/0!</v>
      </c>
      <c r="U2493" s="8">
        <f t="shared" si="132"/>
        <v>31.0100835833125</v>
      </c>
      <c r="V2493" s="8">
        <f t="shared" si="133"/>
        <v>0</v>
      </c>
      <c r="W2493" s="70">
        <f>SUM($V$2085:V2493)/($A2493-273.15)</f>
        <v>0</v>
      </c>
      <c r="X2493" s="70">
        <f t="shared" si="134"/>
        <v>0</v>
      </c>
      <c r="Y2493" s="70">
        <f t="shared" si="135"/>
        <v>0</v>
      </c>
    </row>
    <row r="2494" spans="1:25" s="8" customFormat="1" x14ac:dyDescent="0.25">
      <c r="A2494" s="70">
        <f t="shared" si="136"/>
        <v>683.15</v>
      </c>
      <c r="B2494" s="70">
        <f t="shared" si="137"/>
        <v>37.234053501259808</v>
      </c>
      <c r="C2494" s="70">
        <f t="shared" si="122"/>
        <v>33.082328535429383</v>
      </c>
      <c r="D2494" s="70">
        <f t="shared" si="120"/>
        <v>30.664777761342187</v>
      </c>
      <c r="E2494" s="70">
        <f t="shared" si="121"/>
        <v>33.082328535429383</v>
      </c>
      <c r="G2494" s="70">
        <f t="shared" si="123"/>
        <v>0</v>
      </c>
      <c r="H2494" s="70">
        <f>SUM(G$2085:$G2494)/($A2494-273.15)</f>
        <v>0</v>
      </c>
      <c r="I2494" s="70">
        <f t="shared" si="124"/>
        <v>0</v>
      </c>
      <c r="J2494" s="70">
        <f t="shared" si="125"/>
        <v>0</v>
      </c>
      <c r="K2494" s="70">
        <f t="shared" si="126"/>
        <v>0</v>
      </c>
      <c r="M2494" s="70">
        <f t="shared" si="127"/>
        <v>0</v>
      </c>
      <c r="N2494" s="70">
        <f>SUM($M$2085:M2494)/($A2494-273.15)</f>
        <v>0</v>
      </c>
      <c r="O2494" s="70">
        <f t="shared" si="128"/>
        <v>0</v>
      </c>
      <c r="P2494" s="70">
        <f t="shared" si="129"/>
        <v>0</v>
      </c>
      <c r="Q2494" s="70">
        <f t="shared" si="130"/>
        <v>0</v>
      </c>
      <c r="S2494" s="8" t="e">
        <f t="shared" si="131"/>
        <v>#DIV/0!</v>
      </c>
      <c r="U2494" s="8">
        <f t="shared" si="132"/>
        <v>31.017998585812499</v>
      </c>
      <c r="V2494" s="8">
        <f t="shared" si="133"/>
        <v>0</v>
      </c>
      <c r="W2494" s="70">
        <f>SUM($V$2085:V2494)/($A2494-273.15)</f>
        <v>0</v>
      </c>
      <c r="X2494" s="70">
        <f t="shared" si="134"/>
        <v>0</v>
      </c>
      <c r="Y2494" s="70">
        <f t="shared" si="135"/>
        <v>0</v>
      </c>
    </row>
    <row r="2495" spans="1:25" s="8" customFormat="1" x14ac:dyDescent="0.25">
      <c r="A2495" s="70">
        <f t="shared" si="136"/>
        <v>684.15</v>
      </c>
      <c r="B2495" s="70">
        <f t="shared" si="137"/>
        <v>37.245830741865319</v>
      </c>
      <c r="C2495" s="70">
        <f t="shared" si="122"/>
        <v>33.087781046209798</v>
      </c>
      <c r="D2495" s="70">
        <f t="shared" si="120"/>
        <v>30.671393806132144</v>
      </c>
      <c r="E2495" s="70">
        <f t="shared" si="121"/>
        <v>33.087781046209798</v>
      </c>
      <c r="G2495" s="70">
        <f t="shared" si="123"/>
        <v>0</v>
      </c>
      <c r="H2495" s="70">
        <f>SUM(G$2085:$G2495)/($A2495-273.15)</f>
        <v>0</v>
      </c>
      <c r="I2495" s="70">
        <f t="shared" si="124"/>
        <v>0</v>
      </c>
      <c r="J2495" s="70">
        <f t="shared" si="125"/>
        <v>0</v>
      </c>
      <c r="K2495" s="70">
        <f t="shared" si="126"/>
        <v>0</v>
      </c>
      <c r="M2495" s="70">
        <f t="shared" si="127"/>
        <v>0</v>
      </c>
      <c r="N2495" s="70">
        <f>SUM($M$2085:M2495)/($A2495-273.15)</f>
        <v>0</v>
      </c>
      <c r="O2495" s="70">
        <f t="shared" si="128"/>
        <v>0</v>
      </c>
      <c r="P2495" s="70">
        <f t="shared" si="129"/>
        <v>0</v>
      </c>
      <c r="Q2495" s="70">
        <f t="shared" si="130"/>
        <v>0</v>
      </c>
      <c r="S2495" s="8" t="e">
        <f t="shared" si="131"/>
        <v>#DIV/0!</v>
      </c>
      <c r="U2495" s="8">
        <f t="shared" si="132"/>
        <v>31.025929438312499</v>
      </c>
      <c r="V2495" s="8">
        <f t="shared" si="133"/>
        <v>0</v>
      </c>
      <c r="W2495" s="70">
        <f>SUM($V$2085:V2495)/($A2495-273.15)</f>
        <v>0</v>
      </c>
      <c r="X2495" s="70">
        <f t="shared" si="134"/>
        <v>0</v>
      </c>
      <c r="Y2495" s="70">
        <f t="shared" si="135"/>
        <v>0</v>
      </c>
    </row>
    <row r="2496" spans="1:25" s="8" customFormat="1" x14ac:dyDescent="0.25">
      <c r="A2496" s="70">
        <f t="shared" si="136"/>
        <v>685.15</v>
      </c>
      <c r="B2496" s="70">
        <f t="shared" si="137"/>
        <v>37.257623231456257</v>
      </c>
      <c r="C2496" s="70">
        <f t="shared" si="122"/>
        <v>33.093224959731366</v>
      </c>
      <c r="D2496" s="70">
        <f t="shared" si="120"/>
        <v>30.678011645112505</v>
      </c>
      <c r="E2496" s="70">
        <f t="shared" si="121"/>
        <v>33.093224959731366</v>
      </c>
      <c r="G2496" s="70">
        <f t="shared" si="123"/>
        <v>0</v>
      </c>
      <c r="H2496" s="70">
        <f>SUM(G$2085:$G2496)/($A2496-273.15)</f>
        <v>0</v>
      </c>
      <c r="I2496" s="70">
        <f t="shared" si="124"/>
        <v>0</v>
      </c>
      <c r="J2496" s="70">
        <f t="shared" si="125"/>
        <v>0</v>
      </c>
      <c r="K2496" s="70">
        <f t="shared" si="126"/>
        <v>0</v>
      </c>
      <c r="M2496" s="70">
        <f t="shared" si="127"/>
        <v>0</v>
      </c>
      <c r="N2496" s="70">
        <f>SUM($M$2085:M2496)/($A2496-273.15)</f>
        <v>0</v>
      </c>
      <c r="O2496" s="70">
        <f t="shared" si="128"/>
        <v>0</v>
      </c>
      <c r="P2496" s="70">
        <f t="shared" si="129"/>
        <v>0</v>
      </c>
      <c r="Q2496" s="70">
        <f t="shared" si="130"/>
        <v>0</v>
      </c>
      <c r="S2496" s="8" t="e">
        <f t="shared" si="131"/>
        <v>#DIV/0!</v>
      </c>
      <c r="U2496" s="8">
        <f t="shared" si="132"/>
        <v>31.033876140812495</v>
      </c>
      <c r="V2496" s="8">
        <f t="shared" si="133"/>
        <v>0</v>
      </c>
      <c r="W2496" s="70">
        <f>SUM($V$2085:V2496)/($A2496-273.15)</f>
        <v>0</v>
      </c>
      <c r="X2496" s="70">
        <f t="shared" si="134"/>
        <v>0</v>
      </c>
      <c r="Y2496" s="70">
        <f t="shared" si="135"/>
        <v>0</v>
      </c>
    </row>
    <row r="2497" spans="1:25" s="8" customFormat="1" x14ac:dyDescent="0.25">
      <c r="A2497" s="70">
        <f t="shared" si="136"/>
        <v>686.15</v>
      </c>
      <c r="B2497" s="70">
        <f t="shared" si="137"/>
        <v>37.269430834598467</v>
      </c>
      <c r="C2497" s="70">
        <f t="shared" si="122"/>
        <v>33.098660321590842</v>
      </c>
      <c r="D2497" s="70">
        <f t="shared" si="120"/>
        <v>30.68463122834703</v>
      </c>
      <c r="E2497" s="70">
        <f t="shared" si="121"/>
        <v>33.098660321590842</v>
      </c>
      <c r="G2497" s="70">
        <f t="shared" si="123"/>
        <v>0</v>
      </c>
      <c r="H2497" s="70">
        <f>SUM(G$2085:$G2497)/($A2497-273.15)</f>
        <v>0</v>
      </c>
      <c r="I2497" s="70">
        <f t="shared" si="124"/>
        <v>0</v>
      </c>
      <c r="J2497" s="70">
        <f t="shared" si="125"/>
        <v>0</v>
      </c>
      <c r="K2497" s="70">
        <f t="shared" si="126"/>
        <v>0</v>
      </c>
      <c r="M2497" s="70">
        <f t="shared" si="127"/>
        <v>0</v>
      </c>
      <c r="N2497" s="70">
        <f>SUM($M$2085:M2497)/($A2497-273.15)</f>
        <v>0</v>
      </c>
      <c r="O2497" s="70">
        <f t="shared" si="128"/>
        <v>0</v>
      </c>
      <c r="P2497" s="70">
        <f t="shared" si="129"/>
        <v>0</v>
      </c>
      <c r="Q2497" s="70">
        <f t="shared" si="130"/>
        <v>0</v>
      </c>
      <c r="S2497" s="8" t="e">
        <f t="shared" si="131"/>
        <v>#DIV/0!</v>
      </c>
      <c r="U2497" s="8">
        <f t="shared" si="132"/>
        <v>31.041838693312499</v>
      </c>
      <c r="V2497" s="8">
        <f t="shared" si="133"/>
        <v>0</v>
      </c>
      <c r="W2497" s="70">
        <f>SUM($V$2085:V2497)/($A2497-273.15)</f>
        <v>0</v>
      </c>
      <c r="X2497" s="70">
        <f t="shared" si="134"/>
        <v>0</v>
      </c>
      <c r="Y2497" s="70">
        <f t="shared" si="135"/>
        <v>0</v>
      </c>
    </row>
    <row r="2498" spans="1:25" s="8" customFormat="1" x14ac:dyDescent="0.25">
      <c r="A2498" s="70">
        <f t="shared" si="136"/>
        <v>687.15</v>
      </c>
      <c r="B2498" s="70">
        <f t="shared" si="137"/>
        <v>37.281253416842567</v>
      </c>
      <c r="C2498" s="70">
        <f t="shared" si="122"/>
        <v>33.104087177053422</v>
      </c>
      <c r="D2498" s="70">
        <f t="shared" si="120"/>
        <v>30.691252506262529</v>
      </c>
      <c r="E2498" s="70">
        <f t="shared" si="121"/>
        <v>33.104087177053422</v>
      </c>
      <c r="G2498" s="70">
        <f t="shared" si="123"/>
        <v>0</v>
      </c>
      <c r="H2498" s="70">
        <f>SUM(G$2085:$G2498)/($A2498-273.15)</f>
        <v>0</v>
      </c>
      <c r="I2498" s="70">
        <f t="shared" si="124"/>
        <v>0</v>
      </c>
      <c r="J2498" s="70">
        <f t="shared" si="125"/>
        <v>0</v>
      </c>
      <c r="K2498" s="70">
        <f t="shared" si="126"/>
        <v>0</v>
      </c>
      <c r="M2498" s="70">
        <f t="shared" si="127"/>
        <v>0</v>
      </c>
      <c r="N2498" s="70">
        <f>SUM($M$2085:M2498)/($A2498-273.15)</f>
        <v>0</v>
      </c>
      <c r="O2498" s="70">
        <f t="shared" si="128"/>
        <v>0</v>
      </c>
      <c r="P2498" s="70">
        <f t="shared" si="129"/>
        <v>0</v>
      </c>
      <c r="Q2498" s="70">
        <f t="shared" si="130"/>
        <v>0</v>
      </c>
      <c r="S2498" s="8" t="e">
        <f t="shared" si="131"/>
        <v>#DIV/0!</v>
      </c>
      <c r="U2498" s="8">
        <f t="shared" si="132"/>
        <v>31.049817095812497</v>
      </c>
      <c r="V2498" s="8">
        <f t="shared" si="133"/>
        <v>0</v>
      </c>
      <c r="W2498" s="70">
        <f>SUM($V$2085:V2498)/($A2498-273.15)</f>
        <v>0</v>
      </c>
      <c r="X2498" s="70">
        <f t="shared" si="134"/>
        <v>0</v>
      </c>
      <c r="Y2498" s="70">
        <f t="shared" si="135"/>
        <v>0</v>
      </c>
    </row>
    <row r="2499" spans="1:25" s="8" customFormat="1" x14ac:dyDescent="0.25">
      <c r="A2499" s="70">
        <f t="shared" si="136"/>
        <v>688.15</v>
      </c>
      <c r="B2499" s="70">
        <f t="shared" si="137"/>
        <v>37.293090844715323</v>
      </c>
      <c r="C2499" s="70">
        <f t="shared" si="122"/>
        <v>33.109505571055671</v>
      </c>
      <c r="D2499" s="70">
        <f t="shared" si="120"/>
        <v>30.697875429645791</v>
      </c>
      <c r="E2499" s="70">
        <f t="shared" si="121"/>
        <v>33.109505571055671</v>
      </c>
      <c r="G2499" s="70">
        <f t="shared" si="123"/>
        <v>0</v>
      </c>
      <c r="H2499" s="70">
        <f>SUM(G$2085:$G2499)/($A2499-273.15)</f>
        <v>0</v>
      </c>
      <c r="I2499" s="70">
        <f t="shared" si="124"/>
        <v>0</v>
      </c>
      <c r="J2499" s="70">
        <f t="shared" si="125"/>
        <v>0</v>
      </c>
      <c r="K2499" s="70">
        <f t="shared" si="126"/>
        <v>0</v>
      </c>
      <c r="M2499" s="70">
        <f t="shared" si="127"/>
        <v>0</v>
      </c>
      <c r="N2499" s="70">
        <f>SUM($M$2085:M2499)/($A2499-273.15)</f>
        <v>0</v>
      </c>
      <c r="O2499" s="70">
        <f t="shared" si="128"/>
        <v>0</v>
      </c>
      <c r="P2499" s="70">
        <f t="shared" si="129"/>
        <v>0</v>
      </c>
      <c r="Q2499" s="70">
        <f t="shared" si="130"/>
        <v>0</v>
      </c>
      <c r="S2499" s="8" t="e">
        <f t="shared" si="131"/>
        <v>#DIV/0!</v>
      </c>
      <c r="U2499" s="8">
        <f t="shared" si="132"/>
        <v>31.057811348312498</v>
      </c>
      <c r="V2499" s="8">
        <f t="shared" si="133"/>
        <v>0</v>
      </c>
      <c r="W2499" s="70">
        <f>SUM($V$2085:V2499)/($A2499-273.15)</f>
        <v>0</v>
      </c>
      <c r="X2499" s="70">
        <f t="shared" si="134"/>
        <v>0</v>
      </c>
      <c r="Y2499" s="70">
        <f t="shared" si="135"/>
        <v>0</v>
      </c>
    </row>
    <row r="2500" spans="1:25" s="8" customFormat="1" x14ac:dyDescent="0.25">
      <c r="A2500" s="70">
        <f t="shared" si="136"/>
        <v>689.15</v>
      </c>
      <c r="B2500" s="70">
        <f t="shared" si="137"/>
        <v>37.30494298571125</v>
      </c>
      <c r="C2500" s="70">
        <f t="shared" si="122"/>
        <v>33.114915548208359</v>
      </c>
      <c r="D2500" s="70">
        <f t="shared" si="120"/>
        <v>30.704499949640361</v>
      </c>
      <c r="E2500" s="70">
        <f t="shared" si="121"/>
        <v>33.114915548208359</v>
      </c>
      <c r="G2500" s="70">
        <f t="shared" si="123"/>
        <v>0</v>
      </c>
      <c r="H2500" s="70">
        <f>SUM(G$2085:$G2500)/($A2500-273.15)</f>
        <v>0</v>
      </c>
      <c r="I2500" s="70">
        <f t="shared" si="124"/>
        <v>0</v>
      </c>
      <c r="J2500" s="70">
        <f t="shared" si="125"/>
        <v>0</v>
      </c>
      <c r="K2500" s="70">
        <f t="shared" si="126"/>
        <v>0</v>
      </c>
      <c r="M2500" s="70">
        <f t="shared" si="127"/>
        <v>0</v>
      </c>
      <c r="N2500" s="70">
        <f>SUM($M$2085:M2500)/($A2500-273.15)</f>
        <v>0</v>
      </c>
      <c r="O2500" s="70">
        <f t="shared" si="128"/>
        <v>0</v>
      </c>
      <c r="P2500" s="70">
        <f t="shared" si="129"/>
        <v>0</v>
      </c>
      <c r="Q2500" s="70">
        <f t="shared" si="130"/>
        <v>0</v>
      </c>
      <c r="S2500" s="8" t="e">
        <f t="shared" si="131"/>
        <v>#DIV/0!</v>
      </c>
      <c r="U2500" s="8">
        <f t="shared" si="132"/>
        <v>31.0658214508125</v>
      </c>
      <c r="V2500" s="8">
        <f t="shared" si="133"/>
        <v>0</v>
      </c>
      <c r="W2500" s="70">
        <f>SUM($V$2085:V2500)/($A2500-273.15)</f>
        <v>0</v>
      </c>
      <c r="X2500" s="70">
        <f t="shared" si="134"/>
        <v>0</v>
      </c>
      <c r="Y2500" s="70">
        <f t="shared" si="135"/>
        <v>0</v>
      </c>
    </row>
    <row r="2501" spans="1:25" s="8" customFormat="1" x14ac:dyDescent="0.25">
      <c r="A2501" s="70">
        <f t="shared" si="136"/>
        <v>690.15</v>
      </c>
      <c r="B2501" s="70">
        <f t="shared" si="137"/>
        <v>37.316809708284069</v>
      </c>
      <c r="C2501" s="70">
        <f t="shared" si="122"/>
        <v>33.120317152799288</v>
      </c>
      <c r="D2501" s="70">
        <f t="shared" si="120"/>
        <v>30.71112601774351</v>
      </c>
      <c r="E2501" s="70">
        <f t="shared" si="121"/>
        <v>33.120317152799288</v>
      </c>
      <c r="G2501" s="70">
        <f t="shared" si="123"/>
        <v>0</v>
      </c>
      <c r="H2501" s="70">
        <f>SUM(G$2085:$G2501)/($A2501-273.15)</f>
        <v>0</v>
      </c>
      <c r="I2501" s="70">
        <f t="shared" si="124"/>
        <v>0</v>
      </c>
      <c r="J2501" s="70">
        <f t="shared" si="125"/>
        <v>0</v>
      </c>
      <c r="K2501" s="70">
        <f t="shared" si="126"/>
        <v>0</v>
      </c>
      <c r="M2501" s="70">
        <f t="shared" si="127"/>
        <v>0</v>
      </c>
      <c r="N2501" s="70">
        <f>SUM($M$2085:M2501)/($A2501-273.15)</f>
        <v>0</v>
      </c>
      <c r="O2501" s="70">
        <f t="shared" si="128"/>
        <v>0</v>
      </c>
      <c r="P2501" s="70">
        <f t="shared" si="129"/>
        <v>0</v>
      </c>
      <c r="Q2501" s="70">
        <f t="shared" si="130"/>
        <v>0</v>
      </c>
      <c r="S2501" s="8" t="e">
        <f t="shared" si="131"/>
        <v>#DIV/0!</v>
      </c>
      <c r="U2501" s="8">
        <f t="shared" si="132"/>
        <v>31.073847403312499</v>
      </c>
      <c r="V2501" s="8">
        <f t="shared" si="133"/>
        <v>0</v>
      </c>
      <c r="W2501" s="70">
        <f>SUM($V$2085:V2501)/($A2501-273.15)</f>
        <v>0</v>
      </c>
      <c r="X2501" s="70">
        <f t="shared" si="134"/>
        <v>0</v>
      </c>
      <c r="Y2501" s="70">
        <f t="shared" si="135"/>
        <v>0</v>
      </c>
    </row>
    <row r="2502" spans="1:25" s="8" customFormat="1" x14ac:dyDescent="0.25">
      <c r="A2502" s="70">
        <f t="shared" si="136"/>
        <v>691.15</v>
      </c>
      <c r="B2502" s="70">
        <f t="shared" si="137"/>
        <v>37.328690881838511</v>
      </c>
      <c r="C2502" s="70">
        <f t="shared" si="122"/>
        <v>33.125710428796097</v>
      </c>
      <c r="D2502" s="70">
        <f t="shared" si="120"/>
        <v>30.717753585803131</v>
      </c>
      <c r="E2502" s="70">
        <f t="shared" si="121"/>
        <v>33.125710428796097</v>
      </c>
      <c r="G2502" s="70">
        <f t="shared" si="123"/>
        <v>0</v>
      </c>
      <c r="H2502" s="70">
        <f>SUM(G$2085:$G2502)/($A2502-273.15)</f>
        <v>0</v>
      </c>
      <c r="I2502" s="70">
        <f t="shared" si="124"/>
        <v>0</v>
      </c>
      <c r="J2502" s="70">
        <f t="shared" si="125"/>
        <v>0</v>
      </c>
      <c r="K2502" s="70">
        <f t="shared" si="126"/>
        <v>0</v>
      </c>
      <c r="M2502" s="70">
        <f t="shared" si="127"/>
        <v>0</v>
      </c>
      <c r="N2502" s="70">
        <f>SUM($M$2085:M2502)/($A2502-273.15)</f>
        <v>0</v>
      </c>
      <c r="O2502" s="70">
        <f t="shared" si="128"/>
        <v>0</v>
      </c>
      <c r="P2502" s="70">
        <f t="shared" si="129"/>
        <v>0</v>
      </c>
      <c r="Q2502" s="70">
        <f t="shared" si="130"/>
        <v>0</v>
      </c>
      <c r="S2502" s="8" t="e">
        <f t="shared" si="131"/>
        <v>#DIV/0!</v>
      </c>
      <c r="U2502" s="8">
        <f t="shared" si="132"/>
        <v>31.081889205812494</v>
      </c>
      <c r="V2502" s="8">
        <f t="shared" si="133"/>
        <v>0</v>
      </c>
      <c r="W2502" s="70">
        <f>SUM($V$2085:V2502)/($A2502-273.15)</f>
        <v>0</v>
      </c>
      <c r="X2502" s="70">
        <f t="shared" si="134"/>
        <v>0</v>
      </c>
      <c r="Y2502" s="70">
        <f t="shared" si="135"/>
        <v>0</v>
      </c>
    </row>
    <row r="2503" spans="1:25" s="8" customFormat="1" x14ac:dyDescent="0.25">
      <c r="A2503" s="70">
        <f t="shared" si="136"/>
        <v>692.15</v>
      </c>
      <c r="B2503" s="70">
        <f t="shared" si="137"/>
        <v>37.340586376722015</v>
      </c>
      <c r="C2503" s="70">
        <f t="shared" si="122"/>
        <v>33.131095419849046</v>
      </c>
      <c r="D2503" s="70">
        <f t="shared" si="120"/>
        <v>30.724382606014704</v>
      </c>
      <c r="E2503" s="70">
        <f t="shared" si="121"/>
        <v>33.131095419849046</v>
      </c>
      <c r="G2503" s="70">
        <f t="shared" si="123"/>
        <v>0</v>
      </c>
      <c r="H2503" s="70">
        <f>SUM(G$2085:$G2503)/($A2503-273.15)</f>
        <v>0</v>
      </c>
      <c r="I2503" s="70">
        <f t="shared" si="124"/>
        <v>0</v>
      </c>
      <c r="J2503" s="70">
        <f t="shared" si="125"/>
        <v>0</v>
      </c>
      <c r="K2503" s="70">
        <f t="shared" si="126"/>
        <v>0</v>
      </c>
      <c r="M2503" s="70">
        <f t="shared" si="127"/>
        <v>0</v>
      </c>
      <c r="N2503" s="70">
        <f>SUM($M$2085:M2503)/($A2503-273.15)</f>
        <v>0</v>
      </c>
      <c r="O2503" s="70">
        <f t="shared" si="128"/>
        <v>0</v>
      </c>
      <c r="P2503" s="70">
        <f t="shared" si="129"/>
        <v>0</v>
      </c>
      <c r="Q2503" s="70">
        <f t="shared" si="130"/>
        <v>0</v>
      </c>
      <c r="S2503" s="8" t="e">
        <f t="shared" si="131"/>
        <v>#DIV/0!</v>
      </c>
      <c r="U2503" s="8">
        <f t="shared" si="132"/>
        <v>31.089946858312498</v>
      </c>
      <c r="V2503" s="8">
        <f t="shared" si="133"/>
        <v>0</v>
      </c>
      <c r="W2503" s="70">
        <f>SUM($V$2085:V2503)/($A2503-273.15)</f>
        <v>0</v>
      </c>
      <c r="X2503" s="70">
        <f t="shared" si="134"/>
        <v>0</v>
      </c>
      <c r="Y2503" s="70">
        <f t="shared" si="135"/>
        <v>0</v>
      </c>
    </row>
    <row r="2504" spans="1:25" s="8" customFormat="1" x14ac:dyDescent="0.25">
      <c r="A2504" s="70">
        <f t="shared" si="136"/>
        <v>693.15</v>
      </c>
      <c r="B2504" s="70">
        <f t="shared" si="137"/>
        <v>37.352496064216567</v>
      </c>
      <c r="C2504" s="70">
        <f t="shared" si="122"/>
        <v>33.136472169293747</v>
      </c>
      <c r="D2504" s="70">
        <f t="shared" si="120"/>
        <v>30.731013030918305</v>
      </c>
      <c r="E2504" s="70">
        <f t="shared" si="121"/>
        <v>33.136472169293747</v>
      </c>
      <c r="G2504" s="70">
        <f t="shared" si="123"/>
        <v>0</v>
      </c>
      <c r="H2504" s="70">
        <f>SUM(G$2085:$G2504)/($A2504-273.15)</f>
        <v>0</v>
      </c>
      <c r="I2504" s="70">
        <f t="shared" si="124"/>
        <v>0</v>
      </c>
      <c r="J2504" s="70">
        <f t="shared" si="125"/>
        <v>0</v>
      </c>
      <c r="K2504" s="70">
        <f t="shared" si="126"/>
        <v>0</v>
      </c>
      <c r="M2504" s="70">
        <f t="shared" si="127"/>
        <v>0</v>
      </c>
      <c r="N2504" s="70">
        <f>SUM($M$2085:M2504)/($A2504-273.15)</f>
        <v>0</v>
      </c>
      <c r="O2504" s="70">
        <f t="shared" si="128"/>
        <v>0</v>
      </c>
      <c r="P2504" s="70">
        <f t="shared" si="129"/>
        <v>0</v>
      </c>
      <c r="Q2504" s="70">
        <f t="shared" si="130"/>
        <v>0</v>
      </c>
      <c r="S2504" s="8" t="e">
        <f t="shared" si="131"/>
        <v>#DIV/0!</v>
      </c>
      <c r="U2504" s="8">
        <f t="shared" si="132"/>
        <v>31.098020360812498</v>
      </c>
      <c r="V2504" s="8">
        <f t="shared" si="133"/>
        <v>0</v>
      </c>
      <c r="W2504" s="70">
        <f>SUM($V$2085:V2504)/($A2504-273.15)</f>
        <v>0</v>
      </c>
      <c r="X2504" s="70">
        <f t="shared" si="134"/>
        <v>0</v>
      </c>
      <c r="Y2504" s="70">
        <f t="shared" si="135"/>
        <v>0</v>
      </c>
    </row>
    <row r="2505" spans="1:25" s="8" customFormat="1" x14ac:dyDescent="0.25">
      <c r="A2505" s="70">
        <f t="shared" si="136"/>
        <v>694.15</v>
      </c>
      <c r="B2505" s="70">
        <f t="shared" si="137"/>
        <v>37.364419816530685</v>
      </c>
      <c r="C2505" s="70">
        <f t="shared" si="122"/>
        <v>33.14184072015388</v>
      </c>
      <c r="D2505" s="70">
        <f t="shared" si="120"/>
        <v>30.737644813395612</v>
      </c>
      <c r="E2505" s="70">
        <f t="shared" si="121"/>
        <v>33.14184072015388</v>
      </c>
      <c r="G2505" s="70">
        <f t="shared" si="123"/>
        <v>0</v>
      </c>
      <c r="H2505" s="70">
        <f>SUM(G$2085:$G2505)/($A2505-273.15)</f>
        <v>0</v>
      </c>
      <c r="I2505" s="70">
        <f t="shared" si="124"/>
        <v>0</v>
      </c>
      <c r="J2505" s="70">
        <f t="shared" si="125"/>
        <v>0</v>
      </c>
      <c r="K2505" s="70">
        <f t="shared" si="126"/>
        <v>0</v>
      </c>
      <c r="M2505" s="70">
        <f t="shared" si="127"/>
        <v>0</v>
      </c>
      <c r="N2505" s="70">
        <f>SUM($M$2085:M2505)/($A2505-273.15)</f>
        <v>0</v>
      </c>
      <c r="O2505" s="70">
        <f t="shared" si="128"/>
        <v>0</v>
      </c>
      <c r="P2505" s="70">
        <f t="shared" si="129"/>
        <v>0</v>
      </c>
      <c r="Q2505" s="70">
        <f t="shared" si="130"/>
        <v>0</v>
      </c>
      <c r="S2505" s="8" t="e">
        <f t="shared" si="131"/>
        <v>#DIV/0!</v>
      </c>
      <c r="U2505" s="8">
        <f t="shared" si="132"/>
        <v>31.106109713312499</v>
      </c>
      <c r="V2505" s="8">
        <f t="shared" si="133"/>
        <v>0</v>
      </c>
      <c r="W2505" s="70">
        <f>SUM($V$2085:V2505)/($A2505-273.15)</f>
        <v>0</v>
      </c>
      <c r="X2505" s="70">
        <f t="shared" si="134"/>
        <v>0</v>
      </c>
      <c r="Y2505" s="70">
        <f t="shared" si="135"/>
        <v>0</v>
      </c>
    </row>
    <row r="2506" spans="1:25" s="8" customFormat="1" x14ac:dyDescent="0.25">
      <c r="A2506" s="70">
        <f t="shared" si="136"/>
        <v>695.15</v>
      </c>
      <c r="B2506" s="70">
        <f t="shared" si="137"/>
        <v>37.376357506791365</v>
      </c>
      <c r="C2506" s="70">
        <f t="shared" si="122"/>
        <v>33.147201115143929</v>
      </c>
      <c r="D2506" s="70">
        <f t="shared" si="120"/>
        <v>30.744277906666984</v>
      </c>
      <c r="E2506" s="70">
        <f t="shared" si="121"/>
        <v>33.147201115143929</v>
      </c>
      <c r="G2506" s="70">
        <f t="shared" si="123"/>
        <v>0</v>
      </c>
      <c r="H2506" s="70">
        <f>SUM(G$2085:$G2506)/($A2506-273.15)</f>
        <v>0</v>
      </c>
      <c r="I2506" s="70">
        <f t="shared" si="124"/>
        <v>0</v>
      </c>
      <c r="J2506" s="70">
        <f t="shared" si="125"/>
        <v>0</v>
      </c>
      <c r="K2506" s="70">
        <f t="shared" si="126"/>
        <v>0</v>
      </c>
      <c r="M2506" s="70">
        <f t="shared" si="127"/>
        <v>0</v>
      </c>
      <c r="N2506" s="70">
        <f>SUM($M$2085:M2506)/($A2506-273.15)</f>
        <v>0</v>
      </c>
      <c r="O2506" s="70">
        <f t="shared" si="128"/>
        <v>0</v>
      </c>
      <c r="P2506" s="70">
        <f t="shared" si="129"/>
        <v>0</v>
      </c>
      <c r="Q2506" s="70">
        <f t="shared" si="130"/>
        <v>0</v>
      </c>
      <c r="S2506" s="8" t="e">
        <f t="shared" si="131"/>
        <v>#DIV/0!</v>
      </c>
      <c r="U2506" s="8">
        <f t="shared" si="132"/>
        <v>31.1142149158125</v>
      </c>
      <c r="V2506" s="8">
        <f t="shared" si="133"/>
        <v>0</v>
      </c>
      <c r="W2506" s="70">
        <f>SUM($V$2085:V2506)/($A2506-273.15)</f>
        <v>0</v>
      </c>
      <c r="X2506" s="70">
        <f t="shared" si="134"/>
        <v>0</v>
      </c>
      <c r="Y2506" s="70">
        <f t="shared" si="135"/>
        <v>0</v>
      </c>
    </row>
    <row r="2507" spans="1:25" s="8" customFormat="1" x14ac:dyDescent="0.25">
      <c r="A2507" s="70">
        <f t="shared" si="136"/>
        <v>696.15</v>
      </c>
      <c r="B2507" s="70">
        <f t="shared" si="137"/>
        <v>37.388309009036185</v>
      </c>
      <c r="C2507" s="70">
        <f t="shared" si="122"/>
        <v>33.152553396671763</v>
      </c>
      <c r="D2507" s="70">
        <f t="shared" si="120"/>
        <v>30.750912264288491</v>
      </c>
      <c r="E2507" s="70">
        <f t="shared" si="121"/>
        <v>33.152553396671763</v>
      </c>
      <c r="G2507" s="70">
        <f t="shared" si="123"/>
        <v>0</v>
      </c>
      <c r="H2507" s="70">
        <f>SUM(G$2085:$G2507)/($A2507-273.15)</f>
        <v>0</v>
      </c>
      <c r="I2507" s="70">
        <f t="shared" si="124"/>
        <v>0</v>
      </c>
      <c r="J2507" s="70">
        <f t="shared" si="125"/>
        <v>0</v>
      </c>
      <c r="K2507" s="70">
        <f t="shared" si="126"/>
        <v>0</v>
      </c>
      <c r="M2507" s="70">
        <f t="shared" si="127"/>
        <v>0</v>
      </c>
      <c r="N2507" s="70">
        <f>SUM($M$2085:M2507)/($A2507-273.15)</f>
        <v>0</v>
      </c>
      <c r="O2507" s="70">
        <f t="shared" si="128"/>
        <v>0</v>
      </c>
      <c r="P2507" s="70">
        <f t="shared" si="129"/>
        <v>0</v>
      </c>
      <c r="Q2507" s="70">
        <f t="shared" si="130"/>
        <v>0</v>
      </c>
      <c r="S2507" s="8" t="e">
        <f t="shared" si="131"/>
        <v>#DIV/0!</v>
      </c>
      <c r="U2507" s="8">
        <f t="shared" si="132"/>
        <v>31.122335968312498</v>
      </c>
      <c r="V2507" s="8">
        <f t="shared" si="133"/>
        <v>0</v>
      </c>
      <c r="W2507" s="70">
        <f>SUM($V$2085:V2507)/($A2507-273.15)</f>
        <v>0</v>
      </c>
      <c r="X2507" s="70">
        <f t="shared" si="134"/>
        <v>0</v>
      </c>
      <c r="Y2507" s="70">
        <f t="shared" si="135"/>
        <v>0</v>
      </c>
    </row>
    <row r="2508" spans="1:25" s="8" customFormat="1" x14ac:dyDescent="0.25">
      <c r="A2508" s="70">
        <f t="shared" si="136"/>
        <v>697.15</v>
      </c>
      <c r="B2508" s="70">
        <f t="shared" si="137"/>
        <v>37.400274198205523</v>
      </c>
      <c r="C2508" s="70">
        <f t="shared" si="122"/>
        <v>33.157897606841338</v>
      </c>
      <c r="D2508" s="70">
        <f t="shared" si="120"/>
        <v>30.757547840149101</v>
      </c>
      <c r="E2508" s="70">
        <f t="shared" si="121"/>
        <v>33.157897606841338</v>
      </c>
      <c r="G2508" s="70">
        <f t="shared" si="123"/>
        <v>0</v>
      </c>
      <c r="H2508" s="70">
        <f>SUM(G$2085:$G2508)/($A2508-273.15)</f>
        <v>0</v>
      </c>
      <c r="I2508" s="70">
        <f t="shared" si="124"/>
        <v>0</v>
      </c>
      <c r="J2508" s="70">
        <f t="shared" si="125"/>
        <v>0</v>
      </c>
      <c r="K2508" s="70">
        <f t="shared" si="126"/>
        <v>0</v>
      </c>
      <c r="M2508" s="70">
        <f t="shared" si="127"/>
        <v>0</v>
      </c>
      <c r="N2508" s="70">
        <f>SUM($M$2085:M2508)/($A2508-273.15)</f>
        <v>0</v>
      </c>
      <c r="O2508" s="70">
        <f t="shared" si="128"/>
        <v>0</v>
      </c>
      <c r="P2508" s="70">
        <f t="shared" si="129"/>
        <v>0</v>
      </c>
      <c r="Q2508" s="70">
        <f t="shared" si="130"/>
        <v>0</v>
      </c>
      <c r="S2508" s="8" t="e">
        <f t="shared" si="131"/>
        <v>#DIV/0!</v>
      </c>
      <c r="U2508" s="8">
        <f t="shared" si="132"/>
        <v>31.1304728708125</v>
      </c>
      <c r="V2508" s="8">
        <f t="shared" si="133"/>
        <v>0</v>
      </c>
      <c r="W2508" s="70">
        <f>SUM($V$2085:V2508)/($A2508-273.15)</f>
        <v>0</v>
      </c>
      <c r="X2508" s="70">
        <f t="shared" si="134"/>
        <v>0</v>
      </c>
      <c r="Y2508" s="70">
        <f t="shared" si="135"/>
        <v>0</v>
      </c>
    </row>
    <row r="2509" spans="1:25" s="8" customFormat="1" x14ac:dyDescent="0.25">
      <c r="A2509" s="70">
        <f t="shared" si="136"/>
        <v>698.15</v>
      </c>
      <c r="B2509" s="70">
        <f t="shared" si="137"/>
        <v>37.412252950134722</v>
      </c>
      <c r="C2509" s="70">
        <f t="shared" si="122"/>
        <v>33.163233787455297</v>
      </c>
      <c r="D2509" s="70">
        <f t="shared" si="120"/>
        <v>30.764184588467756</v>
      </c>
      <c r="E2509" s="70">
        <f t="shared" si="121"/>
        <v>33.163233787455297</v>
      </c>
      <c r="G2509" s="70">
        <f t="shared" si="123"/>
        <v>0</v>
      </c>
      <c r="H2509" s="70">
        <f>SUM(G$2085:$G2509)/($A2509-273.15)</f>
        <v>0</v>
      </c>
      <c r="I2509" s="70">
        <f t="shared" si="124"/>
        <v>0</v>
      </c>
      <c r="J2509" s="70">
        <f t="shared" si="125"/>
        <v>0</v>
      </c>
      <c r="K2509" s="70">
        <f t="shared" si="126"/>
        <v>0</v>
      </c>
      <c r="M2509" s="70">
        <f t="shared" si="127"/>
        <v>0</v>
      </c>
      <c r="N2509" s="70">
        <f>SUM($M$2085:M2509)/($A2509-273.15)</f>
        <v>0</v>
      </c>
      <c r="O2509" s="70">
        <f t="shared" si="128"/>
        <v>0</v>
      </c>
      <c r="P2509" s="70">
        <f t="shared" si="129"/>
        <v>0</v>
      </c>
      <c r="Q2509" s="70">
        <f t="shared" si="130"/>
        <v>0</v>
      </c>
      <c r="S2509" s="8" t="e">
        <f t="shared" si="131"/>
        <v>#DIV/0!</v>
      </c>
      <c r="U2509" s="8">
        <f t="shared" si="132"/>
        <v>31.138625623312496</v>
      </c>
      <c r="V2509" s="8">
        <f t="shared" si="133"/>
        <v>0</v>
      </c>
      <c r="W2509" s="70">
        <f>SUM($V$2085:V2509)/($A2509-273.15)</f>
        <v>0</v>
      </c>
      <c r="X2509" s="70">
        <f t="shared" si="134"/>
        <v>0</v>
      </c>
      <c r="Y2509" s="70">
        <f t="shared" si="135"/>
        <v>0</v>
      </c>
    </row>
    <row r="2510" spans="1:25" s="8" customFormat="1" x14ac:dyDescent="0.25">
      <c r="A2510" s="70">
        <f t="shared" si="136"/>
        <v>699.15</v>
      </c>
      <c r="B2510" s="70">
        <f t="shared" si="137"/>
        <v>37.424245141546486</v>
      </c>
      <c r="C2510" s="70">
        <f t="shared" si="122"/>
        <v>33.168561980017522</v>
      </c>
      <c r="D2510" s="70">
        <f t="shared" si="120"/>
        <v>30.770822463790587</v>
      </c>
      <c r="E2510" s="70">
        <f t="shared" si="121"/>
        <v>33.168561980017522</v>
      </c>
      <c r="G2510" s="70">
        <f t="shared" si="123"/>
        <v>0</v>
      </c>
      <c r="H2510" s="70">
        <f>SUM(G$2085:$G2510)/($A2510-273.15)</f>
        <v>0</v>
      </c>
      <c r="I2510" s="70">
        <f t="shared" si="124"/>
        <v>0</v>
      </c>
      <c r="J2510" s="70">
        <f t="shared" si="125"/>
        <v>0</v>
      </c>
      <c r="K2510" s="70">
        <f t="shared" si="126"/>
        <v>0</v>
      </c>
      <c r="M2510" s="70">
        <f t="shared" si="127"/>
        <v>0</v>
      </c>
      <c r="N2510" s="70">
        <f>SUM($M$2085:M2510)/($A2510-273.15)</f>
        <v>0</v>
      </c>
      <c r="O2510" s="70">
        <f t="shared" si="128"/>
        <v>0</v>
      </c>
      <c r="P2510" s="70">
        <f t="shared" si="129"/>
        <v>0</v>
      </c>
      <c r="Q2510" s="70">
        <f t="shared" si="130"/>
        <v>0</v>
      </c>
      <c r="S2510" s="8" t="e">
        <f t="shared" si="131"/>
        <v>#DIV/0!</v>
      </c>
      <c r="U2510" s="8">
        <f t="shared" si="132"/>
        <v>31.146794225812499</v>
      </c>
      <c r="V2510" s="8">
        <f t="shared" si="133"/>
        <v>0</v>
      </c>
      <c r="W2510" s="70">
        <f>SUM($V$2085:V2510)/($A2510-273.15)</f>
        <v>0</v>
      </c>
      <c r="X2510" s="70">
        <f t="shared" si="134"/>
        <v>0</v>
      </c>
      <c r="Y2510" s="70">
        <f t="shared" si="135"/>
        <v>0</v>
      </c>
    </row>
    <row r="2511" spans="1:25" s="8" customFormat="1" x14ac:dyDescent="0.25">
      <c r="A2511" s="70">
        <f t="shared" si="136"/>
        <v>700.15</v>
      </c>
      <c r="B2511" s="70">
        <f t="shared" si="137"/>
        <v>37.436250650043249</v>
      </c>
      <c r="C2511" s="70">
        <f t="shared" si="122"/>
        <v>33.173882225735703</v>
      </c>
      <c r="D2511" s="70">
        <f t="shared" si="120"/>
        <v>30.777461420988089</v>
      </c>
      <c r="E2511" s="70">
        <f t="shared" si="121"/>
        <v>33.173882225735703</v>
      </c>
      <c r="G2511" s="70">
        <f t="shared" si="123"/>
        <v>0</v>
      </c>
      <c r="H2511" s="70">
        <f>SUM(G$2085:$G2511)/($A2511-273.15)</f>
        <v>0</v>
      </c>
      <c r="I2511" s="70">
        <f t="shared" si="124"/>
        <v>0</v>
      </c>
      <c r="J2511" s="70">
        <f t="shared" si="125"/>
        <v>0</v>
      </c>
      <c r="K2511" s="70">
        <f t="shared" si="126"/>
        <v>0</v>
      </c>
      <c r="M2511" s="70">
        <f t="shared" si="127"/>
        <v>0</v>
      </c>
      <c r="N2511" s="70">
        <f>SUM($M$2085:M2511)/($A2511-273.15)</f>
        <v>0</v>
      </c>
      <c r="O2511" s="70">
        <f t="shared" si="128"/>
        <v>0</v>
      </c>
      <c r="P2511" s="70">
        <f t="shared" si="129"/>
        <v>0</v>
      </c>
      <c r="Q2511" s="70">
        <f t="shared" si="130"/>
        <v>0</v>
      </c>
      <c r="S2511" s="8" t="e">
        <f t="shared" si="131"/>
        <v>#DIV/0!</v>
      </c>
      <c r="U2511" s="8">
        <f t="shared" si="132"/>
        <v>31.154978678312496</v>
      </c>
      <c r="V2511" s="8">
        <f t="shared" si="133"/>
        <v>0</v>
      </c>
      <c r="W2511" s="70">
        <f>SUM($V$2085:V2511)/($A2511-273.15)</f>
        <v>0</v>
      </c>
      <c r="X2511" s="70">
        <f t="shared" si="134"/>
        <v>0</v>
      </c>
      <c r="Y2511" s="70">
        <f t="shared" si="135"/>
        <v>0</v>
      </c>
    </row>
    <row r="2512" spans="1:25" s="8" customFormat="1" x14ac:dyDescent="0.25">
      <c r="A2512" s="70">
        <f t="shared" si="136"/>
        <v>701.15</v>
      </c>
      <c r="B2512" s="70">
        <f t="shared" si="137"/>
        <v>37.448269354099637</v>
      </c>
      <c r="C2512" s="70">
        <f t="shared" si="122"/>
        <v>33.179194565523943</v>
      </c>
      <c r="D2512" s="70">
        <f t="shared" si="120"/>
        <v>30.784101415252344</v>
      </c>
      <c r="E2512" s="70">
        <f t="shared" si="121"/>
        <v>33.179194565523943</v>
      </c>
      <c r="G2512" s="70">
        <f t="shared" si="123"/>
        <v>0</v>
      </c>
      <c r="H2512" s="70">
        <f>SUM(G$2085:$G2512)/($A2512-273.15)</f>
        <v>0</v>
      </c>
      <c r="I2512" s="70">
        <f t="shared" si="124"/>
        <v>0</v>
      </c>
      <c r="J2512" s="70">
        <f t="shared" si="125"/>
        <v>0</v>
      </c>
      <c r="K2512" s="70">
        <f t="shared" si="126"/>
        <v>0</v>
      </c>
      <c r="M2512" s="70">
        <f t="shared" si="127"/>
        <v>0</v>
      </c>
      <c r="N2512" s="70">
        <f>SUM($M$2085:M2512)/($A2512-273.15)</f>
        <v>0</v>
      </c>
      <c r="O2512" s="70">
        <f t="shared" si="128"/>
        <v>0</v>
      </c>
      <c r="P2512" s="70">
        <f t="shared" si="129"/>
        <v>0</v>
      </c>
      <c r="Q2512" s="70">
        <f t="shared" si="130"/>
        <v>0</v>
      </c>
      <c r="S2512" s="8" t="e">
        <f t="shared" si="131"/>
        <v>#DIV/0!</v>
      </c>
      <c r="U2512" s="8">
        <f t="shared" si="132"/>
        <v>31.1631789808125</v>
      </c>
      <c r="V2512" s="8">
        <f t="shared" si="133"/>
        <v>0</v>
      </c>
      <c r="W2512" s="70">
        <f>SUM($V$2085:V2512)/($A2512-273.15)</f>
        <v>0</v>
      </c>
      <c r="X2512" s="70">
        <f t="shared" si="134"/>
        <v>0</v>
      </c>
      <c r="Y2512" s="70">
        <f t="shared" si="135"/>
        <v>0</v>
      </c>
    </row>
    <row r="2513" spans="1:25" s="8" customFormat="1" x14ac:dyDescent="0.25">
      <c r="A2513" s="70">
        <f t="shared" si="136"/>
        <v>702.15</v>
      </c>
      <c r="B2513" s="70">
        <f t="shared" si="137"/>
        <v>37.460301133055076</v>
      </c>
      <c r="C2513" s="70">
        <f t="shared" si="122"/>
        <v>33.184499040005136</v>
      </c>
      <c r="D2513" s="70">
        <f t="shared" si="120"/>
        <v>30.790742402094278</v>
      </c>
      <c r="E2513" s="70">
        <f t="shared" si="121"/>
        <v>33.184499040005136</v>
      </c>
      <c r="G2513" s="70">
        <f t="shared" si="123"/>
        <v>0</v>
      </c>
      <c r="H2513" s="70">
        <f>SUM(G$2085:$G2513)/($A2513-273.15)</f>
        <v>0</v>
      </c>
      <c r="I2513" s="70">
        <f t="shared" si="124"/>
        <v>0</v>
      </c>
      <c r="J2513" s="70">
        <f t="shared" si="125"/>
        <v>0</v>
      </c>
      <c r="K2513" s="70">
        <f t="shared" si="126"/>
        <v>0</v>
      </c>
      <c r="M2513" s="70">
        <f t="shared" si="127"/>
        <v>0</v>
      </c>
      <c r="N2513" s="70">
        <f>SUM($M$2085:M2513)/($A2513-273.15)</f>
        <v>0</v>
      </c>
      <c r="O2513" s="70">
        <f t="shared" si="128"/>
        <v>0</v>
      </c>
      <c r="P2513" s="70">
        <f t="shared" si="129"/>
        <v>0</v>
      </c>
      <c r="Q2513" s="70">
        <f t="shared" si="130"/>
        <v>0</v>
      </c>
      <c r="S2513" s="8" t="e">
        <f t="shared" si="131"/>
        <v>#DIV/0!</v>
      </c>
      <c r="U2513" s="8">
        <f t="shared" si="132"/>
        <v>31.171395133312501</v>
      </c>
      <c r="V2513" s="8">
        <f t="shared" si="133"/>
        <v>0</v>
      </c>
      <c r="W2513" s="70">
        <f>SUM($V$2085:V2513)/($A2513-273.15)</f>
        <v>0</v>
      </c>
      <c r="X2513" s="70">
        <f t="shared" si="134"/>
        <v>0</v>
      </c>
      <c r="Y2513" s="70">
        <f t="shared" si="135"/>
        <v>0</v>
      </c>
    </row>
    <row r="2514" spans="1:25" s="8" customFormat="1" x14ac:dyDescent="0.25">
      <c r="A2514" s="70">
        <f t="shared" si="136"/>
        <v>703.15</v>
      </c>
      <c r="B2514" s="70">
        <f t="shared" si="137"/>
        <v>37.472345867106348</v>
      </c>
      <c r="C2514" s="70">
        <f t="shared" si="122"/>
        <v>33.189795689513559</v>
      </c>
      <c r="D2514" s="70">
        <f t="shared" si="120"/>
        <v>30.797384337340972</v>
      </c>
      <c r="E2514" s="70">
        <f t="shared" si="121"/>
        <v>33.189795689513559</v>
      </c>
      <c r="G2514" s="70">
        <f t="shared" si="123"/>
        <v>0</v>
      </c>
      <c r="H2514" s="70">
        <f>SUM(G$2085:$G2514)/($A2514-273.15)</f>
        <v>0</v>
      </c>
      <c r="I2514" s="70">
        <f t="shared" si="124"/>
        <v>0</v>
      </c>
      <c r="J2514" s="70">
        <f t="shared" si="125"/>
        <v>0</v>
      </c>
      <c r="K2514" s="70">
        <f t="shared" si="126"/>
        <v>0</v>
      </c>
      <c r="M2514" s="70">
        <f t="shared" si="127"/>
        <v>0</v>
      </c>
      <c r="N2514" s="70">
        <f>SUM($M$2085:M2514)/($A2514-273.15)</f>
        <v>0</v>
      </c>
      <c r="O2514" s="70">
        <f t="shared" si="128"/>
        <v>0</v>
      </c>
      <c r="P2514" s="70">
        <f t="shared" si="129"/>
        <v>0</v>
      </c>
      <c r="Q2514" s="70">
        <f t="shared" si="130"/>
        <v>0</v>
      </c>
      <c r="S2514" s="8" t="e">
        <f t="shared" si="131"/>
        <v>#DIV/0!</v>
      </c>
      <c r="U2514" s="8">
        <f t="shared" si="132"/>
        <v>31.179627135812499</v>
      </c>
      <c r="V2514" s="8">
        <f t="shared" si="133"/>
        <v>0</v>
      </c>
      <c r="W2514" s="70">
        <f>SUM($V$2085:V2514)/($A2514-273.15)</f>
        <v>0</v>
      </c>
      <c r="X2514" s="70">
        <f t="shared" si="134"/>
        <v>0</v>
      </c>
      <c r="Y2514" s="70">
        <f t="shared" si="135"/>
        <v>0</v>
      </c>
    </row>
    <row r="2515" spans="1:25" s="8" customFormat="1" x14ac:dyDescent="0.25">
      <c r="A2515" s="70">
        <f t="shared" si="136"/>
        <v>704.15</v>
      </c>
      <c r="B2515" s="70">
        <f t="shared" si="137"/>
        <v>37.484403437300344</v>
      </c>
      <c r="C2515" s="70">
        <f t="shared" si="122"/>
        <v>33.195084554097264</v>
      </c>
      <c r="D2515" s="70">
        <f t="shared" si="120"/>
        <v>30.804027177132923</v>
      </c>
      <c r="E2515" s="70">
        <f t="shared" si="121"/>
        <v>33.195084554097264</v>
      </c>
      <c r="G2515" s="70">
        <f t="shared" si="123"/>
        <v>0</v>
      </c>
      <c r="H2515" s="70">
        <f>SUM(G$2085:$G2515)/($A2515-273.15)</f>
        <v>0</v>
      </c>
      <c r="I2515" s="70">
        <f t="shared" si="124"/>
        <v>0</v>
      </c>
      <c r="J2515" s="70">
        <f t="shared" si="125"/>
        <v>0</v>
      </c>
      <c r="K2515" s="70">
        <f t="shared" si="126"/>
        <v>0</v>
      </c>
      <c r="M2515" s="70">
        <f t="shared" si="127"/>
        <v>0</v>
      </c>
      <c r="N2515" s="70">
        <f>SUM($M$2085:M2515)/($A2515-273.15)</f>
        <v>0</v>
      </c>
      <c r="O2515" s="70">
        <f t="shared" si="128"/>
        <v>0</v>
      </c>
      <c r="P2515" s="70">
        <f t="shared" si="129"/>
        <v>0</v>
      </c>
      <c r="Q2515" s="70">
        <f t="shared" si="130"/>
        <v>0</v>
      </c>
      <c r="S2515" s="8" t="e">
        <f t="shared" si="131"/>
        <v>#DIV/0!</v>
      </c>
      <c r="U2515" s="8">
        <f t="shared" si="132"/>
        <v>31.187874988312501</v>
      </c>
      <c r="V2515" s="8">
        <f t="shared" si="133"/>
        <v>0</v>
      </c>
      <c r="W2515" s="70">
        <f>SUM($V$2085:V2515)/($A2515-273.15)</f>
        <v>0</v>
      </c>
      <c r="X2515" s="70">
        <f t="shared" si="134"/>
        <v>0</v>
      </c>
      <c r="Y2515" s="70">
        <f t="shared" si="135"/>
        <v>0</v>
      </c>
    </row>
    <row r="2516" spans="1:25" s="8" customFormat="1" x14ac:dyDescent="0.25">
      <c r="A2516" s="70">
        <f t="shared" si="136"/>
        <v>705.15</v>
      </c>
      <c r="B2516" s="70">
        <f t="shared" si="137"/>
        <v>37.496473725526812</v>
      </c>
      <c r="C2516" s="70">
        <f t="shared" si="122"/>
        <v>33.200365673520544</v>
      </c>
      <c r="D2516" s="70">
        <f t="shared" si="120"/>
        <v>30.810670877921421</v>
      </c>
      <c r="E2516" s="70">
        <f t="shared" si="121"/>
        <v>33.200365673520544</v>
      </c>
      <c r="G2516" s="70">
        <f t="shared" si="123"/>
        <v>0</v>
      </c>
      <c r="H2516" s="70">
        <f>SUM(G$2085:$G2516)/($A2516-273.15)</f>
        <v>0</v>
      </c>
      <c r="I2516" s="70">
        <f t="shared" si="124"/>
        <v>0</v>
      </c>
      <c r="J2516" s="70">
        <f t="shared" si="125"/>
        <v>0</v>
      </c>
      <c r="K2516" s="70">
        <f t="shared" si="126"/>
        <v>0</v>
      </c>
      <c r="M2516" s="70">
        <f t="shared" si="127"/>
        <v>0</v>
      </c>
      <c r="N2516" s="70">
        <f>SUM($M$2085:M2516)/($A2516-273.15)</f>
        <v>0</v>
      </c>
      <c r="O2516" s="70">
        <f t="shared" si="128"/>
        <v>0</v>
      </c>
      <c r="P2516" s="70">
        <f t="shared" si="129"/>
        <v>0</v>
      </c>
      <c r="Q2516" s="70">
        <f t="shared" si="130"/>
        <v>0</v>
      </c>
      <c r="S2516" s="8" t="e">
        <f t="shared" si="131"/>
        <v>#DIV/0!</v>
      </c>
      <c r="U2516" s="8">
        <f t="shared" si="132"/>
        <v>31.196138690812496</v>
      </c>
      <c r="V2516" s="8">
        <f t="shared" si="133"/>
        <v>0</v>
      </c>
      <c r="W2516" s="70">
        <f>SUM($V$2085:V2516)/($A2516-273.15)</f>
        <v>0</v>
      </c>
      <c r="X2516" s="70">
        <f t="shared" si="134"/>
        <v>0</v>
      </c>
      <c r="Y2516" s="70">
        <f t="shared" si="135"/>
        <v>0</v>
      </c>
    </row>
    <row r="2517" spans="1:25" s="8" customFormat="1" x14ac:dyDescent="0.25">
      <c r="A2517" s="70">
        <f t="shared" si="136"/>
        <v>706.15</v>
      </c>
      <c r="B2517" s="70">
        <f t="shared" si="137"/>
        <v>37.508556614511186</v>
      </c>
      <c r="C2517" s="70">
        <f t="shared" si="122"/>
        <v>33.205639087266348</v>
      </c>
      <c r="D2517" s="70">
        <f t="shared" si="120"/>
        <v>30.817315396465865</v>
      </c>
      <c r="E2517" s="70">
        <f t="shared" si="121"/>
        <v>33.205639087266348</v>
      </c>
      <c r="G2517" s="70">
        <f t="shared" si="123"/>
        <v>0</v>
      </c>
      <c r="H2517" s="70">
        <f>SUM(G$2085:$G2517)/($A2517-273.15)</f>
        <v>0</v>
      </c>
      <c r="I2517" s="70">
        <f t="shared" si="124"/>
        <v>0</v>
      </c>
      <c r="J2517" s="70">
        <f t="shared" si="125"/>
        <v>0</v>
      </c>
      <c r="K2517" s="70">
        <f t="shared" si="126"/>
        <v>0</v>
      </c>
      <c r="M2517" s="70">
        <f t="shared" si="127"/>
        <v>0</v>
      </c>
      <c r="N2517" s="70">
        <f>SUM($M$2085:M2517)/($A2517-273.15)</f>
        <v>0</v>
      </c>
      <c r="O2517" s="70">
        <f t="shared" si="128"/>
        <v>0</v>
      </c>
      <c r="P2517" s="70">
        <f t="shared" si="129"/>
        <v>0</v>
      </c>
      <c r="Q2517" s="70">
        <f t="shared" si="130"/>
        <v>0</v>
      </c>
      <c r="S2517" s="8" t="e">
        <f t="shared" si="131"/>
        <v>#DIV/0!</v>
      </c>
      <c r="U2517" s="8">
        <f t="shared" si="132"/>
        <v>31.204418243312499</v>
      </c>
      <c r="V2517" s="8">
        <f t="shared" si="133"/>
        <v>0</v>
      </c>
      <c r="W2517" s="70">
        <f>SUM($V$2085:V2517)/($A2517-273.15)</f>
        <v>0</v>
      </c>
      <c r="X2517" s="70">
        <f t="shared" si="134"/>
        <v>0</v>
      </c>
      <c r="Y2517" s="70">
        <f t="shared" si="135"/>
        <v>0</v>
      </c>
    </row>
    <row r="2518" spans="1:25" s="8" customFormat="1" x14ac:dyDescent="0.25">
      <c r="A2518" s="70">
        <f t="shared" si="136"/>
        <v>707.15</v>
      </c>
      <c r="B2518" s="70">
        <f t="shared" si="137"/>
        <v>37.520651987807554</v>
      </c>
      <c r="C2518" s="70">
        <f t="shared" si="122"/>
        <v>33.210904834538646</v>
      </c>
      <c r="D2518" s="70">
        <f t="shared" si="120"/>
        <v>30.8239606898312</v>
      </c>
      <c r="E2518" s="70">
        <f t="shared" si="121"/>
        <v>33.210904834538646</v>
      </c>
      <c r="G2518" s="70">
        <f t="shared" si="123"/>
        <v>0</v>
      </c>
      <c r="H2518" s="70">
        <f>SUM(G$2085:$G2518)/($A2518-273.15)</f>
        <v>0</v>
      </c>
      <c r="I2518" s="70">
        <f t="shared" si="124"/>
        <v>0</v>
      </c>
      <c r="J2518" s="70">
        <f t="shared" si="125"/>
        <v>0</v>
      </c>
      <c r="K2518" s="70">
        <f t="shared" si="126"/>
        <v>0</v>
      </c>
      <c r="M2518" s="70">
        <f t="shared" si="127"/>
        <v>0</v>
      </c>
      <c r="N2518" s="70">
        <f>SUM($M$2085:M2518)/($A2518-273.15)</f>
        <v>0</v>
      </c>
      <c r="O2518" s="70">
        <f t="shared" si="128"/>
        <v>0</v>
      </c>
      <c r="P2518" s="70">
        <f t="shared" si="129"/>
        <v>0</v>
      </c>
      <c r="Q2518" s="70">
        <f t="shared" si="130"/>
        <v>0</v>
      </c>
      <c r="S2518" s="8" t="e">
        <f t="shared" si="131"/>
        <v>#DIV/0!</v>
      </c>
      <c r="U2518" s="8">
        <f t="shared" si="132"/>
        <v>31.212713645812496</v>
      </c>
      <c r="V2518" s="8">
        <f t="shared" si="133"/>
        <v>0</v>
      </c>
      <c r="W2518" s="70">
        <f>SUM($V$2085:V2518)/($A2518-273.15)</f>
        <v>0</v>
      </c>
      <c r="X2518" s="70">
        <f t="shared" si="134"/>
        <v>0</v>
      </c>
      <c r="Y2518" s="70">
        <f t="shared" si="135"/>
        <v>0</v>
      </c>
    </row>
    <row r="2519" spans="1:25" s="8" customFormat="1" x14ac:dyDescent="0.25">
      <c r="A2519" s="70">
        <f t="shared" si="136"/>
        <v>708.15</v>
      </c>
      <c r="B2519" s="70">
        <f t="shared" si="137"/>
        <v>37.532759729791579</v>
      </c>
      <c r="C2519" s="70">
        <f t="shared" si="122"/>
        <v>33.216162954264782</v>
      </c>
      <c r="D2519" s="70">
        <f t="shared" si="120"/>
        <v>30.830606715385294</v>
      </c>
      <c r="E2519" s="70">
        <f t="shared" si="121"/>
        <v>33.216162954264782</v>
      </c>
      <c r="G2519" s="70">
        <f t="shared" si="123"/>
        <v>0</v>
      </c>
      <c r="H2519" s="70">
        <f>SUM(G$2085:$G2519)/($A2519-273.15)</f>
        <v>0</v>
      </c>
      <c r="I2519" s="70">
        <f t="shared" si="124"/>
        <v>0</v>
      </c>
      <c r="J2519" s="70">
        <f t="shared" si="125"/>
        <v>0</v>
      </c>
      <c r="K2519" s="70">
        <f t="shared" si="126"/>
        <v>0</v>
      </c>
      <c r="M2519" s="70">
        <f t="shared" si="127"/>
        <v>0</v>
      </c>
      <c r="N2519" s="70">
        <f>SUM($M$2085:M2519)/($A2519-273.15)</f>
        <v>0</v>
      </c>
      <c r="O2519" s="70">
        <f t="shared" si="128"/>
        <v>0</v>
      </c>
      <c r="P2519" s="70">
        <f t="shared" si="129"/>
        <v>0</v>
      </c>
      <c r="Q2519" s="70">
        <f t="shared" si="130"/>
        <v>0</v>
      </c>
      <c r="S2519" s="8" t="e">
        <f t="shared" si="131"/>
        <v>#DIV/0!</v>
      </c>
      <c r="U2519" s="8">
        <f t="shared" si="132"/>
        <v>31.2210248983125</v>
      </c>
      <c r="V2519" s="8">
        <f t="shared" si="133"/>
        <v>0</v>
      </c>
      <c r="W2519" s="70">
        <f>SUM($V$2085:V2519)/($A2519-273.15)</f>
        <v>0</v>
      </c>
      <c r="X2519" s="70">
        <f t="shared" si="134"/>
        <v>0</v>
      </c>
      <c r="Y2519" s="70">
        <f t="shared" si="135"/>
        <v>0</v>
      </c>
    </row>
    <row r="2520" spans="1:25" s="8" customFormat="1" x14ac:dyDescent="0.25">
      <c r="A2520" s="70">
        <f t="shared" si="136"/>
        <v>709.15</v>
      </c>
      <c r="B2520" s="70">
        <f t="shared" si="137"/>
        <v>37.544879725653594</v>
      </c>
      <c r="C2520" s="70">
        <f t="shared" si="122"/>
        <v>33.221413485097841</v>
      </c>
      <c r="D2520" s="70">
        <f t="shared" si="120"/>
        <v>30.837253430796395</v>
      </c>
      <c r="E2520" s="70">
        <f t="shared" si="121"/>
        <v>33.221413485097841</v>
      </c>
      <c r="G2520" s="70">
        <f t="shared" si="123"/>
        <v>0</v>
      </c>
      <c r="H2520" s="70">
        <f>SUM(G$2085:$G2520)/($A2520-273.15)</f>
        <v>0</v>
      </c>
      <c r="I2520" s="70">
        <f t="shared" si="124"/>
        <v>0</v>
      </c>
      <c r="J2520" s="70">
        <f t="shared" si="125"/>
        <v>0</v>
      </c>
      <c r="K2520" s="70">
        <f t="shared" si="126"/>
        <v>0</v>
      </c>
      <c r="M2520" s="70">
        <f t="shared" si="127"/>
        <v>0</v>
      </c>
      <c r="N2520" s="70">
        <f>SUM($M$2085:M2520)/($A2520-273.15)</f>
        <v>0</v>
      </c>
      <c r="O2520" s="70">
        <f t="shared" si="128"/>
        <v>0</v>
      </c>
      <c r="P2520" s="70">
        <f t="shared" si="129"/>
        <v>0</v>
      </c>
      <c r="Q2520" s="70">
        <f t="shared" si="130"/>
        <v>0</v>
      </c>
      <c r="S2520" s="8" t="e">
        <f t="shared" si="131"/>
        <v>#DIV/0!</v>
      </c>
      <c r="U2520" s="8">
        <f t="shared" si="132"/>
        <v>31.229352000812497</v>
      </c>
      <c r="V2520" s="8">
        <f t="shared" si="133"/>
        <v>0</v>
      </c>
      <c r="W2520" s="70">
        <f>SUM($V$2085:V2520)/($A2520-273.15)</f>
        <v>0</v>
      </c>
      <c r="X2520" s="70">
        <f t="shared" si="134"/>
        <v>0</v>
      </c>
      <c r="Y2520" s="70">
        <f t="shared" si="135"/>
        <v>0</v>
      </c>
    </row>
    <row r="2521" spans="1:25" s="8" customFormat="1" x14ac:dyDescent="0.25">
      <c r="A2521" s="70">
        <f t="shared" si="136"/>
        <v>710.15</v>
      </c>
      <c r="B2521" s="70">
        <f t="shared" si="137"/>
        <v>37.5570118613917</v>
      </c>
      <c r="C2521" s="70">
        <f t="shared" si="122"/>
        <v>33.226656465418962</v>
      </c>
      <c r="D2521" s="70">
        <f t="shared" si="120"/>
        <v>30.843900794030571</v>
      </c>
      <c r="E2521" s="70">
        <f t="shared" si="121"/>
        <v>33.226656465418962</v>
      </c>
      <c r="G2521" s="70">
        <f t="shared" si="123"/>
        <v>0</v>
      </c>
      <c r="H2521" s="70">
        <f>SUM(G$2085:$G2521)/($A2521-273.15)</f>
        <v>0</v>
      </c>
      <c r="I2521" s="70">
        <f t="shared" si="124"/>
        <v>0</v>
      </c>
      <c r="J2521" s="70">
        <f t="shared" si="125"/>
        <v>0</v>
      </c>
      <c r="K2521" s="70">
        <f t="shared" si="126"/>
        <v>0</v>
      </c>
      <c r="M2521" s="70">
        <f t="shared" si="127"/>
        <v>0</v>
      </c>
      <c r="N2521" s="70">
        <f>SUM($M$2085:M2521)/($A2521-273.15)</f>
        <v>0</v>
      </c>
      <c r="O2521" s="70">
        <f t="shared" si="128"/>
        <v>0</v>
      </c>
      <c r="P2521" s="70">
        <f t="shared" si="129"/>
        <v>0</v>
      </c>
      <c r="Q2521" s="70">
        <f t="shared" si="130"/>
        <v>0</v>
      </c>
      <c r="S2521" s="8" t="e">
        <f t="shared" si="131"/>
        <v>#DIV/0!</v>
      </c>
      <c r="U2521" s="8">
        <f t="shared" si="132"/>
        <v>31.237694953312499</v>
      </c>
      <c r="V2521" s="8">
        <f t="shared" si="133"/>
        <v>0</v>
      </c>
      <c r="W2521" s="70">
        <f>SUM($V$2085:V2521)/($A2521-273.15)</f>
        <v>0</v>
      </c>
      <c r="X2521" s="70">
        <f t="shared" si="134"/>
        <v>0</v>
      </c>
      <c r="Y2521" s="70">
        <f t="shared" si="135"/>
        <v>0</v>
      </c>
    </row>
    <row r="2522" spans="1:25" s="8" customFormat="1" x14ac:dyDescent="0.25">
      <c r="A2522" s="70">
        <f t="shared" si="136"/>
        <v>711.15</v>
      </c>
      <c r="B2522" s="70">
        <f t="shared" si="137"/>
        <v>37.569156023804979</v>
      </c>
      <c r="C2522" s="70">
        <f t="shared" si="122"/>
        <v>33.231891933339604</v>
      </c>
      <c r="D2522" s="70">
        <f t="shared" si="120"/>
        <v>30.850548763349256</v>
      </c>
      <c r="E2522" s="70">
        <f t="shared" si="121"/>
        <v>33.231891933339604</v>
      </c>
      <c r="G2522" s="70">
        <f t="shared" si="123"/>
        <v>0</v>
      </c>
      <c r="H2522" s="70">
        <f>SUM(G$2085:$G2522)/($A2522-273.15)</f>
        <v>0</v>
      </c>
      <c r="I2522" s="70">
        <f t="shared" si="124"/>
        <v>0</v>
      </c>
      <c r="J2522" s="70">
        <f t="shared" si="125"/>
        <v>0</v>
      </c>
      <c r="K2522" s="70">
        <f t="shared" si="126"/>
        <v>0</v>
      </c>
      <c r="M2522" s="70">
        <f t="shared" si="127"/>
        <v>0</v>
      </c>
      <c r="N2522" s="70">
        <f>SUM($M$2085:M2522)/($A2522-273.15)</f>
        <v>0</v>
      </c>
      <c r="O2522" s="70">
        <f t="shared" si="128"/>
        <v>0</v>
      </c>
      <c r="P2522" s="70">
        <f t="shared" si="129"/>
        <v>0</v>
      </c>
      <c r="Q2522" s="70">
        <f t="shared" si="130"/>
        <v>0</v>
      </c>
      <c r="S2522" s="8" t="e">
        <f t="shared" si="131"/>
        <v>#DIV/0!</v>
      </c>
      <c r="U2522" s="8">
        <f t="shared" si="132"/>
        <v>31.2460537558125</v>
      </c>
      <c r="V2522" s="8">
        <f t="shared" si="133"/>
        <v>0</v>
      </c>
      <c r="W2522" s="70">
        <f>SUM($V$2085:V2522)/($A2522-273.15)</f>
        <v>0</v>
      </c>
      <c r="X2522" s="70">
        <f t="shared" si="134"/>
        <v>0</v>
      </c>
      <c r="Y2522" s="70">
        <f t="shared" si="135"/>
        <v>0</v>
      </c>
    </row>
    <row r="2523" spans="1:25" s="8" customFormat="1" x14ac:dyDescent="0.25">
      <c r="A2523" s="70">
        <f t="shared" si="136"/>
        <v>712.15</v>
      </c>
      <c r="B2523" s="70">
        <f t="shared" si="137"/>
        <v>37.581312100486734</v>
      </c>
      <c r="C2523" s="70">
        <f t="shared" si="122"/>
        <v>33.237119926703848</v>
      </c>
      <c r="D2523" s="70">
        <f t="shared" si="120"/>
        <v>30.85719729730668</v>
      </c>
      <c r="E2523" s="70">
        <f t="shared" si="121"/>
        <v>33.237119926703848</v>
      </c>
      <c r="G2523" s="70">
        <f t="shared" si="123"/>
        <v>0</v>
      </c>
      <c r="H2523" s="70">
        <f>SUM(G$2085:$G2523)/($A2523-273.15)</f>
        <v>0</v>
      </c>
      <c r="I2523" s="70">
        <f t="shared" si="124"/>
        <v>0</v>
      </c>
      <c r="J2523" s="70">
        <f t="shared" si="125"/>
        <v>0</v>
      </c>
      <c r="K2523" s="70">
        <f t="shared" si="126"/>
        <v>0</v>
      </c>
      <c r="M2523" s="70">
        <f t="shared" si="127"/>
        <v>0</v>
      </c>
      <c r="N2523" s="70">
        <f>SUM($M$2085:M2523)/($A2523-273.15)</f>
        <v>0</v>
      </c>
      <c r="O2523" s="70">
        <f t="shared" si="128"/>
        <v>0</v>
      </c>
      <c r="P2523" s="70">
        <f t="shared" si="129"/>
        <v>0</v>
      </c>
      <c r="Q2523" s="70">
        <f t="shared" si="130"/>
        <v>0</v>
      </c>
      <c r="S2523" s="8" t="e">
        <f t="shared" si="131"/>
        <v>#DIV/0!</v>
      </c>
      <c r="U2523" s="8">
        <f t="shared" si="132"/>
        <v>31.254428408312499</v>
      </c>
      <c r="V2523" s="8">
        <f t="shared" si="133"/>
        <v>0</v>
      </c>
      <c r="W2523" s="70">
        <f>SUM($V$2085:V2523)/($A2523-273.15)</f>
        <v>0</v>
      </c>
      <c r="X2523" s="70">
        <f t="shared" si="134"/>
        <v>0</v>
      </c>
      <c r="Y2523" s="70">
        <f t="shared" si="135"/>
        <v>0</v>
      </c>
    </row>
    <row r="2524" spans="1:25" s="8" customFormat="1" x14ac:dyDescent="0.25">
      <c r="A2524" s="70">
        <f t="shared" si="136"/>
        <v>713.15</v>
      </c>
      <c r="B2524" s="70">
        <f t="shared" si="137"/>
        <v>37.593479979817793</v>
      </c>
      <c r="C2524" s="70">
        <f t="shared" si="122"/>
        <v>33.242340483090622</v>
      </c>
      <c r="D2524" s="70">
        <f t="shared" si="120"/>
        <v>30.863846354747476</v>
      </c>
      <c r="E2524" s="70">
        <f t="shared" si="121"/>
        <v>33.242340483090622</v>
      </c>
      <c r="G2524" s="70">
        <f t="shared" si="123"/>
        <v>0</v>
      </c>
      <c r="H2524" s="70">
        <f>SUM(G$2085:$G2524)/($A2524-273.15)</f>
        <v>0</v>
      </c>
      <c r="I2524" s="70">
        <f t="shared" si="124"/>
        <v>0</v>
      </c>
      <c r="J2524" s="70">
        <f t="shared" si="125"/>
        <v>0</v>
      </c>
      <c r="K2524" s="70">
        <f t="shared" si="126"/>
        <v>0</v>
      </c>
      <c r="M2524" s="70">
        <f t="shared" si="127"/>
        <v>0</v>
      </c>
      <c r="N2524" s="70">
        <f>SUM($M$2085:M2524)/($A2524-273.15)</f>
        <v>0</v>
      </c>
      <c r="O2524" s="70">
        <f t="shared" si="128"/>
        <v>0</v>
      </c>
      <c r="P2524" s="70">
        <f t="shared" si="129"/>
        <v>0</v>
      </c>
      <c r="Q2524" s="70">
        <f t="shared" si="130"/>
        <v>0</v>
      </c>
      <c r="S2524" s="8" t="e">
        <f t="shared" si="131"/>
        <v>#DIV/0!</v>
      </c>
      <c r="U2524" s="8">
        <f t="shared" si="132"/>
        <v>31.262818910812499</v>
      </c>
      <c r="V2524" s="8">
        <f t="shared" si="133"/>
        <v>0</v>
      </c>
      <c r="W2524" s="70">
        <f>SUM($V$2085:V2524)/($A2524-273.15)</f>
        <v>0</v>
      </c>
      <c r="X2524" s="70">
        <f t="shared" si="134"/>
        <v>0</v>
      </c>
      <c r="Y2524" s="70">
        <f t="shared" si="135"/>
        <v>0</v>
      </c>
    </row>
    <row r="2525" spans="1:25" s="8" customFormat="1" x14ac:dyDescent="0.25">
      <c r="A2525" s="70">
        <f t="shared" si="136"/>
        <v>714.15</v>
      </c>
      <c r="B2525" s="70">
        <f t="shared" si="137"/>
        <v>37.605659550959963</v>
      </c>
      <c r="C2525" s="70">
        <f t="shared" si="122"/>
        <v>33.247553639815933</v>
      </c>
      <c r="D2525" s="70">
        <f t="shared" si="120"/>
        <v>30.870495894804218</v>
      </c>
      <c r="E2525" s="70">
        <f t="shared" si="121"/>
        <v>33.247553639815933</v>
      </c>
      <c r="G2525" s="70">
        <f t="shared" si="123"/>
        <v>0</v>
      </c>
      <c r="H2525" s="70">
        <f>SUM(G$2085:$G2525)/($A2525-273.15)</f>
        <v>0</v>
      </c>
      <c r="I2525" s="70">
        <f t="shared" si="124"/>
        <v>0</v>
      </c>
      <c r="J2525" s="70">
        <f t="shared" si="125"/>
        <v>0</v>
      </c>
      <c r="K2525" s="70">
        <f t="shared" si="126"/>
        <v>0</v>
      </c>
      <c r="M2525" s="70">
        <f t="shared" si="127"/>
        <v>0</v>
      </c>
      <c r="N2525" s="70">
        <f>SUM($M$2085:M2525)/($A2525-273.15)</f>
        <v>0</v>
      </c>
      <c r="O2525" s="70">
        <f t="shared" si="128"/>
        <v>0</v>
      </c>
      <c r="P2525" s="70">
        <f t="shared" si="129"/>
        <v>0</v>
      </c>
      <c r="Q2525" s="70">
        <f t="shared" si="130"/>
        <v>0</v>
      </c>
      <c r="S2525" s="8" t="e">
        <f t="shared" si="131"/>
        <v>#DIV/0!</v>
      </c>
      <c r="U2525" s="8">
        <f t="shared" si="132"/>
        <v>31.271225263312498</v>
      </c>
      <c r="V2525" s="8">
        <f t="shared" si="133"/>
        <v>0</v>
      </c>
      <c r="W2525" s="70">
        <f>SUM($V$2085:V2525)/($A2525-273.15)</f>
        <v>0</v>
      </c>
      <c r="X2525" s="70">
        <f t="shared" si="134"/>
        <v>0</v>
      </c>
      <c r="Y2525" s="70">
        <f t="shared" si="135"/>
        <v>0</v>
      </c>
    </row>
    <row r="2526" spans="1:25" s="8" customFormat="1" x14ac:dyDescent="0.25">
      <c r="A2526" s="70">
        <f t="shared" si="136"/>
        <v>715.15</v>
      </c>
      <c r="B2526" s="70">
        <f t="shared" si="137"/>
        <v>37.617850703849399</v>
      </c>
      <c r="C2526" s="70">
        <f t="shared" si="122"/>
        <v>33.25275943393509</v>
      </c>
      <c r="D2526" s="70">
        <f t="shared" si="120"/>
        <v>30.877145876895</v>
      </c>
      <c r="E2526" s="70">
        <f t="shared" si="121"/>
        <v>33.25275943393509</v>
      </c>
      <c r="G2526" s="70">
        <f t="shared" si="123"/>
        <v>0</v>
      </c>
      <c r="H2526" s="70">
        <f>SUM(G$2085:$G2526)/($A2526-273.15)</f>
        <v>0</v>
      </c>
      <c r="I2526" s="70">
        <f t="shared" si="124"/>
        <v>0</v>
      </c>
      <c r="J2526" s="70">
        <f t="shared" si="125"/>
        <v>0</v>
      </c>
      <c r="K2526" s="70">
        <f t="shared" si="126"/>
        <v>0</v>
      </c>
      <c r="M2526" s="70">
        <f t="shared" si="127"/>
        <v>0</v>
      </c>
      <c r="N2526" s="70">
        <f>SUM($M$2085:M2526)/($A2526-273.15)</f>
        <v>0</v>
      </c>
      <c r="O2526" s="70">
        <f t="shared" si="128"/>
        <v>0</v>
      </c>
      <c r="P2526" s="70">
        <f t="shared" si="129"/>
        <v>0</v>
      </c>
      <c r="Q2526" s="70">
        <f t="shared" si="130"/>
        <v>0</v>
      </c>
      <c r="S2526" s="8" t="e">
        <f t="shared" si="131"/>
        <v>#DIV/0!</v>
      </c>
      <c r="U2526" s="8">
        <f t="shared" si="132"/>
        <v>31.279647465812499</v>
      </c>
      <c r="V2526" s="8">
        <f t="shared" si="133"/>
        <v>0</v>
      </c>
      <c r="W2526" s="70">
        <f>SUM($V$2085:V2526)/($A2526-273.15)</f>
        <v>0</v>
      </c>
      <c r="X2526" s="70">
        <f t="shared" si="134"/>
        <v>0</v>
      </c>
      <c r="Y2526" s="70">
        <f t="shared" si="135"/>
        <v>0</v>
      </c>
    </row>
    <row r="2527" spans="1:25" s="8" customFormat="1" x14ac:dyDescent="0.25">
      <c r="A2527" s="70">
        <f t="shared" si="136"/>
        <v>716.15</v>
      </c>
      <c r="B2527" s="70">
        <f t="shared" si="137"/>
        <v>37.63005332919019</v>
      </c>
      <c r="C2527" s="70">
        <f t="shared" si="122"/>
        <v>33.257957902244847</v>
      </c>
      <c r="D2527" s="70">
        <f t="shared" si="120"/>
        <v>30.883796260721056</v>
      </c>
      <c r="E2527" s="70">
        <f t="shared" si="121"/>
        <v>33.257957902244847</v>
      </c>
      <c r="G2527" s="70">
        <f t="shared" si="123"/>
        <v>0</v>
      </c>
      <c r="H2527" s="70">
        <f>SUM(G$2085:$G2527)/($A2527-273.15)</f>
        <v>0</v>
      </c>
      <c r="I2527" s="70">
        <f t="shared" si="124"/>
        <v>0</v>
      </c>
      <c r="J2527" s="70">
        <f t="shared" si="125"/>
        <v>0</v>
      </c>
      <c r="K2527" s="70">
        <f t="shared" si="126"/>
        <v>0</v>
      </c>
      <c r="M2527" s="70">
        <f t="shared" si="127"/>
        <v>0</v>
      </c>
      <c r="N2527" s="70">
        <f>SUM($M$2085:M2527)/($A2527-273.15)</f>
        <v>0</v>
      </c>
      <c r="O2527" s="70">
        <f t="shared" si="128"/>
        <v>0</v>
      </c>
      <c r="P2527" s="70">
        <f t="shared" si="129"/>
        <v>0</v>
      </c>
      <c r="Q2527" s="70">
        <f t="shared" si="130"/>
        <v>0</v>
      </c>
      <c r="S2527" s="8" t="e">
        <f t="shared" si="131"/>
        <v>#DIV/0!</v>
      </c>
      <c r="U2527" s="8">
        <f t="shared" si="132"/>
        <v>31.288085518312499</v>
      </c>
      <c r="V2527" s="8">
        <f t="shared" si="133"/>
        <v>0</v>
      </c>
      <c r="W2527" s="70">
        <f>SUM($V$2085:V2527)/($A2527-273.15)</f>
        <v>0</v>
      </c>
      <c r="X2527" s="70">
        <f t="shared" si="134"/>
        <v>0</v>
      </c>
      <c r="Y2527" s="70">
        <f t="shared" si="135"/>
        <v>0</v>
      </c>
    </row>
    <row r="2528" spans="1:25" s="8" customFormat="1" x14ac:dyDescent="0.25">
      <c r="A2528" s="70">
        <f t="shared" si="136"/>
        <v>717.15</v>
      </c>
      <c r="B2528" s="70">
        <f t="shared" si="137"/>
        <v>37.642267318447871</v>
      </c>
      <c r="C2528" s="70">
        <f t="shared" si="122"/>
        <v>33.263149081285604</v>
      </c>
      <c r="D2528" s="70">
        <f t="shared" si="120"/>
        <v>30.89044700626437</v>
      </c>
      <c r="E2528" s="70">
        <f t="shared" si="121"/>
        <v>33.263149081285604</v>
      </c>
      <c r="G2528" s="70">
        <f t="shared" si="123"/>
        <v>0</v>
      </c>
      <c r="H2528" s="70">
        <f>SUM(G$2085:$G2528)/($A2528-273.15)</f>
        <v>0</v>
      </c>
      <c r="I2528" s="70">
        <f t="shared" si="124"/>
        <v>0</v>
      </c>
      <c r="J2528" s="70">
        <f t="shared" si="125"/>
        <v>0</v>
      </c>
      <c r="K2528" s="70">
        <f t="shared" si="126"/>
        <v>0</v>
      </c>
      <c r="M2528" s="70">
        <f t="shared" si="127"/>
        <v>0</v>
      </c>
      <c r="N2528" s="70">
        <f>SUM($M$2085:M2528)/($A2528-273.15)</f>
        <v>0</v>
      </c>
      <c r="O2528" s="70">
        <f t="shared" si="128"/>
        <v>0</v>
      </c>
      <c r="P2528" s="70">
        <f t="shared" si="129"/>
        <v>0</v>
      </c>
      <c r="Q2528" s="70">
        <f t="shared" si="130"/>
        <v>0</v>
      </c>
      <c r="S2528" s="8" t="e">
        <f t="shared" si="131"/>
        <v>#DIV/0!</v>
      </c>
      <c r="U2528" s="8">
        <f t="shared" si="132"/>
        <v>31.296539420812501</v>
      </c>
      <c r="V2528" s="8">
        <f t="shared" si="133"/>
        <v>0</v>
      </c>
      <c r="W2528" s="70">
        <f>SUM($V$2085:V2528)/($A2528-273.15)</f>
        <v>0</v>
      </c>
      <c r="X2528" s="70">
        <f t="shared" si="134"/>
        <v>0</v>
      </c>
      <c r="Y2528" s="70">
        <f t="shared" si="135"/>
        <v>0</v>
      </c>
    </row>
    <row r="2529" spans="1:25" s="8" customFormat="1" x14ac:dyDescent="0.25">
      <c r="A2529" s="70">
        <f t="shared" si="136"/>
        <v>718.15</v>
      </c>
      <c r="B2529" s="70">
        <f t="shared" si="137"/>
        <v>37.654492563843142</v>
      </c>
      <c r="C2529" s="70">
        <f t="shared" si="122"/>
        <v>33.268333007343543</v>
      </c>
      <c r="D2529" s="70">
        <f t="shared" si="120"/>
        <v>30.897098073785383</v>
      </c>
      <c r="E2529" s="70">
        <f t="shared" si="121"/>
        <v>33.268333007343543</v>
      </c>
      <c r="G2529" s="70">
        <f t="shared" si="123"/>
        <v>0</v>
      </c>
      <c r="H2529" s="70">
        <f>SUM(G$2085:$G2529)/($A2529-273.15)</f>
        <v>0</v>
      </c>
      <c r="I2529" s="70">
        <f t="shared" si="124"/>
        <v>0</v>
      </c>
      <c r="J2529" s="70">
        <f t="shared" si="125"/>
        <v>0</v>
      </c>
      <c r="K2529" s="70">
        <f t="shared" si="126"/>
        <v>0</v>
      </c>
      <c r="M2529" s="70">
        <f t="shared" si="127"/>
        <v>0</v>
      </c>
      <c r="N2529" s="70">
        <f>SUM($M$2085:M2529)/($A2529-273.15)</f>
        <v>0</v>
      </c>
      <c r="O2529" s="70">
        <f t="shared" si="128"/>
        <v>0</v>
      </c>
      <c r="P2529" s="70">
        <f t="shared" si="129"/>
        <v>0</v>
      </c>
      <c r="Q2529" s="70">
        <f t="shared" si="130"/>
        <v>0</v>
      </c>
      <c r="S2529" s="8" t="e">
        <f t="shared" si="131"/>
        <v>#DIV/0!</v>
      </c>
      <c r="U2529" s="8">
        <f t="shared" si="132"/>
        <v>31.305009173312499</v>
      </c>
      <c r="V2529" s="8">
        <f t="shared" si="133"/>
        <v>0</v>
      </c>
      <c r="W2529" s="70">
        <f>SUM($V$2085:V2529)/($A2529-273.15)</f>
        <v>0</v>
      </c>
      <c r="X2529" s="70">
        <f t="shared" si="134"/>
        <v>0</v>
      </c>
      <c r="Y2529" s="70">
        <f t="shared" si="135"/>
        <v>0</v>
      </c>
    </row>
    <row r="2530" spans="1:25" s="8" customFormat="1" x14ac:dyDescent="0.25">
      <c r="A2530" s="70">
        <f t="shared" si="136"/>
        <v>719.15</v>
      </c>
      <c r="B2530" s="70">
        <f t="shared" si="137"/>
        <v>37.666728958345516</v>
      </c>
      <c r="C2530" s="70">
        <f t="shared" si="122"/>
        <v>33.273509716452708</v>
      </c>
      <c r="D2530" s="70">
        <f t="shared" si="120"/>
        <v>30.903749423820628</v>
      </c>
      <c r="E2530" s="70">
        <f t="shared" si="121"/>
        <v>33.273509716452708</v>
      </c>
      <c r="G2530" s="70">
        <f t="shared" si="123"/>
        <v>0</v>
      </c>
      <c r="H2530" s="70">
        <f>SUM(G$2085:$G2530)/($A2530-273.15)</f>
        <v>0</v>
      </c>
      <c r="I2530" s="70">
        <f t="shared" si="124"/>
        <v>0</v>
      </c>
      <c r="J2530" s="70">
        <f t="shared" si="125"/>
        <v>0</v>
      </c>
      <c r="K2530" s="70">
        <f t="shared" si="126"/>
        <v>0</v>
      </c>
      <c r="M2530" s="70">
        <f t="shared" si="127"/>
        <v>0</v>
      </c>
      <c r="N2530" s="70">
        <f>SUM($M$2085:M2530)/($A2530-273.15)</f>
        <v>0</v>
      </c>
      <c r="O2530" s="70">
        <f t="shared" si="128"/>
        <v>0</v>
      </c>
      <c r="P2530" s="70">
        <f t="shared" si="129"/>
        <v>0</v>
      </c>
      <c r="Q2530" s="70">
        <f t="shared" si="130"/>
        <v>0</v>
      </c>
      <c r="S2530" s="8" t="e">
        <f t="shared" si="131"/>
        <v>#DIV/0!</v>
      </c>
      <c r="U2530" s="8">
        <f t="shared" si="132"/>
        <v>31.313494775812501</v>
      </c>
      <c r="V2530" s="8">
        <f t="shared" si="133"/>
        <v>0</v>
      </c>
      <c r="W2530" s="70">
        <f>SUM($V$2085:V2530)/($A2530-273.15)</f>
        <v>0</v>
      </c>
      <c r="X2530" s="70">
        <f t="shared" si="134"/>
        <v>0</v>
      </c>
      <c r="Y2530" s="70">
        <f t="shared" si="135"/>
        <v>0</v>
      </c>
    </row>
    <row r="2531" spans="1:25" s="8" customFormat="1" x14ac:dyDescent="0.25">
      <c r="A2531" s="70">
        <f t="shared" si="136"/>
        <v>720.15</v>
      </c>
      <c r="B2531" s="70">
        <f t="shared" si="137"/>
        <v>37.678976395667107</v>
      </c>
      <c r="C2531" s="70">
        <f t="shared" si="122"/>
        <v>33.278679244397161</v>
      </c>
      <c r="D2531" s="70">
        <f t="shared" ref="D2531:D2594" si="138">22.552+(13.209/1000)*$A2531+(3.13*100000)/$A2531/$A2531-(3.389*0.000001)*$A2531*$A2531</f>
        <v>30.910401017180423</v>
      </c>
      <c r="E2531" s="70">
        <f t="shared" si="121"/>
        <v>33.278679244397161</v>
      </c>
      <c r="G2531" s="70">
        <f t="shared" si="123"/>
        <v>0</v>
      </c>
      <c r="H2531" s="70">
        <f>SUM(G$2085:$G2531)/($A2531-273.15)</f>
        <v>0</v>
      </c>
      <c r="I2531" s="70">
        <f t="shared" si="124"/>
        <v>0</v>
      </c>
      <c r="J2531" s="70">
        <f t="shared" si="125"/>
        <v>0</v>
      </c>
      <c r="K2531" s="70">
        <f t="shared" si="126"/>
        <v>0</v>
      </c>
      <c r="M2531" s="70">
        <f t="shared" si="127"/>
        <v>0</v>
      </c>
      <c r="N2531" s="70">
        <f>SUM($M$2085:M2531)/($A2531-273.15)</f>
        <v>0</v>
      </c>
      <c r="O2531" s="70">
        <f t="shared" si="128"/>
        <v>0</v>
      </c>
      <c r="P2531" s="70">
        <f t="shared" si="129"/>
        <v>0</v>
      </c>
      <c r="Q2531" s="70">
        <f t="shared" si="130"/>
        <v>0</v>
      </c>
      <c r="S2531" s="8" t="e">
        <f t="shared" si="131"/>
        <v>#DIV/0!</v>
      </c>
      <c r="U2531" s="8">
        <f t="shared" si="132"/>
        <v>31.321996228312496</v>
      </c>
      <c r="V2531" s="8">
        <f t="shared" si="133"/>
        <v>0</v>
      </c>
      <c r="W2531" s="70">
        <f>SUM($V$2085:V2531)/($A2531-273.15)</f>
        <v>0</v>
      </c>
      <c r="X2531" s="70">
        <f t="shared" si="134"/>
        <v>0</v>
      </c>
      <c r="Y2531" s="70">
        <f t="shared" si="135"/>
        <v>0</v>
      </c>
    </row>
    <row r="2532" spans="1:25" s="8" customFormat="1" x14ac:dyDescent="0.25">
      <c r="A2532" s="70">
        <f t="shared" si="136"/>
        <v>721.15</v>
      </c>
      <c r="B2532" s="70">
        <f t="shared" si="137"/>
        <v>37.691234770256436</v>
      </c>
      <c r="C2532" s="70">
        <f t="shared" si="122"/>
        <v>33.283841626712999</v>
      </c>
      <c r="D2532" s="70">
        <f t="shared" si="138"/>
        <v>30.917052814946622</v>
      </c>
      <c r="E2532" s="70">
        <f t="shared" si="121"/>
        <v>33.283841626712999</v>
      </c>
      <c r="G2532" s="70">
        <f t="shared" si="123"/>
        <v>0</v>
      </c>
      <c r="H2532" s="70">
        <f>SUM(G$2085:$G2532)/($A2532-273.15)</f>
        <v>0</v>
      </c>
      <c r="I2532" s="70">
        <f t="shared" si="124"/>
        <v>0</v>
      </c>
      <c r="J2532" s="70">
        <f t="shared" si="125"/>
        <v>0</v>
      </c>
      <c r="K2532" s="70">
        <f t="shared" si="126"/>
        <v>0</v>
      </c>
      <c r="M2532" s="70">
        <f t="shared" si="127"/>
        <v>0</v>
      </c>
      <c r="N2532" s="70">
        <f>SUM($M$2085:M2532)/($A2532-273.15)</f>
        <v>0</v>
      </c>
      <c r="O2532" s="70">
        <f t="shared" si="128"/>
        <v>0</v>
      </c>
      <c r="P2532" s="70">
        <f t="shared" si="129"/>
        <v>0</v>
      </c>
      <c r="Q2532" s="70">
        <f t="shared" si="130"/>
        <v>0</v>
      </c>
      <c r="S2532" s="8" t="e">
        <f t="shared" si="131"/>
        <v>#DIV/0!</v>
      </c>
      <c r="U2532" s="8">
        <f t="shared" si="132"/>
        <v>31.3305135308125</v>
      </c>
      <c r="V2532" s="8">
        <f t="shared" si="133"/>
        <v>0</v>
      </c>
      <c r="W2532" s="70">
        <f>SUM($V$2085:V2532)/($A2532-273.15)</f>
        <v>0</v>
      </c>
      <c r="X2532" s="70">
        <f t="shared" si="134"/>
        <v>0</v>
      </c>
      <c r="Y2532" s="70">
        <f t="shared" si="135"/>
        <v>0</v>
      </c>
    </row>
    <row r="2533" spans="1:25" s="8" customFormat="1" x14ac:dyDescent="0.25">
      <c r="A2533" s="70">
        <f t="shared" si="136"/>
        <v>722.15</v>
      </c>
      <c r="B2533" s="70">
        <f t="shared" si="137"/>
        <v>37.703503977292357</v>
      </c>
      <c r="C2533" s="70">
        <f t="shared" si="122"/>
        <v>33.288996898690478</v>
      </c>
      <c r="D2533" s="70">
        <f t="shared" si="138"/>
        <v>30.923704778470373</v>
      </c>
      <c r="E2533" s="70">
        <f t="shared" ref="E2533:E2596" si="139">31.012+(4.19/1000)*$A2533-(2.858*100000)/$A2533/$A2533-(0.385*0.000001)*$A2533*$A2533</f>
        <v>33.288996898690478</v>
      </c>
      <c r="G2533" s="70">
        <f t="shared" si="123"/>
        <v>0</v>
      </c>
      <c r="H2533" s="70">
        <f>SUM(G$2085:$G2533)/($A2533-273.15)</f>
        <v>0</v>
      </c>
      <c r="I2533" s="70">
        <f t="shared" si="124"/>
        <v>0</v>
      </c>
      <c r="J2533" s="70">
        <f t="shared" si="125"/>
        <v>0</v>
      </c>
      <c r="K2533" s="70">
        <f t="shared" si="126"/>
        <v>0</v>
      </c>
      <c r="M2533" s="70">
        <f t="shared" si="127"/>
        <v>0</v>
      </c>
      <c r="N2533" s="70">
        <f>SUM($M$2085:M2533)/($A2533-273.15)</f>
        <v>0</v>
      </c>
      <c r="O2533" s="70">
        <f t="shared" si="128"/>
        <v>0</v>
      </c>
      <c r="P2533" s="70">
        <f t="shared" si="129"/>
        <v>0</v>
      </c>
      <c r="Q2533" s="70">
        <f t="shared" si="130"/>
        <v>0</v>
      </c>
      <c r="S2533" s="8" t="e">
        <f t="shared" si="131"/>
        <v>#DIV/0!</v>
      </c>
      <c r="U2533" s="8">
        <f t="shared" si="132"/>
        <v>31.339046683312496</v>
      </c>
      <c r="V2533" s="8">
        <f t="shared" si="133"/>
        <v>0</v>
      </c>
      <c r="W2533" s="70">
        <f>SUM($V$2085:V2533)/($A2533-273.15)</f>
        <v>0</v>
      </c>
      <c r="X2533" s="70">
        <f t="shared" si="134"/>
        <v>0</v>
      </c>
      <c r="Y2533" s="70">
        <f t="shared" si="135"/>
        <v>0</v>
      </c>
    </row>
    <row r="2534" spans="1:25" s="8" customFormat="1" x14ac:dyDescent="0.25">
      <c r="A2534" s="70">
        <f t="shared" si="136"/>
        <v>723.15</v>
      </c>
      <c r="B2534" s="70">
        <f t="shared" si="137"/>
        <v>37.715783912677963</v>
      </c>
      <c r="C2534" s="70">
        <f t="shared" ref="C2534:C2597" si="140">31.012+(4.19/1000)*$A2534-(2.858*100000)/$A2534/$A2534-(0.385*0.000001)*$A2534*$A2534</f>
        <v>33.29414509537601</v>
      </c>
      <c r="D2534" s="70">
        <f t="shared" si="138"/>
        <v>30.930356869369849</v>
      </c>
      <c r="E2534" s="70">
        <f t="shared" si="139"/>
        <v>33.29414509537601</v>
      </c>
      <c r="G2534" s="70">
        <f t="shared" ref="G2534:G2597" si="141">($I$2039*$B2534+$I$2040*$C2534+$I$2041*$D2534)</f>
        <v>0</v>
      </c>
      <c r="H2534" s="70">
        <f>SUM(G$2085:$G2534)/($A2534-273.15)</f>
        <v>0</v>
      </c>
      <c r="I2534" s="70">
        <f t="shared" ref="I2534:I2597" si="142">H2534*($A2534-273.15)*0.000001</f>
        <v>0</v>
      </c>
      <c r="J2534" s="70">
        <f t="shared" ref="J2534:J2597" si="143">$N$2039-I2534</f>
        <v>0</v>
      </c>
      <c r="K2534" s="70">
        <f t="shared" ref="K2534:K2597" si="144">IF(AND(J2534&gt;0,J2535&lt;0),A2534-273.15,0)</f>
        <v>0</v>
      </c>
      <c r="M2534" s="70">
        <f t="shared" ref="M2534:M2597" si="145">($K$2050*$B2534+$K$2049*$C2534+$K$2048*$D2534+$K$2047*$E2534)</f>
        <v>0</v>
      </c>
      <c r="N2534" s="70">
        <f>SUM($M$2085:M2534)/($A2534-273.15)</f>
        <v>0</v>
      </c>
      <c r="O2534" s="70">
        <f t="shared" ref="O2534:O2597" si="146">N2534*($A2534-273.15)*0.000001</f>
        <v>0</v>
      </c>
      <c r="P2534" s="70">
        <f t="shared" ref="P2534:P2597" si="147">$N$2039-O2534</f>
        <v>0</v>
      </c>
      <c r="Q2534" s="70">
        <f t="shared" ref="Q2534:Q2597" si="148">IF(AND(P2534&gt;0,P2535&lt;0),A2534-273.15,0)</f>
        <v>0</v>
      </c>
      <c r="S2534" s="8" t="e">
        <f t="shared" ref="S2534:S2597" si="149">IF($P$2050-$A2534=0,$O2534,0)</f>
        <v>#DIV/0!</v>
      </c>
      <c r="U2534" s="8">
        <f t="shared" ref="U2534:U2597" si="150">29.304-(2.905/1000)*$A2534-(0*100000)/$A2534/$A2534+(7.925*0.000001)*$A2534*$A2534</f>
        <v>31.3475956858125</v>
      </c>
      <c r="V2534" s="8">
        <f t="shared" ref="V2534:V2597" si="151">($L$2071*$B2534+$L$2072*$C2534+$L$2070*$D2534+$L$2073*$U2534)</f>
        <v>0</v>
      </c>
      <c r="W2534" s="70">
        <f>SUM($V$2085:V2534)/($A2534-273.15)</f>
        <v>0</v>
      </c>
      <c r="X2534" s="70">
        <f t="shared" ref="X2534:X2597" si="152">W2534*($A2534-273.15)*0.000001</f>
        <v>0</v>
      </c>
      <c r="Y2534" s="70">
        <f t="shared" ref="Y2534:Y2597" si="153">$N$2039-X2534</f>
        <v>0</v>
      </c>
    </row>
    <row r="2535" spans="1:25" s="8" customFormat="1" x14ac:dyDescent="0.25">
      <c r="A2535" s="70">
        <f t="shared" ref="A2535:A2598" si="154">A2534+1</f>
        <v>724.15</v>
      </c>
      <c r="B2535" s="70">
        <f t="shared" si="137"/>
        <v>37.728074473034596</v>
      </c>
      <c r="C2535" s="70">
        <f t="shared" si="140"/>
        <v>33.299286251574166</v>
      </c>
      <c r="D2535" s="70">
        <f t="shared" si="138"/>
        <v>30.937009049528054</v>
      </c>
      <c r="E2535" s="70">
        <f t="shared" si="139"/>
        <v>33.299286251574166</v>
      </c>
      <c r="G2535" s="70">
        <f t="shared" si="141"/>
        <v>0</v>
      </c>
      <c r="H2535" s="70">
        <f>SUM(G$2085:$G2535)/($A2535-273.15)</f>
        <v>0</v>
      </c>
      <c r="I2535" s="70">
        <f t="shared" si="142"/>
        <v>0</v>
      </c>
      <c r="J2535" s="70">
        <f t="shared" si="143"/>
        <v>0</v>
      </c>
      <c r="K2535" s="70">
        <f t="shared" si="144"/>
        <v>0</v>
      </c>
      <c r="M2535" s="70">
        <f t="shared" si="145"/>
        <v>0</v>
      </c>
      <c r="N2535" s="70">
        <f>SUM($M$2085:M2535)/($A2535-273.15)</f>
        <v>0</v>
      </c>
      <c r="O2535" s="70">
        <f t="shared" si="146"/>
        <v>0</v>
      </c>
      <c r="P2535" s="70">
        <f t="shared" si="147"/>
        <v>0</v>
      </c>
      <c r="Q2535" s="70">
        <f t="shared" si="148"/>
        <v>0</v>
      </c>
      <c r="S2535" s="8" t="e">
        <f t="shared" si="149"/>
        <v>#DIV/0!</v>
      </c>
      <c r="U2535" s="8">
        <f t="shared" si="150"/>
        <v>31.356160538312501</v>
      </c>
      <c r="V2535" s="8">
        <f t="shared" si="151"/>
        <v>0</v>
      </c>
      <c r="W2535" s="70">
        <f>SUM($V$2085:V2535)/($A2535-273.15)</f>
        <v>0</v>
      </c>
      <c r="X2535" s="70">
        <f t="shared" si="152"/>
        <v>0</v>
      </c>
      <c r="Y2535" s="70">
        <f t="shared" si="153"/>
        <v>0</v>
      </c>
    </row>
    <row r="2536" spans="1:25" s="8" customFormat="1" x14ac:dyDescent="0.25">
      <c r="A2536" s="70">
        <f t="shared" si="154"/>
        <v>725.15</v>
      </c>
      <c r="B2536" s="70">
        <f t="shared" si="137"/>
        <v>37.740375555695927</v>
      </c>
      <c r="C2536" s="70">
        <f t="shared" si="140"/>
        <v>33.304420401849754</v>
      </c>
      <c r="D2536" s="70">
        <f t="shared" si="138"/>
        <v>30.94366128109062</v>
      </c>
      <c r="E2536" s="70">
        <f t="shared" si="139"/>
        <v>33.304420401849754</v>
      </c>
      <c r="G2536" s="70">
        <f t="shared" si="141"/>
        <v>0</v>
      </c>
      <c r="H2536" s="70">
        <f>SUM(G$2085:$G2536)/($A2536-273.15)</f>
        <v>0</v>
      </c>
      <c r="I2536" s="70">
        <f t="shared" si="142"/>
        <v>0</v>
      </c>
      <c r="J2536" s="70">
        <f t="shared" si="143"/>
        <v>0</v>
      </c>
      <c r="K2536" s="70">
        <f t="shared" si="144"/>
        <v>0</v>
      </c>
      <c r="M2536" s="70">
        <f t="shared" si="145"/>
        <v>0</v>
      </c>
      <c r="N2536" s="70">
        <f>SUM($M$2085:M2536)/($A2536-273.15)</f>
        <v>0</v>
      </c>
      <c r="O2536" s="70">
        <f t="shared" si="146"/>
        <v>0</v>
      </c>
      <c r="P2536" s="70">
        <f t="shared" si="147"/>
        <v>0</v>
      </c>
      <c r="Q2536" s="70">
        <f t="shared" si="148"/>
        <v>0</v>
      </c>
      <c r="S2536" s="8" t="e">
        <f t="shared" si="149"/>
        <v>#DIV/0!</v>
      </c>
      <c r="U2536" s="8">
        <f t="shared" si="150"/>
        <v>31.364741240812499</v>
      </c>
      <c r="V2536" s="8">
        <f t="shared" si="151"/>
        <v>0</v>
      </c>
      <c r="W2536" s="70">
        <f>SUM($V$2085:V2536)/($A2536-273.15)</f>
        <v>0</v>
      </c>
      <c r="X2536" s="70">
        <f t="shared" si="152"/>
        <v>0</v>
      </c>
      <c r="Y2536" s="70">
        <f t="shared" si="153"/>
        <v>0</v>
      </c>
    </row>
    <row r="2537" spans="1:25" s="8" customFormat="1" x14ac:dyDescent="0.25">
      <c r="A2537" s="70">
        <f t="shared" si="154"/>
        <v>726.15</v>
      </c>
      <c r="B2537" s="70">
        <f t="shared" si="137"/>
        <v>37.752687058702065</v>
      </c>
      <c r="C2537" s="70">
        <f t="shared" si="140"/>
        <v>33.309547580529696</v>
      </c>
      <c r="D2537" s="70">
        <f t="shared" si="138"/>
        <v>30.950313526463681</v>
      </c>
      <c r="E2537" s="70">
        <f t="shared" si="139"/>
        <v>33.309547580529696</v>
      </c>
      <c r="G2537" s="70">
        <f t="shared" si="141"/>
        <v>0</v>
      </c>
      <c r="H2537" s="70">
        <f>SUM(G$2085:$G2537)/($A2537-273.15)</f>
        <v>0</v>
      </c>
      <c r="I2537" s="70">
        <f t="shared" si="142"/>
        <v>0</v>
      </c>
      <c r="J2537" s="70">
        <f t="shared" si="143"/>
        <v>0</v>
      </c>
      <c r="K2537" s="70">
        <f t="shared" si="144"/>
        <v>0</v>
      </c>
      <c r="M2537" s="70">
        <f t="shared" si="145"/>
        <v>0</v>
      </c>
      <c r="N2537" s="70">
        <f>SUM($M$2085:M2537)/($A2537-273.15)</f>
        <v>0</v>
      </c>
      <c r="O2537" s="70">
        <f t="shared" si="146"/>
        <v>0</v>
      </c>
      <c r="P2537" s="70">
        <f t="shared" si="147"/>
        <v>0</v>
      </c>
      <c r="Q2537" s="70">
        <f t="shared" si="148"/>
        <v>0</v>
      </c>
      <c r="S2537" s="8" t="e">
        <f t="shared" si="149"/>
        <v>#DIV/0!</v>
      </c>
      <c r="U2537" s="8">
        <f t="shared" si="150"/>
        <v>31.373337793312501</v>
      </c>
      <c r="V2537" s="8">
        <f t="shared" si="151"/>
        <v>0</v>
      </c>
      <c r="W2537" s="70">
        <f>SUM($V$2085:V2537)/($A2537-273.15)</f>
        <v>0</v>
      </c>
      <c r="X2537" s="70">
        <f t="shared" si="152"/>
        <v>0</v>
      </c>
      <c r="Y2537" s="70">
        <f t="shared" si="153"/>
        <v>0</v>
      </c>
    </row>
    <row r="2538" spans="1:25" s="8" customFormat="1" x14ac:dyDescent="0.25">
      <c r="A2538" s="70">
        <f t="shared" si="154"/>
        <v>727.15</v>
      </c>
      <c r="B2538" s="70">
        <f t="shared" si="137"/>
        <v>37.765008880793708</v>
      </c>
      <c r="C2538" s="70">
        <f t="shared" si="140"/>
        <v>33.314667821705051</v>
      </c>
      <c r="D2538" s="70">
        <f t="shared" si="138"/>
        <v>30.956965748311667</v>
      </c>
      <c r="E2538" s="70">
        <f t="shared" si="139"/>
        <v>33.314667821705051</v>
      </c>
      <c r="G2538" s="70">
        <f t="shared" si="141"/>
        <v>0</v>
      </c>
      <c r="H2538" s="70">
        <f>SUM(G$2085:$G2538)/($A2538-273.15)</f>
        <v>0</v>
      </c>
      <c r="I2538" s="70">
        <f t="shared" si="142"/>
        <v>0</v>
      </c>
      <c r="J2538" s="70">
        <f t="shared" si="143"/>
        <v>0</v>
      </c>
      <c r="K2538" s="70">
        <f t="shared" si="144"/>
        <v>0</v>
      </c>
      <c r="M2538" s="70">
        <f t="shared" si="145"/>
        <v>0</v>
      </c>
      <c r="N2538" s="70">
        <f>SUM($M$2085:M2538)/($A2538-273.15)</f>
        <v>0</v>
      </c>
      <c r="O2538" s="70">
        <f t="shared" si="146"/>
        <v>0</v>
      </c>
      <c r="P2538" s="70">
        <f t="shared" si="147"/>
        <v>0</v>
      </c>
      <c r="Q2538" s="70">
        <f t="shared" si="148"/>
        <v>0</v>
      </c>
      <c r="S2538" s="8" t="e">
        <f t="shared" si="149"/>
        <v>#DIV/0!</v>
      </c>
      <c r="U2538" s="8">
        <f t="shared" si="150"/>
        <v>31.381950195812497</v>
      </c>
      <c r="V2538" s="8">
        <f t="shared" si="151"/>
        <v>0</v>
      </c>
      <c r="W2538" s="70">
        <f>SUM($V$2085:V2538)/($A2538-273.15)</f>
        <v>0</v>
      </c>
      <c r="X2538" s="70">
        <f t="shared" si="152"/>
        <v>0</v>
      </c>
      <c r="Y2538" s="70">
        <f t="shared" si="153"/>
        <v>0</v>
      </c>
    </row>
    <row r="2539" spans="1:25" s="8" customFormat="1" x14ac:dyDescent="0.25">
      <c r="A2539" s="70">
        <f t="shared" si="154"/>
        <v>728.15</v>
      </c>
      <c r="B2539" s="70">
        <f t="shared" ref="B2539:B2602" si="155">21.87+(22.56/1000)*$A2539+(8.489*100000)/$A2539/$A2539-(4*0.000001)*$A2539*$A2539</f>
        <v>37.77734092140642</v>
      </c>
      <c r="C2539" s="70">
        <f t="shared" si="140"/>
        <v>33.319781159232946</v>
      </c>
      <c r="D2539" s="70">
        <f t="shared" si="138"/>
        <v>30.963617909555214</v>
      </c>
      <c r="E2539" s="70">
        <f t="shared" si="139"/>
        <v>33.319781159232946</v>
      </c>
      <c r="G2539" s="70">
        <f t="shared" si="141"/>
        <v>0</v>
      </c>
      <c r="H2539" s="70">
        <f>SUM(G$2085:$G2539)/($A2539-273.15)</f>
        <v>0</v>
      </c>
      <c r="I2539" s="70">
        <f t="shared" si="142"/>
        <v>0</v>
      </c>
      <c r="J2539" s="70">
        <f t="shared" si="143"/>
        <v>0</v>
      </c>
      <c r="K2539" s="70">
        <f t="shared" si="144"/>
        <v>0</v>
      </c>
      <c r="M2539" s="70">
        <f t="shared" si="145"/>
        <v>0</v>
      </c>
      <c r="N2539" s="70">
        <f>SUM($M$2085:M2539)/($A2539-273.15)</f>
        <v>0</v>
      </c>
      <c r="O2539" s="70">
        <f t="shared" si="146"/>
        <v>0</v>
      </c>
      <c r="P2539" s="70">
        <f t="shared" si="147"/>
        <v>0</v>
      </c>
      <c r="Q2539" s="70">
        <f t="shared" si="148"/>
        <v>0</v>
      </c>
      <c r="S2539" s="8" t="e">
        <f t="shared" si="149"/>
        <v>#DIV/0!</v>
      </c>
      <c r="U2539" s="8">
        <f t="shared" si="150"/>
        <v>31.3905784483125</v>
      </c>
      <c r="V2539" s="8">
        <f t="shared" si="151"/>
        <v>0</v>
      </c>
      <c r="W2539" s="70">
        <f>SUM($V$2085:V2539)/($A2539-273.15)</f>
        <v>0</v>
      </c>
      <c r="X2539" s="70">
        <f t="shared" si="152"/>
        <v>0</v>
      </c>
      <c r="Y2539" s="70">
        <f t="shared" si="153"/>
        <v>0</v>
      </c>
    </row>
    <row r="2540" spans="1:25" s="8" customFormat="1" x14ac:dyDescent="0.25">
      <c r="A2540" s="70">
        <f t="shared" si="154"/>
        <v>729.15</v>
      </c>
      <c r="B2540" s="70">
        <f t="shared" si="155"/>
        <v>37.789683080664879</v>
      </c>
      <c r="C2540" s="70">
        <f t="shared" si="140"/>
        <v>33.324887626738523</v>
      </c>
      <c r="D2540" s="70">
        <f t="shared" si="138"/>
        <v>30.970269973369053</v>
      </c>
      <c r="E2540" s="70">
        <f t="shared" si="139"/>
        <v>33.324887626738523</v>
      </c>
      <c r="G2540" s="70">
        <f t="shared" si="141"/>
        <v>0</v>
      </c>
      <c r="H2540" s="70">
        <f>SUM(G$2085:$G2540)/($A2540-273.15)</f>
        <v>0</v>
      </c>
      <c r="I2540" s="70">
        <f t="shared" si="142"/>
        <v>0</v>
      </c>
      <c r="J2540" s="70">
        <f t="shared" si="143"/>
        <v>0</v>
      </c>
      <c r="K2540" s="70">
        <f t="shared" si="144"/>
        <v>0</v>
      </c>
      <c r="M2540" s="70">
        <f t="shared" si="145"/>
        <v>0</v>
      </c>
      <c r="N2540" s="70">
        <f>SUM($M$2085:M2540)/($A2540-273.15)</f>
        <v>0</v>
      </c>
      <c r="O2540" s="70">
        <f t="shared" si="146"/>
        <v>0</v>
      </c>
      <c r="P2540" s="70">
        <f t="shared" si="147"/>
        <v>0</v>
      </c>
      <c r="Q2540" s="70">
        <f t="shared" si="148"/>
        <v>0</v>
      </c>
      <c r="S2540" s="8" t="e">
        <f t="shared" si="149"/>
        <v>#DIV/0!</v>
      </c>
      <c r="U2540" s="8">
        <f t="shared" si="150"/>
        <v>31.399222550812496</v>
      </c>
      <c r="V2540" s="8">
        <f t="shared" si="151"/>
        <v>0</v>
      </c>
      <c r="W2540" s="70">
        <f>SUM($V$2085:V2540)/($A2540-273.15)</f>
        <v>0</v>
      </c>
      <c r="X2540" s="70">
        <f t="shared" si="152"/>
        <v>0</v>
      </c>
      <c r="Y2540" s="70">
        <f t="shared" si="153"/>
        <v>0</v>
      </c>
    </row>
    <row r="2541" spans="1:25" s="8" customFormat="1" x14ac:dyDescent="0.25">
      <c r="A2541" s="70">
        <f t="shared" si="154"/>
        <v>730.15</v>
      </c>
      <c r="B2541" s="70">
        <f t="shared" si="155"/>
        <v>37.802035259377227</v>
      </c>
      <c r="C2541" s="70">
        <f t="shared" si="140"/>
        <v>33.329987257616786</v>
      </c>
      <c r="D2541" s="70">
        <f t="shared" si="138"/>
        <v>30.97692190317991</v>
      </c>
      <c r="E2541" s="70">
        <f t="shared" si="139"/>
        <v>33.329987257616786</v>
      </c>
      <c r="G2541" s="70">
        <f t="shared" si="141"/>
        <v>0</v>
      </c>
      <c r="H2541" s="70">
        <f>SUM(G$2085:$G2541)/($A2541-273.15)</f>
        <v>0</v>
      </c>
      <c r="I2541" s="70">
        <f t="shared" si="142"/>
        <v>0</v>
      </c>
      <c r="J2541" s="70">
        <f t="shared" si="143"/>
        <v>0</v>
      </c>
      <c r="K2541" s="70">
        <f t="shared" si="144"/>
        <v>0</v>
      </c>
      <c r="M2541" s="70">
        <f t="shared" si="145"/>
        <v>0</v>
      </c>
      <c r="N2541" s="70">
        <f>SUM($M$2085:M2541)/($A2541-273.15)</f>
        <v>0</v>
      </c>
      <c r="O2541" s="70">
        <f t="shared" si="146"/>
        <v>0</v>
      </c>
      <c r="P2541" s="70">
        <f t="shared" si="147"/>
        <v>0</v>
      </c>
      <c r="Q2541" s="70">
        <f t="shared" si="148"/>
        <v>0</v>
      </c>
      <c r="S2541" s="8" t="e">
        <f t="shared" si="149"/>
        <v>#DIV/0!</v>
      </c>
      <c r="U2541" s="8">
        <f t="shared" si="150"/>
        <v>31.4078825033125</v>
      </c>
      <c r="V2541" s="8">
        <f t="shared" si="151"/>
        <v>0</v>
      </c>
      <c r="W2541" s="70">
        <f>SUM($V$2085:V2541)/($A2541-273.15)</f>
        <v>0</v>
      </c>
      <c r="X2541" s="70">
        <f t="shared" si="152"/>
        <v>0</v>
      </c>
      <c r="Y2541" s="70">
        <f t="shared" si="153"/>
        <v>0</v>
      </c>
    </row>
    <row r="2542" spans="1:25" s="8" customFormat="1" x14ac:dyDescent="0.25">
      <c r="A2542" s="70">
        <f t="shared" si="154"/>
        <v>731.15</v>
      </c>
      <c r="B2542" s="70">
        <f t="shared" si="155"/>
        <v>37.814397359029478</v>
      </c>
      <c r="C2542" s="70">
        <f t="shared" si="140"/>
        <v>33.335080085034555</v>
      </c>
      <c r="D2542" s="70">
        <f t="shared" si="138"/>
        <v>30.98357366266444</v>
      </c>
      <c r="E2542" s="70">
        <f t="shared" si="139"/>
        <v>33.335080085034555</v>
      </c>
      <c r="G2542" s="70">
        <f t="shared" si="141"/>
        <v>0</v>
      </c>
      <c r="H2542" s="70">
        <f>SUM(G$2085:$G2542)/($A2542-273.15)</f>
        <v>0</v>
      </c>
      <c r="I2542" s="70">
        <f t="shared" si="142"/>
        <v>0</v>
      </c>
      <c r="J2542" s="70">
        <f t="shared" si="143"/>
        <v>0</v>
      </c>
      <c r="K2542" s="70">
        <f t="shared" si="144"/>
        <v>0</v>
      </c>
      <c r="M2542" s="70">
        <f t="shared" si="145"/>
        <v>0</v>
      </c>
      <c r="N2542" s="70">
        <f>SUM($M$2085:M2542)/($A2542-273.15)</f>
        <v>0</v>
      </c>
      <c r="O2542" s="70">
        <f t="shared" si="146"/>
        <v>0</v>
      </c>
      <c r="P2542" s="70">
        <f t="shared" si="147"/>
        <v>0</v>
      </c>
      <c r="Q2542" s="70">
        <f t="shared" si="148"/>
        <v>0</v>
      </c>
      <c r="S2542" s="8" t="e">
        <f t="shared" si="149"/>
        <v>#DIV/0!</v>
      </c>
      <c r="U2542" s="8">
        <f t="shared" si="150"/>
        <v>31.416558305812497</v>
      </c>
      <c r="V2542" s="8">
        <f t="shared" si="151"/>
        <v>0</v>
      </c>
      <c r="W2542" s="70">
        <f>SUM($V$2085:V2542)/($A2542-273.15)</f>
        <v>0</v>
      </c>
      <c r="X2542" s="70">
        <f t="shared" si="152"/>
        <v>0</v>
      </c>
      <c r="Y2542" s="70">
        <f t="shared" si="153"/>
        <v>0</v>
      </c>
    </row>
    <row r="2543" spans="1:25" s="8" customFormat="1" x14ac:dyDescent="0.25">
      <c r="A2543" s="70">
        <f t="shared" si="154"/>
        <v>732.15</v>
      </c>
      <c r="B2543" s="70">
        <f t="shared" si="155"/>
        <v>37.82676928177996</v>
      </c>
      <c r="C2543" s="70">
        <f t="shared" si="140"/>
        <v>33.340166141932258</v>
      </c>
      <c r="D2543" s="70">
        <f t="shared" si="138"/>
        <v>30.990225215747227</v>
      </c>
      <c r="E2543" s="70">
        <f t="shared" si="139"/>
        <v>33.340166141932258</v>
      </c>
      <c r="G2543" s="70">
        <f t="shared" si="141"/>
        <v>0</v>
      </c>
      <c r="H2543" s="70">
        <f>SUM(G$2085:$G2543)/($A2543-273.15)</f>
        <v>0</v>
      </c>
      <c r="I2543" s="70">
        <f t="shared" si="142"/>
        <v>0</v>
      </c>
      <c r="J2543" s="70">
        <f t="shared" si="143"/>
        <v>0</v>
      </c>
      <c r="K2543" s="70">
        <f t="shared" si="144"/>
        <v>0</v>
      </c>
      <c r="M2543" s="70">
        <f t="shared" si="145"/>
        <v>0</v>
      </c>
      <c r="N2543" s="70">
        <f>SUM($M$2085:M2543)/($A2543-273.15)</f>
        <v>0</v>
      </c>
      <c r="O2543" s="70">
        <f t="shared" si="146"/>
        <v>0</v>
      </c>
      <c r="P2543" s="70">
        <f t="shared" si="147"/>
        <v>0</v>
      </c>
      <c r="Q2543" s="70">
        <f t="shared" si="148"/>
        <v>0</v>
      </c>
      <c r="S2543" s="8" t="e">
        <f t="shared" si="149"/>
        <v>#DIV/0!</v>
      </c>
      <c r="U2543" s="8">
        <f t="shared" si="150"/>
        <v>31.425249958312499</v>
      </c>
      <c r="V2543" s="8">
        <f t="shared" si="151"/>
        <v>0</v>
      </c>
      <c r="W2543" s="70">
        <f>SUM($V$2085:V2543)/($A2543-273.15)</f>
        <v>0</v>
      </c>
      <c r="X2543" s="70">
        <f t="shared" si="152"/>
        <v>0</v>
      </c>
      <c r="Y2543" s="70">
        <f t="shared" si="153"/>
        <v>0</v>
      </c>
    </row>
    <row r="2544" spans="1:25" s="8" customFormat="1" x14ac:dyDescent="0.25">
      <c r="A2544" s="70">
        <f t="shared" si="154"/>
        <v>733.15</v>
      </c>
      <c r="B2544" s="70">
        <f t="shared" si="155"/>
        <v>37.839150930453798</v>
      </c>
      <c r="C2544" s="70">
        <f t="shared" si="140"/>
        <v>33.345245461025868</v>
      </c>
      <c r="D2544" s="70">
        <f t="shared" si="138"/>
        <v>30.996876526598662</v>
      </c>
      <c r="E2544" s="70">
        <f t="shared" si="139"/>
        <v>33.345245461025868</v>
      </c>
      <c r="G2544" s="70">
        <f t="shared" si="141"/>
        <v>0</v>
      </c>
      <c r="H2544" s="70">
        <f>SUM(G$2085:$G2544)/($A2544-273.15)</f>
        <v>0</v>
      </c>
      <c r="I2544" s="70">
        <f t="shared" si="142"/>
        <v>0</v>
      </c>
      <c r="J2544" s="70">
        <f t="shared" si="143"/>
        <v>0</v>
      </c>
      <c r="K2544" s="70">
        <f t="shared" si="144"/>
        <v>0</v>
      </c>
      <c r="M2544" s="70">
        <f t="shared" si="145"/>
        <v>0</v>
      </c>
      <c r="N2544" s="70">
        <f>SUM($M$2085:M2544)/($A2544-273.15)</f>
        <v>0</v>
      </c>
      <c r="O2544" s="70">
        <f t="shared" si="146"/>
        <v>0</v>
      </c>
      <c r="P2544" s="70">
        <f t="shared" si="147"/>
        <v>0</v>
      </c>
      <c r="Q2544" s="70">
        <f t="shared" si="148"/>
        <v>0</v>
      </c>
      <c r="S2544" s="8" t="e">
        <f t="shared" si="149"/>
        <v>#DIV/0!</v>
      </c>
      <c r="U2544" s="8">
        <f t="shared" si="150"/>
        <v>31.433957460812497</v>
      </c>
      <c r="V2544" s="8">
        <f t="shared" si="151"/>
        <v>0</v>
      </c>
      <c r="W2544" s="70">
        <f>SUM($V$2085:V2544)/($A2544-273.15)</f>
        <v>0</v>
      </c>
      <c r="X2544" s="70">
        <f t="shared" si="152"/>
        <v>0</v>
      </c>
      <c r="Y2544" s="70">
        <f t="shared" si="153"/>
        <v>0</v>
      </c>
    </row>
    <row r="2545" spans="1:25" s="8" customFormat="1" x14ac:dyDescent="0.25">
      <c r="A2545" s="70">
        <f t="shared" si="154"/>
        <v>734.15</v>
      </c>
      <c r="B2545" s="70">
        <f t="shared" si="155"/>
        <v>37.851542208537516</v>
      </c>
      <c r="C2545" s="70">
        <f t="shared" si="140"/>
        <v>33.350318074808662</v>
      </c>
      <c r="D2545" s="70">
        <f t="shared" si="138"/>
        <v>31.003527559633024</v>
      </c>
      <c r="E2545" s="70">
        <f t="shared" si="139"/>
        <v>33.350318074808662</v>
      </c>
      <c r="G2545" s="70">
        <f t="shared" si="141"/>
        <v>0</v>
      </c>
      <c r="H2545" s="70">
        <f>SUM(G$2085:$G2545)/($A2545-273.15)</f>
        <v>0</v>
      </c>
      <c r="I2545" s="70">
        <f t="shared" si="142"/>
        <v>0</v>
      </c>
      <c r="J2545" s="70">
        <f t="shared" si="143"/>
        <v>0</v>
      </c>
      <c r="K2545" s="70">
        <f t="shared" si="144"/>
        <v>0</v>
      </c>
      <c r="M2545" s="70">
        <f t="shared" si="145"/>
        <v>0</v>
      </c>
      <c r="N2545" s="70">
        <f>SUM($M$2085:M2545)/($A2545-273.15)</f>
        <v>0</v>
      </c>
      <c r="O2545" s="70">
        <f t="shared" si="146"/>
        <v>0</v>
      </c>
      <c r="P2545" s="70">
        <f t="shared" si="147"/>
        <v>0</v>
      </c>
      <c r="Q2545" s="70">
        <f t="shared" si="148"/>
        <v>0</v>
      </c>
      <c r="S2545" s="8" t="e">
        <f t="shared" si="149"/>
        <v>#DIV/0!</v>
      </c>
      <c r="U2545" s="8">
        <f t="shared" si="150"/>
        <v>31.442680813312499</v>
      </c>
      <c r="V2545" s="8">
        <f t="shared" si="151"/>
        <v>0</v>
      </c>
      <c r="W2545" s="70">
        <f>SUM($V$2085:V2545)/($A2545-273.15)</f>
        <v>0</v>
      </c>
      <c r="X2545" s="70">
        <f t="shared" si="152"/>
        <v>0</v>
      </c>
      <c r="Y2545" s="70">
        <f t="shared" si="153"/>
        <v>0</v>
      </c>
    </row>
    <row r="2546" spans="1:25" s="8" customFormat="1" x14ac:dyDescent="0.25">
      <c r="A2546" s="70">
        <f t="shared" si="154"/>
        <v>735.15</v>
      </c>
      <c r="B2546" s="70">
        <f t="shared" si="155"/>
        <v>37.863943020173593</v>
      </c>
      <c r="C2546" s="70">
        <f t="shared" si="140"/>
        <v>33.355384015553113</v>
      </c>
      <c r="D2546" s="70">
        <f t="shared" si="138"/>
        <v>31.010178279506462</v>
      </c>
      <c r="E2546" s="70">
        <f t="shared" si="139"/>
        <v>33.355384015553113</v>
      </c>
      <c r="G2546" s="70">
        <f t="shared" si="141"/>
        <v>0</v>
      </c>
      <c r="H2546" s="70">
        <f>SUM(G$2085:$G2546)/($A2546-273.15)</f>
        <v>0</v>
      </c>
      <c r="I2546" s="70">
        <f t="shared" si="142"/>
        <v>0</v>
      </c>
      <c r="J2546" s="70">
        <f t="shared" si="143"/>
        <v>0</v>
      </c>
      <c r="K2546" s="70">
        <f t="shared" si="144"/>
        <v>0</v>
      </c>
      <c r="M2546" s="70">
        <f t="shared" si="145"/>
        <v>0</v>
      </c>
      <c r="N2546" s="70">
        <f>SUM($M$2085:M2546)/($A2546-273.15)</f>
        <v>0</v>
      </c>
      <c r="O2546" s="70">
        <f t="shared" si="146"/>
        <v>0</v>
      </c>
      <c r="P2546" s="70">
        <f t="shared" si="147"/>
        <v>0</v>
      </c>
      <c r="Q2546" s="70">
        <f t="shared" si="148"/>
        <v>0</v>
      </c>
      <c r="S2546" s="8" t="e">
        <f t="shared" si="149"/>
        <v>#DIV/0!</v>
      </c>
      <c r="U2546" s="8">
        <f t="shared" si="150"/>
        <v>31.451420015812495</v>
      </c>
      <c r="V2546" s="8">
        <f t="shared" si="151"/>
        <v>0</v>
      </c>
      <c r="W2546" s="70">
        <f>SUM($V$2085:V2546)/($A2546-273.15)</f>
        <v>0</v>
      </c>
      <c r="X2546" s="70">
        <f t="shared" si="152"/>
        <v>0</v>
      </c>
      <c r="Y2546" s="70">
        <f t="shared" si="153"/>
        <v>0</v>
      </c>
    </row>
    <row r="2547" spans="1:25" s="8" customFormat="1" x14ac:dyDescent="0.25">
      <c r="A2547" s="70">
        <f t="shared" si="154"/>
        <v>736.15</v>
      </c>
      <c r="B2547" s="70">
        <f t="shared" si="155"/>
        <v>37.876353270155136</v>
      </c>
      <c r="C2547" s="70">
        <f t="shared" si="140"/>
        <v>33.360443315312601</v>
      </c>
      <c r="D2547" s="70">
        <f t="shared" si="138"/>
        <v>31.016828651115009</v>
      </c>
      <c r="E2547" s="70">
        <f t="shared" si="139"/>
        <v>33.360443315312601</v>
      </c>
      <c r="G2547" s="70">
        <f t="shared" si="141"/>
        <v>0</v>
      </c>
      <c r="H2547" s="70">
        <f>SUM(G$2085:$G2547)/($A2547-273.15)</f>
        <v>0</v>
      </c>
      <c r="I2547" s="70">
        <f t="shared" si="142"/>
        <v>0</v>
      </c>
      <c r="J2547" s="70">
        <f t="shared" si="143"/>
        <v>0</v>
      </c>
      <c r="K2547" s="70">
        <f t="shared" si="144"/>
        <v>0</v>
      </c>
      <c r="M2547" s="70">
        <f t="shared" si="145"/>
        <v>0</v>
      </c>
      <c r="N2547" s="70">
        <f>SUM($M$2085:M2547)/($A2547-273.15)</f>
        <v>0</v>
      </c>
      <c r="O2547" s="70">
        <f t="shared" si="146"/>
        <v>0</v>
      </c>
      <c r="P2547" s="70">
        <f t="shared" si="147"/>
        <v>0</v>
      </c>
      <c r="Q2547" s="70">
        <f t="shared" si="148"/>
        <v>0</v>
      </c>
      <c r="S2547" s="8" t="e">
        <f t="shared" si="149"/>
        <v>#DIV/0!</v>
      </c>
      <c r="U2547" s="8">
        <f t="shared" si="150"/>
        <v>31.460175068312498</v>
      </c>
      <c r="V2547" s="8">
        <f t="shared" si="151"/>
        <v>0</v>
      </c>
      <c r="W2547" s="70">
        <f>SUM($V$2085:V2547)/($A2547-273.15)</f>
        <v>0</v>
      </c>
      <c r="X2547" s="70">
        <f t="shared" si="152"/>
        <v>0</v>
      </c>
      <c r="Y2547" s="70">
        <f t="shared" si="153"/>
        <v>0</v>
      </c>
    </row>
    <row r="2548" spans="1:25" s="8" customFormat="1" x14ac:dyDescent="0.25">
      <c r="A2548" s="70">
        <f t="shared" si="154"/>
        <v>737.15</v>
      </c>
      <c r="B2548" s="70">
        <f t="shared" si="155"/>
        <v>37.888772863920579</v>
      </c>
      <c r="C2548" s="70">
        <f t="shared" si="140"/>
        <v>33.365496005923262</v>
      </c>
      <c r="D2548" s="70">
        <f t="shared" si="138"/>
        <v>31.023478639592636</v>
      </c>
      <c r="E2548" s="70">
        <f t="shared" si="139"/>
        <v>33.365496005923262</v>
      </c>
      <c r="G2548" s="70">
        <f t="shared" si="141"/>
        <v>0</v>
      </c>
      <c r="H2548" s="70">
        <f>SUM(G$2085:$G2548)/($A2548-273.15)</f>
        <v>0</v>
      </c>
      <c r="I2548" s="70">
        <f t="shared" si="142"/>
        <v>0</v>
      </c>
      <c r="J2548" s="70">
        <f t="shared" si="143"/>
        <v>0</v>
      </c>
      <c r="K2548" s="70">
        <f t="shared" si="144"/>
        <v>0</v>
      </c>
      <c r="M2548" s="70">
        <f t="shared" si="145"/>
        <v>0</v>
      </c>
      <c r="N2548" s="70">
        <f>SUM($M$2085:M2548)/($A2548-273.15)</f>
        <v>0</v>
      </c>
      <c r="O2548" s="70">
        <f t="shared" si="146"/>
        <v>0</v>
      </c>
      <c r="P2548" s="70">
        <f t="shared" si="147"/>
        <v>0</v>
      </c>
      <c r="Q2548" s="70">
        <f t="shared" si="148"/>
        <v>0</v>
      </c>
      <c r="S2548" s="8" t="e">
        <f t="shared" si="149"/>
        <v>#DIV/0!</v>
      </c>
      <c r="U2548" s="8">
        <f t="shared" si="150"/>
        <v>31.468945970812499</v>
      </c>
      <c r="V2548" s="8">
        <f t="shared" si="151"/>
        <v>0</v>
      </c>
      <c r="W2548" s="70">
        <f>SUM($V$2085:V2548)/($A2548-273.15)</f>
        <v>0</v>
      </c>
      <c r="X2548" s="70">
        <f t="shared" si="152"/>
        <v>0</v>
      </c>
      <c r="Y2548" s="70">
        <f t="shared" si="153"/>
        <v>0</v>
      </c>
    </row>
    <row r="2549" spans="1:25" s="8" customFormat="1" x14ac:dyDescent="0.25">
      <c r="A2549" s="70">
        <f t="shared" si="154"/>
        <v>738.15</v>
      </c>
      <c r="B2549" s="70">
        <f t="shared" si="155"/>
        <v>37.901201707548488</v>
      </c>
      <c r="C2549" s="70">
        <f t="shared" si="140"/>
        <v>33.370542119005712</v>
      </c>
      <c r="D2549" s="70">
        <f t="shared" si="138"/>
        <v>31.030128210309329</v>
      </c>
      <c r="E2549" s="70">
        <f t="shared" si="139"/>
        <v>33.370542119005712</v>
      </c>
      <c r="G2549" s="70">
        <f t="shared" si="141"/>
        <v>0</v>
      </c>
      <c r="H2549" s="70">
        <f>SUM(G$2085:$G2549)/($A2549-273.15)</f>
        <v>0</v>
      </c>
      <c r="I2549" s="70">
        <f t="shared" si="142"/>
        <v>0</v>
      </c>
      <c r="J2549" s="70">
        <f t="shared" si="143"/>
        <v>0</v>
      </c>
      <c r="K2549" s="70">
        <f t="shared" si="144"/>
        <v>0</v>
      </c>
      <c r="M2549" s="70">
        <f t="shared" si="145"/>
        <v>0</v>
      </c>
      <c r="N2549" s="70">
        <f>SUM($M$2085:M2549)/($A2549-273.15)</f>
        <v>0</v>
      </c>
      <c r="O2549" s="70">
        <f t="shared" si="146"/>
        <v>0</v>
      </c>
      <c r="P2549" s="70">
        <f t="shared" si="147"/>
        <v>0</v>
      </c>
      <c r="Q2549" s="70">
        <f t="shared" si="148"/>
        <v>0</v>
      </c>
      <c r="S2549" s="8" t="e">
        <f t="shared" si="149"/>
        <v>#DIV/0!</v>
      </c>
      <c r="U2549" s="8">
        <f t="shared" si="150"/>
        <v>31.477732723312499</v>
      </c>
      <c r="V2549" s="8">
        <f t="shared" si="151"/>
        <v>0</v>
      </c>
      <c r="W2549" s="70">
        <f>SUM($V$2085:V2549)/($A2549-273.15)</f>
        <v>0</v>
      </c>
      <c r="X2549" s="70">
        <f t="shared" si="152"/>
        <v>0</v>
      </c>
      <c r="Y2549" s="70">
        <f t="shared" si="153"/>
        <v>0</v>
      </c>
    </row>
    <row r="2550" spans="1:25" s="8" customFormat="1" x14ac:dyDescent="0.25">
      <c r="A2550" s="70">
        <f t="shared" si="154"/>
        <v>739.15</v>
      </c>
      <c r="B2550" s="70">
        <f t="shared" si="155"/>
        <v>37.913639707752296</v>
      </c>
      <c r="C2550" s="70">
        <f t="shared" si="140"/>
        <v>33.375581685966836</v>
      </c>
      <c r="D2550" s="70">
        <f t="shared" si="138"/>
        <v>31.036777328869185</v>
      </c>
      <c r="E2550" s="70">
        <f t="shared" si="139"/>
        <v>33.375581685966836</v>
      </c>
      <c r="G2550" s="70">
        <f t="shared" si="141"/>
        <v>0</v>
      </c>
      <c r="H2550" s="70">
        <f>SUM(G$2085:$G2550)/($A2550-273.15)</f>
        <v>0</v>
      </c>
      <c r="I2550" s="70">
        <f t="shared" si="142"/>
        <v>0</v>
      </c>
      <c r="J2550" s="70">
        <f t="shared" si="143"/>
        <v>0</v>
      </c>
      <c r="K2550" s="70">
        <f t="shared" si="144"/>
        <v>0</v>
      </c>
      <c r="M2550" s="70">
        <f t="shared" si="145"/>
        <v>0</v>
      </c>
      <c r="N2550" s="70">
        <f>SUM($M$2085:M2550)/($A2550-273.15)</f>
        <v>0</v>
      </c>
      <c r="O2550" s="70">
        <f t="shared" si="146"/>
        <v>0</v>
      </c>
      <c r="P2550" s="70">
        <f t="shared" si="147"/>
        <v>0</v>
      </c>
      <c r="Q2550" s="70">
        <f t="shared" si="148"/>
        <v>0</v>
      </c>
      <c r="S2550" s="8" t="e">
        <f t="shared" si="149"/>
        <v>#DIV/0!</v>
      </c>
      <c r="U2550" s="8">
        <f t="shared" si="150"/>
        <v>31.4865353258125</v>
      </c>
      <c r="V2550" s="8">
        <f t="shared" si="151"/>
        <v>0</v>
      </c>
      <c r="W2550" s="70">
        <f>SUM($V$2085:V2550)/($A2550-273.15)</f>
        <v>0</v>
      </c>
      <c r="X2550" s="70">
        <f t="shared" si="152"/>
        <v>0</v>
      </c>
      <c r="Y2550" s="70">
        <f t="shared" si="153"/>
        <v>0</v>
      </c>
    </row>
    <row r="2551" spans="1:25" s="8" customFormat="1" x14ac:dyDescent="0.25">
      <c r="A2551" s="70">
        <f t="shared" si="154"/>
        <v>740.15</v>
      </c>
      <c r="B2551" s="70">
        <f t="shared" si="155"/>
        <v>37.926086771875219</v>
      </c>
      <c r="C2551" s="70">
        <f t="shared" si="140"/>
        <v>33.380614738001491</v>
      </c>
      <c r="D2551" s="70">
        <f t="shared" si="138"/>
        <v>31.04342596110849</v>
      </c>
      <c r="E2551" s="70">
        <f t="shared" si="139"/>
        <v>33.380614738001491</v>
      </c>
      <c r="G2551" s="70">
        <f t="shared" si="141"/>
        <v>0</v>
      </c>
      <c r="H2551" s="70">
        <f>SUM(G$2085:$G2551)/($A2551-273.15)</f>
        <v>0</v>
      </c>
      <c r="I2551" s="70">
        <f t="shared" si="142"/>
        <v>0</v>
      </c>
      <c r="J2551" s="70">
        <f t="shared" si="143"/>
        <v>0</v>
      </c>
      <c r="K2551" s="70">
        <f t="shared" si="144"/>
        <v>0</v>
      </c>
      <c r="M2551" s="70">
        <f t="shared" si="145"/>
        <v>0</v>
      </c>
      <c r="N2551" s="70">
        <f>SUM($M$2085:M2551)/($A2551-273.15)</f>
        <v>0</v>
      </c>
      <c r="O2551" s="70">
        <f t="shared" si="146"/>
        <v>0</v>
      </c>
      <c r="P2551" s="70">
        <f t="shared" si="147"/>
        <v>0</v>
      </c>
      <c r="Q2551" s="70">
        <f t="shared" si="148"/>
        <v>0</v>
      </c>
      <c r="S2551" s="8" t="e">
        <f t="shared" si="149"/>
        <v>#DIV/0!</v>
      </c>
      <c r="U2551" s="8">
        <f t="shared" si="150"/>
        <v>31.495353778312499</v>
      </c>
      <c r="V2551" s="8">
        <f t="shared" si="151"/>
        <v>0</v>
      </c>
      <c r="W2551" s="70">
        <f>SUM($V$2085:V2551)/($A2551-273.15)</f>
        <v>0</v>
      </c>
      <c r="X2551" s="70">
        <f t="shared" si="152"/>
        <v>0</v>
      </c>
      <c r="Y2551" s="70">
        <f t="shared" si="153"/>
        <v>0</v>
      </c>
    </row>
    <row r="2552" spans="1:25" s="8" customFormat="1" x14ac:dyDescent="0.25">
      <c r="A2552" s="70">
        <f t="shared" si="154"/>
        <v>741.15</v>
      </c>
      <c r="B2552" s="70">
        <f t="shared" si="155"/>
        <v>37.938542807885135</v>
      </c>
      <c r="C2552" s="70">
        <f t="shared" si="140"/>
        <v>33.385641306094222</v>
      </c>
      <c r="D2552" s="70">
        <f t="shared" si="138"/>
        <v>31.050074073093853</v>
      </c>
      <c r="E2552" s="70">
        <f t="shared" si="139"/>
        <v>33.385641306094222</v>
      </c>
      <c r="G2552" s="70">
        <f t="shared" si="141"/>
        <v>0</v>
      </c>
      <c r="H2552" s="70">
        <f>SUM(G$2085:$G2552)/($A2552-273.15)</f>
        <v>0</v>
      </c>
      <c r="I2552" s="70">
        <f t="shared" si="142"/>
        <v>0</v>
      </c>
      <c r="J2552" s="70">
        <f t="shared" si="143"/>
        <v>0</v>
      </c>
      <c r="K2552" s="70">
        <f t="shared" si="144"/>
        <v>0</v>
      </c>
      <c r="M2552" s="70">
        <f t="shared" si="145"/>
        <v>0</v>
      </c>
      <c r="N2552" s="70">
        <f>SUM($M$2085:M2552)/($A2552-273.15)</f>
        <v>0</v>
      </c>
      <c r="O2552" s="70">
        <f t="shared" si="146"/>
        <v>0</v>
      </c>
      <c r="P2552" s="70">
        <f t="shared" si="147"/>
        <v>0</v>
      </c>
      <c r="Q2552" s="70">
        <f t="shared" si="148"/>
        <v>0</v>
      </c>
      <c r="S2552" s="8" t="e">
        <f t="shared" si="149"/>
        <v>#DIV/0!</v>
      </c>
      <c r="U2552" s="8">
        <f t="shared" si="150"/>
        <v>31.504188080812497</v>
      </c>
      <c r="V2552" s="8">
        <f t="shared" si="151"/>
        <v>0</v>
      </c>
      <c r="W2552" s="70">
        <f>SUM($V$2085:V2552)/($A2552-273.15)</f>
        <v>0</v>
      </c>
      <c r="X2552" s="70">
        <f t="shared" si="152"/>
        <v>0</v>
      </c>
      <c r="Y2552" s="70">
        <f t="shared" si="153"/>
        <v>0</v>
      </c>
    </row>
    <row r="2553" spans="1:25" s="8" customFormat="1" x14ac:dyDescent="0.25">
      <c r="A2553" s="70">
        <f t="shared" si="154"/>
        <v>742.15</v>
      </c>
      <c r="B2553" s="70">
        <f t="shared" si="155"/>
        <v>37.951007724369539</v>
      </c>
      <c r="C2553" s="70">
        <f t="shared" si="140"/>
        <v>33.390661421020958</v>
      </c>
      <c r="D2553" s="70">
        <f t="shared" si="138"/>
        <v>31.05672163112034</v>
      </c>
      <c r="E2553" s="70">
        <f t="shared" si="139"/>
        <v>33.390661421020958</v>
      </c>
      <c r="G2553" s="70">
        <f t="shared" si="141"/>
        <v>0</v>
      </c>
      <c r="H2553" s="70">
        <f>SUM(G$2085:$G2553)/($A2553-273.15)</f>
        <v>0</v>
      </c>
      <c r="I2553" s="70">
        <f t="shared" si="142"/>
        <v>0</v>
      </c>
      <c r="J2553" s="70">
        <f t="shared" si="143"/>
        <v>0</v>
      </c>
      <c r="K2553" s="70">
        <f t="shared" si="144"/>
        <v>0</v>
      </c>
      <c r="M2553" s="70">
        <f t="shared" si="145"/>
        <v>0</v>
      </c>
      <c r="N2553" s="70">
        <f>SUM($M$2085:M2553)/($A2553-273.15)</f>
        <v>0</v>
      </c>
      <c r="O2553" s="70">
        <f t="shared" si="146"/>
        <v>0</v>
      </c>
      <c r="P2553" s="70">
        <f t="shared" si="147"/>
        <v>0</v>
      </c>
      <c r="Q2553" s="70">
        <f t="shared" si="148"/>
        <v>0</v>
      </c>
      <c r="S2553" s="8" t="e">
        <f t="shared" si="149"/>
        <v>#DIV/0!</v>
      </c>
      <c r="U2553" s="8">
        <f t="shared" si="150"/>
        <v>31.513038233312496</v>
      </c>
      <c r="V2553" s="8">
        <f t="shared" si="151"/>
        <v>0</v>
      </c>
      <c r="W2553" s="70">
        <f>SUM($V$2085:V2553)/($A2553-273.15)</f>
        <v>0</v>
      </c>
      <c r="X2553" s="70">
        <f t="shared" si="152"/>
        <v>0</v>
      </c>
      <c r="Y2553" s="70">
        <f t="shared" si="153"/>
        <v>0</v>
      </c>
    </row>
    <row r="2554" spans="1:25" s="8" customFormat="1" x14ac:dyDescent="0.25">
      <c r="A2554" s="70">
        <f t="shared" si="154"/>
        <v>743.15</v>
      </c>
      <c r="B2554" s="70">
        <f t="shared" si="155"/>
        <v>37.96348143053055</v>
      </c>
      <c r="C2554" s="70">
        <f t="shared" si="140"/>
        <v>33.39567511335072</v>
      </c>
      <c r="D2554" s="70">
        <f t="shared" si="138"/>
        <v>31.063368601709652</v>
      </c>
      <c r="E2554" s="70">
        <f t="shared" si="139"/>
        <v>33.39567511335072</v>
      </c>
      <c r="G2554" s="70">
        <f t="shared" si="141"/>
        <v>0</v>
      </c>
      <c r="H2554" s="70">
        <f>SUM(G$2085:$G2554)/($A2554-273.15)</f>
        <v>0</v>
      </c>
      <c r="I2554" s="70">
        <f t="shared" si="142"/>
        <v>0</v>
      </c>
      <c r="J2554" s="70">
        <f t="shared" si="143"/>
        <v>0</v>
      </c>
      <c r="K2554" s="70">
        <f t="shared" si="144"/>
        <v>0</v>
      </c>
      <c r="M2554" s="70">
        <f t="shared" si="145"/>
        <v>0</v>
      </c>
      <c r="N2554" s="70">
        <f>SUM($M$2085:M2554)/($A2554-273.15)</f>
        <v>0</v>
      </c>
      <c r="O2554" s="70">
        <f t="shared" si="146"/>
        <v>0</v>
      </c>
      <c r="P2554" s="70">
        <f t="shared" si="147"/>
        <v>0</v>
      </c>
      <c r="Q2554" s="70">
        <f t="shared" si="148"/>
        <v>0</v>
      </c>
      <c r="S2554" s="8" t="e">
        <f t="shared" si="149"/>
        <v>#DIV/0!</v>
      </c>
      <c r="U2554" s="8">
        <f t="shared" si="150"/>
        <v>31.521904235812499</v>
      </c>
      <c r="V2554" s="8">
        <f t="shared" si="151"/>
        <v>0</v>
      </c>
      <c r="W2554" s="70">
        <f>SUM($V$2085:V2554)/($A2554-273.15)</f>
        <v>0</v>
      </c>
      <c r="X2554" s="70">
        <f t="shared" si="152"/>
        <v>0</v>
      </c>
      <c r="Y2554" s="70">
        <f t="shared" si="153"/>
        <v>0</v>
      </c>
    </row>
    <row r="2555" spans="1:25" s="8" customFormat="1" x14ac:dyDescent="0.25">
      <c r="A2555" s="70">
        <f t="shared" si="154"/>
        <v>744.15</v>
      </c>
      <c r="B2555" s="70">
        <f t="shared" si="155"/>
        <v>37.975963836179936</v>
      </c>
      <c r="C2555" s="70">
        <f t="shared" si="140"/>
        <v>33.400682413447257</v>
      </c>
      <c r="D2555" s="70">
        <f t="shared" si="138"/>
        <v>31.070014951608261</v>
      </c>
      <c r="E2555" s="70">
        <f t="shared" si="139"/>
        <v>33.400682413447257</v>
      </c>
      <c r="G2555" s="70">
        <f t="shared" si="141"/>
        <v>0</v>
      </c>
      <c r="H2555" s="70">
        <f>SUM(G$2085:$G2555)/($A2555-273.15)</f>
        <v>0</v>
      </c>
      <c r="I2555" s="70">
        <f t="shared" si="142"/>
        <v>0</v>
      </c>
      <c r="J2555" s="70">
        <f t="shared" si="143"/>
        <v>0</v>
      </c>
      <c r="K2555" s="70">
        <f t="shared" si="144"/>
        <v>0</v>
      </c>
      <c r="M2555" s="70">
        <f t="shared" si="145"/>
        <v>0</v>
      </c>
      <c r="N2555" s="70">
        <f>SUM($M$2085:M2555)/($A2555-273.15)</f>
        <v>0</v>
      </c>
      <c r="O2555" s="70">
        <f t="shared" si="146"/>
        <v>0</v>
      </c>
      <c r="P2555" s="70">
        <f t="shared" si="147"/>
        <v>0</v>
      </c>
      <c r="Q2555" s="70">
        <f t="shared" si="148"/>
        <v>0</v>
      </c>
      <c r="S2555" s="8" t="e">
        <f t="shared" si="149"/>
        <v>#DIV/0!</v>
      </c>
      <c r="U2555" s="8">
        <f t="shared" si="150"/>
        <v>31.530786088312496</v>
      </c>
      <c r="V2555" s="8">
        <f t="shared" si="151"/>
        <v>0</v>
      </c>
      <c r="W2555" s="70">
        <f>SUM($V$2085:V2555)/($A2555-273.15)</f>
        <v>0</v>
      </c>
      <c r="X2555" s="70">
        <f t="shared" si="152"/>
        <v>0</v>
      </c>
      <c r="Y2555" s="70">
        <f t="shared" si="153"/>
        <v>0</v>
      </c>
    </row>
    <row r="2556" spans="1:25" s="8" customFormat="1" x14ac:dyDescent="0.25">
      <c r="A2556" s="70">
        <f t="shared" si="154"/>
        <v>745.15</v>
      </c>
      <c r="B2556" s="70">
        <f t="shared" si="155"/>
        <v>37.988454851734268</v>
      </c>
      <c r="C2556" s="70">
        <f t="shared" si="140"/>
        <v>33.405683351470721</v>
      </c>
      <c r="D2556" s="70">
        <f t="shared" si="138"/>
        <v>31.076660647785637</v>
      </c>
      <c r="E2556" s="70">
        <f t="shared" si="139"/>
        <v>33.405683351470721</v>
      </c>
      <c r="G2556" s="70">
        <f t="shared" si="141"/>
        <v>0</v>
      </c>
      <c r="H2556" s="70">
        <f>SUM(G$2085:$G2556)/($A2556-273.15)</f>
        <v>0</v>
      </c>
      <c r="I2556" s="70">
        <f t="shared" si="142"/>
        <v>0</v>
      </c>
      <c r="J2556" s="70">
        <f t="shared" si="143"/>
        <v>0</v>
      </c>
      <c r="K2556" s="70">
        <f t="shared" si="144"/>
        <v>0</v>
      </c>
      <c r="M2556" s="70">
        <f t="shared" si="145"/>
        <v>0</v>
      </c>
      <c r="N2556" s="70">
        <f>SUM($M$2085:M2556)/($A2556-273.15)</f>
        <v>0</v>
      </c>
      <c r="O2556" s="70">
        <f t="shared" si="146"/>
        <v>0</v>
      </c>
      <c r="P2556" s="70">
        <f t="shared" si="147"/>
        <v>0</v>
      </c>
      <c r="Q2556" s="70">
        <f t="shared" si="148"/>
        <v>0</v>
      </c>
      <c r="S2556" s="8" t="e">
        <f t="shared" si="149"/>
        <v>#DIV/0!</v>
      </c>
      <c r="U2556" s="8">
        <f t="shared" si="150"/>
        <v>31.539683790812497</v>
      </c>
      <c r="V2556" s="8">
        <f t="shared" si="151"/>
        <v>0</v>
      </c>
      <c r="W2556" s="70">
        <f>SUM($V$2085:V2556)/($A2556-273.15)</f>
        <v>0</v>
      </c>
      <c r="X2556" s="70">
        <f t="shared" si="152"/>
        <v>0</v>
      </c>
      <c r="Y2556" s="70">
        <f t="shared" si="153"/>
        <v>0</v>
      </c>
    </row>
    <row r="2557" spans="1:25" s="8" customFormat="1" x14ac:dyDescent="0.25">
      <c r="A2557" s="70">
        <f t="shared" si="154"/>
        <v>746.15</v>
      </c>
      <c r="B2557" s="70">
        <f t="shared" si="155"/>
        <v>38.000954388209976</v>
      </c>
      <c r="C2557" s="70">
        <f t="shared" si="140"/>
        <v>33.410677957379306</v>
      </c>
      <c r="D2557" s="70">
        <f t="shared" si="138"/>
        <v>31.08330565743243</v>
      </c>
      <c r="E2557" s="70">
        <f t="shared" si="139"/>
        <v>33.410677957379306</v>
      </c>
      <c r="G2557" s="70">
        <f t="shared" si="141"/>
        <v>0</v>
      </c>
      <c r="H2557" s="70">
        <f>SUM(G$2085:$G2557)/($A2557-273.15)</f>
        <v>0</v>
      </c>
      <c r="I2557" s="70">
        <f t="shared" si="142"/>
        <v>0</v>
      </c>
      <c r="J2557" s="70">
        <f t="shared" si="143"/>
        <v>0</v>
      </c>
      <c r="K2557" s="70">
        <f t="shared" si="144"/>
        <v>0</v>
      </c>
      <c r="M2557" s="70">
        <f t="shared" si="145"/>
        <v>0</v>
      </c>
      <c r="N2557" s="70">
        <f>SUM($M$2085:M2557)/($A2557-273.15)</f>
        <v>0</v>
      </c>
      <c r="O2557" s="70">
        <f t="shared" si="146"/>
        <v>0</v>
      </c>
      <c r="P2557" s="70">
        <f t="shared" si="147"/>
        <v>0</v>
      </c>
      <c r="Q2557" s="70">
        <f t="shared" si="148"/>
        <v>0</v>
      </c>
      <c r="S2557" s="8" t="e">
        <f t="shared" si="149"/>
        <v>#DIV/0!</v>
      </c>
      <c r="U2557" s="8">
        <f t="shared" si="150"/>
        <v>31.548597343312501</v>
      </c>
      <c r="V2557" s="8">
        <f t="shared" si="151"/>
        <v>0</v>
      </c>
      <c r="W2557" s="70">
        <f>SUM($V$2085:V2557)/($A2557-273.15)</f>
        <v>0</v>
      </c>
      <c r="X2557" s="70">
        <f t="shared" si="152"/>
        <v>0</v>
      </c>
      <c r="Y2557" s="70">
        <f t="shared" si="153"/>
        <v>0</v>
      </c>
    </row>
    <row r="2558" spans="1:25" s="8" customFormat="1" x14ac:dyDescent="0.25">
      <c r="A2558" s="70">
        <f t="shared" si="154"/>
        <v>747.15</v>
      </c>
      <c r="B2558" s="70">
        <f t="shared" si="155"/>
        <v>38.013462357218586</v>
      </c>
      <c r="C2558" s="70">
        <f t="shared" si="140"/>
        <v>33.415666260930827</v>
      </c>
      <c r="D2558" s="70">
        <f t="shared" si="138"/>
        <v>31.089949947958722</v>
      </c>
      <c r="E2558" s="70">
        <f t="shared" si="139"/>
        <v>33.415666260930827</v>
      </c>
      <c r="G2558" s="70">
        <f t="shared" si="141"/>
        <v>0</v>
      </c>
      <c r="H2558" s="70">
        <f>SUM(G$2085:$G2558)/($A2558-273.15)</f>
        <v>0</v>
      </c>
      <c r="I2558" s="70">
        <f t="shared" si="142"/>
        <v>0</v>
      </c>
      <c r="J2558" s="70">
        <f t="shared" si="143"/>
        <v>0</v>
      </c>
      <c r="K2558" s="70">
        <f t="shared" si="144"/>
        <v>0</v>
      </c>
      <c r="M2558" s="70">
        <f t="shared" si="145"/>
        <v>0</v>
      </c>
      <c r="N2558" s="70">
        <f>SUM($M$2085:M2558)/($A2558-273.15)</f>
        <v>0</v>
      </c>
      <c r="O2558" s="70">
        <f t="shared" si="146"/>
        <v>0</v>
      </c>
      <c r="P2558" s="70">
        <f t="shared" si="147"/>
        <v>0</v>
      </c>
      <c r="Q2558" s="70">
        <f t="shared" si="148"/>
        <v>0</v>
      </c>
      <c r="S2558" s="8" t="e">
        <f t="shared" si="149"/>
        <v>#DIV/0!</v>
      </c>
      <c r="U2558" s="8">
        <f t="shared" si="150"/>
        <v>31.557526745812499</v>
      </c>
      <c r="V2558" s="8">
        <f t="shared" si="151"/>
        <v>0</v>
      </c>
      <c r="W2558" s="70">
        <f>SUM($V$2085:V2558)/($A2558-273.15)</f>
        <v>0</v>
      </c>
      <c r="X2558" s="70">
        <f t="shared" si="152"/>
        <v>0</v>
      </c>
      <c r="Y2558" s="70">
        <f t="shared" si="153"/>
        <v>0</v>
      </c>
    </row>
    <row r="2559" spans="1:25" s="8" customFormat="1" x14ac:dyDescent="0.25">
      <c r="A2559" s="70">
        <f t="shared" si="154"/>
        <v>748.15</v>
      </c>
      <c r="B2559" s="70">
        <f t="shared" si="155"/>
        <v>38.025978670961962</v>
      </c>
      <c r="C2559" s="70">
        <f t="shared" si="140"/>
        <v>33.420648291684387</v>
      </c>
      <c r="D2559" s="70">
        <f t="shared" si="138"/>
        <v>31.09659348699223</v>
      </c>
      <c r="E2559" s="70">
        <f t="shared" si="139"/>
        <v>33.420648291684387</v>
      </c>
      <c r="G2559" s="70">
        <f t="shared" si="141"/>
        <v>0</v>
      </c>
      <c r="H2559" s="70">
        <f>SUM(G$2085:$G2559)/($A2559-273.15)</f>
        <v>0</v>
      </c>
      <c r="I2559" s="70">
        <f t="shared" si="142"/>
        <v>0</v>
      </c>
      <c r="J2559" s="70">
        <f t="shared" si="143"/>
        <v>0</v>
      </c>
      <c r="K2559" s="70">
        <f t="shared" si="144"/>
        <v>0</v>
      </c>
      <c r="M2559" s="70">
        <f t="shared" si="145"/>
        <v>0</v>
      </c>
      <c r="N2559" s="70">
        <f>SUM($M$2085:M2559)/($A2559-273.15)</f>
        <v>0</v>
      </c>
      <c r="O2559" s="70">
        <f t="shared" si="146"/>
        <v>0</v>
      </c>
      <c r="P2559" s="70">
        <f t="shared" si="147"/>
        <v>0</v>
      </c>
      <c r="Q2559" s="70">
        <f t="shared" si="148"/>
        <v>0</v>
      </c>
      <c r="S2559" s="8" t="e">
        <f t="shared" si="149"/>
        <v>#DIV/0!</v>
      </c>
      <c r="U2559" s="8">
        <f t="shared" si="150"/>
        <v>31.566471998312501</v>
      </c>
      <c r="V2559" s="8">
        <f t="shared" si="151"/>
        <v>0</v>
      </c>
      <c r="W2559" s="70">
        <f>SUM($V$2085:V2559)/($A2559-273.15)</f>
        <v>0</v>
      </c>
      <c r="X2559" s="70">
        <f t="shared" si="152"/>
        <v>0</v>
      </c>
      <c r="Y2559" s="70">
        <f t="shared" si="153"/>
        <v>0</v>
      </c>
    </row>
    <row r="2560" spans="1:25" s="8" customFormat="1" x14ac:dyDescent="0.25">
      <c r="A2560" s="70">
        <f t="shared" si="154"/>
        <v>749.15</v>
      </c>
      <c r="B2560" s="70">
        <f t="shared" si="155"/>
        <v>38.038503242227563</v>
      </c>
      <c r="C2560" s="70">
        <f t="shared" si="140"/>
        <v>33.425624079001906</v>
      </c>
      <c r="D2560" s="70">
        <f t="shared" si="138"/>
        <v>31.10323624237661</v>
      </c>
      <c r="E2560" s="70">
        <f t="shared" si="139"/>
        <v>33.425624079001906</v>
      </c>
      <c r="G2560" s="70">
        <f t="shared" si="141"/>
        <v>0</v>
      </c>
      <c r="H2560" s="70">
        <f>SUM(G$2085:$G2560)/($A2560-273.15)</f>
        <v>0</v>
      </c>
      <c r="I2560" s="70">
        <f t="shared" si="142"/>
        <v>0</v>
      </c>
      <c r="J2560" s="70">
        <f t="shared" si="143"/>
        <v>0</v>
      </c>
      <c r="K2560" s="70">
        <f t="shared" si="144"/>
        <v>0</v>
      </c>
      <c r="M2560" s="70">
        <f t="shared" si="145"/>
        <v>0</v>
      </c>
      <c r="N2560" s="70">
        <f>SUM($M$2085:M2560)/($A2560-273.15)</f>
        <v>0</v>
      </c>
      <c r="O2560" s="70">
        <f t="shared" si="146"/>
        <v>0</v>
      </c>
      <c r="P2560" s="70">
        <f t="shared" si="147"/>
        <v>0</v>
      </c>
      <c r="Q2560" s="70">
        <f t="shared" si="148"/>
        <v>0</v>
      </c>
      <c r="S2560" s="8" t="e">
        <f t="shared" si="149"/>
        <v>#DIV/0!</v>
      </c>
      <c r="U2560" s="8">
        <f t="shared" si="150"/>
        <v>31.575433100812496</v>
      </c>
      <c r="V2560" s="8">
        <f t="shared" si="151"/>
        <v>0</v>
      </c>
      <c r="W2560" s="70">
        <f>SUM($V$2085:V2560)/($A2560-273.15)</f>
        <v>0</v>
      </c>
      <c r="X2560" s="70">
        <f t="shared" si="152"/>
        <v>0</v>
      </c>
      <c r="Y2560" s="70">
        <f t="shared" si="153"/>
        <v>0</v>
      </c>
    </row>
    <row r="2561" spans="1:25" s="8" customFormat="1" x14ac:dyDescent="0.25">
      <c r="A2561" s="70">
        <f t="shared" si="154"/>
        <v>750.15</v>
      </c>
      <c r="B2561" s="70">
        <f t="shared" si="155"/>
        <v>38.051035984383724</v>
      </c>
      <c r="C2561" s="70">
        <f t="shared" si="140"/>
        <v>33.430593652049758</v>
      </c>
      <c r="D2561" s="70">
        <f t="shared" si="138"/>
        <v>31.109878182169705</v>
      </c>
      <c r="E2561" s="70">
        <f t="shared" si="139"/>
        <v>33.430593652049758</v>
      </c>
      <c r="G2561" s="70">
        <f t="shared" si="141"/>
        <v>0</v>
      </c>
      <c r="H2561" s="70">
        <f>SUM(G$2085:$G2561)/($A2561-273.15)</f>
        <v>0</v>
      </c>
      <c r="I2561" s="70">
        <f t="shared" si="142"/>
        <v>0</v>
      </c>
      <c r="J2561" s="70">
        <f t="shared" si="143"/>
        <v>0</v>
      </c>
      <c r="K2561" s="70">
        <f t="shared" si="144"/>
        <v>0</v>
      </c>
      <c r="M2561" s="70">
        <f t="shared" si="145"/>
        <v>0</v>
      </c>
      <c r="N2561" s="70">
        <f>SUM($M$2085:M2561)/($A2561-273.15)</f>
        <v>0</v>
      </c>
      <c r="O2561" s="70">
        <f t="shared" si="146"/>
        <v>0</v>
      </c>
      <c r="P2561" s="70">
        <f t="shared" si="147"/>
        <v>0</v>
      </c>
      <c r="Q2561" s="70">
        <f t="shared" si="148"/>
        <v>0</v>
      </c>
      <c r="S2561" s="8" t="e">
        <f t="shared" si="149"/>
        <v>#DIV/0!</v>
      </c>
      <c r="U2561" s="8">
        <f t="shared" si="150"/>
        <v>31.584410053312499</v>
      </c>
      <c r="V2561" s="8">
        <f t="shared" si="151"/>
        <v>0</v>
      </c>
      <c r="W2561" s="70">
        <f>SUM($V$2085:V2561)/($A2561-273.15)</f>
        <v>0</v>
      </c>
      <c r="X2561" s="70">
        <f t="shared" si="152"/>
        <v>0</v>
      </c>
      <c r="Y2561" s="70">
        <f t="shared" si="153"/>
        <v>0</v>
      </c>
    </row>
    <row r="2562" spans="1:25" s="8" customFormat="1" x14ac:dyDescent="0.25">
      <c r="A2562" s="70">
        <f t="shared" si="154"/>
        <v>751.15</v>
      </c>
      <c r="B2562" s="70">
        <f t="shared" si="155"/>
        <v>38.063576811375093</v>
      </c>
      <c r="C2562" s="70">
        <f t="shared" si="140"/>
        <v>33.435557039800273</v>
      </c>
      <c r="D2562" s="70">
        <f t="shared" si="138"/>
        <v>31.116519274641799</v>
      </c>
      <c r="E2562" s="70">
        <f t="shared" si="139"/>
        <v>33.435557039800273</v>
      </c>
      <c r="G2562" s="70">
        <f t="shared" si="141"/>
        <v>0</v>
      </c>
      <c r="H2562" s="70">
        <f>SUM(G$2085:$G2562)/($A2562-273.15)</f>
        <v>0</v>
      </c>
      <c r="I2562" s="70">
        <f t="shared" si="142"/>
        <v>0</v>
      </c>
      <c r="J2562" s="70">
        <f t="shared" si="143"/>
        <v>0</v>
      </c>
      <c r="K2562" s="70">
        <f t="shared" si="144"/>
        <v>0</v>
      </c>
      <c r="M2562" s="70">
        <f t="shared" si="145"/>
        <v>0</v>
      </c>
      <c r="N2562" s="70">
        <f>SUM($M$2085:M2562)/($A2562-273.15)</f>
        <v>0</v>
      </c>
      <c r="O2562" s="70">
        <f t="shared" si="146"/>
        <v>0</v>
      </c>
      <c r="P2562" s="70">
        <f t="shared" si="147"/>
        <v>0</v>
      </c>
      <c r="Q2562" s="70">
        <f t="shared" si="148"/>
        <v>0</v>
      </c>
      <c r="S2562" s="8" t="e">
        <f t="shared" si="149"/>
        <v>#DIV/0!</v>
      </c>
      <c r="U2562" s="8">
        <f t="shared" si="150"/>
        <v>31.593402855812499</v>
      </c>
      <c r="V2562" s="8">
        <f t="shared" si="151"/>
        <v>0</v>
      </c>
      <c r="W2562" s="70">
        <f>SUM($V$2085:V2562)/($A2562-273.15)</f>
        <v>0</v>
      </c>
      <c r="X2562" s="70">
        <f t="shared" si="152"/>
        <v>0</v>
      </c>
      <c r="Y2562" s="70">
        <f t="shared" si="153"/>
        <v>0</v>
      </c>
    </row>
    <row r="2563" spans="1:25" s="8" customFormat="1" x14ac:dyDescent="0.25">
      <c r="A2563" s="70">
        <f t="shared" si="154"/>
        <v>752.15</v>
      </c>
      <c r="B2563" s="70">
        <f t="shared" si="155"/>
        <v>38.076125637717993</v>
      </c>
      <c r="C2563" s="70">
        <f t="shared" si="140"/>
        <v>33.440514271033344</v>
      </c>
      <c r="D2563" s="70">
        <f t="shared" si="138"/>
        <v>31.123159488274027</v>
      </c>
      <c r="E2563" s="70">
        <f t="shared" si="139"/>
        <v>33.440514271033344</v>
      </c>
      <c r="G2563" s="70">
        <f t="shared" si="141"/>
        <v>0</v>
      </c>
      <c r="H2563" s="70">
        <f>SUM(G$2085:$G2563)/($A2563-273.15)</f>
        <v>0</v>
      </c>
      <c r="I2563" s="70">
        <f t="shared" si="142"/>
        <v>0</v>
      </c>
      <c r="J2563" s="70">
        <f t="shared" si="143"/>
        <v>0</v>
      </c>
      <c r="K2563" s="70">
        <f t="shared" si="144"/>
        <v>0</v>
      </c>
      <c r="M2563" s="70">
        <f t="shared" si="145"/>
        <v>0</v>
      </c>
      <c r="N2563" s="70">
        <f>SUM($M$2085:M2563)/($A2563-273.15)</f>
        <v>0</v>
      </c>
      <c r="O2563" s="70">
        <f t="shared" si="146"/>
        <v>0</v>
      </c>
      <c r="P2563" s="70">
        <f t="shared" si="147"/>
        <v>0</v>
      </c>
      <c r="Q2563" s="70">
        <f t="shared" si="148"/>
        <v>0</v>
      </c>
      <c r="S2563" s="8" t="e">
        <f t="shared" si="149"/>
        <v>#DIV/0!</v>
      </c>
      <c r="U2563" s="8">
        <f t="shared" si="150"/>
        <v>31.6024115083125</v>
      </c>
      <c r="V2563" s="8">
        <f t="shared" si="151"/>
        <v>0</v>
      </c>
      <c r="W2563" s="70">
        <f>SUM($V$2085:V2563)/($A2563-273.15)</f>
        <v>0</v>
      </c>
      <c r="X2563" s="70">
        <f t="shared" si="152"/>
        <v>0</v>
      </c>
      <c r="Y2563" s="70">
        <f t="shared" si="153"/>
        <v>0</v>
      </c>
    </row>
    <row r="2564" spans="1:25" s="8" customFormat="1" x14ac:dyDescent="0.25">
      <c r="A2564" s="70">
        <f t="shared" si="154"/>
        <v>753.15</v>
      </c>
      <c r="B2564" s="70">
        <f t="shared" si="155"/>
        <v>38.088682378495861</v>
      </c>
      <c r="C2564" s="70">
        <f t="shared" si="140"/>
        <v>33.445465374337893</v>
      </c>
      <c r="D2564" s="70">
        <f t="shared" si="138"/>
        <v>31.129798791756585</v>
      </c>
      <c r="E2564" s="70">
        <f t="shared" si="139"/>
        <v>33.445465374337893</v>
      </c>
      <c r="G2564" s="70">
        <f t="shared" si="141"/>
        <v>0</v>
      </c>
      <c r="H2564" s="70">
        <f>SUM(G$2085:$G2564)/($A2564-273.15)</f>
        <v>0</v>
      </c>
      <c r="I2564" s="70">
        <f t="shared" si="142"/>
        <v>0</v>
      </c>
      <c r="J2564" s="70">
        <f t="shared" si="143"/>
        <v>0</v>
      </c>
      <c r="K2564" s="70">
        <f t="shared" si="144"/>
        <v>0</v>
      </c>
      <c r="M2564" s="70">
        <f t="shared" si="145"/>
        <v>0</v>
      </c>
      <c r="N2564" s="70">
        <f>SUM($M$2085:M2564)/($A2564-273.15)</f>
        <v>0</v>
      </c>
      <c r="O2564" s="70">
        <f t="shared" si="146"/>
        <v>0</v>
      </c>
      <c r="P2564" s="70">
        <f t="shared" si="147"/>
        <v>0</v>
      </c>
      <c r="Q2564" s="70">
        <f t="shared" si="148"/>
        <v>0</v>
      </c>
      <c r="S2564" s="8" t="e">
        <f t="shared" si="149"/>
        <v>#DIV/0!</v>
      </c>
      <c r="U2564" s="8">
        <f t="shared" si="150"/>
        <v>31.611436010812497</v>
      </c>
      <c r="V2564" s="8">
        <f t="shared" si="151"/>
        <v>0</v>
      </c>
      <c r="W2564" s="70">
        <f>SUM($V$2085:V2564)/($A2564-273.15)</f>
        <v>0</v>
      </c>
      <c r="X2564" s="70">
        <f t="shared" si="152"/>
        <v>0</v>
      </c>
      <c r="Y2564" s="70">
        <f t="shared" si="153"/>
        <v>0</v>
      </c>
    </row>
    <row r="2565" spans="1:25" s="8" customFormat="1" x14ac:dyDescent="0.25">
      <c r="A2565" s="70">
        <f t="shared" si="154"/>
        <v>754.15</v>
      </c>
      <c r="B2565" s="70">
        <f t="shared" si="155"/>
        <v>38.101246949354781</v>
      </c>
      <c r="C2565" s="70">
        <f t="shared" si="140"/>
        <v>33.450410378113446</v>
      </c>
      <c r="D2565" s="70">
        <f t="shared" si="138"/>
        <v>31.136437153987139</v>
      </c>
      <c r="E2565" s="70">
        <f t="shared" si="139"/>
        <v>33.450410378113446</v>
      </c>
      <c r="G2565" s="70">
        <f t="shared" si="141"/>
        <v>0</v>
      </c>
      <c r="H2565" s="70">
        <f>SUM(G$2085:$G2565)/($A2565-273.15)</f>
        <v>0</v>
      </c>
      <c r="I2565" s="70">
        <f t="shared" si="142"/>
        <v>0</v>
      </c>
      <c r="J2565" s="70">
        <f t="shared" si="143"/>
        <v>0</v>
      </c>
      <c r="K2565" s="70">
        <f t="shared" si="144"/>
        <v>0</v>
      </c>
      <c r="M2565" s="70">
        <f t="shared" si="145"/>
        <v>0</v>
      </c>
      <c r="N2565" s="70">
        <f>SUM($M$2085:M2565)/($A2565-273.15)</f>
        <v>0</v>
      </c>
      <c r="O2565" s="70">
        <f t="shared" si="146"/>
        <v>0</v>
      </c>
      <c r="P2565" s="70">
        <f t="shared" si="147"/>
        <v>0</v>
      </c>
      <c r="Q2565" s="70">
        <f t="shared" si="148"/>
        <v>0</v>
      </c>
      <c r="S2565" s="8" t="e">
        <f t="shared" si="149"/>
        <v>#DIV/0!</v>
      </c>
      <c r="U2565" s="8">
        <f t="shared" si="150"/>
        <v>31.620476363312498</v>
      </c>
      <c r="V2565" s="8">
        <f t="shared" si="151"/>
        <v>0</v>
      </c>
      <c r="W2565" s="70">
        <f>SUM($V$2085:V2565)/($A2565-273.15)</f>
        <v>0</v>
      </c>
      <c r="X2565" s="70">
        <f t="shared" si="152"/>
        <v>0</v>
      </c>
      <c r="Y2565" s="70">
        <f t="shared" si="153"/>
        <v>0</v>
      </c>
    </row>
    <row r="2566" spans="1:25" s="8" customFormat="1" x14ac:dyDescent="0.25">
      <c r="A2566" s="70">
        <f t="shared" si="154"/>
        <v>755.15</v>
      </c>
      <c r="B2566" s="70">
        <f t="shared" si="155"/>
        <v>38.113819266498965</v>
      </c>
      <c r="C2566" s="70">
        <f t="shared" si="140"/>
        <v>33.455349310571627</v>
      </c>
      <c r="D2566" s="70">
        <f t="shared" si="138"/>
        <v>31.143074544069123</v>
      </c>
      <c r="E2566" s="70">
        <f t="shared" si="139"/>
        <v>33.455349310571627</v>
      </c>
      <c r="G2566" s="70">
        <f t="shared" si="141"/>
        <v>0</v>
      </c>
      <c r="H2566" s="70">
        <f>SUM(G$2085:$G2566)/($A2566-273.15)</f>
        <v>0</v>
      </c>
      <c r="I2566" s="70">
        <f t="shared" si="142"/>
        <v>0</v>
      </c>
      <c r="J2566" s="70">
        <f t="shared" si="143"/>
        <v>0</v>
      </c>
      <c r="K2566" s="70">
        <f t="shared" si="144"/>
        <v>0</v>
      </c>
      <c r="M2566" s="70">
        <f t="shared" si="145"/>
        <v>0</v>
      </c>
      <c r="N2566" s="70">
        <f>SUM($M$2085:M2566)/($A2566-273.15)</f>
        <v>0</v>
      </c>
      <c r="O2566" s="70">
        <f t="shared" si="146"/>
        <v>0</v>
      </c>
      <c r="P2566" s="70">
        <f t="shared" si="147"/>
        <v>0</v>
      </c>
      <c r="Q2566" s="70">
        <f t="shared" si="148"/>
        <v>0</v>
      </c>
      <c r="S2566" s="8" t="e">
        <f t="shared" si="149"/>
        <v>#DIV/0!</v>
      </c>
      <c r="U2566" s="8">
        <f t="shared" si="150"/>
        <v>31.629532565812497</v>
      </c>
      <c r="V2566" s="8">
        <f t="shared" si="151"/>
        <v>0</v>
      </c>
      <c r="W2566" s="70">
        <f>SUM($V$2085:V2566)/($A2566-273.15)</f>
        <v>0</v>
      </c>
      <c r="X2566" s="70">
        <f t="shared" si="152"/>
        <v>0</v>
      </c>
      <c r="Y2566" s="70">
        <f t="shared" si="153"/>
        <v>0</v>
      </c>
    </row>
    <row r="2567" spans="1:25" s="8" customFormat="1" x14ac:dyDescent="0.25">
      <c r="A2567" s="70">
        <f t="shared" si="154"/>
        <v>756.15</v>
      </c>
      <c r="B2567" s="70">
        <f t="shared" si="155"/>
        <v>38.126399246686375</v>
      </c>
      <c r="C2567" s="70">
        <f t="shared" si="140"/>
        <v>33.460282199737584</v>
      </c>
      <c r="D2567" s="70">
        <f t="shared" si="138"/>
        <v>31.149710931310178</v>
      </c>
      <c r="E2567" s="70">
        <f t="shared" si="139"/>
        <v>33.460282199737584</v>
      </c>
      <c r="G2567" s="70">
        <f t="shared" si="141"/>
        <v>0</v>
      </c>
      <c r="H2567" s="70">
        <f>SUM(G$2085:$G2567)/($A2567-273.15)</f>
        <v>0</v>
      </c>
      <c r="I2567" s="70">
        <f t="shared" si="142"/>
        <v>0</v>
      </c>
      <c r="J2567" s="70">
        <f t="shared" si="143"/>
        <v>0</v>
      </c>
      <c r="K2567" s="70">
        <f t="shared" si="144"/>
        <v>0</v>
      </c>
      <c r="M2567" s="70">
        <f t="shared" si="145"/>
        <v>0</v>
      </c>
      <c r="N2567" s="70">
        <f>SUM($M$2085:M2567)/($A2567-273.15)</f>
        <v>0</v>
      </c>
      <c r="O2567" s="70">
        <f t="shared" si="146"/>
        <v>0</v>
      </c>
      <c r="P2567" s="70">
        <f t="shared" si="147"/>
        <v>0</v>
      </c>
      <c r="Q2567" s="70">
        <f t="shared" si="148"/>
        <v>0</v>
      </c>
      <c r="S2567" s="8" t="e">
        <f t="shared" si="149"/>
        <v>#DIV/0!</v>
      </c>
      <c r="U2567" s="8">
        <f t="shared" si="150"/>
        <v>31.638604618312499</v>
      </c>
      <c r="V2567" s="8">
        <f t="shared" si="151"/>
        <v>0</v>
      </c>
      <c r="W2567" s="70">
        <f>SUM($V$2085:V2567)/($A2567-273.15)</f>
        <v>0</v>
      </c>
      <c r="X2567" s="70">
        <f t="shared" si="152"/>
        <v>0</v>
      </c>
      <c r="Y2567" s="70">
        <f t="shared" si="153"/>
        <v>0</v>
      </c>
    </row>
    <row r="2568" spans="1:25" s="8" customFormat="1" x14ac:dyDescent="0.25">
      <c r="A2568" s="70">
        <f t="shared" si="154"/>
        <v>757.15</v>
      </c>
      <c r="B2568" s="70">
        <f t="shared" si="155"/>
        <v>38.138986807224299</v>
      </c>
      <c r="C2568" s="70">
        <f t="shared" si="140"/>
        <v>33.465209073451582</v>
      </c>
      <c r="D2568" s="70">
        <f t="shared" si="138"/>
        <v>31.156346285220454</v>
      </c>
      <c r="E2568" s="70">
        <f t="shared" si="139"/>
        <v>33.465209073451582</v>
      </c>
      <c r="G2568" s="70">
        <f t="shared" si="141"/>
        <v>0</v>
      </c>
      <c r="H2568" s="70">
        <f>SUM(G$2085:$G2568)/($A2568-273.15)</f>
        <v>0</v>
      </c>
      <c r="I2568" s="70">
        <f t="shared" si="142"/>
        <v>0</v>
      </c>
      <c r="J2568" s="70">
        <f t="shared" si="143"/>
        <v>0</v>
      </c>
      <c r="K2568" s="70">
        <f t="shared" si="144"/>
        <v>0</v>
      </c>
      <c r="M2568" s="70">
        <f t="shared" si="145"/>
        <v>0</v>
      </c>
      <c r="N2568" s="70">
        <f>SUM($M$2085:M2568)/($A2568-273.15)</f>
        <v>0</v>
      </c>
      <c r="O2568" s="70">
        <f t="shared" si="146"/>
        <v>0</v>
      </c>
      <c r="P2568" s="70">
        <f t="shared" si="147"/>
        <v>0</v>
      </c>
      <c r="Q2568" s="70">
        <f t="shared" si="148"/>
        <v>0</v>
      </c>
      <c r="S2568" s="8" t="e">
        <f t="shared" si="149"/>
        <v>#DIV/0!</v>
      </c>
      <c r="U2568" s="8">
        <f t="shared" si="150"/>
        <v>31.647692520812498</v>
      </c>
      <c r="V2568" s="8">
        <f t="shared" si="151"/>
        <v>0</v>
      </c>
      <c r="W2568" s="70">
        <f>SUM($V$2085:V2568)/($A2568-273.15)</f>
        <v>0</v>
      </c>
      <c r="X2568" s="70">
        <f t="shared" si="152"/>
        <v>0</v>
      </c>
      <c r="Y2568" s="70">
        <f t="shared" si="153"/>
        <v>0</v>
      </c>
    </row>
    <row r="2569" spans="1:25" s="8" customFormat="1" x14ac:dyDescent="0.25">
      <c r="A2569" s="70">
        <f t="shared" si="154"/>
        <v>758.15</v>
      </c>
      <c r="B2569" s="70">
        <f t="shared" si="155"/>
        <v>38.151581865965028</v>
      </c>
      <c r="C2569" s="70">
        <f t="shared" si="140"/>
        <v>33.470129959370354</v>
      </c>
      <c r="D2569" s="70">
        <f t="shared" si="138"/>
        <v>31.162980575511096</v>
      </c>
      <c r="E2569" s="70">
        <f t="shared" si="139"/>
        <v>33.470129959370354</v>
      </c>
      <c r="G2569" s="70">
        <f t="shared" si="141"/>
        <v>0</v>
      </c>
      <c r="H2569" s="70">
        <f>SUM(G$2085:$G2569)/($A2569-273.15)</f>
        <v>0</v>
      </c>
      <c r="I2569" s="70">
        <f t="shared" si="142"/>
        <v>0</v>
      </c>
      <c r="J2569" s="70">
        <f t="shared" si="143"/>
        <v>0</v>
      </c>
      <c r="K2569" s="70">
        <f t="shared" si="144"/>
        <v>0</v>
      </c>
      <c r="M2569" s="70">
        <f t="shared" si="145"/>
        <v>0</v>
      </c>
      <c r="N2569" s="70">
        <f>SUM($M$2085:M2569)/($A2569-273.15)</f>
        <v>0</v>
      </c>
      <c r="O2569" s="70">
        <f t="shared" si="146"/>
        <v>0</v>
      </c>
      <c r="P2569" s="70">
        <f t="shared" si="147"/>
        <v>0</v>
      </c>
      <c r="Q2569" s="70">
        <f t="shared" si="148"/>
        <v>0</v>
      </c>
      <c r="S2569" s="8" t="e">
        <f t="shared" si="149"/>
        <v>#DIV/0!</v>
      </c>
      <c r="U2569" s="8">
        <f t="shared" si="150"/>
        <v>31.656796273312498</v>
      </c>
      <c r="V2569" s="8">
        <f t="shared" si="151"/>
        <v>0</v>
      </c>
      <c r="W2569" s="70">
        <f>SUM($V$2085:V2569)/($A2569-273.15)</f>
        <v>0</v>
      </c>
      <c r="X2569" s="70">
        <f t="shared" si="152"/>
        <v>0</v>
      </c>
      <c r="Y2569" s="70">
        <f t="shared" si="153"/>
        <v>0</v>
      </c>
    </row>
    <row r="2570" spans="1:25" s="8" customFormat="1" x14ac:dyDescent="0.25">
      <c r="A2570" s="70">
        <f t="shared" si="154"/>
        <v>759.15</v>
      </c>
      <c r="B2570" s="70">
        <f t="shared" si="155"/>
        <v>38.164184341301571</v>
      </c>
      <c r="C2570" s="70">
        <f t="shared" si="140"/>
        <v>33.475044884968625</v>
      </c>
      <c r="D2570" s="70">
        <f t="shared" si="138"/>
        <v>31.169613772092561</v>
      </c>
      <c r="E2570" s="70">
        <f t="shared" si="139"/>
        <v>33.475044884968625</v>
      </c>
      <c r="G2570" s="70">
        <f t="shared" si="141"/>
        <v>0</v>
      </c>
      <c r="H2570" s="70">
        <f>SUM(G$2085:$G2570)/($A2570-273.15)</f>
        <v>0</v>
      </c>
      <c r="I2570" s="70">
        <f t="shared" si="142"/>
        <v>0</v>
      </c>
      <c r="J2570" s="70">
        <f t="shared" si="143"/>
        <v>0</v>
      </c>
      <c r="K2570" s="70">
        <f t="shared" si="144"/>
        <v>0</v>
      </c>
      <c r="M2570" s="70">
        <f t="shared" si="145"/>
        <v>0</v>
      </c>
      <c r="N2570" s="70">
        <f>SUM($M$2085:M2570)/($A2570-273.15)</f>
        <v>0</v>
      </c>
      <c r="O2570" s="70">
        <f t="shared" si="146"/>
        <v>0</v>
      </c>
      <c r="P2570" s="70">
        <f t="shared" si="147"/>
        <v>0</v>
      </c>
      <c r="Q2570" s="70">
        <f t="shared" si="148"/>
        <v>0</v>
      </c>
      <c r="S2570" s="8" t="e">
        <f t="shared" si="149"/>
        <v>#DIV/0!</v>
      </c>
      <c r="U2570" s="8">
        <f t="shared" si="150"/>
        <v>31.665915875812502</v>
      </c>
      <c r="V2570" s="8">
        <f t="shared" si="151"/>
        <v>0</v>
      </c>
      <c r="W2570" s="70">
        <f>SUM($V$2085:V2570)/($A2570-273.15)</f>
        <v>0</v>
      </c>
      <c r="X2570" s="70">
        <f t="shared" si="152"/>
        <v>0</v>
      </c>
      <c r="Y2570" s="70">
        <f t="shared" si="153"/>
        <v>0</v>
      </c>
    </row>
    <row r="2571" spans="1:25" s="8" customFormat="1" x14ac:dyDescent="0.25">
      <c r="A2571" s="70">
        <f t="shared" si="154"/>
        <v>760.15</v>
      </c>
      <c r="B2571" s="70">
        <f t="shared" si="155"/>
        <v>38.176794152163325</v>
      </c>
      <c r="C2571" s="70">
        <f t="shared" si="140"/>
        <v>33.479953877540495</v>
      </c>
      <c r="D2571" s="70">
        <f t="shared" si="138"/>
        <v>31.176245845073122</v>
      </c>
      <c r="E2571" s="70">
        <f t="shared" si="139"/>
        <v>33.479953877540495</v>
      </c>
      <c r="G2571" s="70">
        <f t="shared" si="141"/>
        <v>0</v>
      </c>
      <c r="H2571" s="70">
        <f>SUM(G$2085:$G2571)/($A2571-273.15)</f>
        <v>0</v>
      </c>
      <c r="I2571" s="70">
        <f t="shared" si="142"/>
        <v>0</v>
      </c>
      <c r="J2571" s="70">
        <f t="shared" si="143"/>
        <v>0</v>
      </c>
      <c r="K2571" s="70">
        <f t="shared" si="144"/>
        <v>0</v>
      </c>
      <c r="M2571" s="70">
        <f t="shared" si="145"/>
        <v>0</v>
      </c>
      <c r="N2571" s="70">
        <f>SUM($M$2085:M2571)/($A2571-273.15)</f>
        <v>0</v>
      </c>
      <c r="O2571" s="70">
        <f t="shared" si="146"/>
        <v>0</v>
      </c>
      <c r="P2571" s="70">
        <f t="shared" si="147"/>
        <v>0</v>
      </c>
      <c r="Q2571" s="70">
        <f t="shared" si="148"/>
        <v>0</v>
      </c>
      <c r="S2571" s="8" t="e">
        <f t="shared" si="149"/>
        <v>#DIV/0!</v>
      </c>
      <c r="U2571" s="8">
        <f t="shared" si="150"/>
        <v>31.675051328312499</v>
      </c>
      <c r="V2571" s="8">
        <f t="shared" si="151"/>
        <v>0</v>
      </c>
      <c r="W2571" s="70">
        <f>SUM($V$2085:V2571)/($A2571-273.15)</f>
        <v>0</v>
      </c>
      <c r="X2571" s="70">
        <f t="shared" si="152"/>
        <v>0</v>
      </c>
      <c r="Y2571" s="70">
        <f t="shared" si="153"/>
        <v>0</v>
      </c>
    </row>
    <row r="2572" spans="1:25" s="8" customFormat="1" x14ac:dyDescent="0.25">
      <c r="A2572" s="70">
        <f t="shared" si="154"/>
        <v>761.15</v>
      </c>
      <c r="B2572" s="70">
        <f t="shared" si="155"/>
        <v>38.189411218011919</v>
      </c>
      <c r="C2572" s="70">
        <f t="shared" si="140"/>
        <v>33.484856964200908</v>
      </c>
      <c r="D2572" s="70">
        <f t="shared" si="138"/>
        <v>31.182876764757275</v>
      </c>
      <c r="E2572" s="70">
        <f t="shared" si="139"/>
        <v>33.484856964200908</v>
      </c>
      <c r="G2572" s="70">
        <f t="shared" si="141"/>
        <v>0</v>
      </c>
      <c r="H2572" s="70">
        <f>SUM(G$2085:$G2572)/($A2572-273.15)</f>
        <v>0</v>
      </c>
      <c r="I2572" s="70">
        <f t="shared" si="142"/>
        <v>0</v>
      </c>
      <c r="J2572" s="70">
        <f t="shared" si="143"/>
        <v>0</v>
      </c>
      <c r="K2572" s="70">
        <f t="shared" si="144"/>
        <v>0</v>
      </c>
      <c r="M2572" s="70">
        <f t="shared" si="145"/>
        <v>0</v>
      </c>
      <c r="N2572" s="70">
        <f>SUM($M$2085:M2572)/($A2572-273.15)</f>
        <v>0</v>
      </c>
      <c r="O2572" s="70">
        <f t="shared" si="146"/>
        <v>0</v>
      </c>
      <c r="P2572" s="70">
        <f t="shared" si="147"/>
        <v>0</v>
      </c>
      <c r="Q2572" s="70">
        <f t="shared" si="148"/>
        <v>0</v>
      </c>
      <c r="S2572" s="8" t="e">
        <f t="shared" si="149"/>
        <v>#DIV/0!</v>
      </c>
      <c r="U2572" s="8">
        <f t="shared" si="150"/>
        <v>31.6842026308125</v>
      </c>
      <c r="V2572" s="8">
        <f t="shared" si="151"/>
        <v>0</v>
      </c>
      <c r="W2572" s="70">
        <f>SUM($V$2085:V2572)/($A2572-273.15)</f>
        <v>0</v>
      </c>
      <c r="X2572" s="70">
        <f t="shared" si="152"/>
        <v>0</v>
      </c>
      <c r="Y2572" s="70">
        <f t="shared" si="153"/>
        <v>0</v>
      </c>
    </row>
    <row r="2573" spans="1:25" s="8" customFormat="1" x14ac:dyDescent="0.25">
      <c r="A2573" s="70">
        <f t="shared" si="154"/>
        <v>762.15</v>
      </c>
      <c r="B2573" s="70">
        <f t="shared" si="155"/>
        <v>38.202035458836988</v>
      </c>
      <c r="C2573" s="70">
        <f t="shared" si="140"/>
        <v>33.489754171887014</v>
      </c>
      <c r="D2573" s="70">
        <f t="shared" si="138"/>
        <v>31.189506501644207</v>
      </c>
      <c r="E2573" s="70">
        <f t="shared" si="139"/>
        <v>33.489754171887014</v>
      </c>
      <c r="G2573" s="70">
        <f t="shared" si="141"/>
        <v>0</v>
      </c>
      <c r="H2573" s="70">
        <f>SUM(G$2085:$G2573)/($A2573-273.15)</f>
        <v>0</v>
      </c>
      <c r="I2573" s="70">
        <f t="shared" si="142"/>
        <v>0</v>
      </c>
      <c r="J2573" s="70">
        <f t="shared" si="143"/>
        <v>0</v>
      </c>
      <c r="K2573" s="70">
        <f t="shared" si="144"/>
        <v>0</v>
      </c>
      <c r="M2573" s="70">
        <f t="shared" si="145"/>
        <v>0</v>
      </c>
      <c r="N2573" s="70">
        <f>SUM($M$2085:M2573)/($A2573-273.15)</f>
        <v>0</v>
      </c>
      <c r="O2573" s="70">
        <f t="shared" si="146"/>
        <v>0</v>
      </c>
      <c r="P2573" s="70">
        <f t="shared" si="147"/>
        <v>0</v>
      </c>
      <c r="Q2573" s="70">
        <f t="shared" si="148"/>
        <v>0</v>
      </c>
      <c r="S2573" s="8" t="e">
        <f t="shared" si="149"/>
        <v>#DIV/0!</v>
      </c>
      <c r="U2573" s="8">
        <f t="shared" si="150"/>
        <v>31.693369783312498</v>
      </c>
      <c r="V2573" s="8">
        <f t="shared" si="151"/>
        <v>0</v>
      </c>
      <c r="W2573" s="70">
        <f>SUM($V$2085:V2573)/($A2573-273.15)</f>
        <v>0</v>
      </c>
      <c r="X2573" s="70">
        <f t="shared" si="152"/>
        <v>0</v>
      </c>
      <c r="Y2573" s="70">
        <f t="shared" si="153"/>
        <v>0</v>
      </c>
    </row>
    <row r="2574" spans="1:25" s="8" customFormat="1" x14ac:dyDescent="0.25">
      <c r="A2574" s="70">
        <f t="shared" si="154"/>
        <v>763.15</v>
      </c>
      <c r="B2574" s="70">
        <f t="shared" si="155"/>
        <v>38.214666795152027</v>
      </c>
      <c r="C2574" s="70">
        <f t="shared" si="140"/>
        <v>33.494645527359644</v>
      </c>
      <c r="D2574" s="70">
        <f t="shared" si="138"/>
        <v>31.196135026426255</v>
      </c>
      <c r="E2574" s="70">
        <f t="shared" si="139"/>
        <v>33.494645527359644</v>
      </c>
      <c r="G2574" s="70">
        <f t="shared" si="141"/>
        <v>0</v>
      </c>
      <c r="H2574" s="70">
        <f>SUM(G$2085:$G2574)/($A2574-273.15)</f>
        <v>0</v>
      </c>
      <c r="I2574" s="70">
        <f t="shared" si="142"/>
        <v>0</v>
      </c>
      <c r="J2574" s="70">
        <f t="shared" si="143"/>
        <v>0</v>
      </c>
      <c r="K2574" s="70">
        <f t="shared" si="144"/>
        <v>0</v>
      </c>
      <c r="M2574" s="70">
        <f t="shared" si="145"/>
        <v>0</v>
      </c>
      <c r="N2574" s="70">
        <f>SUM($M$2085:M2574)/($A2574-273.15)</f>
        <v>0</v>
      </c>
      <c r="O2574" s="70">
        <f t="shared" si="146"/>
        <v>0</v>
      </c>
      <c r="P2574" s="70">
        <f t="shared" si="147"/>
        <v>0</v>
      </c>
      <c r="Q2574" s="70">
        <f t="shared" si="148"/>
        <v>0</v>
      </c>
      <c r="S2574" s="8" t="e">
        <f t="shared" si="149"/>
        <v>#DIV/0!</v>
      </c>
      <c r="U2574" s="8">
        <f t="shared" si="150"/>
        <v>31.7025527858125</v>
      </c>
      <c r="V2574" s="8">
        <f t="shared" si="151"/>
        <v>0</v>
      </c>
      <c r="W2574" s="70">
        <f>SUM($V$2085:V2574)/($A2574-273.15)</f>
        <v>0</v>
      </c>
      <c r="X2574" s="70">
        <f t="shared" si="152"/>
        <v>0</v>
      </c>
      <c r="Y2574" s="70">
        <f t="shared" si="153"/>
        <v>0</v>
      </c>
    </row>
    <row r="2575" spans="1:25" s="8" customFormat="1" x14ac:dyDescent="0.25">
      <c r="A2575" s="70">
        <f t="shared" si="154"/>
        <v>764.15</v>
      </c>
      <c r="B2575" s="70">
        <f t="shared" si="155"/>
        <v>38.227305147990315</v>
      </c>
      <c r="C2575" s="70">
        <f t="shared" si="140"/>
        <v>33.499531057204578</v>
      </c>
      <c r="D2575" s="70">
        <f t="shared" si="138"/>
        <v>31.202762309987399</v>
      </c>
      <c r="E2575" s="70">
        <f t="shared" si="139"/>
        <v>33.499531057204578</v>
      </c>
      <c r="G2575" s="70">
        <f t="shared" si="141"/>
        <v>0</v>
      </c>
      <c r="H2575" s="70">
        <f>SUM(G$2085:$G2575)/($A2575-273.15)</f>
        <v>0</v>
      </c>
      <c r="I2575" s="70">
        <f t="shared" si="142"/>
        <v>0</v>
      </c>
      <c r="J2575" s="70">
        <f t="shared" si="143"/>
        <v>0</v>
      </c>
      <c r="K2575" s="70">
        <f t="shared" si="144"/>
        <v>0</v>
      </c>
      <c r="M2575" s="70">
        <f t="shared" si="145"/>
        <v>0</v>
      </c>
      <c r="N2575" s="70">
        <f>SUM($M$2085:M2575)/($A2575-273.15)</f>
        <v>0</v>
      </c>
      <c r="O2575" s="70">
        <f t="shared" si="146"/>
        <v>0</v>
      </c>
      <c r="P2575" s="70">
        <f t="shared" si="147"/>
        <v>0</v>
      </c>
      <c r="Q2575" s="70">
        <f t="shared" si="148"/>
        <v>0</v>
      </c>
      <c r="S2575" s="8" t="e">
        <f t="shared" si="149"/>
        <v>#DIV/0!</v>
      </c>
      <c r="U2575" s="8">
        <f t="shared" si="150"/>
        <v>31.711751638312499</v>
      </c>
      <c r="V2575" s="8">
        <f t="shared" si="151"/>
        <v>0</v>
      </c>
      <c r="W2575" s="70">
        <f>SUM($V$2085:V2575)/($A2575-273.15)</f>
        <v>0</v>
      </c>
      <c r="X2575" s="70">
        <f t="shared" si="152"/>
        <v>0</v>
      </c>
      <c r="Y2575" s="70">
        <f t="shared" si="153"/>
        <v>0</v>
      </c>
    </row>
    <row r="2576" spans="1:25" s="8" customFormat="1" x14ac:dyDescent="0.25">
      <c r="A2576" s="70">
        <f t="shared" si="154"/>
        <v>765.15</v>
      </c>
      <c r="B2576" s="70">
        <f t="shared" si="155"/>
        <v>38.239950438900792</v>
      </c>
      <c r="C2576" s="70">
        <f t="shared" si="140"/>
        <v>33.504410787834033</v>
      </c>
      <c r="D2576" s="70">
        <f t="shared" si="138"/>
        <v>31.20938832340175</v>
      </c>
      <c r="E2576" s="70">
        <f t="shared" si="139"/>
        <v>33.504410787834033</v>
      </c>
      <c r="G2576" s="70">
        <f t="shared" si="141"/>
        <v>0</v>
      </c>
      <c r="H2576" s="70">
        <f>SUM(G$2085:$G2576)/($A2576-273.15)</f>
        <v>0</v>
      </c>
      <c r="I2576" s="70">
        <f t="shared" si="142"/>
        <v>0</v>
      </c>
      <c r="J2576" s="70">
        <f t="shared" si="143"/>
        <v>0</v>
      </c>
      <c r="K2576" s="70">
        <f t="shared" si="144"/>
        <v>0</v>
      </c>
      <c r="M2576" s="70">
        <f t="shared" si="145"/>
        <v>0</v>
      </c>
      <c r="N2576" s="70">
        <f>SUM($M$2085:M2576)/($A2576-273.15)</f>
        <v>0</v>
      </c>
      <c r="O2576" s="70">
        <f t="shared" si="146"/>
        <v>0</v>
      </c>
      <c r="P2576" s="70">
        <f t="shared" si="147"/>
        <v>0</v>
      </c>
      <c r="Q2576" s="70">
        <f t="shared" si="148"/>
        <v>0</v>
      </c>
      <c r="S2576" s="8" t="e">
        <f t="shared" si="149"/>
        <v>#DIV/0!</v>
      </c>
      <c r="U2576" s="8">
        <f t="shared" si="150"/>
        <v>31.720966340812499</v>
      </c>
      <c r="V2576" s="8">
        <f t="shared" si="151"/>
        <v>0</v>
      </c>
      <c r="W2576" s="70">
        <f>SUM($V$2085:V2576)/($A2576-273.15)</f>
        <v>0</v>
      </c>
      <c r="X2576" s="70">
        <f t="shared" si="152"/>
        <v>0</v>
      </c>
      <c r="Y2576" s="70">
        <f t="shared" si="153"/>
        <v>0</v>
      </c>
    </row>
    <row r="2577" spans="1:25" s="8" customFormat="1" x14ac:dyDescent="0.25">
      <c r="A2577" s="70">
        <f t="shared" si="154"/>
        <v>766.15</v>
      </c>
      <c r="B2577" s="70">
        <f t="shared" si="155"/>
        <v>38.252602589944047</v>
      </c>
      <c r="C2577" s="70">
        <f t="shared" si="140"/>
        <v>33.509284745487925</v>
      </c>
      <c r="D2577" s="70">
        <f t="shared" si="138"/>
        <v>31.216013037932097</v>
      </c>
      <c r="E2577" s="70">
        <f t="shared" si="139"/>
        <v>33.509284745487925</v>
      </c>
      <c r="G2577" s="70">
        <f t="shared" si="141"/>
        <v>0</v>
      </c>
      <c r="H2577" s="70">
        <f>SUM(G$2085:$G2577)/($A2577-273.15)</f>
        <v>0</v>
      </c>
      <c r="I2577" s="70">
        <f t="shared" si="142"/>
        <v>0</v>
      </c>
      <c r="J2577" s="70">
        <f t="shared" si="143"/>
        <v>0</v>
      </c>
      <c r="K2577" s="70">
        <f t="shared" si="144"/>
        <v>0</v>
      </c>
      <c r="M2577" s="70">
        <f t="shared" si="145"/>
        <v>0</v>
      </c>
      <c r="N2577" s="70">
        <f>SUM($M$2085:M2577)/($A2577-273.15)</f>
        <v>0</v>
      </c>
      <c r="O2577" s="70">
        <f t="shared" si="146"/>
        <v>0</v>
      </c>
      <c r="P2577" s="70">
        <f t="shared" si="147"/>
        <v>0</v>
      </c>
      <c r="Q2577" s="70">
        <f t="shared" si="148"/>
        <v>0</v>
      </c>
      <c r="S2577" s="8" t="e">
        <f t="shared" si="149"/>
        <v>#DIV/0!</v>
      </c>
      <c r="U2577" s="8">
        <f t="shared" si="150"/>
        <v>31.730196893312495</v>
      </c>
      <c r="V2577" s="8">
        <f t="shared" si="151"/>
        <v>0</v>
      </c>
      <c r="W2577" s="70">
        <f>SUM($V$2085:V2577)/($A2577-273.15)</f>
        <v>0</v>
      </c>
      <c r="X2577" s="70">
        <f t="shared" si="152"/>
        <v>0</v>
      </c>
      <c r="Y2577" s="70">
        <f t="shared" si="153"/>
        <v>0</v>
      </c>
    </row>
    <row r="2578" spans="1:25" s="8" customFormat="1" x14ac:dyDescent="0.25">
      <c r="A2578" s="70">
        <f t="shared" si="154"/>
        <v>767.15</v>
      </c>
      <c r="B2578" s="70">
        <f t="shared" si="155"/>
        <v>38.265261523688316</v>
      </c>
      <c r="C2578" s="70">
        <f t="shared" si="140"/>
        <v>33.514152956235286</v>
      </c>
      <c r="D2578" s="70">
        <f t="shared" si="138"/>
        <v>31.222636425028373</v>
      </c>
      <c r="E2578" s="70">
        <f t="shared" si="139"/>
        <v>33.514152956235286</v>
      </c>
      <c r="G2578" s="70">
        <f t="shared" si="141"/>
        <v>0</v>
      </c>
      <c r="H2578" s="70">
        <f>SUM(G$2085:$G2578)/($A2578-273.15)</f>
        <v>0</v>
      </c>
      <c r="I2578" s="70">
        <f t="shared" si="142"/>
        <v>0</v>
      </c>
      <c r="J2578" s="70">
        <f t="shared" si="143"/>
        <v>0</v>
      </c>
      <c r="K2578" s="70">
        <f t="shared" si="144"/>
        <v>0</v>
      </c>
      <c r="M2578" s="70">
        <f t="shared" si="145"/>
        <v>0</v>
      </c>
      <c r="N2578" s="70">
        <f>SUM($M$2085:M2578)/($A2578-273.15)</f>
        <v>0</v>
      </c>
      <c r="O2578" s="70">
        <f t="shared" si="146"/>
        <v>0</v>
      </c>
      <c r="P2578" s="70">
        <f t="shared" si="147"/>
        <v>0</v>
      </c>
      <c r="Q2578" s="70">
        <f t="shared" si="148"/>
        <v>0</v>
      </c>
      <c r="S2578" s="8" t="e">
        <f t="shared" si="149"/>
        <v>#DIV/0!</v>
      </c>
      <c r="U2578" s="8">
        <f t="shared" si="150"/>
        <v>31.739443295812499</v>
      </c>
      <c r="V2578" s="8">
        <f t="shared" si="151"/>
        <v>0</v>
      </c>
      <c r="W2578" s="70">
        <f>SUM($V$2085:V2578)/($A2578-273.15)</f>
        <v>0</v>
      </c>
      <c r="X2578" s="70">
        <f t="shared" si="152"/>
        <v>0</v>
      </c>
      <c r="Y2578" s="70">
        <f t="shared" si="153"/>
        <v>0</v>
      </c>
    </row>
    <row r="2579" spans="1:25" s="8" customFormat="1" x14ac:dyDescent="0.25">
      <c r="A2579" s="70">
        <f t="shared" si="154"/>
        <v>768.15</v>
      </c>
      <c r="B2579" s="70">
        <f t="shared" si="155"/>
        <v>38.27792716320554</v>
      </c>
      <c r="C2579" s="70">
        <f t="shared" si="140"/>
        <v>33.519015445975569</v>
      </c>
      <c r="D2579" s="70">
        <f t="shared" si="138"/>
        <v>31.229258456326239</v>
      </c>
      <c r="E2579" s="70">
        <f t="shared" si="139"/>
        <v>33.519015445975569</v>
      </c>
      <c r="G2579" s="70">
        <f t="shared" si="141"/>
        <v>0</v>
      </c>
      <c r="H2579" s="70">
        <f>SUM(G$2085:$G2579)/($A2579-273.15)</f>
        <v>0</v>
      </c>
      <c r="I2579" s="70">
        <f t="shared" si="142"/>
        <v>0</v>
      </c>
      <c r="J2579" s="70">
        <f t="shared" si="143"/>
        <v>0</v>
      </c>
      <c r="K2579" s="70">
        <f t="shared" si="144"/>
        <v>0</v>
      </c>
      <c r="M2579" s="70">
        <f t="shared" si="145"/>
        <v>0</v>
      </c>
      <c r="N2579" s="70">
        <f>SUM($M$2085:M2579)/($A2579-273.15)</f>
        <v>0</v>
      </c>
      <c r="O2579" s="70">
        <f t="shared" si="146"/>
        <v>0</v>
      </c>
      <c r="P2579" s="70">
        <f t="shared" si="147"/>
        <v>0</v>
      </c>
      <c r="Q2579" s="70">
        <f t="shared" si="148"/>
        <v>0</v>
      </c>
      <c r="S2579" s="8" t="e">
        <f t="shared" si="149"/>
        <v>#DIV/0!</v>
      </c>
      <c r="U2579" s="8">
        <f t="shared" si="150"/>
        <v>31.7487055483125</v>
      </c>
      <c r="V2579" s="8">
        <f t="shared" si="151"/>
        <v>0</v>
      </c>
      <c r="W2579" s="70">
        <f>SUM($V$2085:V2579)/($A2579-273.15)</f>
        <v>0</v>
      </c>
      <c r="X2579" s="70">
        <f t="shared" si="152"/>
        <v>0</v>
      </c>
      <c r="Y2579" s="70">
        <f t="shared" si="153"/>
        <v>0</v>
      </c>
    </row>
    <row r="2580" spans="1:25" s="8" customFormat="1" x14ac:dyDescent="0.25">
      <c r="A2580" s="70">
        <f t="shared" si="154"/>
        <v>769.15</v>
      </c>
      <c r="B2580" s="70">
        <f t="shared" si="155"/>
        <v>38.290599432067395</v>
      </c>
      <c r="C2580" s="70">
        <f t="shared" si="140"/>
        <v>33.523872240439971</v>
      </c>
      <c r="D2580" s="70">
        <f t="shared" si="138"/>
        <v>31.235879103645626</v>
      </c>
      <c r="E2580" s="70">
        <f t="shared" si="139"/>
        <v>33.523872240439971</v>
      </c>
      <c r="G2580" s="70">
        <f t="shared" si="141"/>
        <v>0</v>
      </c>
      <c r="H2580" s="70">
        <f>SUM(G$2085:$G2580)/($A2580-273.15)</f>
        <v>0</v>
      </c>
      <c r="I2580" s="70">
        <f t="shared" si="142"/>
        <v>0</v>
      </c>
      <c r="J2580" s="70">
        <f t="shared" si="143"/>
        <v>0</v>
      </c>
      <c r="K2580" s="70">
        <f t="shared" si="144"/>
        <v>0</v>
      </c>
      <c r="M2580" s="70">
        <f t="shared" si="145"/>
        <v>0</v>
      </c>
      <c r="N2580" s="70">
        <f>SUM($M$2085:M2580)/($A2580-273.15)</f>
        <v>0</v>
      </c>
      <c r="O2580" s="70">
        <f t="shared" si="146"/>
        <v>0</v>
      </c>
      <c r="P2580" s="70">
        <f t="shared" si="147"/>
        <v>0</v>
      </c>
      <c r="Q2580" s="70">
        <f t="shared" si="148"/>
        <v>0</v>
      </c>
      <c r="S2580" s="8" t="e">
        <f t="shared" si="149"/>
        <v>#DIV/0!</v>
      </c>
      <c r="U2580" s="8">
        <f t="shared" si="150"/>
        <v>31.757983650812498</v>
      </c>
      <c r="V2580" s="8">
        <f t="shared" si="151"/>
        <v>0</v>
      </c>
      <c r="W2580" s="70">
        <f>SUM($V$2085:V2580)/($A2580-273.15)</f>
        <v>0</v>
      </c>
      <c r="X2580" s="70">
        <f t="shared" si="152"/>
        <v>0</v>
      </c>
      <c r="Y2580" s="70">
        <f t="shared" si="153"/>
        <v>0</v>
      </c>
    </row>
    <row r="2581" spans="1:25" s="8" customFormat="1" x14ac:dyDescent="0.25">
      <c r="A2581" s="70">
        <f t="shared" si="154"/>
        <v>770.15</v>
      </c>
      <c r="B2581" s="70">
        <f t="shared" si="155"/>
        <v>38.30327825434145</v>
      </c>
      <c r="C2581" s="70">
        <f t="shared" si="140"/>
        <v>33.528723365192739</v>
      </c>
      <c r="D2581" s="70">
        <f t="shared" si="138"/>
        <v>31.242498338989311</v>
      </c>
      <c r="E2581" s="70">
        <f t="shared" si="139"/>
        <v>33.528723365192739</v>
      </c>
      <c r="G2581" s="70">
        <f t="shared" si="141"/>
        <v>0</v>
      </c>
      <c r="H2581" s="70">
        <f>SUM(G$2085:$G2581)/($A2581-273.15)</f>
        <v>0</v>
      </c>
      <c r="I2581" s="70">
        <f t="shared" si="142"/>
        <v>0</v>
      </c>
      <c r="J2581" s="70">
        <f t="shared" si="143"/>
        <v>0</v>
      </c>
      <c r="K2581" s="70">
        <f t="shared" si="144"/>
        <v>0</v>
      </c>
      <c r="M2581" s="70">
        <f t="shared" si="145"/>
        <v>0</v>
      </c>
      <c r="N2581" s="70">
        <f>SUM($M$2085:M2581)/($A2581-273.15)</f>
        <v>0</v>
      </c>
      <c r="O2581" s="70">
        <f t="shared" si="146"/>
        <v>0</v>
      </c>
      <c r="P2581" s="70">
        <f t="shared" si="147"/>
        <v>0</v>
      </c>
      <c r="Q2581" s="70">
        <f t="shared" si="148"/>
        <v>0</v>
      </c>
      <c r="S2581" s="8" t="e">
        <f t="shared" si="149"/>
        <v>#DIV/0!</v>
      </c>
      <c r="U2581" s="8">
        <f t="shared" si="150"/>
        <v>31.7672776033125</v>
      </c>
      <c r="V2581" s="8">
        <f t="shared" si="151"/>
        <v>0</v>
      </c>
      <c r="W2581" s="70">
        <f>SUM($V$2085:V2581)/($A2581-273.15)</f>
        <v>0</v>
      </c>
      <c r="X2581" s="70">
        <f t="shared" si="152"/>
        <v>0</v>
      </c>
      <c r="Y2581" s="70">
        <f t="shared" si="153"/>
        <v>0</v>
      </c>
    </row>
    <row r="2582" spans="1:25" s="8" customFormat="1" x14ac:dyDescent="0.25">
      <c r="A2582" s="70">
        <f t="shared" si="154"/>
        <v>771.15</v>
      </c>
      <c r="B2582" s="70">
        <f t="shared" si="155"/>
        <v>38.31596355458727</v>
      </c>
      <c r="C2582" s="70">
        <f t="shared" si="140"/>
        <v>33.53356884563248</v>
      </c>
      <c r="D2582" s="70">
        <f t="shared" si="138"/>
        <v>31.249116134541453</v>
      </c>
      <c r="E2582" s="70">
        <f t="shared" si="139"/>
        <v>33.53356884563248</v>
      </c>
      <c r="G2582" s="70">
        <f t="shared" si="141"/>
        <v>0</v>
      </c>
      <c r="H2582" s="70">
        <f>SUM(G$2085:$G2582)/($A2582-273.15)</f>
        <v>0</v>
      </c>
      <c r="I2582" s="70">
        <f t="shared" si="142"/>
        <v>0</v>
      </c>
      <c r="J2582" s="70">
        <f t="shared" si="143"/>
        <v>0</v>
      </c>
      <c r="K2582" s="70">
        <f t="shared" si="144"/>
        <v>0</v>
      </c>
      <c r="M2582" s="70">
        <f t="shared" si="145"/>
        <v>0</v>
      </c>
      <c r="N2582" s="70">
        <f>SUM($M$2085:M2582)/($A2582-273.15)</f>
        <v>0</v>
      </c>
      <c r="O2582" s="70">
        <f t="shared" si="146"/>
        <v>0</v>
      </c>
      <c r="P2582" s="70">
        <f t="shared" si="147"/>
        <v>0</v>
      </c>
      <c r="Q2582" s="70">
        <f t="shared" si="148"/>
        <v>0</v>
      </c>
      <c r="S2582" s="8" t="e">
        <f t="shared" si="149"/>
        <v>#DIV/0!</v>
      </c>
      <c r="U2582" s="8">
        <f t="shared" si="150"/>
        <v>31.776587405812499</v>
      </c>
      <c r="V2582" s="8">
        <f t="shared" si="151"/>
        <v>0</v>
      </c>
      <c r="W2582" s="70">
        <f>SUM($V$2085:V2582)/($A2582-273.15)</f>
        <v>0</v>
      </c>
      <c r="X2582" s="70">
        <f t="shared" si="152"/>
        <v>0</v>
      </c>
      <c r="Y2582" s="70">
        <f t="shared" si="153"/>
        <v>0</v>
      </c>
    </row>
    <row r="2583" spans="1:25" s="8" customFormat="1" x14ac:dyDescent="0.25">
      <c r="A2583" s="70">
        <f t="shared" si="154"/>
        <v>772.15</v>
      </c>
      <c r="B2583" s="70">
        <f t="shared" si="155"/>
        <v>38.328655257852603</v>
      </c>
      <c r="C2583" s="70">
        <f t="shared" si="140"/>
        <v>33.538408706993444</v>
      </c>
      <c r="D2583" s="70">
        <f t="shared" si="138"/>
        <v>31.255732462666224</v>
      </c>
      <c r="E2583" s="70">
        <f t="shared" si="139"/>
        <v>33.538408706993444</v>
      </c>
      <c r="G2583" s="70">
        <f t="shared" si="141"/>
        <v>0</v>
      </c>
      <c r="H2583" s="70">
        <f>SUM(G$2085:$G2583)/($A2583-273.15)</f>
        <v>0</v>
      </c>
      <c r="I2583" s="70">
        <f t="shared" si="142"/>
        <v>0</v>
      </c>
      <c r="J2583" s="70">
        <f t="shared" si="143"/>
        <v>0</v>
      </c>
      <c r="K2583" s="70">
        <f t="shared" si="144"/>
        <v>0</v>
      </c>
      <c r="M2583" s="70">
        <f t="shared" si="145"/>
        <v>0</v>
      </c>
      <c r="N2583" s="70">
        <f>SUM($M$2085:M2583)/($A2583-273.15)</f>
        <v>0</v>
      </c>
      <c r="O2583" s="70">
        <f t="shared" si="146"/>
        <v>0</v>
      </c>
      <c r="P2583" s="70">
        <f t="shared" si="147"/>
        <v>0</v>
      </c>
      <c r="Q2583" s="70">
        <f t="shared" si="148"/>
        <v>0</v>
      </c>
      <c r="S2583" s="8" t="e">
        <f t="shared" si="149"/>
        <v>#DIV/0!</v>
      </c>
      <c r="U2583" s="8">
        <f t="shared" si="150"/>
        <v>31.785913058312499</v>
      </c>
      <c r="V2583" s="8">
        <f t="shared" si="151"/>
        <v>0</v>
      </c>
      <c r="W2583" s="70">
        <f>SUM($V$2085:V2583)/($A2583-273.15)</f>
        <v>0</v>
      </c>
      <c r="X2583" s="70">
        <f t="shared" si="152"/>
        <v>0</v>
      </c>
      <c r="Y2583" s="70">
        <f t="shared" si="153"/>
        <v>0</v>
      </c>
    </row>
    <row r="2584" spans="1:25" s="8" customFormat="1" x14ac:dyDescent="0.25">
      <c r="A2584" s="70">
        <f t="shared" si="154"/>
        <v>773.15</v>
      </c>
      <c r="B2584" s="70">
        <f t="shared" si="155"/>
        <v>38.341353289669648</v>
      </c>
      <c r="C2584" s="70">
        <f t="shared" si="140"/>
        <v>33.543242974346768</v>
      </c>
      <c r="D2584" s="70">
        <f t="shared" si="138"/>
        <v>31.262347295906419</v>
      </c>
      <c r="E2584" s="70">
        <f t="shared" si="139"/>
        <v>33.543242974346768</v>
      </c>
      <c r="G2584" s="70">
        <f t="shared" si="141"/>
        <v>0</v>
      </c>
      <c r="H2584" s="70">
        <f>SUM(G$2085:$G2584)/($A2584-273.15)</f>
        <v>0</v>
      </c>
      <c r="I2584" s="70">
        <f t="shared" si="142"/>
        <v>0</v>
      </c>
      <c r="J2584" s="70">
        <f t="shared" si="143"/>
        <v>0</v>
      </c>
      <c r="K2584" s="70">
        <f t="shared" si="144"/>
        <v>0</v>
      </c>
      <c r="M2584" s="70">
        <f t="shared" si="145"/>
        <v>0</v>
      </c>
      <c r="N2584" s="70">
        <f>SUM($M$2085:M2584)/($A2584-273.15)</f>
        <v>0</v>
      </c>
      <c r="O2584" s="70">
        <f t="shared" si="146"/>
        <v>0</v>
      </c>
      <c r="P2584" s="70">
        <f t="shared" si="147"/>
        <v>0</v>
      </c>
      <c r="Q2584" s="70">
        <f t="shared" si="148"/>
        <v>0</v>
      </c>
      <c r="S2584" s="8" t="e">
        <f t="shared" si="149"/>
        <v>#DIV/0!</v>
      </c>
      <c r="U2584" s="8">
        <f t="shared" si="150"/>
        <v>31.795254560812499</v>
      </c>
      <c r="V2584" s="8">
        <f t="shared" si="151"/>
        <v>0</v>
      </c>
      <c r="W2584" s="70">
        <f>SUM($V$2085:V2584)/($A2584-273.15)</f>
        <v>0</v>
      </c>
      <c r="X2584" s="70">
        <f t="shared" si="152"/>
        <v>0</v>
      </c>
      <c r="Y2584" s="70">
        <f t="shared" si="153"/>
        <v>0</v>
      </c>
    </row>
    <row r="2585" spans="1:25" s="8" customFormat="1" x14ac:dyDescent="0.25">
      <c r="A2585" s="70">
        <f t="shared" si="154"/>
        <v>774.15</v>
      </c>
      <c r="B2585" s="70">
        <f t="shared" si="155"/>
        <v>38.354057576051197</v>
      </c>
      <c r="C2585" s="70">
        <f t="shared" si="140"/>
        <v>33.5480716726018</v>
      </c>
      <c r="D2585" s="70">
        <f t="shared" si="138"/>
        <v>31.268960606982041</v>
      </c>
      <c r="E2585" s="70">
        <f t="shared" si="139"/>
        <v>33.5480716726018</v>
      </c>
      <c r="G2585" s="70">
        <f t="shared" si="141"/>
        <v>0</v>
      </c>
      <c r="H2585" s="70">
        <f>SUM(G$2085:$G2585)/($A2585-273.15)</f>
        <v>0</v>
      </c>
      <c r="I2585" s="70">
        <f t="shared" si="142"/>
        <v>0</v>
      </c>
      <c r="J2585" s="70">
        <f t="shared" si="143"/>
        <v>0</v>
      </c>
      <c r="K2585" s="70">
        <f t="shared" si="144"/>
        <v>0</v>
      </c>
      <c r="M2585" s="70">
        <f t="shared" si="145"/>
        <v>0</v>
      </c>
      <c r="N2585" s="70">
        <f>SUM($M$2085:M2585)/($A2585-273.15)</f>
        <v>0</v>
      </c>
      <c r="O2585" s="70">
        <f t="shared" si="146"/>
        <v>0</v>
      </c>
      <c r="P2585" s="70">
        <f t="shared" si="147"/>
        <v>0</v>
      </c>
      <c r="Q2585" s="70">
        <f t="shared" si="148"/>
        <v>0</v>
      </c>
      <c r="S2585" s="8" t="e">
        <f t="shared" si="149"/>
        <v>#DIV/0!</v>
      </c>
      <c r="U2585" s="8">
        <f t="shared" si="150"/>
        <v>31.804611913312499</v>
      </c>
      <c r="V2585" s="8">
        <f t="shared" si="151"/>
        <v>0</v>
      </c>
      <c r="W2585" s="70">
        <f>SUM($V$2085:V2585)/($A2585-273.15)</f>
        <v>0</v>
      </c>
      <c r="X2585" s="70">
        <f t="shared" si="152"/>
        <v>0</v>
      </c>
      <c r="Y2585" s="70">
        <f t="shared" si="153"/>
        <v>0</v>
      </c>
    </row>
    <row r="2586" spans="1:25" s="8" customFormat="1" x14ac:dyDescent="0.25">
      <c r="A2586" s="70">
        <f t="shared" si="154"/>
        <v>775.15</v>
      </c>
      <c r="B2586" s="70">
        <f t="shared" si="155"/>
        <v>38.366768043487028</v>
      </c>
      <c r="C2586" s="70">
        <f t="shared" si="140"/>
        <v>33.55289482650732</v>
      </c>
      <c r="D2586" s="70">
        <f t="shared" si="138"/>
        <v>31.275572368788954</v>
      </c>
      <c r="E2586" s="70">
        <f t="shared" si="139"/>
        <v>33.55289482650732</v>
      </c>
      <c r="G2586" s="70">
        <f t="shared" si="141"/>
        <v>0</v>
      </c>
      <c r="H2586" s="70">
        <f>SUM(G$2085:$G2586)/($A2586-273.15)</f>
        <v>0</v>
      </c>
      <c r="I2586" s="70">
        <f t="shared" si="142"/>
        <v>0</v>
      </c>
      <c r="J2586" s="70">
        <f t="shared" si="143"/>
        <v>0</v>
      </c>
      <c r="K2586" s="70">
        <f t="shared" si="144"/>
        <v>0</v>
      </c>
      <c r="M2586" s="70">
        <f t="shared" si="145"/>
        <v>0</v>
      </c>
      <c r="N2586" s="70">
        <f>SUM($M$2085:M2586)/($A2586-273.15)</f>
        <v>0</v>
      </c>
      <c r="O2586" s="70">
        <f t="shared" si="146"/>
        <v>0</v>
      </c>
      <c r="P2586" s="70">
        <f t="shared" si="147"/>
        <v>0</v>
      </c>
      <c r="Q2586" s="70">
        <f t="shared" si="148"/>
        <v>0</v>
      </c>
      <c r="S2586" s="8" t="e">
        <f t="shared" si="149"/>
        <v>#DIV/0!</v>
      </c>
      <c r="U2586" s="8">
        <f t="shared" si="150"/>
        <v>31.813985115812496</v>
      </c>
      <c r="V2586" s="8">
        <f t="shared" si="151"/>
        <v>0</v>
      </c>
      <c r="W2586" s="70">
        <f>SUM($V$2085:V2586)/($A2586-273.15)</f>
        <v>0</v>
      </c>
      <c r="X2586" s="70">
        <f t="shared" si="152"/>
        <v>0</v>
      </c>
      <c r="Y2586" s="70">
        <f t="shared" si="153"/>
        <v>0</v>
      </c>
    </row>
    <row r="2587" spans="1:25" s="8" customFormat="1" x14ac:dyDescent="0.25">
      <c r="A2587" s="70">
        <f t="shared" si="154"/>
        <v>776.15</v>
      </c>
      <c r="B2587" s="70">
        <f t="shared" si="155"/>
        <v>38.379484618940147</v>
      </c>
      <c r="C2587" s="70">
        <f t="shared" si="140"/>
        <v>33.557712460652738</v>
      </c>
      <c r="D2587" s="70">
        <f t="shared" si="138"/>
        <v>31.282182554397501</v>
      </c>
      <c r="E2587" s="70">
        <f t="shared" si="139"/>
        <v>33.557712460652738</v>
      </c>
      <c r="G2587" s="70">
        <f t="shared" si="141"/>
        <v>0</v>
      </c>
      <c r="H2587" s="70">
        <f>SUM(G$2085:$G2587)/($A2587-273.15)</f>
        <v>0</v>
      </c>
      <c r="I2587" s="70">
        <f t="shared" si="142"/>
        <v>0</v>
      </c>
      <c r="J2587" s="70">
        <f t="shared" si="143"/>
        <v>0</v>
      </c>
      <c r="K2587" s="70">
        <f t="shared" si="144"/>
        <v>0</v>
      </c>
      <c r="M2587" s="70">
        <f t="shared" si="145"/>
        <v>0</v>
      </c>
      <c r="N2587" s="70">
        <f>SUM($M$2085:M2587)/($A2587-273.15)</f>
        <v>0</v>
      </c>
      <c r="O2587" s="70">
        <f t="shared" si="146"/>
        <v>0</v>
      </c>
      <c r="P2587" s="70">
        <f t="shared" si="147"/>
        <v>0</v>
      </c>
      <c r="Q2587" s="70">
        <f t="shared" si="148"/>
        <v>0</v>
      </c>
      <c r="S2587" s="8" t="e">
        <f t="shared" si="149"/>
        <v>#DIV/0!</v>
      </c>
      <c r="U2587" s="8">
        <f t="shared" si="150"/>
        <v>31.823374168312498</v>
      </c>
      <c r="V2587" s="8">
        <f t="shared" si="151"/>
        <v>0</v>
      </c>
      <c r="W2587" s="70">
        <f>SUM($V$2085:V2587)/($A2587-273.15)</f>
        <v>0</v>
      </c>
      <c r="X2587" s="70">
        <f t="shared" si="152"/>
        <v>0</v>
      </c>
      <c r="Y2587" s="70">
        <f t="shared" si="153"/>
        <v>0</v>
      </c>
    </row>
    <row r="2588" spans="1:25" s="8" customFormat="1" x14ac:dyDescent="0.25">
      <c r="A2588" s="70">
        <f t="shared" si="154"/>
        <v>777.15</v>
      </c>
      <c r="B2588" s="70">
        <f t="shared" si="155"/>
        <v>38.392207229843159</v>
      </c>
      <c r="C2588" s="70">
        <f t="shared" si="140"/>
        <v>33.562524599469405</v>
      </c>
      <c r="D2588" s="70">
        <f t="shared" si="138"/>
        <v>31.288791137051188</v>
      </c>
      <c r="E2588" s="70">
        <f t="shared" si="139"/>
        <v>33.562524599469405</v>
      </c>
      <c r="G2588" s="70">
        <f t="shared" si="141"/>
        <v>0</v>
      </c>
      <c r="H2588" s="70">
        <f>SUM(G$2085:$G2588)/($A2588-273.15)</f>
        <v>0</v>
      </c>
      <c r="I2588" s="70">
        <f t="shared" si="142"/>
        <v>0</v>
      </c>
      <c r="J2588" s="70">
        <f t="shared" si="143"/>
        <v>0</v>
      </c>
      <c r="K2588" s="70">
        <f t="shared" si="144"/>
        <v>0</v>
      </c>
      <c r="M2588" s="70">
        <f t="shared" si="145"/>
        <v>0</v>
      </c>
      <c r="N2588" s="70">
        <f>SUM($M$2085:M2588)/($A2588-273.15)</f>
        <v>0</v>
      </c>
      <c r="O2588" s="70">
        <f t="shared" si="146"/>
        <v>0</v>
      </c>
      <c r="P2588" s="70">
        <f t="shared" si="147"/>
        <v>0</v>
      </c>
      <c r="Q2588" s="70">
        <f t="shared" si="148"/>
        <v>0</v>
      </c>
      <c r="S2588" s="8" t="e">
        <f t="shared" si="149"/>
        <v>#DIV/0!</v>
      </c>
      <c r="U2588" s="8">
        <f t="shared" si="150"/>
        <v>31.832779070812499</v>
      </c>
      <c r="V2588" s="8">
        <f t="shared" si="151"/>
        <v>0</v>
      </c>
      <c r="W2588" s="70">
        <f>SUM($V$2085:V2588)/($A2588-273.15)</f>
        <v>0</v>
      </c>
      <c r="X2588" s="70">
        <f t="shared" si="152"/>
        <v>0</v>
      </c>
      <c r="Y2588" s="70">
        <f t="shared" si="153"/>
        <v>0</v>
      </c>
    </row>
    <row r="2589" spans="1:25" s="8" customFormat="1" x14ac:dyDescent="0.25">
      <c r="A2589" s="70">
        <f t="shared" si="154"/>
        <v>778.15</v>
      </c>
      <c r="B2589" s="70">
        <f t="shared" si="155"/>
        <v>38.404935804094663</v>
      </c>
      <c r="C2589" s="70">
        <f t="shared" si="140"/>
        <v>33.567331267231772</v>
      </c>
      <c r="D2589" s="70">
        <f t="shared" si="138"/>
        <v>31.295398090165321</v>
      </c>
      <c r="E2589" s="70">
        <f t="shared" si="139"/>
        <v>33.567331267231772</v>
      </c>
      <c r="G2589" s="70">
        <f t="shared" si="141"/>
        <v>0</v>
      </c>
      <c r="H2589" s="70">
        <f>SUM(G$2085:$G2589)/($A2589-273.15)</f>
        <v>0</v>
      </c>
      <c r="I2589" s="70">
        <f t="shared" si="142"/>
        <v>0</v>
      </c>
      <c r="J2589" s="70">
        <f t="shared" si="143"/>
        <v>0</v>
      </c>
      <c r="K2589" s="70">
        <f t="shared" si="144"/>
        <v>0</v>
      </c>
      <c r="M2589" s="70">
        <f t="shared" si="145"/>
        <v>0</v>
      </c>
      <c r="N2589" s="70">
        <f>SUM($M$2085:M2589)/($A2589-273.15)</f>
        <v>0</v>
      </c>
      <c r="O2589" s="70">
        <f t="shared" si="146"/>
        <v>0</v>
      </c>
      <c r="P2589" s="70">
        <f t="shared" si="147"/>
        <v>0</v>
      </c>
      <c r="Q2589" s="70">
        <f t="shared" si="148"/>
        <v>0</v>
      </c>
      <c r="S2589" s="8" t="e">
        <f t="shared" si="149"/>
        <v>#DIV/0!</v>
      </c>
      <c r="U2589" s="8">
        <f t="shared" si="150"/>
        <v>31.842199823312498</v>
      </c>
      <c r="V2589" s="8">
        <f t="shared" si="151"/>
        <v>0</v>
      </c>
      <c r="W2589" s="70">
        <f>SUM($V$2085:V2589)/($A2589-273.15)</f>
        <v>0</v>
      </c>
      <c r="X2589" s="70">
        <f t="shared" si="152"/>
        <v>0</v>
      </c>
      <c r="Y2589" s="70">
        <f t="shared" si="153"/>
        <v>0</v>
      </c>
    </row>
    <row r="2590" spans="1:25" s="8" customFormat="1" x14ac:dyDescent="0.25">
      <c r="A2590" s="70">
        <f t="shared" si="154"/>
        <v>779.15</v>
      </c>
      <c r="B2590" s="70">
        <f t="shared" si="155"/>
        <v>38.417670270055652</v>
      </c>
      <c r="C2590" s="70">
        <f t="shared" si="140"/>
        <v>33.572132488058614</v>
      </c>
      <c r="D2590" s="70">
        <f t="shared" si="138"/>
        <v>31.302003387325719</v>
      </c>
      <c r="E2590" s="70">
        <f t="shared" si="139"/>
        <v>33.572132488058614</v>
      </c>
      <c r="G2590" s="70">
        <f t="shared" si="141"/>
        <v>0</v>
      </c>
      <c r="H2590" s="70">
        <f>SUM(G$2085:$G2590)/($A2590-273.15)</f>
        <v>0</v>
      </c>
      <c r="I2590" s="70">
        <f t="shared" si="142"/>
        <v>0</v>
      </c>
      <c r="J2590" s="70">
        <f t="shared" si="143"/>
        <v>0</v>
      </c>
      <c r="K2590" s="70">
        <f t="shared" si="144"/>
        <v>0</v>
      </c>
      <c r="M2590" s="70">
        <f t="shared" si="145"/>
        <v>0</v>
      </c>
      <c r="N2590" s="70">
        <f>SUM($M$2085:M2590)/($A2590-273.15)</f>
        <v>0</v>
      </c>
      <c r="O2590" s="70">
        <f t="shared" si="146"/>
        <v>0</v>
      </c>
      <c r="P2590" s="70">
        <f t="shared" si="147"/>
        <v>0</v>
      </c>
      <c r="Q2590" s="70">
        <f t="shared" si="148"/>
        <v>0</v>
      </c>
      <c r="S2590" s="8" t="e">
        <f t="shared" si="149"/>
        <v>#DIV/0!</v>
      </c>
      <c r="U2590" s="8">
        <f t="shared" si="150"/>
        <v>31.851636425812497</v>
      </c>
      <c r="V2590" s="8">
        <f t="shared" si="151"/>
        <v>0</v>
      </c>
      <c r="W2590" s="70">
        <f>SUM($V$2085:V2590)/($A2590-273.15)</f>
        <v>0</v>
      </c>
      <c r="X2590" s="70">
        <f t="shared" si="152"/>
        <v>0</v>
      </c>
      <c r="Y2590" s="70">
        <f t="shared" si="153"/>
        <v>0</v>
      </c>
    </row>
    <row r="2591" spans="1:25" s="8" customFormat="1" x14ac:dyDescent="0.25">
      <c r="A2591" s="70">
        <f t="shared" si="154"/>
        <v>780.15</v>
      </c>
      <c r="B2591" s="70">
        <f t="shared" si="155"/>
        <v>38.430410556545937</v>
      </c>
      <c r="C2591" s="70">
        <f t="shared" si="140"/>
        <v>33.576928285914214</v>
      </c>
      <c r="D2591" s="70">
        <f t="shared" si="138"/>
        <v>31.308607002287346</v>
      </c>
      <c r="E2591" s="70">
        <f t="shared" si="139"/>
        <v>33.576928285914214</v>
      </c>
      <c r="G2591" s="70">
        <f t="shared" si="141"/>
        <v>0</v>
      </c>
      <c r="H2591" s="70">
        <f>SUM(G$2085:$G2591)/($A2591-273.15)</f>
        <v>0</v>
      </c>
      <c r="I2591" s="70">
        <f t="shared" si="142"/>
        <v>0</v>
      </c>
      <c r="J2591" s="70">
        <f t="shared" si="143"/>
        <v>0</v>
      </c>
      <c r="K2591" s="70">
        <f t="shared" si="144"/>
        <v>0</v>
      </c>
      <c r="M2591" s="70">
        <f t="shared" si="145"/>
        <v>0</v>
      </c>
      <c r="N2591" s="70">
        <f>SUM($M$2085:M2591)/($A2591-273.15)</f>
        <v>0</v>
      </c>
      <c r="O2591" s="70">
        <f t="shared" si="146"/>
        <v>0</v>
      </c>
      <c r="P2591" s="70">
        <f t="shared" si="147"/>
        <v>0</v>
      </c>
      <c r="Q2591" s="70">
        <f t="shared" si="148"/>
        <v>0</v>
      </c>
      <c r="S2591" s="8" t="e">
        <f t="shared" si="149"/>
        <v>#DIV/0!</v>
      </c>
      <c r="U2591" s="8">
        <f t="shared" si="150"/>
        <v>31.861088878312497</v>
      </c>
      <c r="V2591" s="8">
        <f t="shared" si="151"/>
        <v>0</v>
      </c>
      <c r="W2591" s="70">
        <f>SUM($V$2085:V2591)/($A2591-273.15)</f>
        <v>0</v>
      </c>
      <c r="X2591" s="70">
        <f t="shared" si="152"/>
        <v>0</v>
      </c>
      <c r="Y2591" s="70">
        <f t="shared" si="153"/>
        <v>0</v>
      </c>
    </row>
    <row r="2592" spans="1:25" s="8" customFormat="1" x14ac:dyDescent="0.25">
      <c r="A2592" s="70">
        <f t="shared" si="154"/>
        <v>781.15</v>
      </c>
      <c r="B2592" s="70">
        <f t="shared" si="155"/>
        <v>38.443156592840694</v>
      </c>
      <c r="C2592" s="70">
        <f t="shared" si="140"/>
        <v>33.581718684609598</v>
      </c>
      <c r="D2592" s="70">
        <f t="shared" si="138"/>
        <v>31.315208908973091</v>
      </c>
      <c r="E2592" s="70">
        <f t="shared" si="139"/>
        <v>33.581718684609598</v>
      </c>
      <c r="G2592" s="70">
        <f t="shared" si="141"/>
        <v>0</v>
      </c>
      <c r="H2592" s="70">
        <f>SUM(G$2085:$G2592)/($A2592-273.15)</f>
        <v>0</v>
      </c>
      <c r="I2592" s="70">
        <f t="shared" si="142"/>
        <v>0</v>
      </c>
      <c r="J2592" s="70">
        <f t="shared" si="143"/>
        <v>0</v>
      </c>
      <c r="K2592" s="70">
        <f t="shared" si="144"/>
        <v>0</v>
      </c>
      <c r="M2592" s="70">
        <f t="shared" si="145"/>
        <v>0</v>
      </c>
      <c r="N2592" s="70">
        <f>SUM($M$2085:M2592)/($A2592-273.15)</f>
        <v>0</v>
      </c>
      <c r="O2592" s="70">
        <f t="shared" si="146"/>
        <v>0</v>
      </c>
      <c r="P2592" s="70">
        <f t="shared" si="147"/>
        <v>0</v>
      </c>
      <c r="Q2592" s="70">
        <f t="shared" si="148"/>
        <v>0</v>
      </c>
      <c r="S2592" s="8" t="e">
        <f t="shared" si="149"/>
        <v>#DIV/0!</v>
      </c>
      <c r="U2592" s="8">
        <f t="shared" si="150"/>
        <v>31.870557180812501</v>
      </c>
      <c r="V2592" s="8">
        <f t="shared" si="151"/>
        <v>0</v>
      </c>
      <c r="W2592" s="70">
        <f>SUM($V$2085:V2592)/($A2592-273.15)</f>
        <v>0</v>
      </c>
      <c r="X2592" s="70">
        <f t="shared" si="152"/>
        <v>0</v>
      </c>
      <c r="Y2592" s="70">
        <f t="shared" si="153"/>
        <v>0</v>
      </c>
    </row>
    <row r="2593" spans="1:25" s="8" customFormat="1" x14ac:dyDescent="0.25">
      <c r="A2593" s="70">
        <f t="shared" si="154"/>
        <v>782.15</v>
      </c>
      <c r="B2593" s="70">
        <f t="shared" si="155"/>
        <v>38.455908308666871</v>
      </c>
      <c r="C2593" s="70">
        <f t="shared" si="140"/>
        <v>33.586503707803644</v>
      </c>
      <c r="D2593" s="70">
        <f t="shared" si="138"/>
        <v>31.321809081472402</v>
      </c>
      <c r="E2593" s="70">
        <f t="shared" si="139"/>
        <v>33.586503707803644</v>
      </c>
      <c r="G2593" s="70">
        <f t="shared" si="141"/>
        <v>0</v>
      </c>
      <c r="H2593" s="70">
        <f>SUM(G$2085:$G2593)/($A2593-273.15)</f>
        <v>0</v>
      </c>
      <c r="I2593" s="70">
        <f t="shared" si="142"/>
        <v>0</v>
      </c>
      <c r="J2593" s="70">
        <f t="shared" si="143"/>
        <v>0</v>
      </c>
      <c r="K2593" s="70">
        <f t="shared" si="144"/>
        <v>0</v>
      </c>
      <c r="M2593" s="70">
        <f t="shared" si="145"/>
        <v>0</v>
      </c>
      <c r="N2593" s="70">
        <f>SUM($M$2085:M2593)/($A2593-273.15)</f>
        <v>0</v>
      </c>
      <c r="O2593" s="70">
        <f t="shared" si="146"/>
        <v>0</v>
      </c>
      <c r="P2593" s="70">
        <f t="shared" si="147"/>
        <v>0</v>
      </c>
      <c r="Q2593" s="70">
        <f t="shared" si="148"/>
        <v>0</v>
      </c>
      <c r="S2593" s="8" t="e">
        <f t="shared" si="149"/>
        <v>#DIV/0!</v>
      </c>
      <c r="U2593" s="8">
        <f t="shared" si="150"/>
        <v>31.880041333312498</v>
      </c>
      <c r="V2593" s="8">
        <f t="shared" si="151"/>
        <v>0</v>
      </c>
      <c r="W2593" s="70">
        <f>SUM($V$2085:V2593)/($A2593-273.15)</f>
        <v>0</v>
      </c>
      <c r="X2593" s="70">
        <f t="shared" si="152"/>
        <v>0</v>
      </c>
      <c r="Y2593" s="70">
        <f t="shared" si="153"/>
        <v>0</v>
      </c>
    </row>
    <row r="2594" spans="1:25" s="8" customFormat="1" x14ac:dyDescent="0.25">
      <c r="A2594" s="70">
        <f t="shared" si="154"/>
        <v>783.15</v>
      </c>
      <c r="B2594" s="70">
        <f t="shared" si="155"/>
        <v>38.468665634199844</v>
      </c>
      <c r="C2594" s="70">
        <f t="shared" si="140"/>
        <v>33.591283379004288</v>
      </c>
      <c r="D2594" s="70">
        <f t="shared" si="138"/>
        <v>31.328407494040064</v>
      </c>
      <c r="E2594" s="70">
        <f t="shared" si="139"/>
        <v>33.591283379004288</v>
      </c>
      <c r="G2594" s="70">
        <f t="shared" si="141"/>
        <v>0</v>
      </c>
      <c r="H2594" s="70">
        <f>SUM(G$2085:$G2594)/($A2594-273.15)</f>
        <v>0</v>
      </c>
      <c r="I2594" s="70">
        <f t="shared" si="142"/>
        <v>0</v>
      </c>
      <c r="J2594" s="70">
        <f t="shared" si="143"/>
        <v>0</v>
      </c>
      <c r="K2594" s="70">
        <f t="shared" si="144"/>
        <v>0</v>
      </c>
      <c r="M2594" s="70">
        <f t="shared" si="145"/>
        <v>0</v>
      </c>
      <c r="N2594" s="70">
        <f>SUM($M$2085:M2594)/($A2594-273.15)</f>
        <v>0</v>
      </c>
      <c r="O2594" s="70">
        <f t="shared" si="146"/>
        <v>0</v>
      </c>
      <c r="P2594" s="70">
        <f t="shared" si="147"/>
        <v>0</v>
      </c>
      <c r="Q2594" s="70">
        <f t="shared" si="148"/>
        <v>0</v>
      </c>
      <c r="S2594" s="8" t="e">
        <f t="shared" si="149"/>
        <v>#DIV/0!</v>
      </c>
      <c r="U2594" s="8">
        <f t="shared" si="150"/>
        <v>31.889541335812499</v>
      </c>
      <c r="V2594" s="8">
        <f t="shared" si="151"/>
        <v>0</v>
      </c>
      <c r="W2594" s="70">
        <f>SUM($V$2085:V2594)/($A2594-273.15)</f>
        <v>0</v>
      </c>
      <c r="X2594" s="70">
        <f t="shared" si="152"/>
        <v>0</v>
      </c>
      <c r="Y2594" s="70">
        <f t="shared" si="153"/>
        <v>0</v>
      </c>
    </row>
    <row r="2595" spans="1:25" s="8" customFormat="1" x14ac:dyDescent="0.25">
      <c r="A2595" s="70">
        <f t="shared" si="154"/>
        <v>784.15</v>
      </c>
      <c r="B2595" s="70">
        <f t="shared" si="155"/>
        <v>38.481428500059877</v>
      </c>
      <c r="C2595" s="70">
        <f t="shared" si="140"/>
        <v>33.596057721569672</v>
      </c>
      <c r="D2595" s="70">
        <f t="shared" ref="D2595:D2658" si="156">22.552+(13.209/1000)*$A2595+(3.13*100000)/$A2595/$A2595-(3.389*0.000001)*$A2595*$A2595</f>
        <v>31.335004121094919</v>
      </c>
      <c r="E2595" s="70">
        <f t="shared" si="139"/>
        <v>33.596057721569672</v>
      </c>
      <c r="G2595" s="70">
        <f t="shared" si="141"/>
        <v>0</v>
      </c>
      <c r="H2595" s="70">
        <f>SUM(G$2085:$G2595)/($A2595-273.15)</f>
        <v>0</v>
      </c>
      <c r="I2595" s="70">
        <f t="shared" si="142"/>
        <v>0</v>
      </c>
      <c r="J2595" s="70">
        <f t="shared" si="143"/>
        <v>0</v>
      </c>
      <c r="K2595" s="70">
        <f t="shared" si="144"/>
        <v>0</v>
      </c>
      <c r="M2595" s="70">
        <f t="shared" si="145"/>
        <v>0</v>
      </c>
      <c r="N2595" s="70">
        <f>SUM($M$2085:M2595)/($A2595-273.15)</f>
        <v>0</v>
      </c>
      <c r="O2595" s="70">
        <f t="shared" si="146"/>
        <v>0</v>
      </c>
      <c r="P2595" s="70">
        <f t="shared" si="147"/>
        <v>0</v>
      </c>
      <c r="Q2595" s="70">
        <f t="shared" si="148"/>
        <v>0</v>
      </c>
      <c r="S2595" s="8" t="e">
        <f t="shared" si="149"/>
        <v>#DIV/0!</v>
      </c>
      <c r="U2595" s="8">
        <f t="shared" si="150"/>
        <v>31.899057188312497</v>
      </c>
      <c r="V2595" s="8">
        <f t="shared" si="151"/>
        <v>0</v>
      </c>
      <c r="W2595" s="70">
        <f>SUM($V$2085:V2595)/($A2595-273.15)</f>
        <v>0</v>
      </c>
      <c r="X2595" s="70">
        <f t="shared" si="152"/>
        <v>0</v>
      </c>
      <c r="Y2595" s="70">
        <f t="shared" si="153"/>
        <v>0</v>
      </c>
    </row>
    <row r="2596" spans="1:25" s="8" customFormat="1" x14ac:dyDescent="0.25">
      <c r="A2596" s="70">
        <f t="shared" si="154"/>
        <v>785.15</v>
      </c>
      <c r="B2596" s="70">
        <f t="shared" si="155"/>
        <v>38.49419683730882</v>
      </c>
      <c r="C2596" s="70">
        <f t="shared" si="140"/>
        <v>33.60082675870926</v>
      </c>
      <c r="D2596" s="70">
        <f t="shared" si="156"/>
        <v>31.341598937218599</v>
      </c>
      <c r="E2596" s="70">
        <f t="shared" si="139"/>
        <v>33.60082675870926</v>
      </c>
      <c r="G2596" s="70">
        <f t="shared" si="141"/>
        <v>0</v>
      </c>
      <c r="H2596" s="70">
        <f>SUM(G$2085:$G2596)/($A2596-273.15)</f>
        <v>0</v>
      </c>
      <c r="I2596" s="70">
        <f t="shared" si="142"/>
        <v>0</v>
      </c>
      <c r="J2596" s="70">
        <f t="shared" si="143"/>
        <v>0</v>
      </c>
      <c r="K2596" s="70">
        <f t="shared" si="144"/>
        <v>0</v>
      </c>
      <c r="M2596" s="70">
        <f t="shared" si="145"/>
        <v>0</v>
      </c>
      <c r="N2596" s="70">
        <f>SUM($M$2085:M2596)/($A2596-273.15)</f>
        <v>0</v>
      </c>
      <c r="O2596" s="70">
        <f t="shared" si="146"/>
        <v>0</v>
      </c>
      <c r="P2596" s="70">
        <f t="shared" si="147"/>
        <v>0</v>
      </c>
      <c r="Q2596" s="70">
        <f t="shared" si="148"/>
        <v>0</v>
      </c>
      <c r="S2596" s="8" t="e">
        <f t="shared" si="149"/>
        <v>#DIV/0!</v>
      </c>
      <c r="U2596" s="8">
        <f t="shared" si="150"/>
        <v>31.908588890812499</v>
      </c>
      <c r="V2596" s="8">
        <f t="shared" si="151"/>
        <v>0</v>
      </c>
      <c r="W2596" s="70">
        <f>SUM($V$2085:V2596)/($A2596-273.15)</f>
        <v>0</v>
      </c>
      <c r="X2596" s="70">
        <f t="shared" si="152"/>
        <v>0</v>
      </c>
      <c r="Y2596" s="70">
        <f t="shared" si="153"/>
        <v>0</v>
      </c>
    </row>
    <row r="2597" spans="1:25" s="8" customFormat="1" x14ac:dyDescent="0.25">
      <c r="A2597" s="70">
        <f t="shared" si="154"/>
        <v>786.15</v>
      </c>
      <c r="B2597" s="70">
        <f t="shared" si="155"/>
        <v>38.506970577446694</v>
      </c>
      <c r="C2597" s="70">
        <f t="shared" si="140"/>
        <v>33.605590513485026</v>
      </c>
      <c r="D2597" s="70">
        <f t="shared" si="156"/>
        <v>31.348191917154299</v>
      </c>
      <c r="E2597" s="70">
        <f t="shared" ref="E2597:E2660" si="157">31.012+(4.19/1000)*$A2597-(2.858*100000)/$A2597/$A2597-(0.385*0.000001)*$A2597*$A2597</f>
        <v>33.605590513485026</v>
      </c>
      <c r="G2597" s="70">
        <f t="shared" si="141"/>
        <v>0</v>
      </c>
      <c r="H2597" s="70">
        <f>SUM(G$2085:$G2597)/($A2597-273.15)</f>
        <v>0</v>
      </c>
      <c r="I2597" s="70">
        <f t="shared" si="142"/>
        <v>0</v>
      </c>
      <c r="J2597" s="70">
        <f t="shared" si="143"/>
        <v>0</v>
      </c>
      <c r="K2597" s="70">
        <f t="shared" si="144"/>
        <v>0</v>
      </c>
      <c r="M2597" s="70">
        <f t="shared" si="145"/>
        <v>0</v>
      </c>
      <c r="N2597" s="70">
        <f>SUM($M$2085:M2597)/($A2597-273.15)</f>
        <v>0</v>
      </c>
      <c r="O2597" s="70">
        <f t="shared" si="146"/>
        <v>0</v>
      </c>
      <c r="P2597" s="70">
        <f t="shared" si="147"/>
        <v>0</v>
      </c>
      <c r="Q2597" s="70">
        <f t="shared" si="148"/>
        <v>0</v>
      </c>
      <c r="S2597" s="8" t="e">
        <f t="shared" si="149"/>
        <v>#DIV/0!</v>
      </c>
      <c r="U2597" s="8">
        <f t="shared" si="150"/>
        <v>31.918136443312498</v>
      </c>
      <c r="V2597" s="8">
        <f t="shared" si="151"/>
        <v>0</v>
      </c>
      <c r="W2597" s="70">
        <f>SUM($V$2085:V2597)/($A2597-273.15)</f>
        <v>0</v>
      </c>
      <c r="X2597" s="70">
        <f t="shared" si="152"/>
        <v>0</v>
      </c>
      <c r="Y2597" s="70">
        <f t="shared" si="153"/>
        <v>0</v>
      </c>
    </row>
    <row r="2598" spans="1:25" s="8" customFormat="1" x14ac:dyDescent="0.25">
      <c r="A2598" s="70">
        <f t="shared" si="154"/>
        <v>787.15</v>
      </c>
      <c r="B2598" s="70">
        <f t="shared" si="155"/>
        <v>38.519749652408308</v>
      </c>
      <c r="C2598" s="70">
        <f t="shared" ref="C2598:C2661" si="158">31.012+(4.19/1000)*$A2598-(2.858*100000)/$A2598/$A2598-(0.385*0.000001)*$A2598*$A2598</f>
        <v>33.610349008812534</v>
      </c>
      <c r="D2598" s="70">
        <f t="shared" si="156"/>
        <v>31.354783035805561</v>
      </c>
      <c r="E2598" s="70">
        <f t="shared" si="157"/>
        <v>33.610349008812534</v>
      </c>
      <c r="G2598" s="70">
        <f t="shared" ref="G2598:G2661" si="159">($I$2039*$B2598+$I$2040*$C2598+$I$2041*$D2598)</f>
        <v>0</v>
      </c>
      <c r="H2598" s="70">
        <f>SUM(G$2085:$G2598)/($A2598-273.15)</f>
        <v>0</v>
      </c>
      <c r="I2598" s="70">
        <f t="shared" ref="I2598:I2661" si="160">H2598*($A2598-273.15)*0.000001</f>
        <v>0</v>
      </c>
      <c r="J2598" s="70">
        <f t="shared" ref="J2598:J2661" si="161">$N$2039-I2598</f>
        <v>0</v>
      </c>
      <c r="K2598" s="70">
        <f t="shared" ref="K2598:K2661" si="162">IF(AND(J2598&gt;0,J2599&lt;0),A2598-273.15,0)</f>
        <v>0</v>
      </c>
      <c r="M2598" s="70">
        <f t="shared" ref="M2598:M2661" si="163">($K$2050*$B2598+$K$2049*$C2598+$K$2048*$D2598+$K$2047*$E2598)</f>
        <v>0</v>
      </c>
      <c r="N2598" s="70">
        <f>SUM($M$2085:M2598)/($A2598-273.15)</f>
        <v>0</v>
      </c>
      <c r="O2598" s="70">
        <f t="shared" ref="O2598:O2661" si="164">N2598*($A2598-273.15)*0.000001</f>
        <v>0</v>
      </c>
      <c r="P2598" s="70">
        <f t="shared" ref="P2598:P2661" si="165">$N$2039-O2598</f>
        <v>0</v>
      </c>
      <c r="Q2598" s="70">
        <f t="shared" ref="Q2598:Q2661" si="166">IF(AND(P2598&gt;0,P2599&lt;0),A2598-273.15,0)</f>
        <v>0</v>
      </c>
      <c r="S2598" s="8" t="e">
        <f t="shared" ref="S2598:S2661" si="167">IF($P$2050-$A2598=0,$O2598,0)</f>
        <v>#DIV/0!</v>
      </c>
      <c r="U2598" s="8">
        <f t="shared" ref="U2598:U2661" si="168">29.304-(2.905/1000)*$A2598-(0*100000)/$A2598/$A2598+(7.925*0.000001)*$A2598*$A2598</f>
        <v>31.927699845812498</v>
      </c>
      <c r="V2598" s="8">
        <f t="shared" ref="V2598:V2661" si="169">($L$2071*$B2598+$L$2072*$C2598+$L$2070*$D2598+$L$2073*$U2598)</f>
        <v>0</v>
      </c>
      <c r="W2598" s="70">
        <f>SUM($V$2085:V2598)/($A2598-273.15)</f>
        <v>0</v>
      </c>
      <c r="X2598" s="70">
        <f t="shared" ref="X2598:X2661" si="170">W2598*($A2598-273.15)*0.000001</f>
        <v>0</v>
      </c>
      <c r="Y2598" s="70">
        <f t="shared" ref="Y2598:Y2661" si="171">$N$2039-X2598</f>
        <v>0</v>
      </c>
    </row>
    <row r="2599" spans="1:25" s="8" customFormat="1" x14ac:dyDescent="0.25">
      <c r="A2599" s="70">
        <f t="shared" ref="A2599:A2662" si="172">A2598+1</f>
        <v>788.15</v>
      </c>
      <c r="B2599" s="70">
        <f t="shared" si="155"/>
        <v>38.532533994560048</v>
      </c>
      <c r="C2599" s="70">
        <f t="shared" si="158"/>
        <v>33.615102267462063</v>
      </c>
      <c r="D2599" s="70">
        <f t="shared" si="156"/>
        <v>31.361372268235019</v>
      </c>
      <c r="E2599" s="70">
        <f t="shared" si="157"/>
        <v>33.615102267462063</v>
      </c>
      <c r="G2599" s="70">
        <f t="shared" si="159"/>
        <v>0</v>
      </c>
      <c r="H2599" s="70">
        <f>SUM(G$2085:$G2599)/($A2599-273.15)</f>
        <v>0</v>
      </c>
      <c r="I2599" s="70">
        <f t="shared" si="160"/>
        <v>0</v>
      </c>
      <c r="J2599" s="70">
        <f t="shared" si="161"/>
        <v>0</v>
      </c>
      <c r="K2599" s="70">
        <f t="shared" si="162"/>
        <v>0</v>
      </c>
      <c r="M2599" s="70">
        <f t="shared" si="163"/>
        <v>0</v>
      </c>
      <c r="N2599" s="70">
        <f>SUM($M$2085:M2599)/($A2599-273.15)</f>
        <v>0</v>
      </c>
      <c r="O2599" s="70">
        <f t="shared" si="164"/>
        <v>0</v>
      </c>
      <c r="P2599" s="70">
        <f t="shared" si="165"/>
        <v>0</v>
      </c>
      <c r="Q2599" s="70">
        <f t="shared" si="166"/>
        <v>0</v>
      </c>
      <c r="S2599" s="8" t="e">
        <f t="shared" si="167"/>
        <v>#DIV/0!</v>
      </c>
      <c r="U2599" s="8">
        <f t="shared" si="168"/>
        <v>31.937279098312498</v>
      </c>
      <c r="V2599" s="8">
        <f t="shared" si="169"/>
        <v>0</v>
      </c>
      <c r="W2599" s="70">
        <f>SUM($V$2085:V2599)/($A2599-273.15)</f>
        <v>0</v>
      </c>
      <c r="X2599" s="70">
        <f t="shared" si="170"/>
        <v>0</v>
      </c>
      <c r="Y2599" s="70">
        <f t="shared" si="171"/>
        <v>0</v>
      </c>
    </row>
    <row r="2600" spans="1:25" s="8" customFormat="1" x14ac:dyDescent="0.25">
      <c r="A2600" s="70">
        <f t="shared" si="172"/>
        <v>789.15</v>
      </c>
      <c r="B2600" s="70">
        <f t="shared" si="155"/>
        <v>38.545323536696564</v>
      </c>
      <c r="C2600" s="70">
        <f t="shared" si="158"/>
        <v>33.619850312059697</v>
      </c>
      <c r="D2600" s="70">
        <f t="shared" si="156"/>
        <v>31.367959589663215</v>
      </c>
      <c r="E2600" s="70">
        <f t="shared" si="157"/>
        <v>33.619850312059697</v>
      </c>
      <c r="G2600" s="70">
        <f t="shared" si="159"/>
        <v>0</v>
      </c>
      <c r="H2600" s="70">
        <f>SUM(G$2085:$G2600)/($A2600-273.15)</f>
        <v>0</v>
      </c>
      <c r="I2600" s="70">
        <f t="shared" si="160"/>
        <v>0</v>
      </c>
      <c r="J2600" s="70">
        <f t="shared" si="161"/>
        <v>0</v>
      </c>
      <c r="K2600" s="70">
        <f t="shared" si="162"/>
        <v>0</v>
      </c>
      <c r="M2600" s="70">
        <f t="shared" si="163"/>
        <v>0</v>
      </c>
      <c r="N2600" s="70">
        <f>SUM($M$2085:M2600)/($A2600-273.15)</f>
        <v>0</v>
      </c>
      <c r="O2600" s="70">
        <f t="shared" si="164"/>
        <v>0</v>
      </c>
      <c r="P2600" s="70">
        <f t="shared" si="165"/>
        <v>0</v>
      </c>
      <c r="Q2600" s="70">
        <f t="shared" si="166"/>
        <v>0</v>
      </c>
      <c r="S2600" s="8" t="e">
        <f t="shared" si="167"/>
        <v>#DIV/0!</v>
      </c>
      <c r="U2600" s="8">
        <f t="shared" si="168"/>
        <v>31.946874200812498</v>
      </c>
      <c r="V2600" s="8">
        <f t="shared" si="169"/>
        <v>0</v>
      </c>
      <c r="W2600" s="70">
        <f>SUM($V$2085:V2600)/($A2600-273.15)</f>
        <v>0</v>
      </c>
      <c r="X2600" s="70">
        <f t="shared" si="170"/>
        <v>0</v>
      </c>
      <c r="Y2600" s="70">
        <f t="shared" si="171"/>
        <v>0</v>
      </c>
    </row>
    <row r="2601" spans="1:25" s="8" customFormat="1" x14ac:dyDescent="0.25">
      <c r="A2601" s="70">
        <f t="shared" si="172"/>
        <v>790.15</v>
      </c>
      <c r="B2601" s="70">
        <f t="shared" si="155"/>
        <v>38.558118212037442</v>
      </c>
      <c r="C2601" s="70">
        <f t="shared" si="158"/>
        <v>33.624593165088477</v>
      </c>
      <c r="D2601" s="70">
        <f t="shared" si="156"/>
        <v>31.374544975467391</v>
      </c>
      <c r="E2601" s="70">
        <f t="shared" si="157"/>
        <v>33.624593165088477</v>
      </c>
      <c r="G2601" s="70">
        <f t="shared" si="159"/>
        <v>0</v>
      </c>
      <c r="H2601" s="70">
        <f>SUM(G$2085:$G2601)/($A2601-273.15)</f>
        <v>0</v>
      </c>
      <c r="I2601" s="70">
        <f t="shared" si="160"/>
        <v>0</v>
      </c>
      <c r="J2601" s="70">
        <f t="shared" si="161"/>
        <v>0</v>
      </c>
      <c r="K2601" s="70">
        <f t="shared" si="162"/>
        <v>0</v>
      </c>
      <c r="M2601" s="70">
        <f t="shared" si="163"/>
        <v>0</v>
      </c>
      <c r="N2601" s="70">
        <f>SUM($M$2085:M2601)/($A2601-273.15)</f>
        <v>0</v>
      </c>
      <c r="O2601" s="70">
        <f t="shared" si="164"/>
        <v>0</v>
      </c>
      <c r="P2601" s="70">
        <f t="shared" si="165"/>
        <v>0</v>
      </c>
      <c r="Q2601" s="70">
        <f t="shared" si="166"/>
        <v>0</v>
      </c>
      <c r="S2601" s="8" t="e">
        <f t="shared" si="167"/>
        <v>#DIV/0!</v>
      </c>
      <c r="U2601" s="8">
        <f t="shared" si="168"/>
        <v>31.956485153312499</v>
      </c>
      <c r="V2601" s="8">
        <f t="shared" si="169"/>
        <v>0</v>
      </c>
      <c r="W2601" s="70">
        <f>SUM($V$2085:V2601)/($A2601-273.15)</f>
        <v>0</v>
      </c>
      <c r="X2601" s="70">
        <f t="shared" si="170"/>
        <v>0</v>
      </c>
      <c r="Y2601" s="70">
        <f t="shared" si="171"/>
        <v>0</v>
      </c>
    </row>
    <row r="2602" spans="1:25" s="8" customFormat="1" x14ac:dyDescent="0.25">
      <c r="A2602" s="70">
        <f t="shared" si="172"/>
        <v>791.15</v>
      </c>
      <c r="B2602" s="70">
        <f t="shared" si="155"/>
        <v>38.570917954224107</v>
      </c>
      <c r="C2602" s="70">
        <f t="shared" si="158"/>
        <v>33.629330848889389</v>
      </c>
      <c r="D2602" s="70">
        <f t="shared" si="156"/>
        <v>31.381128401180312</v>
      </c>
      <c r="E2602" s="70">
        <f t="shared" si="157"/>
        <v>33.629330848889389</v>
      </c>
      <c r="G2602" s="70">
        <f t="shared" si="159"/>
        <v>0</v>
      </c>
      <c r="H2602" s="70">
        <f>SUM(G$2085:$G2602)/($A2602-273.15)</f>
        <v>0</v>
      </c>
      <c r="I2602" s="70">
        <f t="shared" si="160"/>
        <v>0</v>
      </c>
      <c r="J2602" s="70">
        <f t="shared" si="161"/>
        <v>0</v>
      </c>
      <c r="K2602" s="70">
        <f t="shared" si="162"/>
        <v>0</v>
      </c>
      <c r="M2602" s="70">
        <f t="shared" si="163"/>
        <v>0</v>
      </c>
      <c r="N2602" s="70">
        <f>SUM($M$2085:M2602)/($A2602-273.15)</f>
        <v>0</v>
      </c>
      <c r="O2602" s="70">
        <f t="shared" si="164"/>
        <v>0</v>
      </c>
      <c r="P2602" s="70">
        <f t="shared" si="165"/>
        <v>0</v>
      </c>
      <c r="Q2602" s="70">
        <f t="shared" si="166"/>
        <v>0</v>
      </c>
      <c r="S2602" s="8" t="e">
        <f t="shared" si="167"/>
        <v>#DIV/0!</v>
      </c>
      <c r="U2602" s="8">
        <f t="shared" si="168"/>
        <v>31.966111955812497</v>
      </c>
      <c r="V2602" s="8">
        <f t="shared" si="169"/>
        <v>0</v>
      </c>
      <c r="W2602" s="70">
        <f>SUM($V$2085:V2602)/($A2602-273.15)</f>
        <v>0</v>
      </c>
      <c r="X2602" s="70">
        <f t="shared" si="170"/>
        <v>0</v>
      </c>
      <c r="Y2602" s="70">
        <f t="shared" si="171"/>
        <v>0</v>
      </c>
    </row>
    <row r="2603" spans="1:25" s="8" customFormat="1" x14ac:dyDescent="0.25">
      <c r="A2603" s="70">
        <f t="shared" si="172"/>
        <v>792.15</v>
      </c>
      <c r="B2603" s="70">
        <f t="shared" ref="B2603:B2666" si="173">21.87+(22.56/1000)*$A2603+(8.489*100000)/$A2603/$A2603-(4*0.000001)*$A2603*$A2603</f>
        <v>38.583722697316546</v>
      </c>
      <c r="C2603" s="70">
        <f t="shared" si="158"/>
        <v>33.634063385662543</v>
      </c>
      <c r="D2603" s="70">
        <f t="shared" si="156"/>
        <v>31.387709842489073</v>
      </c>
      <c r="E2603" s="70">
        <f t="shared" si="157"/>
        <v>33.634063385662543</v>
      </c>
      <c r="G2603" s="70">
        <f t="shared" si="159"/>
        <v>0</v>
      </c>
      <c r="H2603" s="70">
        <f>SUM(G$2085:$G2603)/($A2603-273.15)</f>
        <v>0</v>
      </c>
      <c r="I2603" s="70">
        <f t="shared" si="160"/>
        <v>0</v>
      </c>
      <c r="J2603" s="70">
        <f t="shared" si="161"/>
        <v>0</v>
      </c>
      <c r="K2603" s="70">
        <f t="shared" si="162"/>
        <v>0</v>
      </c>
      <c r="M2603" s="70">
        <f t="shared" si="163"/>
        <v>0</v>
      </c>
      <c r="N2603" s="70">
        <f>SUM($M$2085:M2603)/($A2603-273.15)</f>
        <v>0</v>
      </c>
      <c r="O2603" s="70">
        <f t="shared" si="164"/>
        <v>0</v>
      </c>
      <c r="P2603" s="70">
        <f t="shared" si="165"/>
        <v>0</v>
      </c>
      <c r="Q2603" s="70">
        <f t="shared" si="166"/>
        <v>0</v>
      </c>
      <c r="S2603" s="8" t="e">
        <f t="shared" si="167"/>
        <v>#DIV/0!</v>
      </c>
      <c r="U2603" s="8">
        <f t="shared" si="168"/>
        <v>31.975754608312496</v>
      </c>
      <c r="V2603" s="8">
        <f t="shared" si="169"/>
        <v>0</v>
      </c>
      <c r="W2603" s="70">
        <f>SUM($V$2085:V2603)/($A2603-273.15)</f>
        <v>0</v>
      </c>
      <c r="X2603" s="70">
        <f t="shared" si="170"/>
        <v>0</v>
      </c>
      <c r="Y2603" s="70">
        <f t="shared" si="171"/>
        <v>0</v>
      </c>
    </row>
    <row r="2604" spans="1:25" s="8" customFormat="1" x14ac:dyDescent="0.25">
      <c r="A2604" s="70">
        <f t="shared" si="172"/>
        <v>793.15</v>
      </c>
      <c r="B2604" s="70">
        <f t="shared" si="173"/>
        <v>38.596532375790176</v>
      </c>
      <c r="C2604" s="70">
        <f t="shared" si="158"/>
        <v>33.638790797468161</v>
      </c>
      <c r="D2604" s="70">
        <f t="shared" si="156"/>
        <v>31.394289275233934</v>
      </c>
      <c r="E2604" s="70">
        <f t="shared" si="157"/>
        <v>33.638790797468161</v>
      </c>
      <c r="G2604" s="70">
        <f t="shared" si="159"/>
        <v>0</v>
      </c>
      <c r="H2604" s="70">
        <f>SUM(G$2085:$G2604)/($A2604-273.15)</f>
        <v>0</v>
      </c>
      <c r="I2604" s="70">
        <f t="shared" si="160"/>
        <v>0</v>
      </c>
      <c r="J2604" s="70">
        <f t="shared" si="161"/>
        <v>0</v>
      </c>
      <c r="K2604" s="70">
        <f t="shared" si="162"/>
        <v>0</v>
      </c>
      <c r="M2604" s="70">
        <f t="shared" si="163"/>
        <v>0</v>
      </c>
      <c r="N2604" s="70">
        <f>SUM($M$2085:M2604)/($A2604-273.15)</f>
        <v>0</v>
      </c>
      <c r="O2604" s="70">
        <f t="shared" si="164"/>
        <v>0</v>
      </c>
      <c r="P2604" s="70">
        <f t="shared" si="165"/>
        <v>0</v>
      </c>
      <c r="Q2604" s="70">
        <f t="shared" si="166"/>
        <v>0</v>
      </c>
      <c r="S2604" s="8" t="e">
        <f t="shared" si="167"/>
        <v>#DIV/0!</v>
      </c>
      <c r="U2604" s="8">
        <f t="shared" si="168"/>
        <v>31.985413110812498</v>
      </c>
      <c r="V2604" s="8">
        <f t="shared" si="169"/>
        <v>0</v>
      </c>
      <c r="W2604" s="70">
        <f>SUM($V$2085:V2604)/($A2604-273.15)</f>
        <v>0</v>
      </c>
      <c r="X2604" s="70">
        <f t="shared" si="170"/>
        <v>0</v>
      </c>
      <c r="Y2604" s="70">
        <f t="shared" si="171"/>
        <v>0</v>
      </c>
    </row>
    <row r="2605" spans="1:25" s="8" customFormat="1" x14ac:dyDescent="0.25">
      <c r="A2605" s="70">
        <f t="shared" si="172"/>
        <v>794.15</v>
      </c>
      <c r="B2605" s="70">
        <f t="shared" si="173"/>
        <v>38.609346924532694</v>
      </c>
      <c r="C2605" s="70">
        <f t="shared" si="158"/>
        <v>33.643513106227665</v>
      </c>
      <c r="D2605" s="70">
        <f t="shared" si="156"/>
        <v>31.40086667540719</v>
      </c>
      <c r="E2605" s="70">
        <f t="shared" si="157"/>
        <v>33.643513106227665</v>
      </c>
      <c r="G2605" s="70">
        <f t="shared" si="159"/>
        <v>0</v>
      </c>
      <c r="H2605" s="70">
        <f>SUM(G$2085:$G2605)/($A2605-273.15)</f>
        <v>0</v>
      </c>
      <c r="I2605" s="70">
        <f t="shared" si="160"/>
        <v>0</v>
      </c>
      <c r="J2605" s="70">
        <f t="shared" si="161"/>
        <v>0</v>
      </c>
      <c r="K2605" s="70">
        <f t="shared" si="162"/>
        <v>0</v>
      </c>
      <c r="M2605" s="70">
        <f t="shared" si="163"/>
        <v>0</v>
      </c>
      <c r="N2605" s="70">
        <f>SUM($M$2085:M2605)/($A2605-273.15)</f>
        <v>0</v>
      </c>
      <c r="O2605" s="70">
        <f t="shared" si="164"/>
        <v>0</v>
      </c>
      <c r="P2605" s="70">
        <f t="shared" si="165"/>
        <v>0</v>
      </c>
      <c r="Q2605" s="70">
        <f t="shared" si="166"/>
        <v>0</v>
      </c>
      <c r="S2605" s="8" t="e">
        <f t="shared" si="167"/>
        <v>#DIV/0!</v>
      </c>
      <c r="U2605" s="8">
        <f t="shared" si="168"/>
        <v>31.995087463312501</v>
      </c>
      <c r="V2605" s="8">
        <f t="shared" si="169"/>
        <v>0</v>
      </c>
      <c r="W2605" s="70">
        <f>SUM($V$2085:V2605)/($A2605-273.15)</f>
        <v>0</v>
      </c>
      <c r="X2605" s="70">
        <f t="shared" si="170"/>
        <v>0</v>
      </c>
      <c r="Y2605" s="70">
        <f t="shared" si="171"/>
        <v>0</v>
      </c>
    </row>
    <row r="2606" spans="1:25" s="8" customFormat="1" x14ac:dyDescent="0.25">
      <c r="A2606" s="70">
        <f t="shared" si="172"/>
        <v>795.15</v>
      </c>
      <c r="B2606" s="70">
        <f t="shared" si="173"/>
        <v>38.622166278840965</v>
      </c>
      <c r="C2606" s="70">
        <f t="shared" si="158"/>
        <v>33.648230333724712</v>
      </c>
      <c r="D2606" s="70">
        <f t="shared" si="156"/>
        <v>31.40744201915199</v>
      </c>
      <c r="E2606" s="70">
        <f t="shared" si="157"/>
        <v>33.648230333724712</v>
      </c>
      <c r="G2606" s="70">
        <f t="shared" si="159"/>
        <v>0</v>
      </c>
      <c r="H2606" s="70">
        <f>SUM(G$2085:$G2606)/($A2606-273.15)</f>
        <v>0</v>
      </c>
      <c r="I2606" s="70">
        <f t="shared" si="160"/>
        <v>0</v>
      </c>
      <c r="J2606" s="70">
        <f t="shared" si="161"/>
        <v>0</v>
      </c>
      <c r="K2606" s="70">
        <f t="shared" si="162"/>
        <v>0</v>
      </c>
      <c r="M2606" s="70">
        <f t="shared" si="163"/>
        <v>0</v>
      </c>
      <c r="N2606" s="70">
        <f>SUM($M$2085:M2606)/($A2606-273.15)</f>
        <v>0</v>
      </c>
      <c r="O2606" s="70">
        <f t="shared" si="164"/>
        <v>0</v>
      </c>
      <c r="P2606" s="70">
        <f t="shared" si="165"/>
        <v>0</v>
      </c>
      <c r="Q2606" s="70">
        <f t="shared" si="166"/>
        <v>0</v>
      </c>
      <c r="S2606" s="8" t="e">
        <f t="shared" si="167"/>
        <v>#DIV/0!</v>
      </c>
      <c r="U2606" s="8">
        <f t="shared" si="168"/>
        <v>32.004777665812497</v>
      </c>
      <c r="V2606" s="8">
        <f t="shared" si="169"/>
        <v>0</v>
      </c>
      <c r="W2606" s="70">
        <f>SUM($V$2085:V2606)/($A2606-273.15)</f>
        <v>0</v>
      </c>
      <c r="X2606" s="70">
        <f t="shared" si="170"/>
        <v>0</v>
      </c>
      <c r="Y2606" s="70">
        <f t="shared" si="171"/>
        <v>0</v>
      </c>
    </row>
    <row r="2607" spans="1:25" s="8" customFormat="1" x14ac:dyDescent="0.25">
      <c r="A2607" s="70">
        <f t="shared" si="172"/>
        <v>796.15</v>
      </c>
      <c r="B2607" s="70">
        <f t="shared" si="173"/>
        <v>38.634990374417974</v>
      </c>
      <c r="C2607" s="70">
        <f t="shared" si="158"/>
        <v>33.652942501606262</v>
      </c>
      <c r="D2607" s="70">
        <f t="shared" si="156"/>
        <v>31.414015282761223</v>
      </c>
      <c r="E2607" s="70">
        <f t="shared" si="157"/>
        <v>33.652942501606262</v>
      </c>
      <c r="G2607" s="70">
        <f t="shared" si="159"/>
        <v>0</v>
      </c>
      <c r="H2607" s="70">
        <f>SUM(G$2085:$G2607)/($A2607-273.15)</f>
        <v>0</v>
      </c>
      <c r="I2607" s="70">
        <f t="shared" si="160"/>
        <v>0</v>
      </c>
      <c r="J2607" s="70">
        <f t="shared" si="161"/>
        <v>0</v>
      </c>
      <c r="K2607" s="70">
        <f t="shared" si="162"/>
        <v>0</v>
      </c>
      <c r="M2607" s="70">
        <f t="shared" si="163"/>
        <v>0</v>
      </c>
      <c r="N2607" s="70">
        <f>SUM($M$2085:M2607)/($A2607-273.15)</f>
        <v>0</v>
      </c>
      <c r="O2607" s="70">
        <f t="shared" si="164"/>
        <v>0</v>
      </c>
      <c r="P2607" s="70">
        <f t="shared" si="165"/>
        <v>0</v>
      </c>
      <c r="Q2607" s="70">
        <f t="shared" si="166"/>
        <v>0</v>
      </c>
      <c r="S2607" s="8" t="e">
        <f t="shared" si="167"/>
        <v>#DIV/0!</v>
      </c>
      <c r="U2607" s="8">
        <f t="shared" si="168"/>
        <v>32.014483718312498</v>
      </c>
      <c r="V2607" s="8">
        <f t="shared" si="169"/>
        <v>0</v>
      </c>
      <c r="W2607" s="70">
        <f>SUM($V$2085:V2607)/($A2607-273.15)</f>
        <v>0</v>
      </c>
      <c r="X2607" s="70">
        <f t="shared" si="170"/>
        <v>0</v>
      </c>
      <c r="Y2607" s="70">
        <f t="shared" si="171"/>
        <v>0</v>
      </c>
    </row>
    <row r="2608" spans="1:25" s="8" customFormat="1" x14ac:dyDescent="0.25">
      <c r="A2608" s="70">
        <f t="shared" si="172"/>
        <v>797.15</v>
      </c>
      <c r="B2608" s="70">
        <f t="shared" si="173"/>
        <v>38.647819147369724</v>
      </c>
      <c r="C2608" s="70">
        <f t="shared" si="158"/>
        <v>33.657649631383542</v>
      </c>
      <c r="D2608" s="70">
        <f t="shared" si="156"/>
        <v>31.420586442676363</v>
      </c>
      <c r="E2608" s="70">
        <f t="shared" si="157"/>
        <v>33.657649631383542</v>
      </c>
      <c r="G2608" s="70">
        <f t="shared" si="159"/>
        <v>0</v>
      </c>
      <c r="H2608" s="70">
        <f>SUM(G$2085:$G2608)/($A2608-273.15)</f>
        <v>0</v>
      </c>
      <c r="I2608" s="70">
        <f t="shared" si="160"/>
        <v>0</v>
      </c>
      <c r="J2608" s="70">
        <f t="shared" si="161"/>
        <v>0</v>
      </c>
      <c r="K2608" s="70">
        <f t="shared" si="162"/>
        <v>0</v>
      </c>
      <c r="M2608" s="70">
        <f t="shared" si="163"/>
        <v>0</v>
      </c>
      <c r="N2608" s="70">
        <f>SUM($M$2085:M2608)/($A2608-273.15)</f>
        <v>0</v>
      </c>
      <c r="O2608" s="70">
        <f t="shared" si="164"/>
        <v>0</v>
      </c>
      <c r="P2608" s="70">
        <f t="shared" si="165"/>
        <v>0</v>
      </c>
      <c r="Q2608" s="70">
        <f t="shared" si="166"/>
        <v>0</v>
      </c>
      <c r="S2608" s="8" t="e">
        <f t="shared" si="167"/>
        <v>#DIV/0!</v>
      </c>
      <c r="U2608" s="8">
        <f t="shared" si="168"/>
        <v>32.024205620812495</v>
      </c>
      <c r="V2608" s="8">
        <f t="shared" si="169"/>
        <v>0</v>
      </c>
      <c r="W2608" s="70">
        <f>SUM($V$2085:V2608)/($A2608-273.15)</f>
        <v>0</v>
      </c>
      <c r="X2608" s="70">
        <f t="shared" si="170"/>
        <v>0</v>
      </c>
      <c r="Y2608" s="70">
        <f t="shared" si="171"/>
        <v>0</v>
      </c>
    </row>
    <row r="2609" spans="1:25" s="8" customFormat="1" x14ac:dyDescent="0.25">
      <c r="A2609" s="70">
        <f t="shared" si="172"/>
        <v>798.15</v>
      </c>
      <c r="B2609" s="70">
        <f t="shared" si="173"/>
        <v>38.660652534202228</v>
      </c>
      <c r="C2609" s="70">
        <f t="shared" si="158"/>
        <v>33.662351744433153</v>
      </c>
      <c r="D2609" s="70">
        <f t="shared" si="156"/>
        <v>31.427155475486412</v>
      </c>
      <c r="E2609" s="70">
        <f t="shared" si="157"/>
        <v>33.662351744433153</v>
      </c>
      <c r="G2609" s="70">
        <f t="shared" si="159"/>
        <v>0</v>
      </c>
      <c r="H2609" s="70">
        <f>SUM(G$2085:$G2609)/($A2609-273.15)</f>
        <v>0</v>
      </c>
      <c r="I2609" s="70">
        <f t="shared" si="160"/>
        <v>0</v>
      </c>
      <c r="J2609" s="70">
        <f t="shared" si="161"/>
        <v>0</v>
      </c>
      <c r="K2609" s="70">
        <f t="shared" si="162"/>
        <v>0</v>
      </c>
      <c r="M2609" s="70">
        <f t="shared" si="163"/>
        <v>0</v>
      </c>
      <c r="N2609" s="70">
        <f>SUM($M$2085:M2609)/($A2609-273.15)</f>
        <v>0</v>
      </c>
      <c r="O2609" s="70">
        <f t="shared" si="164"/>
        <v>0</v>
      </c>
      <c r="P2609" s="70">
        <f t="shared" si="165"/>
        <v>0</v>
      </c>
      <c r="Q2609" s="70">
        <f t="shared" si="166"/>
        <v>0</v>
      </c>
      <c r="S2609" s="8" t="e">
        <f t="shared" si="167"/>
        <v>#DIV/0!</v>
      </c>
      <c r="U2609" s="8">
        <f t="shared" si="168"/>
        <v>32.033943373312496</v>
      </c>
      <c r="V2609" s="8">
        <f t="shared" si="169"/>
        <v>0</v>
      </c>
      <c r="W2609" s="70">
        <f>SUM($V$2085:V2609)/($A2609-273.15)</f>
        <v>0</v>
      </c>
      <c r="X2609" s="70">
        <f t="shared" si="170"/>
        <v>0</v>
      </c>
      <c r="Y2609" s="70">
        <f t="shared" si="171"/>
        <v>0</v>
      </c>
    </row>
    <row r="2610" spans="1:25" s="8" customFormat="1" x14ac:dyDescent="0.25">
      <c r="A2610" s="70">
        <f t="shared" si="172"/>
        <v>799.15</v>
      </c>
      <c r="B2610" s="70">
        <f t="shared" si="173"/>
        <v>38.673490471818539</v>
      </c>
      <c r="C2610" s="70">
        <f t="shared" si="158"/>
        <v>33.667048861998019</v>
      </c>
      <c r="D2610" s="70">
        <f t="shared" si="156"/>
        <v>31.433722357926705</v>
      </c>
      <c r="E2610" s="70">
        <f t="shared" si="157"/>
        <v>33.667048861998019</v>
      </c>
      <c r="G2610" s="70">
        <f t="shared" si="159"/>
        <v>0</v>
      </c>
      <c r="H2610" s="70">
        <f>SUM(G$2085:$G2610)/($A2610-273.15)</f>
        <v>0</v>
      </c>
      <c r="I2610" s="70">
        <f t="shared" si="160"/>
        <v>0</v>
      </c>
      <c r="J2610" s="70">
        <f t="shared" si="161"/>
        <v>0</v>
      </c>
      <c r="K2610" s="70">
        <f t="shared" si="162"/>
        <v>0</v>
      </c>
      <c r="M2610" s="70">
        <f t="shared" si="163"/>
        <v>0</v>
      </c>
      <c r="N2610" s="70">
        <f>SUM($M$2085:M2610)/($A2610-273.15)</f>
        <v>0</v>
      </c>
      <c r="O2610" s="70">
        <f t="shared" si="164"/>
        <v>0</v>
      </c>
      <c r="P2610" s="70">
        <f t="shared" si="165"/>
        <v>0</v>
      </c>
      <c r="Q2610" s="70">
        <f t="shared" si="166"/>
        <v>0</v>
      </c>
      <c r="S2610" s="8" t="e">
        <f t="shared" si="167"/>
        <v>#DIV/0!</v>
      </c>
      <c r="U2610" s="8">
        <f t="shared" si="168"/>
        <v>32.043696975812495</v>
      </c>
      <c r="V2610" s="8">
        <f t="shared" si="169"/>
        <v>0</v>
      </c>
      <c r="W2610" s="70">
        <f>SUM($V$2085:V2610)/($A2610-273.15)</f>
        <v>0</v>
      </c>
      <c r="X2610" s="70">
        <f t="shared" si="170"/>
        <v>0</v>
      </c>
      <c r="Y2610" s="70">
        <f t="shared" si="171"/>
        <v>0</v>
      </c>
    </row>
    <row r="2611" spans="1:25" s="8" customFormat="1" x14ac:dyDescent="0.25">
      <c r="A2611" s="70">
        <f t="shared" si="172"/>
        <v>800.15</v>
      </c>
      <c r="B2611" s="70">
        <f t="shared" si="173"/>
        <v>38.686332897515697</v>
      </c>
      <c r="C2611" s="70">
        <f t="shared" si="158"/>
        <v>33.671741005188387</v>
      </c>
      <c r="D2611" s="70">
        <f t="shared" si="156"/>
        <v>31.440287066877922</v>
      </c>
      <c r="E2611" s="70">
        <f t="shared" si="157"/>
        <v>33.671741005188387</v>
      </c>
      <c r="G2611" s="70">
        <f t="shared" si="159"/>
        <v>0</v>
      </c>
      <c r="H2611" s="70">
        <f>SUM(G$2085:$G2611)/($A2611-273.15)</f>
        <v>0</v>
      </c>
      <c r="I2611" s="70">
        <f t="shared" si="160"/>
        <v>0</v>
      </c>
      <c r="J2611" s="70">
        <f t="shared" si="161"/>
        <v>0</v>
      </c>
      <c r="K2611" s="70">
        <f t="shared" si="162"/>
        <v>0</v>
      </c>
      <c r="M2611" s="70">
        <f t="shared" si="163"/>
        <v>0</v>
      </c>
      <c r="N2611" s="70">
        <f>SUM($M$2085:M2611)/($A2611-273.15)</f>
        <v>0</v>
      </c>
      <c r="O2611" s="70">
        <f t="shared" si="164"/>
        <v>0</v>
      </c>
      <c r="P2611" s="70">
        <f t="shared" si="165"/>
        <v>0</v>
      </c>
      <c r="Q2611" s="70">
        <f t="shared" si="166"/>
        <v>0</v>
      </c>
      <c r="S2611" s="8" t="e">
        <f t="shared" si="167"/>
        <v>#DIV/0!</v>
      </c>
      <c r="U2611" s="8">
        <f t="shared" si="168"/>
        <v>32.053466428312497</v>
      </c>
      <c r="V2611" s="8">
        <f t="shared" si="169"/>
        <v>0</v>
      </c>
      <c r="W2611" s="70">
        <f>SUM($V$2085:V2611)/($A2611-273.15)</f>
        <v>0</v>
      </c>
      <c r="X2611" s="70">
        <f t="shared" si="170"/>
        <v>0</v>
      </c>
      <c r="Y2611" s="70">
        <f t="shared" si="171"/>
        <v>0</v>
      </c>
    </row>
    <row r="2612" spans="1:25" s="8" customFormat="1" x14ac:dyDescent="0.25">
      <c r="A2612" s="70">
        <f t="shared" si="172"/>
        <v>801.15</v>
      </c>
      <c r="B2612" s="70">
        <f t="shared" si="173"/>
        <v>38.699179748981877</v>
      </c>
      <c r="C2612" s="70">
        <f t="shared" si="158"/>
        <v>33.676428194982847</v>
      </c>
      <c r="D2612" s="70">
        <f t="shared" si="156"/>
        <v>31.446849579364891</v>
      </c>
      <c r="E2612" s="70">
        <f t="shared" si="157"/>
        <v>33.676428194982847</v>
      </c>
      <c r="G2612" s="70">
        <f t="shared" si="159"/>
        <v>0</v>
      </c>
      <c r="H2612" s="70">
        <f>SUM(G$2085:$G2612)/($A2612-273.15)</f>
        <v>0</v>
      </c>
      <c r="I2612" s="70">
        <f t="shared" si="160"/>
        <v>0</v>
      </c>
      <c r="J2612" s="70">
        <f t="shared" si="161"/>
        <v>0</v>
      </c>
      <c r="K2612" s="70">
        <f t="shared" si="162"/>
        <v>0</v>
      </c>
      <c r="M2612" s="70">
        <f t="shared" si="163"/>
        <v>0</v>
      </c>
      <c r="N2612" s="70">
        <f>SUM($M$2085:M2612)/($A2612-273.15)</f>
        <v>0</v>
      </c>
      <c r="O2612" s="70">
        <f t="shared" si="164"/>
        <v>0</v>
      </c>
      <c r="P2612" s="70">
        <f t="shared" si="165"/>
        <v>0</v>
      </c>
      <c r="Q2612" s="70">
        <f t="shared" si="166"/>
        <v>0</v>
      </c>
      <c r="S2612" s="8" t="e">
        <f t="shared" si="167"/>
        <v>#DIV/0!</v>
      </c>
      <c r="U2612" s="8">
        <f t="shared" si="168"/>
        <v>32.063251730812496</v>
      </c>
      <c r="V2612" s="8">
        <f t="shared" si="169"/>
        <v>0</v>
      </c>
      <c r="W2612" s="70">
        <f>SUM($V$2085:V2612)/($A2612-273.15)</f>
        <v>0</v>
      </c>
      <c r="X2612" s="70">
        <f t="shared" si="170"/>
        <v>0</v>
      </c>
      <c r="Y2612" s="70">
        <f t="shared" si="171"/>
        <v>0</v>
      </c>
    </row>
    <row r="2613" spans="1:25" s="8" customFormat="1" x14ac:dyDescent="0.25">
      <c r="A2613" s="70">
        <f t="shared" si="172"/>
        <v>802.15</v>
      </c>
      <c r="B2613" s="70">
        <f t="shared" si="173"/>
        <v>38.712030964293383</v>
      </c>
      <c r="C2613" s="70">
        <f t="shared" si="158"/>
        <v>33.681110452229298</v>
      </c>
      <c r="D2613" s="70">
        <f t="shared" si="156"/>
        <v>31.453409872555568</v>
      </c>
      <c r="E2613" s="70">
        <f t="shared" si="157"/>
        <v>33.681110452229298</v>
      </c>
      <c r="G2613" s="70">
        <f t="shared" si="159"/>
        <v>0</v>
      </c>
      <c r="H2613" s="70">
        <f>SUM(G$2085:$G2613)/($A2613-273.15)</f>
        <v>0</v>
      </c>
      <c r="I2613" s="70">
        <f t="shared" si="160"/>
        <v>0</v>
      </c>
      <c r="J2613" s="70">
        <f t="shared" si="161"/>
        <v>0</v>
      </c>
      <c r="K2613" s="70">
        <f t="shared" si="162"/>
        <v>0</v>
      </c>
      <c r="M2613" s="70">
        <f t="shared" si="163"/>
        <v>0</v>
      </c>
      <c r="N2613" s="70">
        <f>SUM($M$2085:M2613)/($A2613-273.15)</f>
        <v>0</v>
      </c>
      <c r="O2613" s="70">
        <f t="shared" si="164"/>
        <v>0</v>
      </c>
      <c r="P2613" s="70">
        <f t="shared" si="165"/>
        <v>0</v>
      </c>
      <c r="Q2613" s="70">
        <f t="shared" si="166"/>
        <v>0</v>
      </c>
      <c r="S2613" s="8" t="e">
        <f t="shared" si="167"/>
        <v>#DIV/0!</v>
      </c>
      <c r="U2613" s="8">
        <f t="shared" si="168"/>
        <v>32.073052883312499</v>
      </c>
      <c r="V2613" s="8">
        <f t="shared" si="169"/>
        <v>0</v>
      </c>
      <c r="W2613" s="70">
        <f>SUM($V$2085:V2613)/($A2613-273.15)</f>
        <v>0</v>
      </c>
      <c r="X2613" s="70">
        <f t="shared" si="170"/>
        <v>0</v>
      </c>
      <c r="Y2613" s="70">
        <f t="shared" si="171"/>
        <v>0</v>
      </c>
    </row>
    <row r="2614" spans="1:25" s="8" customFormat="1" x14ac:dyDescent="0.25">
      <c r="A2614" s="70">
        <f t="shared" si="172"/>
        <v>803.15</v>
      </c>
      <c r="B2614" s="70">
        <f t="shared" si="173"/>
        <v>38.724886481911817</v>
      </c>
      <c r="C2614" s="70">
        <f t="shared" si="158"/>
        <v>33.685787797645958</v>
      </c>
      <c r="D2614" s="70">
        <f t="shared" si="156"/>
        <v>31.459967923759994</v>
      </c>
      <c r="E2614" s="70">
        <f t="shared" si="157"/>
        <v>33.685787797645958</v>
      </c>
      <c r="G2614" s="70">
        <f t="shared" si="159"/>
        <v>0</v>
      </c>
      <c r="H2614" s="70">
        <f>SUM(G$2085:$G2614)/($A2614-273.15)</f>
        <v>0</v>
      </c>
      <c r="I2614" s="70">
        <f t="shared" si="160"/>
        <v>0</v>
      </c>
      <c r="J2614" s="70">
        <f t="shared" si="161"/>
        <v>0</v>
      </c>
      <c r="K2614" s="70">
        <f t="shared" si="162"/>
        <v>0</v>
      </c>
      <c r="M2614" s="70">
        <f t="shared" si="163"/>
        <v>0</v>
      </c>
      <c r="N2614" s="70">
        <f>SUM($M$2085:M2614)/($A2614-273.15)</f>
        <v>0</v>
      </c>
      <c r="O2614" s="70">
        <f t="shared" si="164"/>
        <v>0</v>
      </c>
      <c r="P2614" s="70">
        <f t="shared" si="165"/>
        <v>0</v>
      </c>
      <c r="Q2614" s="70">
        <f t="shared" si="166"/>
        <v>0</v>
      </c>
      <c r="S2614" s="8" t="e">
        <f t="shared" si="167"/>
        <v>#DIV/0!</v>
      </c>
      <c r="U2614" s="8">
        <f t="shared" si="168"/>
        <v>32.082869885812499</v>
      </c>
      <c r="V2614" s="8">
        <f t="shared" si="169"/>
        <v>0</v>
      </c>
      <c r="W2614" s="70">
        <f>SUM($V$2085:V2614)/($A2614-273.15)</f>
        <v>0</v>
      </c>
      <c r="X2614" s="70">
        <f t="shared" si="170"/>
        <v>0</v>
      </c>
      <c r="Y2614" s="70">
        <f t="shared" si="171"/>
        <v>0</v>
      </c>
    </row>
    <row r="2615" spans="1:25" s="8" customFormat="1" x14ac:dyDescent="0.25">
      <c r="A2615" s="70">
        <f t="shared" si="172"/>
        <v>804.15</v>
      </c>
      <c r="B2615" s="70">
        <f t="shared" si="173"/>
        <v>38.73774624068114</v>
      </c>
      <c r="C2615" s="70">
        <f t="shared" si="158"/>
        <v>33.69046025182228</v>
      </c>
      <c r="D2615" s="70">
        <f t="shared" si="156"/>
        <v>31.466523710429179</v>
      </c>
      <c r="E2615" s="70">
        <f t="shared" si="157"/>
        <v>33.69046025182228</v>
      </c>
      <c r="G2615" s="70">
        <f t="shared" si="159"/>
        <v>0</v>
      </c>
      <c r="H2615" s="70">
        <f>SUM(G$2085:$G2615)/($A2615-273.15)</f>
        <v>0</v>
      </c>
      <c r="I2615" s="70">
        <f t="shared" si="160"/>
        <v>0</v>
      </c>
      <c r="J2615" s="70">
        <f t="shared" si="161"/>
        <v>0</v>
      </c>
      <c r="K2615" s="70">
        <f t="shared" si="162"/>
        <v>0</v>
      </c>
      <c r="M2615" s="70">
        <f t="shared" si="163"/>
        <v>0</v>
      </c>
      <c r="N2615" s="70">
        <f>SUM($M$2085:M2615)/($A2615-273.15)</f>
        <v>0</v>
      </c>
      <c r="O2615" s="70">
        <f t="shared" si="164"/>
        <v>0</v>
      </c>
      <c r="P2615" s="70">
        <f t="shared" si="165"/>
        <v>0</v>
      </c>
      <c r="Q2615" s="70">
        <f t="shared" si="166"/>
        <v>0</v>
      </c>
      <c r="S2615" s="8" t="e">
        <f t="shared" si="167"/>
        <v>#DIV/0!</v>
      </c>
      <c r="U2615" s="8">
        <f t="shared" si="168"/>
        <v>32.092702738312497</v>
      </c>
      <c r="V2615" s="8">
        <f t="shared" si="169"/>
        <v>0</v>
      </c>
      <c r="W2615" s="70">
        <f>SUM($V$2085:V2615)/($A2615-273.15)</f>
        <v>0</v>
      </c>
      <c r="X2615" s="70">
        <f t="shared" si="170"/>
        <v>0</v>
      </c>
      <c r="Y2615" s="70">
        <f t="shared" si="171"/>
        <v>0</v>
      </c>
    </row>
    <row r="2616" spans="1:25" s="8" customFormat="1" x14ac:dyDescent="0.25">
      <c r="A2616" s="70">
        <f t="shared" si="172"/>
        <v>805.15</v>
      </c>
      <c r="B2616" s="70">
        <f t="shared" si="173"/>
        <v>38.750610179824868</v>
      </c>
      <c r="C2616" s="70">
        <f t="shared" si="158"/>
        <v>33.695127835219935</v>
      </c>
      <c r="D2616" s="70">
        <f t="shared" si="156"/>
        <v>31.473077210154067</v>
      </c>
      <c r="E2616" s="70">
        <f t="shared" si="157"/>
        <v>33.695127835219935</v>
      </c>
      <c r="G2616" s="70">
        <f t="shared" si="159"/>
        <v>0</v>
      </c>
      <c r="H2616" s="70">
        <f>SUM(G$2085:$G2616)/($A2616-273.15)</f>
        <v>0</v>
      </c>
      <c r="I2616" s="70">
        <f t="shared" si="160"/>
        <v>0</v>
      </c>
      <c r="J2616" s="70">
        <f t="shared" si="161"/>
        <v>0</v>
      </c>
      <c r="K2616" s="70">
        <f t="shared" si="162"/>
        <v>0</v>
      </c>
      <c r="M2616" s="70">
        <f t="shared" si="163"/>
        <v>0</v>
      </c>
      <c r="N2616" s="70">
        <f>SUM($M$2085:M2616)/($A2616-273.15)</f>
        <v>0</v>
      </c>
      <c r="O2616" s="70">
        <f t="shared" si="164"/>
        <v>0</v>
      </c>
      <c r="P2616" s="70">
        <f t="shared" si="165"/>
        <v>0</v>
      </c>
      <c r="Q2616" s="70">
        <f t="shared" si="166"/>
        <v>0</v>
      </c>
      <c r="S2616" s="8" t="e">
        <f t="shared" si="167"/>
        <v>#DIV/0!</v>
      </c>
      <c r="U2616" s="8">
        <f t="shared" si="168"/>
        <v>32.102551440812498</v>
      </c>
      <c r="V2616" s="8">
        <f t="shared" si="169"/>
        <v>0</v>
      </c>
      <c r="W2616" s="70">
        <f>SUM($V$2085:V2616)/($A2616-273.15)</f>
        <v>0</v>
      </c>
      <c r="X2616" s="70">
        <f t="shared" si="170"/>
        <v>0</v>
      </c>
      <c r="Y2616" s="70">
        <f t="shared" si="171"/>
        <v>0</v>
      </c>
    </row>
    <row r="2617" spans="1:25" s="8" customFormat="1" x14ac:dyDescent="0.25">
      <c r="A2617" s="70">
        <f t="shared" si="172"/>
        <v>806.15</v>
      </c>
      <c r="B2617" s="70">
        <f t="shared" si="173"/>
        <v>38.76347823894325</v>
      </c>
      <c r="C2617" s="70">
        <f t="shared" si="158"/>
        <v>33.699790568173782</v>
      </c>
      <c r="D2617" s="70">
        <f t="shared" si="156"/>
        <v>31.47962840066452</v>
      </c>
      <c r="E2617" s="70">
        <f t="shared" si="157"/>
        <v>33.699790568173782</v>
      </c>
      <c r="G2617" s="70">
        <f t="shared" si="159"/>
        <v>0</v>
      </c>
      <c r="H2617" s="70">
        <f>SUM(G$2085:$G2617)/($A2617-273.15)</f>
        <v>0</v>
      </c>
      <c r="I2617" s="70">
        <f t="shared" si="160"/>
        <v>0</v>
      </c>
      <c r="J2617" s="70">
        <f t="shared" si="161"/>
        <v>0</v>
      </c>
      <c r="K2617" s="70">
        <f t="shared" si="162"/>
        <v>0</v>
      </c>
      <c r="M2617" s="70">
        <f t="shared" si="163"/>
        <v>0</v>
      </c>
      <c r="N2617" s="70">
        <f>SUM($M$2085:M2617)/($A2617-273.15)</f>
        <v>0</v>
      </c>
      <c r="O2617" s="70">
        <f t="shared" si="164"/>
        <v>0</v>
      </c>
      <c r="P2617" s="70">
        <f t="shared" si="165"/>
        <v>0</v>
      </c>
      <c r="Q2617" s="70">
        <f t="shared" si="166"/>
        <v>0</v>
      </c>
      <c r="S2617" s="8" t="e">
        <f t="shared" si="167"/>
        <v>#DIV/0!</v>
      </c>
      <c r="U2617" s="8">
        <f t="shared" si="168"/>
        <v>32.112415993312496</v>
      </c>
      <c r="V2617" s="8">
        <f t="shared" si="169"/>
        <v>0</v>
      </c>
      <c r="W2617" s="70">
        <f>SUM($V$2085:V2617)/($A2617-273.15)</f>
        <v>0</v>
      </c>
      <c r="X2617" s="70">
        <f t="shared" si="170"/>
        <v>0</v>
      </c>
      <c r="Y2617" s="70">
        <f t="shared" si="171"/>
        <v>0</v>
      </c>
    </row>
    <row r="2618" spans="1:25" s="8" customFormat="1" x14ac:dyDescent="0.25">
      <c r="A2618" s="70">
        <f t="shared" si="172"/>
        <v>807.15</v>
      </c>
      <c r="B2618" s="70">
        <f t="shared" si="173"/>
        <v>38.776350358010447</v>
      </c>
      <c r="C2618" s="70">
        <f t="shared" si="158"/>
        <v>33.704448470892764</v>
      </c>
      <c r="D2618" s="70">
        <f t="shared" si="156"/>
        <v>31.486177259828256</v>
      </c>
      <c r="E2618" s="70">
        <f t="shared" si="157"/>
        <v>33.704448470892764</v>
      </c>
      <c r="G2618" s="70">
        <f t="shared" si="159"/>
        <v>0</v>
      </c>
      <c r="H2618" s="70">
        <f>SUM(G$2085:$G2618)/($A2618-273.15)</f>
        <v>0</v>
      </c>
      <c r="I2618" s="70">
        <f t="shared" si="160"/>
        <v>0</v>
      </c>
      <c r="J2618" s="70">
        <f t="shared" si="161"/>
        <v>0</v>
      </c>
      <c r="K2618" s="70">
        <f t="shared" si="162"/>
        <v>0</v>
      </c>
      <c r="M2618" s="70">
        <f t="shared" si="163"/>
        <v>0</v>
      </c>
      <c r="N2618" s="70">
        <f>SUM($M$2085:M2618)/($A2618-273.15)</f>
        <v>0</v>
      </c>
      <c r="O2618" s="70">
        <f t="shared" si="164"/>
        <v>0</v>
      </c>
      <c r="P2618" s="70">
        <f t="shared" si="165"/>
        <v>0</v>
      </c>
      <c r="Q2618" s="70">
        <f t="shared" si="166"/>
        <v>0</v>
      </c>
      <c r="S2618" s="8" t="e">
        <f t="shared" si="167"/>
        <v>#DIV/0!</v>
      </c>
      <c r="U2618" s="8">
        <f t="shared" si="168"/>
        <v>32.122296395812498</v>
      </c>
      <c r="V2618" s="8">
        <f t="shared" si="169"/>
        <v>0</v>
      </c>
      <c r="W2618" s="70">
        <f>SUM($V$2085:V2618)/($A2618-273.15)</f>
        <v>0</v>
      </c>
      <c r="X2618" s="70">
        <f t="shared" si="170"/>
        <v>0</v>
      </c>
      <c r="Y2618" s="70">
        <f t="shared" si="171"/>
        <v>0</v>
      </c>
    </row>
    <row r="2619" spans="1:25" s="8" customFormat="1" x14ac:dyDescent="0.25">
      <c r="A2619" s="70">
        <f t="shared" si="172"/>
        <v>808.15</v>
      </c>
      <c r="B2619" s="70">
        <f t="shared" si="173"/>
        <v>38.789226477371756</v>
      </c>
      <c r="C2619" s="70">
        <f t="shared" si="158"/>
        <v>33.709101563460891</v>
      </c>
      <c r="D2619" s="70">
        <f t="shared" si="156"/>
        <v>31.49272376564987</v>
      </c>
      <c r="E2619" s="70">
        <f t="shared" si="157"/>
        <v>33.709101563460891</v>
      </c>
      <c r="G2619" s="70">
        <f t="shared" si="159"/>
        <v>0</v>
      </c>
      <c r="H2619" s="70">
        <f>SUM(G$2085:$G2619)/($A2619-273.15)</f>
        <v>0</v>
      </c>
      <c r="I2619" s="70">
        <f t="shared" si="160"/>
        <v>0</v>
      </c>
      <c r="J2619" s="70">
        <f t="shared" si="161"/>
        <v>0</v>
      </c>
      <c r="K2619" s="70">
        <f t="shared" si="162"/>
        <v>0</v>
      </c>
      <c r="M2619" s="70">
        <f t="shared" si="163"/>
        <v>0</v>
      </c>
      <c r="N2619" s="70">
        <f>SUM($M$2085:M2619)/($A2619-273.15)</f>
        <v>0</v>
      </c>
      <c r="O2619" s="70">
        <f t="shared" si="164"/>
        <v>0</v>
      </c>
      <c r="P2619" s="70">
        <f t="shared" si="165"/>
        <v>0</v>
      </c>
      <c r="Q2619" s="70">
        <f t="shared" si="166"/>
        <v>0</v>
      </c>
      <c r="S2619" s="8" t="e">
        <f t="shared" si="167"/>
        <v>#DIV/0!</v>
      </c>
      <c r="U2619" s="8">
        <f t="shared" si="168"/>
        <v>32.132192648312497</v>
      </c>
      <c r="V2619" s="8">
        <f t="shared" si="169"/>
        <v>0</v>
      </c>
      <c r="W2619" s="70">
        <f>SUM($V$2085:V2619)/($A2619-273.15)</f>
        <v>0</v>
      </c>
      <c r="X2619" s="70">
        <f t="shared" si="170"/>
        <v>0</v>
      </c>
      <c r="Y2619" s="70">
        <f t="shared" si="171"/>
        <v>0</v>
      </c>
    </row>
    <row r="2620" spans="1:25" s="8" customFormat="1" x14ac:dyDescent="0.25">
      <c r="A2620" s="70">
        <f t="shared" si="172"/>
        <v>809.15</v>
      </c>
      <c r="B2620" s="70">
        <f t="shared" si="173"/>
        <v>38.802106537740912</v>
      </c>
      <c r="C2620" s="70">
        <f t="shared" si="158"/>
        <v>33.713749865838146</v>
      </c>
      <c r="D2620" s="70">
        <f t="shared" si="156"/>
        <v>31.49926789626975</v>
      </c>
      <c r="E2620" s="70">
        <f t="shared" si="157"/>
        <v>33.713749865838146</v>
      </c>
      <c r="G2620" s="70">
        <f t="shared" si="159"/>
        <v>0</v>
      </c>
      <c r="H2620" s="70">
        <f>SUM(G$2085:$G2620)/($A2620-273.15)</f>
        <v>0</v>
      </c>
      <c r="I2620" s="70">
        <f t="shared" si="160"/>
        <v>0</v>
      </c>
      <c r="J2620" s="70">
        <f t="shared" si="161"/>
        <v>0</v>
      </c>
      <c r="K2620" s="70">
        <f t="shared" si="162"/>
        <v>0</v>
      </c>
      <c r="M2620" s="70">
        <f t="shared" si="163"/>
        <v>0</v>
      </c>
      <c r="N2620" s="70">
        <f>SUM($M$2085:M2620)/($A2620-273.15)</f>
        <v>0</v>
      </c>
      <c r="O2620" s="70">
        <f t="shared" si="164"/>
        <v>0</v>
      </c>
      <c r="P2620" s="70">
        <f t="shared" si="165"/>
        <v>0</v>
      </c>
      <c r="Q2620" s="70">
        <f t="shared" si="166"/>
        <v>0</v>
      </c>
      <c r="S2620" s="8" t="e">
        <f t="shared" si="167"/>
        <v>#DIV/0!</v>
      </c>
      <c r="U2620" s="8">
        <f t="shared" si="168"/>
        <v>32.1421047508125</v>
      </c>
      <c r="V2620" s="8">
        <f t="shared" si="169"/>
        <v>0</v>
      </c>
      <c r="W2620" s="70">
        <f>SUM($V$2085:V2620)/($A2620-273.15)</f>
        <v>0</v>
      </c>
      <c r="X2620" s="70">
        <f t="shared" si="170"/>
        <v>0</v>
      </c>
      <c r="Y2620" s="70">
        <f t="shared" si="171"/>
        <v>0</v>
      </c>
    </row>
    <row r="2621" spans="1:25" s="8" customFormat="1" x14ac:dyDescent="0.25">
      <c r="A2621" s="70">
        <f t="shared" si="172"/>
        <v>810.15</v>
      </c>
      <c r="B2621" s="70">
        <f t="shared" si="173"/>
        <v>38.814990480197267</v>
      </c>
      <c r="C2621" s="70">
        <f t="shared" si="158"/>
        <v>33.718393397861384</v>
      </c>
      <c r="D2621" s="70">
        <f t="shared" si="156"/>
        <v>31.505809629963125</v>
      </c>
      <c r="E2621" s="70">
        <f t="shared" si="157"/>
        <v>33.718393397861384</v>
      </c>
      <c r="G2621" s="70">
        <f t="shared" si="159"/>
        <v>0</v>
      </c>
      <c r="H2621" s="70">
        <f>SUM(G$2085:$G2621)/($A2621-273.15)</f>
        <v>0</v>
      </c>
      <c r="I2621" s="70">
        <f t="shared" si="160"/>
        <v>0</v>
      </c>
      <c r="J2621" s="70">
        <f t="shared" si="161"/>
        <v>0</v>
      </c>
      <c r="K2621" s="70">
        <f t="shared" si="162"/>
        <v>0</v>
      </c>
      <c r="M2621" s="70">
        <f t="shared" si="163"/>
        <v>0</v>
      </c>
      <c r="N2621" s="70">
        <f>SUM($M$2085:M2621)/($A2621-273.15)</f>
        <v>0</v>
      </c>
      <c r="O2621" s="70">
        <f t="shared" si="164"/>
        <v>0</v>
      </c>
      <c r="P2621" s="70">
        <f t="shared" si="165"/>
        <v>0</v>
      </c>
      <c r="Q2621" s="70">
        <f t="shared" si="166"/>
        <v>0</v>
      </c>
      <c r="S2621" s="8" t="e">
        <f t="shared" si="167"/>
        <v>#DIV/0!</v>
      </c>
      <c r="U2621" s="8">
        <f t="shared" si="168"/>
        <v>32.1520327033125</v>
      </c>
      <c r="V2621" s="8">
        <f t="shared" si="169"/>
        <v>0</v>
      </c>
      <c r="W2621" s="70">
        <f>SUM($V$2085:V2621)/($A2621-273.15)</f>
        <v>0</v>
      </c>
      <c r="X2621" s="70">
        <f t="shared" si="170"/>
        <v>0</v>
      </c>
      <c r="Y2621" s="70">
        <f t="shared" si="171"/>
        <v>0</v>
      </c>
    </row>
    <row r="2622" spans="1:25" s="8" customFormat="1" x14ac:dyDescent="0.25">
      <c r="A2622" s="70">
        <f t="shared" si="172"/>
        <v>811.15</v>
      </c>
      <c r="B2622" s="70">
        <f t="shared" si="173"/>
        <v>38.827878246183182</v>
      </c>
      <c r="C2622" s="70">
        <f t="shared" si="158"/>
        <v>33.723032179245259</v>
      </c>
      <c r="D2622" s="70">
        <f t="shared" si="156"/>
        <v>31.51234894513907</v>
      </c>
      <c r="E2622" s="70">
        <f t="shared" si="157"/>
        <v>33.723032179245259</v>
      </c>
      <c r="G2622" s="70">
        <f t="shared" si="159"/>
        <v>0</v>
      </c>
      <c r="H2622" s="70">
        <f>SUM(G$2085:$G2622)/($A2622-273.15)</f>
        <v>0</v>
      </c>
      <c r="I2622" s="70">
        <f t="shared" si="160"/>
        <v>0</v>
      </c>
      <c r="J2622" s="70">
        <f t="shared" si="161"/>
        <v>0</v>
      </c>
      <c r="K2622" s="70">
        <f t="shared" si="162"/>
        <v>0</v>
      </c>
      <c r="M2622" s="70">
        <f t="shared" si="163"/>
        <v>0</v>
      </c>
      <c r="N2622" s="70">
        <f>SUM($M$2085:M2622)/($A2622-273.15)</f>
        <v>0</v>
      </c>
      <c r="O2622" s="70">
        <f t="shared" si="164"/>
        <v>0</v>
      </c>
      <c r="P2622" s="70">
        <f t="shared" si="165"/>
        <v>0</v>
      </c>
      <c r="Q2622" s="70">
        <f t="shared" si="166"/>
        <v>0</v>
      </c>
      <c r="S2622" s="8" t="e">
        <f t="shared" si="167"/>
        <v>#DIV/0!</v>
      </c>
      <c r="U2622" s="8">
        <f t="shared" si="168"/>
        <v>32.161976505812497</v>
      </c>
      <c r="V2622" s="8">
        <f t="shared" si="169"/>
        <v>0</v>
      </c>
      <c r="W2622" s="70">
        <f>SUM($V$2085:V2622)/($A2622-273.15)</f>
        <v>0</v>
      </c>
      <c r="X2622" s="70">
        <f t="shared" si="170"/>
        <v>0</v>
      </c>
      <c r="Y2622" s="70">
        <f t="shared" si="171"/>
        <v>0</v>
      </c>
    </row>
    <row r="2623" spans="1:25" s="8" customFormat="1" x14ac:dyDescent="0.25">
      <c r="A2623" s="70">
        <f t="shared" si="172"/>
        <v>812.15</v>
      </c>
      <c r="B2623" s="70">
        <f t="shared" si="173"/>
        <v>38.840769777501293</v>
      </c>
      <c r="C2623" s="70">
        <f t="shared" si="158"/>
        <v>33.72766622958315</v>
      </c>
      <c r="D2623" s="70">
        <f t="shared" si="156"/>
        <v>31.518885820339495</v>
      </c>
      <c r="E2623" s="70">
        <f t="shared" si="157"/>
        <v>33.72766622958315</v>
      </c>
      <c r="G2623" s="70">
        <f t="shared" si="159"/>
        <v>0</v>
      </c>
      <c r="H2623" s="70">
        <f>SUM(G$2085:$G2623)/($A2623-273.15)</f>
        <v>0</v>
      </c>
      <c r="I2623" s="70">
        <f t="shared" si="160"/>
        <v>0</v>
      </c>
      <c r="J2623" s="70">
        <f t="shared" si="161"/>
        <v>0</v>
      </c>
      <c r="K2623" s="70">
        <f t="shared" si="162"/>
        <v>0</v>
      </c>
      <c r="M2623" s="70">
        <f t="shared" si="163"/>
        <v>0</v>
      </c>
      <c r="N2623" s="70">
        <f>SUM($M$2085:M2623)/($A2623-273.15)</f>
        <v>0</v>
      </c>
      <c r="O2623" s="70">
        <f t="shared" si="164"/>
        <v>0</v>
      </c>
      <c r="P2623" s="70">
        <f t="shared" si="165"/>
        <v>0</v>
      </c>
      <c r="Q2623" s="70">
        <f t="shared" si="166"/>
        <v>0</v>
      </c>
      <c r="S2623" s="8" t="e">
        <f t="shared" si="167"/>
        <v>#DIV/0!</v>
      </c>
      <c r="U2623" s="8">
        <f t="shared" si="168"/>
        <v>32.171936158312498</v>
      </c>
      <c r="V2623" s="8">
        <f t="shared" si="169"/>
        <v>0</v>
      </c>
      <c r="W2623" s="70">
        <f>SUM($V$2085:V2623)/($A2623-273.15)</f>
        <v>0</v>
      </c>
      <c r="X2623" s="70">
        <f t="shared" si="170"/>
        <v>0</v>
      </c>
      <c r="Y2623" s="70">
        <f t="shared" si="171"/>
        <v>0</v>
      </c>
    </row>
    <row r="2624" spans="1:25" s="8" customFormat="1" x14ac:dyDescent="0.25">
      <c r="A2624" s="70">
        <f t="shared" si="172"/>
        <v>813.15</v>
      </c>
      <c r="B2624" s="70">
        <f t="shared" si="173"/>
        <v>38.853665016311865</v>
      </c>
      <c r="C2624" s="70">
        <f t="shared" si="158"/>
        <v>33.732295568348015</v>
      </c>
      <c r="D2624" s="70">
        <f t="shared" si="156"/>
        <v>31.525420234238162</v>
      </c>
      <c r="E2624" s="70">
        <f t="shared" si="157"/>
        <v>33.732295568348015</v>
      </c>
      <c r="G2624" s="70">
        <f t="shared" si="159"/>
        <v>0</v>
      </c>
      <c r="H2624" s="70">
        <f>SUM(G$2085:$G2624)/($A2624-273.15)</f>
        <v>0</v>
      </c>
      <c r="I2624" s="70">
        <f t="shared" si="160"/>
        <v>0</v>
      </c>
      <c r="J2624" s="70">
        <f t="shared" si="161"/>
        <v>0</v>
      </c>
      <c r="K2624" s="70">
        <f t="shared" si="162"/>
        <v>0</v>
      </c>
      <c r="M2624" s="70">
        <f t="shared" si="163"/>
        <v>0</v>
      </c>
      <c r="N2624" s="70">
        <f>SUM($M$2085:M2624)/($A2624-273.15)</f>
        <v>0</v>
      </c>
      <c r="O2624" s="70">
        <f t="shared" si="164"/>
        <v>0</v>
      </c>
      <c r="P2624" s="70">
        <f t="shared" si="165"/>
        <v>0</v>
      </c>
      <c r="Q2624" s="70">
        <f t="shared" si="166"/>
        <v>0</v>
      </c>
      <c r="S2624" s="8" t="e">
        <f t="shared" si="167"/>
        <v>#DIV/0!</v>
      </c>
      <c r="U2624" s="8">
        <f t="shared" si="168"/>
        <v>32.181911660812496</v>
      </c>
      <c r="V2624" s="8">
        <f t="shared" si="169"/>
        <v>0</v>
      </c>
      <c r="W2624" s="70">
        <f>SUM($V$2085:V2624)/($A2624-273.15)</f>
        <v>0</v>
      </c>
      <c r="X2624" s="70">
        <f t="shared" si="170"/>
        <v>0</v>
      </c>
      <c r="Y2624" s="70">
        <f t="shared" si="171"/>
        <v>0</v>
      </c>
    </row>
    <row r="2625" spans="1:25" s="8" customFormat="1" x14ac:dyDescent="0.25">
      <c r="A2625" s="70">
        <f t="shared" si="172"/>
        <v>814.15</v>
      </c>
      <c r="B2625" s="70">
        <f t="shared" si="173"/>
        <v>38.866563905130157</v>
      </c>
      <c r="C2625" s="70">
        <f t="shared" si="158"/>
        <v>33.736920214893274</v>
      </c>
      <c r="D2625" s="70">
        <f t="shared" si="156"/>
        <v>31.531952165639737</v>
      </c>
      <c r="E2625" s="70">
        <f t="shared" si="157"/>
        <v>33.736920214893274</v>
      </c>
      <c r="G2625" s="70">
        <f t="shared" si="159"/>
        <v>0</v>
      </c>
      <c r="H2625" s="70">
        <f>SUM(G$2085:$G2625)/($A2625-273.15)</f>
        <v>0</v>
      </c>
      <c r="I2625" s="70">
        <f t="shared" si="160"/>
        <v>0</v>
      </c>
      <c r="J2625" s="70">
        <f t="shared" si="161"/>
        <v>0</v>
      </c>
      <c r="K2625" s="70">
        <f t="shared" si="162"/>
        <v>0</v>
      </c>
      <c r="M2625" s="70">
        <f t="shared" si="163"/>
        <v>0</v>
      </c>
      <c r="N2625" s="70">
        <f>SUM($M$2085:M2625)/($A2625-273.15)</f>
        <v>0</v>
      </c>
      <c r="O2625" s="70">
        <f t="shared" si="164"/>
        <v>0</v>
      </c>
      <c r="P2625" s="70">
        <f t="shared" si="165"/>
        <v>0</v>
      </c>
      <c r="Q2625" s="70">
        <f t="shared" si="166"/>
        <v>0</v>
      </c>
      <c r="S2625" s="8" t="e">
        <f t="shared" si="167"/>
        <v>#DIV/0!</v>
      </c>
      <c r="U2625" s="8">
        <f t="shared" si="168"/>
        <v>32.191903013312498</v>
      </c>
      <c r="V2625" s="8">
        <f t="shared" si="169"/>
        <v>0</v>
      </c>
      <c r="W2625" s="70">
        <f>SUM($V$2085:V2625)/($A2625-273.15)</f>
        <v>0</v>
      </c>
      <c r="X2625" s="70">
        <f t="shared" si="170"/>
        <v>0</v>
      </c>
      <c r="Y2625" s="70">
        <f t="shared" si="171"/>
        <v>0</v>
      </c>
    </row>
    <row r="2626" spans="1:25" s="8" customFormat="1" x14ac:dyDescent="0.25">
      <c r="A2626" s="70">
        <f t="shared" si="172"/>
        <v>815.15</v>
      </c>
      <c r="B2626" s="70">
        <f t="shared" si="173"/>
        <v>38.879466386823829</v>
      </c>
      <c r="C2626" s="70">
        <f t="shared" si="158"/>
        <v>33.741540188453769</v>
      </c>
      <c r="D2626" s="70">
        <f t="shared" si="156"/>
        <v>31.53848159347881</v>
      </c>
      <c r="E2626" s="70">
        <f t="shared" si="157"/>
        <v>33.741540188453769</v>
      </c>
      <c r="G2626" s="70">
        <f t="shared" si="159"/>
        <v>0</v>
      </c>
      <c r="H2626" s="70">
        <f>SUM(G$2085:$G2626)/($A2626-273.15)</f>
        <v>0</v>
      </c>
      <c r="I2626" s="70">
        <f t="shared" si="160"/>
        <v>0</v>
      </c>
      <c r="J2626" s="70">
        <f t="shared" si="161"/>
        <v>0</v>
      </c>
      <c r="K2626" s="70">
        <f t="shared" si="162"/>
        <v>0</v>
      </c>
      <c r="M2626" s="70">
        <f t="shared" si="163"/>
        <v>0</v>
      </c>
      <c r="N2626" s="70">
        <f>SUM($M$2085:M2626)/($A2626-273.15)</f>
        <v>0</v>
      </c>
      <c r="O2626" s="70">
        <f t="shared" si="164"/>
        <v>0</v>
      </c>
      <c r="P2626" s="70">
        <f t="shared" si="165"/>
        <v>0</v>
      </c>
      <c r="Q2626" s="70">
        <f t="shared" si="166"/>
        <v>0</v>
      </c>
      <c r="S2626" s="8" t="e">
        <f t="shared" si="167"/>
        <v>#DIV/0!</v>
      </c>
      <c r="U2626" s="8">
        <f t="shared" si="168"/>
        <v>32.201910215812497</v>
      </c>
      <c r="V2626" s="8">
        <f t="shared" si="169"/>
        <v>0</v>
      </c>
      <c r="W2626" s="70">
        <f>SUM($V$2085:V2626)/($A2626-273.15)</f>
        <v>0</v>
      </c>
      <c r="X2626" s="70">
        <f t="shared" si="170"/>
        <v>0</v>
      </c>
      <c r="Y2626" s="70">
        <f t="shared" si="171"/>
        <v>0</v>
      </c>
    </row>
    <row r="2627" spans="1:25" s="8" customFormat="1" x14ac:dyDescent="0.25">
      <c r="A2627" s="70">
        <f t="shared" si="172"/>
        <v>816.15</v>
      </c>
      <c r="B2627" s="70">
        <f t="shared" si="173"/>
        <v>38.892372404610313</v>
      </c>
      <c r="C2627" s="70">
        <f t="shared" si="158"/>
        <v>33.746155508146515</v>
      </c>
      <c r="D2627" s="70">
        <f t="shared" si="156"/>
        <v>31.545008496818944</v>
      </c>
      <c r="E2627" s="70">
        <f t="shared" si="157"/>
        <v>33.746155508146515</v>
      </c>
      <c r="G2627" s="70">
        <f t="shared" si="159"/>
        <v>0</v>
      </c>
      <c r="H2627" s="70">
        <f>SUM(G$2085:$G2627)/($A2627-273.15)</f>
        <v>0</v>
      </c>
      <c r="I2627" s="70">
        <f t="shared" si="160"/>
        <v>0</v>
      </c>
      <c r="J2627" s="70">
        <f t="shared" si="161"/>
        <v>0</v>
      </c>
      <c r="K2627" s="70">
        <f t="shared" si="162"/>
        <v>0</v>
      </c>
      <c r="M2627" s="70">
        <f t="shared" si="163"/>
        <v>0</v>
      </c>
      <c r="N2627" s="70">
        <f>SUM($M$2085:M2627)/($A2627-273.15)</f>
        <v>0</v>
      </c>
      <c r="O2627" s="70">
        <f t="shared" si="164"/>
        <v>0</v>
      </c>
      <c r="P2627" s="70">
        <f t="shared" si="165"/>
        <v>0</v>
      </c>
      <c r="Q2627" s="70">
        <f t="shared" si="166"/>
        <v>0</v>
      </c>
      <c r="S2627" s="8" t="e">
        <f t="shared" si="167"/>
        <v>#DIV/0!</v>
      </c>
      <c r="U2627" s="8">
        <f t="shared" si="168"/>
        <v>32.211933268312499</v>
      </c>
      <c r="V2627" s="8">
        <f t="shared" si="169"/>
        <v>0</v>
      </c>
      <c r="W2627" s="70">
        <f>SUM($V$2085:V2627)/($A2627-273.15)</f>
        <v>0</v>
      </c>
      <c r="X2627" s="70">
        <f t="shared" si="170"/>
        <v>0</v>
      </c>
      <c r="Y2627" s="70">
        <f t="shared" si="171"/>
        <v>0</v>
      </c>
    </row>
    <row r="2628" spans="1:25" s="8" customFormat="1" x14ac:dyDescent="0.25">
      <c r="A2628" s="70">
        <f t="shared" si="172"/>
        <v>817.15</v>
      </c>
      <c r="B2628" s="70">
        <f t="shared" si="173"/>
        <v>38.905281902054298</v>
      </c>
      <c r="C2628" s="70">
        <f t="shared" si="158"/>
        <v>33.750766192971646</v>
      </c>
      <c r="D2628" s="70">
        <f t="shared" si="156"/>
        <v>31.55153285485174</v>
      </c>
      <c r="E2628" s="70">
        <f t="shared" si="157"/>
        <v>33.750766192971646</v>
      </c>
      <c r="G2628" s="70">
        <f t="shared" si="159"/>
        <v>0</v>
      </c>
      <c r="H2628" s="70">
        <f>SUM(G$2085:$G2628)/($A2628-273.15)</f>
        <v>0</v>
      </c>
      <c r="I2628" s="70">
        <f t="shared" si="160"/>
        <v>0</v>
      </c>
      <c r="J2628" s="70">
        <f t="shared" si="161"/>
        <v>0</v>
      </c>
      <c r="K2628" s="70">
        <f t="shared" si="162"/>
        <v>0</v>
      </c>
      <c r="M2628" s="70">
        <f t="shared" si="163"/>
        <v>0</v>
      </c>
      <c r="N2628" s="70">
        <f>SUM($M$2085:M2628)/($A2628-273.15)</f>
        <v>0</v>
      </c>
      <c r="O2628" s="70">
        <f t="shared" si="164"/>
        <v>0</v>
      </c>
      <c r="P2628" s="70">
        <f t="shared" si="165"/>
        <v>0</v>
      </c>
      <c r="Q2628" s="70">
        <f t="shared" si="166"/>
        <v>0</v>
      </c>
      <c r="S2628" s="8" t="e">
        <f t="shared" si="167"/>
        <v>#DIV/0!</v>
      </c>
      <c r="U2628" s="8">
        <f t="shared" si="168"/>
        <v>32.221972170812499</v>
      </c>
      <c r="V2628" s="8">
        <f t="shared" si="169"/>
        <v>0</v>
      </c>
      <c r="W2628" s="70">
        <f>SUM($V$2085:V2628)/($A2628-273.15)</f>
        <v>0</v>
      </c>
      <c r="X2628" s="70">
        <f t="shared" si="170"/>
        <v>0</v>
      </c>
      <c r="Y2628" s="70">
        <f t="shared" si="171"/>
        <v>0</v>
      </c>
    </row>
    <row r="2629" spans="1:25" s="8" customFormat="1" x14ac:dyDescent="0.25">
      <c r="A2629" s="70">
        <f t="shared" si="172"/>
        <v>818.15</v>
      </c>
      <c r="B2629" s="70">
        <f t="shared" si="173"/>
        <v>38.91819482306515</v>
      </c>
      <c r="C2629" s="70">
        <f t="shared" si="158"/>
        <v>33.755372261813271</v>
      </c>
      <c r="D2629" s="70">
        <f t="shared" si="156"/>
        <v>31.558054646895869</v>
      </c>
      <c r="E2629" s="70">
        <f t="shared" si="157"/>
        <v>33.755372261813271</v>
      </c>
      <c r="G2629" s="70">
        <f t="shared" si="159"/>
        <v>0</v>
      </c>
      <c r="H2629" s="70">
        <f>SUM(G$2085:$G2629)/($A2629-273.15)</f>
        <v>0</v>
      </c>
      <c r="I2629" s="70">
        <f t="shared" si="160"/>
        <v>0</v>
      </c>
      <c r="J2629" s="70">
        <f t="shared" si="161"/>
        <v>0</v>
      </c>
      <c r="K2629" s="70">
        <f t="shared" si="162"/>
        <v>0</v>
      </c>
      <c r="M2629" s="70">
        <f t="shared" si="163"/>
        <v>0</v>
      </c>
      <c r="N2629" s="70">
        <f>SUM($M$2085:M2629)/($A2629-273.15)</f>
        <v>0</v>
      </c>
      <c r="O2629" s="70">
        <f t="shared" si="164"/>
        <v>0</v>
      </c>
      <c r="P2629" s="70">
        <f t="shared" si="165"/>
        <v>0</v>
      </c>
      <c r="Q2629" s="70">
        <f t="shared" si="166"/>
        <v>0</v>
      </c>
      <c r="S2629" s="8" t="e">
        <f t="shared" si="167"/>
        <v>#DIV/0!</v>
      </c>
      <c r="U2629" s="8">
        <f t="shared" si="168"/>
        <v>32.232026923312496</v>
      </c>
      <c r="V2629" s="8">
        <f t="shared" si="169"/>
        <v>0</v>
      </c>
      <c r="W2629" s="70">
        <f>SUM($V$2085:V2629)/($A2629-273.15)</f>
        <v>0</v>
      </c>
      <c r="X2629" s="70">
        <f t="shared" si="170"/>
        <v>0</v>
      </c>
      <c r="Y2629" s="70">
        <f t="shared" si="171"/>
        <v>0</v>
      </c>
    </row>
    <row r="2630" spans="1:25" s="8" customFormat="1" x14ac:dyDescent="0.25">
      <c r="A2630" s="70">
        <f t="shared" si="172"/>
        <v>819.15</v>
      </c>
      <c r="B2630" s="70">
        <f t="shared" si="173"/>
        <v>38.931111111894374</v>
      </c>
      <c r="C2630" s="70">
        <f t="shared" si="158"/>
        <v>33.759973733440269</v>
      </c>
      <c r="D2630" s="70">
        <f t="shared" si="156"/>
        <v>31.56457385239618</v>
      </c>
      <c r="E2630" s="70">
        <f t="shared" si="157"/>
        <v>33.759973733440269</v>
      </c>
      <c r="G2630" s="70">
        <f t="shared" si="159"/>
        <v>0</v>
      </c>
      <c r="H2630" s="70">
        <f>SUM(G$2085:$G2630)/($A2630-273.15)</f>
        <v>0</v>
      </c>
      <c r="I2630" s="70">
        <f t="shared" si="160"/>
        <v>0</v>
      </c>
      <c r="J2630" s="70">
        <f t="shared" si="161"/>
        <v>0</v>
      </c>
      <c r="K2630" s="70">
        <f t="shared" si="162"/>
        <v>0</v>
      </c>
      <c r="M2630" s="70">
        <f t="shared" si="163"/>
        <v>0</v>
      </c>
      <c r="N2630" s="70">
        <f>SUM($M$2085:M2630)/($A2630-273.15)</f>
        <v>0</v>
      </c>
      <c r="O2630" s="70">
        <f t="shared" si="164"/>
        <v>0</v>
      </c>
      <c r="P2630" s="70">
        <f t="shared" si="165"/>
        <v>0</v>
      </c>
      <c r="Q2630" s="70">
        <f t="shared" si="166"/>
        <v>0</v>
      </c>
      <c r="S2630" s="8" t="e">
        <f t="shared" si="167"/>
        <v>#DIV/0!</v>
      </c>
      <c r="U2630" s="8">
        <f t="shared" si="168"/>
        <v>32.242097525812497</v>
      </c>
      <c r="V2630" s="8">
        <f t="shared" si="169"/>
        <v>0</v>
      </c>
      <c r="W2630" s="70">
        <f>SUM($V$2085:V2630)/($A2630-273.15)</f>
        <v>0</v>
      </c>
      <c r="X2630" s="70">
        <f t="shared" si="170"/>
        <v>0</v>
      </c>
      <c r="Y2630" s="70">
        <f t="shared" si="171"/>
        <v>0</v>
      </c>
    </row>
    <row r="2631" spans="1:25" s="8" customFormat="1" x14ac:dyDescent="0.25">
      <c r="A2631" s="70">
        <f t="shared" si="172"/>
        <v>820.15</v>
      </c>
      <c r="B2631" s="70">
        <f t="shared" si="173"/>
        <v>38.944030713133159</v>
      </c>
      <c r="C2631" s="70">
        <f t="shared" si="158"/>
        <v>33.764570626507179</v>
      </c>
      <c r="D2631" s="70">
        <f t="shared" si="156"/>
        <v>31.571090450922757</v>
      </c>
      <c r="E2631" s="70">
        <f t="shared" si="157"/>
        <v>33.764570626507179</v>
      </c>
      <c r="G2631" s="70">
        <f t="shared" si="159"/>
        <v>0</v>
      </c>
      <c r="H2631" s="70">
        <f>SUM(G$2085:$G2631)/($A2631-273.15)</f>
        <v>0</v>
      </c>
      <c r="I2631" s="70">
        <f t="shared" si="160"/>
        <v>0</v>
      </c>
      <c r="J2631" s="70">
        <f t="shared" si="161"/>
        <v>0</v>
      </c>
      <c r="K2631" s="70">
        <f t="shared" si="162"/>
        <v>0</v>
      </c>
      <c r="M2631" s="70">
        <f t="shared" si="163"/>
        <v>0</v>
      </c>
      <c r="N2631" s="70">
        <f>SUM($M$2085:M2631)/($A2631-273.15)</f>
        <v>0</v>
      </c>
      <c r="O2631" s="70">
        <f t="shared" si="164"/>
        <v>0</v>
      </c>
      <c r="P2631" s="70">
        <f t="shared" si="165"/>
        <v>0</v>
      </c>
      <c r="Q2631" s="70">
        <f t="shared" si="166"/>
        <v>0</v>
      </c>
      <c r="S2631" s="8" t="e">
        <f t="shared" si="167"/>
        <v>#DIV/0!</v>
      </c>
      <c r="U2631" s="8">
        <f t="shared" si="168"/>
        <v>32.252183978312502</v>
      </c>
      <c r="V2631" s="8">
        <f t="shared" si="169"/>
        <v>0</v>
      </c>
      <c r="W2631" s="70">
        <f>SUM($V$2085:V2631)/($A2631-273.15)</f>
        <v>0</v>
      </c>
      <c r="X2631" s="70">
        <f t="shared" si="170"/>
        <v>0</v>
      </c>
      <c r="Y2631" s="70">
        <f t="shared" si="171"/>
        <v>0</v>
      </c>
    </row>
    <row r="2632" spans="1:25" s="8" customFormat="1" x14ac:dyDescent="0.25">
      <c r="A2632" s="70">
        <f t="shared" si="172"/>
        <v>821.15</v>
      </c>
      <c r="B2632" s="70">
        <f t="shared" si="173"/>
        <v>38.956953571709882</v>
      </c>
      <c r="C2632" s="70">
        <f t="shared" si="158"/>
        <v>33.76916295955504</v>
      </c>
      <c r="D2632" s="70">
        <f t="shared" si="156"/>
        <v>31.577604422170001</v>
      </c>
      <c r="E2632" s="70">
        <f t="shared" si="157"/>
        <v>33.76916295955504</v>
      </c>
      <c r="G2632" s="70">
        <f t="shared" si="159"/>
        <v>0</v>
      </c>
      <c r="H2632" s="70">
        <f>SUM(G$2085:$G2632)/($A2632-273.15)</f>
        <v>0</v>
      </c>
      <c r="I2632" s="70">
        <f t="shared" si="160"/>
        <v>0</v>
      </c>
      <c r="J2632" s="70">
        <f t="shared" si="161"/>
        <v>0</v>
      </c>
      <c r="K2632" s="70">
        <f t="shared" si="162"/>
        <v>0</v>
      </c>
      <c r="M2632" s="70">
        <f t="shared" si="163"/>
        <v>0</v>
      </c>
      <c r="N2632" s="70">
        <f>SUM($M$2085:M2632)/($A2632-273.15)</f>
        <v>0</v>
      </c>
      <c r="O2632" s="70">
        <f t="shared" si="164"/>
        <v>0</v>
      </c>
      <c r="P2632" s="70">
        <f t="shared" si="165"/>
        <v>0</v>
      </c>
      <c r="Q2632" s="70">
        <f t="shared" si="166"/>
        <v>0</v>
      </c>
      <c r="S2632" s="8" t="e">
        <f t="shared" si="167"/>
        <v>#DIV/0!</v>
      </c>
      <c r="U2632" s="8">
        <f t="shared" si="168"/>
        <v>32.262286280812496</v>
      </c>
      <c r="V2632" s="8">
        <f t="shared" si="169"/>
        <v>0</v>
      </c>
      <c r="W2632" s="70">
        <f>SUM($V$2085:V2632)/($A2632-273.15)</f>
        <v>0</v>
      </c>
      <c r="X2632" s="70">
        <f t="shared" si="170"/>
        <v>0</v>
      </c>
      <c r="Y2632" s="70">
        <f t="shared" si="171"/>
        <v>0</v>
      </c>
    </row>
    <row r="2633" spans="1:25" s="8" customFormat="1" x14ac:dyDescent="0.25">
      <c r="A2633" s="70">
        <f t="shared" si="172"/>
        <v>822.15</v>
      </c>
      <c r="B2633" s="70">
        <f t="shared" si="173"/>
        <v>38.969879632887611</v>
      </c>
      <c r="C2633" s="70">
        <f t="shared" si="158"/>
        <v>33.773750751012166</v>
      </c>
      <c r="D2633" s="70">
        <f t="shared" si="156"/>
        <v>31.584115745955728</v>
      </c>
      <c r="E2633" s="70">
        <f t="shared" si="157"/>
        <v>33.773750751012166</v>
      </c>
      <c r="G2633" s="70">
        <f t="shared" si="159"/>
        <v>0</v>
      </c>
      <c r="H2633" s="70">
        <f>SUM(G$2085:$G2633)/($A2633-273.15)</f>
        <v>0</v>
      </c>
      <c r="I2633" s="70">
        <f t="shared" si="160"/>
        <v>0</v>
      </c>
      <c r="J2633" s="70">
        <f t="shared" si="161"/>
        <v>0</v>
      </c>
      <c r="K2633" s="70">
        <f t="shared" si="162"/>
        <v>0</v>
      </c>
      <c r="M2633" s="70">
        <f t="shared" si="163"/>
        <v>0</v>
      </c>
      <c r="N2633" s="70">
        <f>SUM($M$2085:M2633)/($A2633-273.15)</f>
        <v>0</v>
      </c>
      <c r="O2633" s="70">
        <f t="shared" si="164"/>
        <v>0</v>
      </c>
      <c r="P2633" s="70">
        <f t="shared" si="165"/>
        <v>0</v>
      </c>
      <c r="Q2633" s="70">
        <f t="shared" si="166"/>
        <v>0</v>
      </c>
      <c r="S2633" s="8" t="e">
        <f t="shared" si="167"/>
        <v>#DIV/0!</v>
      </c>
      <c r="U2633" s="8">
        <f t="shared" si="168"/>
        <v>32.272404433312502</v>
      </c>
      <c r="V2633" s="8">
        <f t="shared" si="169"/>
        <v>0</v>
      </c>
      <c r="W2633" s="70">
        <f>SUM($V$2085:V2633)/($A2633-273.15)</f>
        <v>0</v>
      </c>
      <c r="X2633" s="70">
        <f t="shared" si="170"/>
        <v>0</v>
      </c>
      <c r="Y2633" s="70">
        <f t="shared" si="171"/>
        <v>0</v>
      </c>
    </row>
    <row r="2634" spans="1:25" s="8" customFormat="1" x14ac:dyDescent="0.25">
      <c r="A2634" s="70">
        <f t="shared" si="172"/>
        <v>823.15</v>
      </c>
      <c r="B2634" s="70">
        <f t="shared" si="173"/>
        <v>38.982808842261711</v>
      </c>
      <c r="C2634" s="70">
        <f t="shared" si="158"/>
        <v>33.778334019195029</v>
      </c>
      <c r="D2634" s="70">
        <f t="shared" si="156"/>
        <v>31.590624402220264</v>
      </c>
      <c r="E2634" s="70">
        <f t="shared" si="157"/>
        <v>33.778334019195029</v>
      </c>
      <c r="G2634" s="70">
        <f t="shared" si="159"/>
        <v>0</v>
      </c>
      <c r="H2634" s="70">
        <f>SUM(G$2085:$G2634)/($A2634-273.15)</f>
        <v>0</v>
      </c>
      <c r="I2634" s="70">
        <f t="shared" si="160"/>
        <v>0</v>
      </c>
      <c r="J2634" s="70">
        <f t="shared" si="161"/>
        <v>0</v>
      </c>
      <c r="K2634" s="70">
        <f t="shared" si="162"/>
        <v>0</v>
      </c>
      <c r="M2634" s="70">
        <f t="shared" si="163"/>
        <v>0</v>
      </c>
      <c r="N2634" s="70">
        <f>SUM($M$2085:M2634)/($A2634-273.15)</f>
        <v>0</v>
      </c>
      <c r="O2634" s="70">
        <f t="shared" si="164"/>
        <v>0</v>
      </c>
      <c r="P2634" s="70">
        <f t="shared" si="165"/>
        <v>0</v>
      </c>
      <c r="Q2634" s="70">
        <f t="shared" si="166"/>
        <v>0</v>
      </c>
      <c r="S2634" s="8" t="e">
        <f t="shared" si="167"/>
        <v>#DIV/0!</v>
      </c>
      <c r="U2634" s="8">
        <f t="shared" si="168"/>
        <v>32.282538435812498</v>
      </c>
      <c r="V2634" s="8">
        <f t="shared" si="169"/>
        <v>0</v>
      </c>
      <c r="W2634" s="70">
        <f>SUM($V$2085:V2634)/($A2634-273.15)</f>
        <v>0</v>
      </c>
      <c r="X2634" s="70">
        <f t="shared" si="170"/>
        <v>0</v>
      </c>
      <c r="Y2634" s="70">
        <f t="shared" si="171"/>
        <v>0</v>
      </c>
    </row>
    <row r="2635" spans="1:25" s="8" customFormat="1" x14ac:dyDescent="0.25">
      <c r="A2635" s="70">
        <f t="shared" si="172"/>
        <v>824.15</v>
      </c>
      <c r="B2635" s="70">
        <f t="shared" si="173"/>
        <v>38.995741145757428</v>
      </c>
      <c r="C2635" s="70">
        <f t="shared" si="158"/>
        <v>33.782912782309026</v>
      </c>
      <c r="D2635" s="70">
        <f t="shared" si="156"/>
        <v>31.597130371025571</v>
      </c>
      <c r="E2635" s="70">
        <f t="shared" si="157"/>
        <v>33.782912782309026</v>
      </c>
      <c r="G2635" s="70">
        <f t="shared" si="159"/>
        <v>0</v>
      </c>
      <c r="H2635" s="70">
        <f>SUM(G$2085:$G2635)/($A2635-273.15)</f>
        <v>0</v>
      </c>
      <c r="I2635" s="70">
        <f t="shared" si="160"/>
        <v>0</v>
      </c>
      <c r="J2635" s="70">
        <f t="shared" si="161"/>
        <v>0</v>
      </c>
      <c r="K2635" s="70">
        <f t="shared" si="162"/>
        <v>0</v>
      </c>
      <c r="M2635" s="70">
        <f t="shared" si="163"/>
        <v>0</v>
      </c>
      <c r="N2635" s="70">
        <f>SUM($M$2085:M2635)/($A2635-273.15)</f>
        <v>0</v>
      </c>
      <c r="O2635" s="70">
        <f t="shared" si="164"/>
        <v>0</v>
      </c>
      <c r="P2635" s="70">
        <f t="shared" si="165"/>
        <v>0</v>
      </c>
      <c r="Q2635" s="70">
        <f t="shared" si="166"/>
        <v>0</v>
      </c>
      <c r="S2635" s="8" t="e">
        <f t="shared" si="167"/>
        <v>#DIV/0!</v>
      </c>
      <c r="U2635" s="8">
        <f t="shared" si="168"/>
        <v>32.292688288312497</v>
      </c>
      <c r="V2635" s="8">
        <f t="shared" si="169"/>
        <v>0</v>
      </c>
      <c r="W2635" s="70">
        <f>SUM($V$2085:V2635)/($A2635-273.15)</f>
        <v>0</v>
      </c>
      <c r="X2635" s="70">
        <f t="shared" si="170"/>
        <v>0</v>
      </c>
      <c r="Y2635" s="70">
        <f t="shared" si="171"/>
        <v>0</v>
      </c>
    </row>
    <row r="2636" spans="1:25" s="8" customFormat="1" x14ac:dyDescent="0.25">
      <c r="A2636" s="70">
        <f t="shared" si="172"/>
        <v>825.15</v>
      </c>
      <c r="B2636" s="70">
        <f t="shared" si="173"/>
        <v>39.008676489627447</v>
      </c>
      <c r="C2636" s="70">
        <f t="shared" si="158"/>
        <v>33.787487058449315</v>
      </c>
      <c r="D2636" s="70">
        <f t="shared" si="156"/>
        <v>31.603633632554359</v>
      </c>
      <c r="E2636" s="70">
        <f t="shared" si="157"/>
        <v>33.787487058449315</v>
      </c>
      <c r="G2636" s="70">
        <f t="shared" si="159"/>
        <v>0</v>
      </c>
      <c r="H2636" s="70">
        <f>SUM(G$2085:$G2636)/($A2636-273.15)</f>
        <v>0</v>
      </c>
      <c r="I2636" s="70">
        <f t="shared" si="160"/>
        <v>0</v>
      </c>
      <c r="J2636" s="70">
        <f t="shared" si="161"/>
        <v>0</v>
      </c>
      <c r="K2636" s="70">
        <f t="shared" si="162"/>
        <v>0</v>
      </c>
      <c r="M2636" s="70">
        <f t="shared" si="163"/>
        <v>0</v>
      </c>
      <c r="N2636" s="70">
        <f>SUM($M$2085:M2636)/($A2636-273.15)</f>
        <v>0</v>
      </c>
      <c r="O2636" s="70">
        <f t="shared" si="164"/>
        <v>0</v>
      </c>
      <c r="P2636" s="70">
        <f t="shared" si="165"/>
        <v>0</v>
      </c>
      <c r="Q2636" s="70">
        <f t="shared" si="166"/>
        <v>0</v>
      </c>
      <c r="S2636" s="8" t="e">
        <f t="shared" si="167"/>
        <v>#DIV/0!</v>
      </c>
      <c r="U2636" s="8">
        <f t="shared" si="168"/>
        <v>32.302853990812501</v>
      </c>
      <c r="V2636" s="8">
        <f t="shared" si="169"/>
        <v>0</v>
      </c>
      <c r="W2636" s="70">
        <f>SUM($V$2085:V2636)/($A2636-273.15)</f>
        <v>0</v>
      </c>
      <c r="X2636" s="70">
        <f t="shared" si="170"/>
        <v>0</v>
      </c>
      <c r="Y2636" s="70">
        <f t="shared" si="171"/>
        <v>0</v>
      </c>
    </row>
    <row r="2637" spans="1:25" s="8" customFormat="1" x14ac:dyDescent="0.25">
      <c r="A2637" s="70">
        <f t="shared" si="172"/>
        <v>826.15</v>
      </c>
      <c r="B2637" s="70">
        <f t="shared" si="173"/>
        <v>39.021614820449571</v>
      </c>
      <c r="C2637" s="70">
        <f t="shared" si="158"/>
        <v>33.792056865601623</v>
      </c>
      <c r="D2637" s="70">
        <f t="shared" si="156"/>
        <v>31.610134167109191</v>
      </c>
      <c r="E2637" s="70">
        <f t="shared" si="157"/>
        <v>33.792056865601623</v>
      </c>
      <c r="G2637" s="70">
        <f t="shared" si="159"/>
        <v>0</v>
      </c>
      <c r="H2637" s="70">
        <f>SUM(G$2085:$G2637)/($A2637-273.15)</f>
        <v>0</v>
      </c>
      <c r="I2637" s="70">
        <f t="shared" si="160"/>
        <v>0</v>
      </c>
      <c r="J2637" s="70">
        <f t="shared" si="161"/>
        <v>0</v>
      </c>
      <c r="K2637" s="70">
        <f t="shared" si="162"/>
        <v>0</v>
      </c>
      <c r="M2637" s="70">
        <f t="shared" si="163"/>
        <v>0</v>
      </c>
      <c r="N2637" s="70">
        <f>SUM($M$2085:M2637)/($A2637-273.15)</f>
        <v>0</v>
      </c>
      <c r="O2637" s="70">
        <f t="shared" si="164"/>
        <v>0</v>
      </c>
      <c r="P2637" s="70">
        <f t="shared" si="165"/>
        <v>0</v>
      </c>
      <c r="Q2637" s="70">
        <f t="shared" si="166"/>
        <v>0</v>
      </c>
      <c r="S2637" s="8" t="e">
        <f t="shared" si="167"/>
        <v>#DIV/0!</v>
      </c>
      <c r="U2637" s="8">
        <f t="shared" si="168"/>
        <v>32.313035543312495</v>
      </c>
      <c r="V2637" s="8">
        <f t="shared" si="169"/>
        <v>0</v>
      </c>
      <c r="W2637" s="70">
        <f>SUM($V$2085:V2637)/($A2637-273.15)</f>
        <v>0</v>
      </c>
      <c r="X2637" s="70">
        <f t="shared" si="170"/>
        <v>0</v>
      </c>
      <c r="Y2637" s="70">
        <f t="shared" si="171"/>
        <v>0</v>
      </c>
    </row>
    <row r="2638" spans="1:25" s="8" customFormat="1" x14ac:dyDescent="0.25">
      <c r="A2638" s="70">
        <f t="shared" si="172"/>
        <v>827.15</v>
      </c>
      <c r="B2638" s="70">
        <f t="shared" si="173"/>
        <v>39.034556085124322</v>
      </c>
      <c r="C2638" s="70">
        <f t="shared" si="158"/>
        <v>33.796622221642977</v>
      </c>
      <c r="D2638" s="70">
        <f t="shared" si="156"/>
        <v>31.616631955111615</v>
      </c>
      <c r="E2638" s="70">
        <f t="shared" si="157"/>
        <v>33.796622221642977</v>
      </c>
      <c r="G2638" s="70">
        <f t="shared" si="159"/>
        <v>0</v>
      </c>
      <c r="H2638" s="70">
        <f>SUM(G$2085:$G2638)/($A2638-273.15)</f>
        <v>0</v>
      </c>
      <c r="I2638" s="70">
        <f t="shared" si="160"/>
        <v>0</v>
      </c>
      <c r="J2638" s="70">
        <f t="shared" si="161"/>
        <v>0</v>
      </c>
      <c r="K2638" s="70">
        <f t="shared" si="162"/>
        <v>0</v>
      </c>
      <c r="M2638" s="70">
        <f t="shared" si="163"/>
        <v>0</v>
      </c>
      <c r="N2638" s="70">
        <f>SUM($M$2085:M2638)/($A2638-273.15)</f>
        <v>0</v>
      </c>
      <c r="O2638" s="70">
        <f t="shared" si="164"/>
        <v>0</v>
      </c>
      <c r="P2638" s="70">
        <f t="shared" si="165"/>
        <v>0</v>
      </c>
      <c r="Q2638" s="70">
        <f t="shared" si="166"/>
        <v>0</v>
      </c>
      <c r="S2638" s="8" t="e">
        <f t="shared" si="167"/>
        <v>#DIV/0!</v>
      </c>
      <c r="U2638" s="8">
        <f t="shared" si="168"/>
        <v>32.323232945812499</v>
      </c>
      <c r="V2638" s="8">
        <f t="shared" si="169"/>
        <v>0</v>
      </c>
      <c r="W2638" s="70">
        <f>SUM($V$2085:V2638)/($A2638-273.15)</f>
        <v>0</v>
      </c>
      <c r="X2638" s="70">
        <f t="shared" si="170"/>
        <v>0</v>
      </c>
      <c r="Y2638" s="70">
        <f t="shared" si="171"/>
        <v>0</v>
      </c>
    </row>
    <row r="2639" spans="1:25" s="8" customFormat="1" x14ac:dyDescent="0.25">
      <c r="A2639" s="70">
        <f t="shared" si="172"/>
        <v>828.15</v>
      </c>
      <c r="B2639" s="70">
        <f t="shared" si="173"/>
        <v>39.0475002308726</v>
      </c>
      <c r="C2639" s="70">
        <f t="shared" si="158"/>
        <v>33.801183144342573</v>
      </c>
      <c r="D2639" s="70">
        <f t="shared" si="156"/>
        <v>31.623126977101357</v>
      </c>
      <c r="E2639" s="70">
        <f t="shared" si="157"/>
        <v>33.801183144342573</v>
      </c>
      <c r="G2639" s="70">
        <f t="shared" si="159"/>
        <v>0</v>
      </c>
      <c r="H2639" s="70">
        <f>SUM(G$2085:$G2639)/($A2639-273.15)</f>
        <v>0</v>
      </c>
      <c r="I2639" s="70">
        <f t="shared" si="160"/>
        <v>0</v>
      </c>
      <c r="J2639" s="70">
        <f t="shared" si="161"/>
        <v>0</v>
      </c>
      <c r="K2639" s="70">
        <f t="shared" si="162"/>
        <v>0</v>
      </c>
      <c r="M2639" s="70">
        <f t="shared" si="163"/>
        <v>0</v>
      </c>
      <c r="N2639" s="70">
        <f>SUM($M$2085:M2639)/($A2639-273.15)</f>
        <v>0</v>
      </c>
      <c r="O2639" s="70">
        <f t="shared" si="164"/>
        <v>0</v>
      </c>
      <c r="P2639" s="70">
        <f t="shared" si="165"/>
        <v>0</v>
      </c>
      <c r="Q2639" s="70">
        <f t="shared" si="166"/>
        <v>0</v>
      </c>
      <c r="S2639" s="8" t="e">
        <f t="shared" si="167"/>
        <v>#DIV/0!</v>
      </c>
      <c r="U2639" s="8">
        <f t="shared" si="168"/>
        <v>32.333446198312501</v>
      </c>
      <c r="V2639" s="8">
        <f t="shared" si="169"/>
        <v>0</v>
      </c>
      <c r="W2639" s="70">
        <f>SUM($V$2085:V2639)/($A2639-273.15)</f>
        <v>0</v>
      </c>
      <c r="X2639" s="70">
        <f t="shared" si="170"/>
        <v>0</v>
      </c>
      <c r="Y2639" s="70">
        <f t="shared" si="171"/>
        <v>0</v>
      </c>
    </row>
    <row r="2640" spans="1:25" s="8" customFormat="1" x14ac:dyDescent="0.25">
      <c r="A2640" s="70">
        <f t="shared" si="172"/>
        <v>829.15</v>
      </c>
      <c r="B2640" s="70">
        <f t="shared" si="173"/>
        <v>39.060447205233437</v>
      </c>
      <c r="C2640" s="70">
        <f t="shared" si="158"/>
        <v>33.805739651362522</v>
      </c>
      <c r="D2640" s="70">
        <f t="shared" si="156"/>
        <v>31.629619213735356</v>
      </c>
      <c r="E2640" s="70">
        <f t="shared" si="157"/>
        <v>33.805739651362522</v>
      </c>
      <c r="G2640" s="70">
        <f t="shared" si="159"/>
        <v>0</v>
      </c>
      <c r="H2640" s="70">
        <f>SUM(G$2085:$G2640)/($A2640-273.15)</f>
        <v>0</v>
      </c>
      <c r="I2640" s="70">
        <f t="shared" si="160"/>
        <v>0</v>
      </c>
      <c r="J2640" s="70">
        <f t="shared" si="161"/>
        <v>0</v>
      </c>
      <c r="K2640" s="70">
        <f t="shared" si="162"/>
        <v>0</v>
      </c>
      <c r="M2640" s="70">
        <f t="shared" si="163"/>
        <v>0</v>
      </c>
      <c r="N2640" s="70">
        <f>SUM($M$2085:M2640)/($A2640-273.15)</f>
        <v>0</v>
      </c>
      <c r="O2640" s="70">
        <f t="shared" si="164"/>
        <v>0</v>
      </c>
      <c r="P2640" s="70">
        <f t="shared" si="165"/>
        <v>0</v>
      </c>
      <c r="Q2640" s="70">
        <f t="shared" si="166"/>
        <v>0</v>
      </c>
      <c r="S2640" s="8" t="e">
        <f t="shared" si="167"/>
        <v>#DIV/0!</v>
      </c>
      <c r="U2640" s="8">
        <f t="shared" si="168"/>
        <v>32.3436753008125</v>
      </c>
      <c r="V2640" s="8">
        <f t="shared" si="169"/>
        <v>0</v>
      </c>
      <c r="W2640" s="70">
        <f>SUM($V$2085:V2640)/($A2640-273.15)</f>
        <v>0</v>
      </c>
      <c r="X2640" s="70">
        <f t="shared" si="170"/>
        <v>0</v>
      </c>
      <c r="Y2640" s="70">
        <f t="shared" si="171"/>
        <v>0</v>
      </c>
    </row>
    <row r="2641" spans="1:25" s="8" customFormat="1" x14ac:dyDescent="0.25">
      <c r="A2641" s="70">
        <f t="shared" si="172"/>
        <v>830.15</v>
      </c>
      <c r="B2641" s="70">
        <f t="shared" si="173"/>
        <v>39.073396956061586</v>
      </c>
      <c r="C2641" s="70">
        <f t="shared" si="158"/>
        <v>33.810291760258579</v>
      </c>
      <c r="D2641" s="70">
        <f t="shared" si="156"/>
        <v>31.636108645787054</v>
      </c>
      <c r="E2641" s="70">
        <f t="shared" si="157"/>
        <v>33.810291760258579</v>
      </c>
      <c r="G2641" s="70">
        <f t="shared" si="159"/>
        <v>0</v>
      </c>
      <c r="H2641" s="70">
        <f>SUM(G$2085:$G2641)/($A2641-273.15)</f>
        <v>0</v>
      </c>
      <c r="I2641" s="70">
        <f t="shared" si="160"/>
        <v>0</v>
      </c>
      <c r="J2641" s="70">
        <f t="shared" si="161"/>
        <v>0</v>
      </c>
      <c r="K2641" s="70">
        <f t="shared" si="162"/>
        <v>0</v>
      </c>
      <c r="M2641" s="70">
        <f t="shared" si="163"/>
        <v>0</v>
      </c>
      <c r="N2641" s="70">
        <f>SUM($M$2085:M2641)/($A2641-273.15)</f>
        <v>0</v>
      </c>
      <c r="O2641" s="70">
        <f t="shared" si="164"/>
        <v>0</v>
      </c>
      <c r="P2641" s="70">
        <f t="shared" si="165"/>
        <v>0</v>
      </c>
      <c r="Q2641" s="70">
        <f t="shared" si="166"/>
        <v>0</v>
      </c>
      <c r="S2641" s="8" t="e">
        <f t="shared" si="167"/>
        <v>#DIV/0!</v>
      </c>
      <c r="U2641" s="8">
        <f t="shared" si="168"/>
        <v>32.353920253312495</v>
      </c>
      <c r="V2641" s="8">
        <f t="shared" si="169"/>
        <v>0</v>
      </c>
      <c r="W2641" s="70">
        <f>SUM($V$2085:V2641)/($A2641-273.15)</f>
        <v>0</v>
      </c>
      <c r="X2641" s="70">
        <f t="shared" si="170"/>
        <v>0</v>
      </c>
      <c r="Y2641" s="70">
        <f t="shared" si="171"/>
        <v>0</v>
      </c>
    </row>
    <row r="2642" spans="1:25" s="8" customFormat="1" x14ac:dyDescent="0.25">
      <c r="A2642" s="70">
        <f t="shared" si="172"/>
        <v>831.15</v>
      </c>
      <c r="B2642" s="70">
        <f t="shared" si="173"/>
        <v>39.086349431525363</v>
      </c>
      <c r="C2642" s="70">
        <f t="shared" si="158"/>
        <v>33.814839488480978</v>
      </c>
      <c r="D2642" s="70">
        <f t="shared" si="156"/>
        <v>31.642595254145437</v>
      </c>
      <c r="E2642" s="70">
        <f t="shared" si="157"/>
        <v>33.814839488480978</v>
      </c>
      <c r="G2642" s="70">
        <f t="shared" si="159"/>
        <v>0</v>
      </c>
      <c r="H2642" s="70">
        <f>SUM(G$2085:$G2642)/($A2642-273.15)</f>
        <v>0</v>
      </c>
      <c r="I2642" s="70">
        <f t="shared" si="160"/>
        <v>0</v>
      </c>
      <c r="J2642" s="70">
        <f t="shared" si="161"/>
        <v>0</v>
      </c>
      <c r="K2642" s="70">
        <f t="shared" si="162"/>
        <v>0</v>
      </c>
      <c r="M2642" s="70">
        <f t="shared" si="163"/>
        <v>0</v>
      </c>
      <c r="N2642" s="70">
        <f>SUM($M$2085:M2642)/($A2642-273.15)</f>
        <v>0</v>
      </c>
      <c r="O2642" s="70">
        <f t="shared" si="164"/>
        <v>0</v>
      </c>
      <c r="P2642" s="70">
        <f t="shared" si="165"/>
        <v>0</v>
      </c>
      <c r="Q2642" s="70">
        <f t="shared" si="166"/>
        <v>0</v>
      </c>
      <c r="S2642" s="8" t="e">
        <f t="shared" si="167"/>
        <v>#DIV/0!</v>
      </c>
      <c r="U2642" s="8">
        <f t="shared" si="168"/>
        <v>32.364181055812502</v>
      </c>
      <c r="V2642" s="8">
        <f t="shared" si="169"/>
        <v>0</v>
      </c>
      <c r="W2642" s="70">
        <f>SUM($V$2085:V2642)/($A2642-273.15)</f>
        <v>0</v>
      </c>
      <c r="X2642" s="70">
        <f t="shared" si="170"/>
        <v>0</v>
      </c>
      <c r="Y2642" s="70">
        <f t="shared" si="171"/>
        <v>0</v>
      </c>
    </row>
    <row r="2643" spans="1:25" s="8" customFormat="1" x14ac:dyDescent="0.25">
      <c r="A2643" s="70">
        <f t="shared" si="172"/>
        <v>832.15</v>
      </c>
      <c r="B2643" s="70">
        <f t="shared" si="173"/>
        <v>39.099304580104281</v>
      </c>
      <c r="C2643" s="70">
        <f t="shared" si="158"/>
        <v>33.819382853375188</v>
      </c>
      <c r="D2643" s="70">
        <f t="shared" si="156"/>
        <v>31.649079019814273</v>
      </c>
      <c r="E2643" s="70">
        <f t="shared" si="157"/>
        <v>33.819382853375188</v>
      </c>
      <c r="G2643" s="70">
        <f t="shared" si="159"/>
        <v>0</v>
      </c>
      <c r="H2643" s="70">
        <f>SUM(G$2085:$G2643)/($A2643-273.15)</f>
        <v>0</v>
      </c>
      <c r="I2643" s="70">
        <f t="shared" si="160"/>
        <v>0</v>
      </c>
      <c r="J2643" s="70">
        <f t="shared" si="161"/>
        <v>0</v>
      </c>
      <c r="K2643" s="70">
        <f t="shared" si="162"/>
        <v>0</v>
      </c>
      <c r="M2643" s="70">
        <f t="shared" si="163"/>
        <v>0</v>
      </c>
      <c r="N2643" s="70">
        <f>SUM($M$2085:M2643)/($A2643-273.15)</f>
        <v>0</v>
      </c>
      <c r="O2643" s="70">
        <f t="shared" si="164"/>
        <v>0</v>
      </c>
      <c r="P2643" s="70">
        <f t="shared" si="165"/>
        <v>0</v>
      </c>
      <c r="Q2643" s="70">
        <f t="shared" si="166"/>
        <v>0</v>
      </c>
      <c r="S2643" s="8" t="e">
        <f t="shared" si="167"/>
        <v>#DIV/0!</v>
      </c>
      <c r="U2643" s="8">
        <f t="shared" si="168"/>
        <v>32.374457708312498</v>
      </c>
      <c r="V2643" s="8">
        <f t="shared" si="169"/>
        <v>0</v>
      </c>
      <c r="W2643" s="70">
        <f>SUM($V$2085:V2643)/($A2643-273.15)</f>
        <v>0</v>
      </c>
      <c r="X2643" s="70">
        <f t="shared" si="170"/>
        <v>0</v>
      </c>
      <c r="Y2643" s="70">
        <f t="shared" si="171"/>
        <v>0</v>
      </c>
    </row>
    <row r="2644" spans="1:25" s="8" customFormat="1" x14ac:dyDescent="0.25">
      <c r="A2644" s="70">
        <f t="shared" si="172"/>
        <v>833.15</v>
      </c>
      <c r="B2644" s="70">
        <f t="shared" si="173"/>
        <v>39.112262350586882</v>
      </c>
      <c r="C2644" s="70">
        <f t="shared" si="158"/>
        <v>33.823921872182616</v>
      </c>
      <c r="D2644" s="70">
        <f t="shared" si="156"/>
        <v>31.655559923911241</v>
      </c>
      <c r="E2644" s="70">
        <f t="shared" si="157"/>
        <v>33.823921872182616</v>
      </c>
      <c r="G2644" s="70">
        <f t="shared" si="159"/>
        <v>0</v>
      </c>
      <c r="H2644" s="70">
        <f>SUM(G$2085:$G2644)/($A2644-273.15)</f>
        <v>0</v>
      </c>
      <c r="I2644" s="70">
        <f t="shared" si="160"/>
        <v>0</v>
      </c>
      <c r="J2644" s="70">
        <f t="shared" si="161"/>
        <v>0</v>
      </c>
      <c r="K2644" s="70">
        <f t="shared" si="162"/>
        <v>0</v>
      </c>
      <c r="M2644" s="70">
        <f t="shared" si="163"/>
        <v>0</v>
      </c>
      <c r="N2644" s="70">
        <f>SUM($M$2085:M2644)/($A2644-273.15)</f>
        <v>0</v>
      </c>
      <c r="O2644" s="70">
        <f t="shared" si="164"/>
        <v>0</v>
      </c>
      <c r="P2644" s="70">
        <f t="shared" si="165"/>
        <v>0</v>
      </c>
      <c r="Q2644" s="70">
        <f t="shared" si="166"/>
        <v>0</v>
      </c>
      <c r="S2644" s="8" t="e">
        <f t="shared" si="167"/>
        <v>#DIV/0!</v>
      </c>
      <c r="U2644" s="8">
        <f t="shared" si="168"/>
        <v>32.384750210812498</v>
      </c>
      <c r="V2644" s="8">
        <f t="shared" si="169"/>
        <v>0</v>
      </c>
      <c r="W2644" s="70">
        <f>SUM($V$2085:V2644)/($A2644-273.15)</f>
        <v>0</v>
      </c>
      <c r="X2644" s="70">
        <f t="shared" si="170"/>
        <v>0</v>
      </c>
      <c r="Y2644" s="70">
        <f t="shared" si="171"/>
        <v>0</v>
      </c>
    </row>
    <row r="2645" spans="1:25" s="8" customFormat="1" x14ac:dyDescent="0.25">
      <c r="A2645" s="70">
        <f t="shared" si="172"/>
        <v>834.15</v>
      </c>
      <c r="B2645" s="70">
        <f t="shared" si="173"/>
        <v>39.125222692068498</v>
      </c>
      <c r="C2645" s="70">
        <f t="shared" si="158"/>
        <v>33.828456562041382</v>
      </c>
      <c r="D2645" s="70">
        <f t="shared" si="156"/>
        <v>31.662037947667184</v>
      </c>
      <c r="E2645" s="70">
        <f t="shared" si="157"/>
        <v>33.828456562041382</v>
      </c>
      <c r="G2645" s="70">
        <f t="shared" si="159"/>
        <v>0</v>
      </c>
      <c r="H2645" s="70">
        <f>SUM(G$2085:$G2645)/($A2645-273.15)</f>
        <v>0</v>
      </c>
      <c r="I2645" s="70">
        <f t="shared" si="160"/>
        <v>0</v>
      </c>
      <c r="J2645" s="70">
        <f t="shared" si="161"/>
        <v>0</v>
      </c>
      <c r="K2645" s="70">
        <f t="shared" si="162"/>
        <v>0</v>
      </c>
      <c r="M2645" s="70">
        <f t="shared" si="163"/>
        <v>0</v>
      </c>
      <c r="N2645" s="70">
        <f>SUM($M$2085:M2645)/($A2645-273.15)</f>
        <v>0</v>
      </c>
      <c r="O2645" s="70">
        <f t="shared" si="164"/>
        <v>0</v>
      </c>
      <c r="P2645" s="70">
        <f t="shared" si="165"/>
        <v>0</v>
      </c>
      <c r="Q2645" s="70">
        <f t="shared" si="166"/>
        <v>0</v>
      </c>
      <c r="S2645" s="8" t="e">
        <f t="shared" si="167"/>
        <v>#DIV/0!</v>
      </c>
      <c r="U2645" s="8">
        <f t="shared" si="168"/>
        <v>32.395058563312496</v>
      </c>
      <c r="V2645" s="8">
        <f t="shared" si="169"/>
        <v>0</v>
      </c>
      <c r="W2645" s="70">
        <f>SUM($V$2085:V2645)/($A2645-273.15)</f>
        <v>0</v>
      </c>
      <c r="X2645" s="70">
        <f t="shared" si="170"/>
        <v>0</v>
      </c>
      <c r="Y2645" s="70">
        <f t="shared" si="171"/>
        <v>0</v>
      </c>
    </row>
    <row r="2646" spans="1:25" s="8" customFormat="1" x14ac:dyDescent="0.25">
      <c r="A2646" s="70">
        <f t="shared" si="172"/>
        <v>835.15</v>
      </c>
      <c r="B2646" s="70">
        <f t="shared" si="173"/>
        <v>39.138185553949022</v>
      </c>
      <c r="C2646" s="70">
        <f t="shared" si="158"/>
        <v>33.832986939987073</v>
      </c>
      <c r="D2646" s="70">
        <f t="shared" si="156"/>
        <v>31.668513072425188</v>
      </c>
      <c r="E2646" s="70">
        <f t="shared" si="157"/>
        <v>33.832986939987073</v>
      </c>
      <c r="G2646" s="70">
        <f t="shared" si="159"/>
        <v>0</v>
      </c>
      <c r="H2646" s="70">
        <f>SUM(G$2085:$G2646)/($A2646-273.15)</f>
        <v>0</v>
      </c>
      <c r="I2646" s="70">
        <f t="shared" si="160"/>
        <v>0</v>
      </c>
      <c r="J2646" s="70">
        <f t="shared" si="161"/>
        <v>0</v>
      </c>
      <c r="K2646" s="70">
        <f t="shared" si="162"/>
        <v>0</v>
      </c>
      <c r="M2646" s="70">
        <f t="shared" si="163"/>
        <v>0</v>
      </c>
      <c r="N2646" s="70">
        <f>SUM($M$2085:M2646)/($A2646-273.15)</f>
        <v>0</v>
      </c>
      <c r="O2646" s="70">
        <f t="shared" si="164"/>
        <v>0</v>
      </c>
      <c r="P2646" s="70">
        <f t="shared" si="165"/>
        <v>0</v>
      </c>
      <c r="Q2646" s="70">
        <f t="shared" si="166"/>
        <v>0</v>
      </c>
      <c r="S2646" s="8" t="e">
        <f t="shared" si="167"/>
        <v>#DIV/0!</v>
      </c>
      <c r="U2646" s="8">
        <f t="shared" si="168"/>
        <v>32.405382765812497</v>
      </c>
      <c r="V2646" s="8">
        <f t="shared" si="169"/>
        <v>0</v>
      </c>
      <c r="W2646" s="70">
        <f>SUM($V$2085:V2646)/($A2646-273.15)</f>
        <v>0</v>
      </c>
      <c r="X2646" s="70">
        <f t="shared" si="170"/>
        <v>0</v>
      </c>
      <c r="Y2646" s="70">
        <f t="shared" si="171"/>
        <v>0</v>
      </c>
    </row>
    <row r="2647" spans="1:25" s="8" customFormat="1" x14ac:dyDescent="0.25">
      <c r="A2647" s="70">
        <f t="shared" si="172"/>
        <v>836.15</v>
      </c>
      <c r="B2647" s="70">
        <f t="shared" si="173"/>
        <v>39.151150885930768</v>
      </c>
      <c r="C2647" s="70">
        <f t="shared" si="158"/>
        <v>33.837513022953459</v>
      </c>
      <c r="D2647" s="70">
        <f t="shared" si="156"/>
        <v>31.674985279639888</v>
      </c>
      <c r="E2647" s="70">
        <f t="shared" si="157"/>
        <v>33.837513022953459</v>
      </c>
      <c r="G2647" s="70">
        <f t="shared" si="159"/>
        <v>0</v>
      </c>
      <c r="H2647" s="70">
        <f>SUM(G$2085:$G2647)/($A2647-273.15)</f>
        <v>0</v>
      </c>
      <c r="I2647" s="70">
        <f t="shared" si="160"/>
        <v>0</v>
      </c>
      <c r="J2647" s="70">
        <f t="shared" si="161"/>
        <v>0</v>
      </c>
      <c r="K2647" s="70">
        <f t="shared" si="162"/>
        <v>0</v>
      </c>
      <c r="M2647" s="70">
        <f t="shared" si="163"/>
        <v>0</v>
      </c>
      <c r="N2647" s="70">
        <f>SUM($M$2085:M2647)/($A2647-273.15)</f>
        <v>0</v>
      </c>
      <c r="O2647" s="70">
        <f t="shared" si="164"/>
        <v>0</v>
      </c>
      <c r="P2647" s="70">
        <f t="shared" si="165"/>
        <v>0</v>
      </c>
      <c r="Q2647" s="70">
        <f t="shared" si="166"/>
        <v>0</v>
      </c>
      <c r="S2647" s="8" t="e">
        <f t="shared" si="167"/>
        <v>#DIV/0!</v>
      </c>
      <c r="U2647" s="8">
        <f t="shared" si="168"/>
        <v>32.415722818312496</v>
      </c>
      <c r="V2647" s="8">
        <f t="shared" si="169"/>
        <v>0</v>
      </c>
      <c r="W2647" s="70">
        <f>SUM($V$2085:V2647)/($A2647-273.15)</f>
        <v>0</v>
      </c>
      <c r="X2647" s="70">
        <f t="shared" si="170"/>
        <v>0</v>
      </c>
      <c r="Y2647" s="70">
        <f t="shared" si="171"/>
        <v>0</v>
      </c>
    </row>
    <row r="2648" spans="1:25" s="8" customFormat="1" x14ac:dyDescent="0.25">
      <c r="A2648" s="70">
        <f t="shared" si="172"/>
        <v>837.15</v>
      </c>
      <c r="B2648" s="70">
        <f t="shared" si="173"/>
        <v>39.164118638016248</v>
      </c>
      <c r="C2648" s="70">
        <f t="shared" si="158"/>
        <v>33.842034827773247</v>
      </c>
      <c r="D2648" s="70">
        <f t="shared" si="156"/>
        <v>31.681454550876577</v>
      </c>
      <c r="E2648" s="70">
        <f t="shared" si="157"/>
        <v>33.842034827773247</v>
      </c>
      <c r="G2648" s="70">
        <f t="shared" si="159"/>
        <v>0</v>
      </c>
      <c r="H2648" s="70">
        <f>SUM(G$2085:$G2648)/($A2648-273.15)</f>
        <v>0</v>
      </c>
      <c r="I2648" s="70">
        <f t="shared" si="160"/>
        <v>0</v>
      </c>
      <c r="J2648" s="70">
        <f t="shared" si="161"/>
        <v>0</v>
      </c>
      <c r="K2648" s="70">
        <f t="shared" si="162"/>
        <v>0</v>
      </c>
      <c r="M2648" s="70">
        <f t="shared" si="163"/>
        <v>0</v>
      </c>
      <c r="N2648" s="70">
        <f>SUM($M$2085:M2648)/($A2648-273.15)</f>
        <v>0</v>
      </c>
      <c r="O2648" s="70">
        <f t="shared" si="164"/>
        <v>0</v>
      </c>
      <c r="P2648" s="70">
        <f t="shared" si="165"/>
        <v>0</v>
      </c>
      <c r="Q2648" s="70">
        <f t="shared" si="166"/>
        <v>0</v>
      </c>
      <c r="S2648" s="8" t="e">
        <f t="shared" si="167"/>
        <v>#DIV/0!</v>
      </c>
      <c r="U2648" s="8">
        <f t="shared" si="168"/>
        <v>32.426078720812498</v>
      </c>
      <c r="V2648" s="8">
        <f t="shared" si="169"/>
        <v>0</v>
      </c>
      <c r="W2648" s="70">
        <f>SUM($V$2085:V2648)/($A2648-273.15)</f>
        <v>0</v>
      </c>
      <c r="X2648" s="70">
        <f t="shared" si="170"/>
        <v>0</v>
      </c>
      <c r="Y2648" s="70">
        <f t="shared" si="171"/>
        <v>0</v>
      </c>
    </row>
    <row r="2649" spans="1:25" s="8" customFormat="1" x14ac:dyDescent="0.25">
      <c r="A2649" s="70">
        <f t="shared" si="172"/>
        <v>838.15</v>
      </c>
      <c r="B2649" s="70">
        <f t="shared" si="173"/>
        <v>39.177088760506088</v>
      </c>
      <c r="C2649" s="70">
        <f t="shared" si="158"/>
        <v>33.846552371178774</v>
      </c>
      <c r="D2649" s="70">
        <f t="shared" si="156"/>
        <v>31.68792086781048</v>
      </c>
      <c r="E2649" s="70">
        <f t="shared" si="157"/>
        <v>33.846552371178774</v>
      </c>
      <c r="G2649" s="70">
        <f t="shared" si="159"/>
        <v>0</v>
      </c>
      <c r="H2649" s="70">
        <f>SUM(G$2085:$G2649)/($A2649-273.15)</f>
        <v>0</v>
      </c>
      <c r="I2649" s="70">
        <f t="shared" si="160"/>
        <v>0</v>
      </c>
      <c r="J2649" s="70">
        <f t="shared" si="161"/>
        <v>0</v>
      </c>
      <c r="K2649" s="70">
        <f t="shared" si="162"/>
        <v>0</v>
      </c>
      <c r="M2649" s="70">
        <f t="shared" si="163"/>
        <v>0</v>
      </c>
      <c r="N2649" s="70">
        <f>SUM($M$2085:M2649)/($A2649-273.15)</f>
        <v>0</v>
      </c>
      <c r="O2649" s="70">
        <f t="shared" si="164"/>
        <v>0</v>
      </c>
      <c r="P2649" s="70">
        <f t="shared" si="165"/>
        <v>0</v>
      </c>
      <c r="Q2649" s="70">
        <f t="shared" si="166"/>
        <v>0</v>
      </c>
      <c r="S2649" s="8" t="e">
        <f t="shared" si="167"/>
        <v>#DIV/0!</v>
      </c>
      <c r="U2649" s="8">
        <f t="shared" si="168"/>
        <v>32.436450473312497</v>
      </c>
      <c r="V2649" s="8">
        <f t="shared" si="169"/>
        <v>0</v>
      </c>
      <c r="W2649" s="70">
        <f>SUM($V$2085:V2649)/($A2649-273.15)</f>
        <v>0</v>
      </c>
      <c r="X2649" s="70">
        <f t="shared" si="170"/>
        <v>0</v>
      </c>
      <c r="Y2649" s="70">
        <f t="shared" si="171"/>
        <v>0</v>
      </c>
    </row>
    <row r="2650" spans="1:25" s="8" customFormat="1" x14ac:dyDescent="0.25">
      <c r="A2650" s="70">
        <f t="shared" si="172"/>
        <v>839.15</v>
      </c>
      <c r="B2650" s="70">
        <f t="shared" si="173"/>
        <v>39.190061203996862</v>
      </c>
      <c r="C2650" s="70">
        <f t="shared" si="158"/>
        <v>33.851065669802743</v>
      </c>
      <c r="D2650" s="70">
        <f t="shared" si="156"/>
        <v>31.694384212225945</v>
      </c>
      <c r="E2650" s="70">
        <f t="shared" si="157"/>
        <v>33.851065669802743</v>
      </c>
      <c r="G2650" s="70">
        <f t="shared" si="159"/>
        <v>0</v>
      </c>
      <c r="H2650" s="70">
        <f>SUM(G$2085:$G2650)/($A2650-273.15)</f>
        <v>0</v>
      </c>
      <c r="I2650" s="70">
        <f t="shared" si="160"/>
        <v>0</v>
      </c>
      <c r="J2650" s="70">
        <f t="shared" si="161"/>
        <v>0</v>
      </c>
      <c r="K2650" s="70">
        <f t="shared" si="162"/>
        <v>0</v>
      </c>
      <c r="M2650" s="70">
        <f t="shared" si="163"/>
        <v>0</v>
      </c>
      <c r="N2650" s="70">
        <f>SUM($M$2085:M2650)/($A2650-273.15)</f>
        <v>0</v>
      </c>
      <c r="O2650" s="70">
        <f t="shared" si="164"/>
        <v>0</v>
      </c>
      <c r="P2650" s="70">
        <f t="shared" si="165"/>
        <v>0</v>
      </c>
      <c r="Q2650" s="70">
        <f t="shared" si="166"/>
        <v>0</v>
      </c>
      <c r="S2650" s="8" t="e">
        <f t="shared" si="167"/>
        <v>#DIV/0!</v>
      </c>
      <c r="U2650" s="8">
        <f t="shared" si="168"/>
        <v>32.446838075812501</v>
      </c>
      <c r="V2650" s="8">
        <f t="shared" si="169"/>
        <v>0</v>
      </c>
      <c r="W2650" s="70">
        <f>SUM($V$2085:V2650)/($A2650-273.15)</f>
        <v>0</v>
      </c>
      <c r="X2650" s="70">
        <f t="shared" si="170"/>
        <v>0</v>
      </c>
      <c r="Y2650" s="70">
        <f t="shared" si="171"/>
        <v>0</v>
      </c>
    </row>
    <row r="2651" spans="1:25" s="8" customFormat="1" x14ac:dyDescent="0.25">
      <c r="A2651" s="70">
        <f t="shared" si="172"/>
        <v>840.15</v>
      </c>
      <c r="B2651" s="70">
        <f t="shared" si="173"/>
        <v>39.203035919378948</v>
      </c>
      <c r="C2651" s="70">
        <f t="shared" si="158"/>
        <v>33.855574740178938</v>
      </c>
      <c r="D2651" s="70">
        <f t="shared" si="156"/>
        <v>31.700844566015626</v>
      </c>
      <c r="E2651" s="70">
        <f t="shared" si="157"/>
        <v>33.855574740178938</v>
      </c>
      <c r="G2651" s="70">
        <f t="shared" si="159"/>
        <v>0</v>
      </c>
      <c r="H2651" s="70">
        <f>SUM(G$2085:$G2651)/($A2651-273.15)</f>
        <v>0</v>
      </c>
      <c r="I2651" s="70">
        <f t="shared" si="160"/>
        <v>0</v>
      </c>
      <c r="J2651" s="70">
        <f t="shared" si="161"/>
        <v>0</v>
      </c>
      <c r="K2651" s="70">
        <f t="shared" si="162"/>
        <v>0</v>
      </c>
      <c r="M2651" s="70">
        <f t="shared" si="163"/>
        <v>0</v>
      </c>
      <c r="N2651" s="70">
        <f>SUM($M$2085:M2651)/($A2651-273.15)</f>
        <v>0</v>
      </c>
      <c r="O2651" s="70">
        <f t="shared" si="164"/>
        <v>0</v>
      </c>
      <c r="P2651" s="70">
        <f t="shared" si="165"/>
        <v>0</v>
      </c>
      <c r="Q2651" s="70">
        <f t="shared" si="166"/>
        <v>0</v>
      </c>
      <c r="S2651" s="8" t="e">
        <f t="shared" si="167"/>
        <v>#DIV/0!</v>
      </c>
      <c r="U2651" s="8">
        <f t="shared" si="168"/>
        <v>32.457241528312501</v>
      </c>
      <c r="V2651" s="8">
        <f t="shared" si="169"/>
        <v>0</v>
      </c>
      <c r="W2651" s="70">
        <f>SUM($V$2085:V2651)/($A2651-273.15)</f>
        <v>0</v>
      </c>
      <c r="X2651" s="70">
        <f t="shared" si="170"/>
        <v>0</v>
      </c>
      <c r="Y2651" s="70">
        <f t="shared" si="171"/>
        <v>0</v>
      </c>
    </row>
    <row r="2652" spans="1:25" s="8" customFormat="1" x14ac:dyDescent="0.25">
      <c r="A2652" s="70">
        <f t="shared" si="172"/>
        <v>841.15</v>
      </c>
      <c r="B2652" s="70">
        <f t="shared" si="173"/>
        <v>39.216012857834535</v>
      </c>
      <c r="C2652" s="70">
        <f t="shared" si="158"/>
        <v>33.8600795987429</v>
      </c>
      <c r="D2652" s="70">
        <f t="shared" si="156"/>
        <v>31.707301911179798</v>
      </c>
      <c r="E2652" s="70">
        <f t="shared" si="157"/>
        <v>33.8600795987429</v>
      </c>
      <c r="G2652" s="70">
        <f t="shared" si="159"/>
        <v>0</v>
      </c>
      <c r="H2652" s="70">
        <f>SUM(G$2085:$G2652)/($A2652-273.15)</f>
        <v>0</v>
      </c>
      <c r="I2652" s="70">
        <f t="shared" si="160"/>
        <v>0</v>
      </c>
      <c r="J2652" s="70">
        <f t="shared" si="161"/>
        <v>0</v>
      </c>
      <c r="K2652" s="70">
        <f t="shared" si="162"/>
        <v>0</v>
      </c>
      <c r="M2652" s="70">
        <f t="shared" si="163"/>
        <v>0</v>
      </c>
      <c r="N2652" s="70">
        <f>SUM($M$2085:M2652)/($A2652-273.15)</f>
        <v>0</v>
      </c>
      <c r="O2652" s="70">
        <f t="shared" si="164"/>
        <v>0</v>
      </c>
      <c r="P2652" s="70">
        <f t="shared" si="165"/>
        <v>0</v>
      </c>
      <c r="Q2652" s="70">
        <f t="shared" si="166"/>
        <v>0</v>
      </c>
      <c r="S2652" s="8" t="e">
        <f t="shared" si="167"/>
        <v>#DIV/0!</v>
      </c>
      <c r="U2652" s="8">
        <f t="shared" si="168"/>
        <v>32.467660830812498</v>
      </c>
      <c r="V2652" s="8">
        <f t="shared" si="169"/>
        <v>0</v>
      </c>
      <c r="W2652" s="70">
        <f>SUM($V$2085:V2652)/($A2652-273.15)</f>
        <v>0</v>
      </c>
      <c r="X2652" s="70">
        <f t="shared" si="170"/>
        <v>0</v>
      </c>
      <c r="Y2652" s="70">
        <f t="shared" si="171"/>
        <v>0</v>
      </c>
    </row>
    <row r="2653" spans="1:25" s="8" customFormat="1" x14ac:dyDescent="0.25">
      <c r="A2653" s="70">
        <f t="shared" si="172"/>
        <v>842.15</v>
      </c>
      <c r="B2653" s="70">
        <f t="shared" si="173"/>
        <v>39.228991970835416</v>
      </c>
      <c r="C2653" s="70">
        <f t="shared" si="158"/>
        <v>33.864580261832657</v>
      </c>
      <c r="D2653" s="70">
        <f t="shared" si="156"/>
        <v>31.71375622982551</v>
      </c>
      <c r="E2653" s="70">
        <f t="shared" si="157"/>
        <v>33.864580261832657</v>
      </c>
      <c r="G2653" s="70">
        <f t="shared" si="159"/>
        <v>0</v>
      </c>
      <c r="H2653" s="70">
        <f>SUM(G$2085:$G2653)/($A2653-273.15)</f>
        <v>0</v>
      </c>
      <c r="I2653" s="70">
        <f t="shared" si="160"/>
        <v>0</v>
      </c>
      <c r="J2653" s="70">
        <f t="shared" si="161"/>
        <v>0</v>
      </c>
      <c r="K2653" s="70">
        <f t="shared" si="162"/>
        <v>0</v>
      </c>
      <c r="M2653" s="70">
        <f t="shared" si="163"/>
        <v>0</v>
      </c>
      <c r="N2653" s="70">
        <f>SUM($M$2085:M2653)/($A2653-273.15)</f>
        <v>0</v>
      </c>
      <c r="O2653" s="70">
        <f t="shared" si="164"/>
        <v>0</v>
      </c>
      <c r="P2653" s="70">
        <f t="shared" si="165"/>
        <v>0</v>
      </c>
      <c r="Q2653" s="70">
        <f t="shared" si="166"/>
        <v>0</v>
      </c>
      <c r="S2653" s="8" t="e">
        <f t="shared" si="167"/>
        <v>#DIV/0!</v>
      </c>
      <c r="U2653" s="8">
        <f t="shared" si="168"/>
        <v>32.4780959833125</v>
      </c>
      <c r="V2653" s="8">
        <f t="shared" si="169"/>
        <v>0</v>
      </c>
      <c r="W2653" s="70">
        <f>SUM($V$2085:V2653)/($A2653-273.15)</f>
        <v>0</v>
      </c>
      <c r="X2653" s="70">
        <f t="shared" si="170"/>
        <v>0</v>
      </c>
      <c r="Y2653" s="70">
        <f t="shared" si="171"/>
        <v>0</v>
      </c>
    </row>
    <row r="2654" spans="1:25" s="8" customFormat="1" x14ac:dyDescent="0.25">
      <c r="A2654" s="70">
        <f t="shared" si="172"/>
        <v>843.15</v>
      </c>
      <c r="B2654" s="70">
        <f t="shared" si="173"/>
        <v>39.241973210141033</v>
      </c>
      <c r="C2654" s="70">
        <f t="shared" si="158"/>
        <v>33.869076745689419</v>
      </c>
      <c r="D2654" s="70">
        <f t="shared" si="156"/>
        <v>31.72020750416587</v>
      </c>
      <c r="E2654" s="70">
        <f t="shared" si="157"/>
        <v>33.869076745689419</v>
      </c>
      <c r="G2654" s="70">
        <f t="shared" si="159"/>
        <v>0</v>
      </c>
      <c r="H2654" s="70">
        <f>SUM(G$2085:$G2654)/($A2654-273.15)</f>
        <v>0</v>
      </c>
      <c r="I2654" s="70">
        <f t="shared" si="160"/>
        <v>0</v>
      </c>
      <c r="J2654" s="70">
        <f t="shared" si="161"/>
        <v>0</v>
      </c>
      <c r="K2654" s="70">
        <f t="shared" si="162"/>
        <v>0</v>
      </c>
      <c r="M2654" s="70">
        <f t="shared" si="163"/>
        <v>0</v>
      </c>
      <c r="N2654" s="70">
        <f>SUM($M$2085:M2654)/($A2654-273.15)</f>
        <v>0</v>
      </c>
      <c r="O2654" s="70">
        <f t="shared" si="164"/>
        <v>0</v>
      </c>
      <c r="P2654" s="70">
        <f t="shared" si="165"/>
        <v>0</v>
      </c>
      <c r="Q2654" s="70">
        <f t="shared" si="166"/>
        <v>0</v>
      </c>
      <c r="S2654" s="8" t="e">
        <f t="shared" si="167"/>
        <v>#DIV/0!</v>
      </c>
      <c r="U2654" s="8">
        <f t="shared" si="168"/>
        <v>32.488546985812498</v>
      </c>
      <c r="V2654" s="8">
        <f t="shared" si="169"/>
        <v>0</v>
      </c>
      <c r="W2654" s="70">
        <f>SUM($V$2085:V2654)/($A2654-273.15)</f>
        <v>0</v>
      </c>
      <c r="X2654" s="70">
        <f t="shared" si="170"/>
        <v>0</v>
      </c>
      <c r="Y2654" s="70">
        <f t="shared" si="171"/>
        <v>0</v>
      </c>
    </row>
    <row r="2655" spans="1:25" s="8" customFormat="1" x14ac:dyDescent="0.25">
      <c r="A2655" s="70">
        <f t="shared" si="172"/>
        <v>844.15</v>
      </c>
      <c r="B2655" s="70">
        <f t="shared" si="173"/>
        <v>39.254956527796381</v>
      </c>
      <c r="C2655" s="70">
        <f t="shared" si="158"/>
        <v>33.873569066458245</v>
      </c>
      <c r="D2655" s="70">
        <f t="shared" si="156"/>
        <v>31.726655716519257</v>
      </c>
      <c r="E2655" s="70">
        <f t="shared" si="157"/>
        <v>33.873569066458245</v>
      </c>
      <c r="G2655" s="70">
        <f t="shared" si="159"/>
        <v>0</v>
      </c>
      <c r="H2655" s="70">
        <f>SUM(G$2085:$G2655)/($A2655-273.15)</f>
        <v>0</v>
      </c>
      <c r="I2655" s="70">
        <f t="shared" si="160"/>
        <v>0</v>
      </c>
      <c r="J2655" s="70">
        <f t="shared" si="161"/>
        <v>0</v>
      </c>
      <c r="K2655" s="70">
        <f t="shared" si="162"/>
        <v>0</v>
      </c>
      <c r="M2655" s="70">
        <f t="shared" si="163"/>
        <v>0</v>
      </c>
      <c r="N2655" s="70">
        <f>SUM($M$2085:M2655)/($A2655-273.15)</f>
        <v>0</v>
      </c>
      <c r="O2655" s="70">
        <f t="shared" si="164"/>
        <v>0</v>
      </c>
      <c r="P2655" s="70">
        <f t="shared" si="165"/>
        <v>0</v>
      </c>
      <c r="Q2655" s="70">
        <f t="shared" si="166"/>
        <v>0</v>
      </c>
      <c r="S2655" s="8" t="e">
        <f t="shared" si="167"/>
        <v>#DIV/0!</v>
      </c>
      <c r="U2655" s="8">
        <f t="shared" si="168"/>
        <v>32.4990138383125</v>
      </c>
      <c r="V2655" s="8">
        <f t="shared" si="169"/>
        <v>0</v>
      </c>
      <c r="W2655" s="70">
        <f>SUM($V$2085:V2655)/($A2655-273.15)</f>
        <v>0</v>
      </c>
      <c r="X2655" s="70">
        <f t="shared" si="170"/>
        <v>0</v>
      </c>
      <c r="Y2655" s="70">
        <f t="shared" si="171"/>
        <v>0</v>
      </c>
    </row>
    <row r="2656" spans="1:25" s="8" customFormat="1" x14ac:dyDescent="0.25">
      <c r="A2656" s="70">
        <f t="shared" si="172"/>
        <v>845.15</v>
      </c>
      <c r="B2656" s="70">
        <f t="shared" si="173"/>
        <v>39.267941876129981</v>
      </c>
      <c r="C2656" s="70">
        <f t="shared" si="158"/>
        <v>33.878057240188717</v>
      </c>
      <c r="D2656" s="70">
        <f t="shared" si="156"/>
        <v>31.73310084930862</v>
      </c>
      <c r="E2656" s="70">
        <f t="shared" si="157"/>
        <v>33.878057240188717</v>
      </c>
      <c r="G2656" s="70">
        <f t="shared" si="159"/>
        <v>0</v>
      </c>
      <c r="H2656" s="70">
        <f>SUM(G$2085:$G2656)/($A2656-273.15)</f>
        <v>0</v>
      </c>
      <c r="I2656" s="70">
        <f t="shared" si="160"/>
        <v>0</v>
      </c>
      <c r="J2656" s="70">
        <f t="shared" si="161"/>
        <v>0</v>
      </c>
      <c r="K2656" s="70">
        <f t="shared" si="162"/>
        <v>0</v>
      </c>
      <c r="M2656" s="70">
        <f t="shared" si="163"/>
        <v>0</v>
      </c>
      <c r="N2656" s="70">
        <f>SUM($M$2085:M2656)/($A2656-273.15)</f>
        <v>0</v>
      </c>
      <c r="O2656" s="70">
        <f t="shared" si="164"/>
        <v>0</v>
      </c>
      <c r="P2656" s="70">
        <f t="shared" si="165"/>
        <v>0</v>
      </c>
      <c r="Q2656" s="70">
        <f t="shared" si="166"/>
        <v>0</v>
      </c>
      <c r="S2656" s="8" t="e">
        <f t="shared" si="167"/>
        <v>#DIV/0!</v>
      </c>
      <c r="U2656" s="8">
        <f t="shared" si="168"/>
        <v>32.509496540812499</v>
      </c>
      <c r="V2656" s="8">
        <f t="shared" si="169"/>
        <v>0</v>
      </c>
      <c r="W2656" s="70">
        <f>SUM($V$2085:V2656)/($A2656-273.15)</f>
        <v>0</v>
      </c>
      <c r="X2656" s="70">
        <f t="shared" si="170"/>
        <v>0</v>
      </c>
      <c r="Y2656" s="70">
        <f t="shared" si="171"/>
        <v>0</v>
      </c>
    </row>
    <row r="2657" spans="1:25" s="8" customFormat="1" x14ac:dyDescent="0.25">
      <c r="A2657" s="70">
        <f t="shared" si="172"/>
        <v>846.15</v>
      </c>
      <c r="B2657" s="70">
        <f t="shared" si="173"/>
        <v>39.280929207751932</v>
      </c>
      <c r="C2657" s="70">
        <f t="shared" si="158"/>
        <v>33.882541282835675</v>
      </c>
      <c r="D2657" s="70">
        <f t="shared" si="156"/>
        <v>31.739542885060697</v>
      </c>
      <c r="E2657" s="70">
        <f t="shared" si="157"/>
        <v>33.882541282835675</v>
      </c>
      <c r="G2657" s="70">
        <f t="shared" si="159"/>
        <v>0</v>
      </c>
      <c r="H2657" s="70">
        <f>SUM(G$2085:$G2657)/($A2657-273.15)</f>
        <v>0</v>
      </c>
      <c r="I2657" s="70">
        <f t="shared" si="160"/>
        <v>0</v>
      </c>
      <c r="J2657" s="70">
        <f t="shared" si="161"/>
        <v>0</v>
      </c>
      <c r="K2657" s="70">
        <f t="shared" si="162"/>
        <v>0</v>
      </c>
      <c r="M2657" s="70">
        <f t="shared" si="163"/>
        <v>0</v>
      </c>
      <c r="N2657" s="70">
        <f>SUM($M$2085:M2657)/($A2657-273.15)</f>
        <v>0</v>
      </c>
      <c r="O2657" s="70">
        <f t="shared" si="164"/>
        <v>0</v>
      </c>
      <c r="P2657" s="70">
        <f t="shared" si="165"/>
        <v>0</v>
      </c>
      <c r="Q2657" s="70">
        <f t="shared" si="166"/>
        <v>0</v>
      </c>
      <c r="S2657" s="8" t="e">
        <f t="shared" si="167"/>
        <v>#DIV/0!</v>
      </c>
      <c r="U2657" s="8">
        <f t="shared" si="168"/>
        <v>32.519995093312502</v>
      </c>
      <c r="V2657" s="8">
        <f t="shared" si="169"/>
        <v>0</v>
      </c>
      <c r="W2657" s="70">
        <f>SUM($V$2085:V2657)/($A2657-273.15)</f>
        <v>0</v>
      </c>
      <c r="X2657" s="70">
        <f t="shared" si="170"/>
        <v>0</v>
      </c>
      <c r="Y2657" s="70">
        <f t="shared" si="171"/>
        <v>0</v>
      </c>
    </row>
    <row r="2658" spans="1:25" s="8" customFormat="1" x14ac:dyDescent="0.25">
      <c r="A2658" s="70">
        <f t="shared" si="172"/>
        <v>847.15</v>
      </c>
      <c r="B2658" s="70">
        <f t="shared" si="173"/>
        <v>39.293918475551799</v>
      </c>
      <c r="C2658" s="70">
        <f t="shared" si="158"/>
        <v>33.887021210259817</v>
      </c>
      <c r="D2658" s="70">
        <f t="shared" si="156"/>
        <v>31.745981806405297</v>
      </c>
      <c r="E2658" s="70">
        <f t="shared" si="157"/>
        <v>33.887021210259817</v>
      </c>
      <c r="G2658" s="70">
        <f t="shared" si="159"/>
        <v>0</v>
      </c>
      <c r="H2658" s="70">
        <f>SUM(G$2085:$G2658)/($A2658-273.15)</f>
        <v>0</v>
      </c>
      <c r="I2658" s="70">
        <f t="shared" si="160"/>
        <v>0</v>
      </c>
      <c r="J2658" s="70">
        <f t="shared" si="161"/>
        <v>0</v>
      </c>
      <c r="K2658" s="70">
        <f t="shared" si="162"/>
        <v>0</v>
      </c>
      <c r="M2658" s="70">
        <f t="shared" si="163"/>
        <v>0</v>
      </c>
      <c r="N2658" s="70">
        <f>SUM($M$2085:M2658)/($A2658-273.15)</f>
        <v>0</v>
      </c>
      <c r="O2658" s="70">
        <f t="shared" si="164"/>
        <v>0</v>
      </c>
      <c r="P2658" s="70">
        <f t="shared" si="165"/>
        <v>0</v>
      </c>
      <c r="Q2658" s="70">
        <f t="shared" si="166"/>
        <v>0</v>
      </c>
      <c r="S2658" s="8" t="e">
        <f t="shared" si="167"/>
        <v>#DIV/0!</v>
      </c>
      <c r="U2658" s="8">
        <f t="shared" si="168"/>
        <v>32.530509495812503</v>
      </c>
      <c r="V2658" s="8">
        <f t="shared" si="169"/>
        <v>0</v>
      </c>
      <c r="W2658" s="70">
        <f>SUM($V$2085:V2658)/($A2658-273.15)</f>
        <v>0</v>
      </c>
      <c r="X2658" s="70">
        <f t="shared" si="170"/>
        <v>0</v>
      </c>
      <c r="Y2658" s="70">
        <f t="shared" si="171"/>
        <v>0</v>
      </c>
    </row>
    <row r="2659" spans="1:25" s="8" customFormat="1" x14ac:dyDescent="0.25">
      <c r="A2659" s="70">
        <f t="shared" si="172"/>
        <v>848.15</v>
      </c>
      <c r="B2659" s="70">
        <f t="shared" si="173"/>
        <v>39.306909632696751</v>
      </c>
      <c r="C2659" s="70">
        <f t="shared" si="158"/>
        <v>33.89149703822838</v>
      </c>
      <c r="D2659" s="70">
        <f t="shared" ref="D2659:D2722" si="174">22.552+(13.209/1000)*$A2659+(3.13*100000)/$A2659/$A2659-(3.389*0.000001)*$A2659*$A2659</f>
        <v>31.752417596074558</v>
      </c>
      <c r="E2659" s="70">
        <f t="shared" si="157"/>
        <v>33.89149703822838</v>
      </c>
      <c r="G2659" s="70">
        <f t="shared" si="159"/>
        <v>0</v>
      </c>
      <c r="H2659" s="70">
        <f>SUM(G$2085:$G2659)/($A2659-273.15)</f>
        <v>0</v>
      </c>
      <c r="I2659" s="70">
        <f t="shared" si="160"/>
        <v>0</v>
      </c>
      <c r="J2659" s="70">
        <f t="shared" si="161"/>
        <v>0</v>
      </c>
      <c r="K2659" s="70">
        <f t="shared" si="162"/>
        <v>0</v>
      </c>
      <c r="M2659" s="70">
        <f t="shared" si="163"/>
        <v>0</v>
      </c>
      <c r="N2659" s="70">
        <f>SUM($M$2085:M2659)/($A2659-273.15)</f>
        <v>0</v>
      </c>
      <c r="O2659" s="70">
        <f t="shared" si="164"/>
        <v>0</v>
      </c>
      <c r="P2659" s="70">
        <f t="shared" si="165"/>
        <v>0</v>
      </c>
      <c r="Q2659" s="70">
        <f t="shared" si="166"/>
        <v>0</v>
      </c>
      <c r="S2659" s="8" t="e">
        <f t="shared" si="167"/>
        <v>#DIV/0!</v>
      </c>
      <c r="U2659" s="8">
        <f t="shared" si="168"/>
        <v>32.5410397483125</v>
      </c>
      <c r="V2659" s="8">
        <f t="shared" si="169"/>
        <v>0</v>
      </c>
      <c r="W2659" s="70">
        <f>SUM($V$2085:V2659)/($A2659-273.15)</f>
        <v>0</v>
      </c>
      <c r="X2659" s="70">
        <f t="shared" si="170"/>
        <v>0</v>
      </c>
      <c r="Y2659" s="70">
        <f t="shared" si="171"/>
        <v>0</v>
      </c>
    </row>
    <row r="2660" spans="1:25" s="8" customFormat="1" x14ac:dyDescent="0.25">
      <c r="A2660" s="70">
        <f t="shared" si="172"/>
        <v>849.15</v>
      </c>
      <c r="B2660" s="70">
        <f t="shared" si="173"/>
        <v>39.319902632629557</v>
      </c>
      <c r="C2660" s="70">
        <f t="shared" si="158"/>
        <v>33.895968782415864</v>
      </c>
      <c r="D2660" s="70">
        <f t="shared" si="174"/>
        <v>31.758850236902262</v>
      </c>
      <c r="E2660" s="70">
        <f t="shared" si="157"/>
        <v>33.895968782415864</v>
      </c>
      <c r="G2660" s="70">
        <f t="shared" si="159"/>
        <v>0</v>
      </c>
      <c r="H2660" s="70">
        <f>SUM(G$2085:$G2660)/($A2660-273.15)</f>
        <v>0</v>
      </c>
      <c r="I2660" s="70">
        <f t="shared" si="160"/>
        <v>0</v>
      </c>
      <c r="J2660" s="70">
        <f t="shared" si="161"/>
        <v>0</v>
      </c>
      <c r="K2660" s="70">
        <f t="shared" si="162"/>
        <v>0</v>
      </c>
      <c r="M2660" s="70">
        <f t="shared" si="163"/>
        <v>0</v>
      </c>
      <c r="N2660" s="70">
        <f>SUM($M$2085:M2660)/($A2660-273.15)</f>
        <v>0</v>
      </c>
      <c r="O2660" s="70">
        <f t="shared" si="164"/>
        <v>0</v>
      </c>
      <c r="P2660" s="70">
        <f t="shared" si="165"/>
        <v>0</v>
      </c>
      <c r="Q2660" s="70">
        <f t="shared" si="166"/>
        <v>0</v>
      </c>
      <c r="S2660" s="8" t="e">
        <f t="shared" si="167"/>
        <v>#DIV/0!</v>
      </c>
      <c r="U2660" s="8">
        <f t="shared" si="168"/>
        <v>32.551585850812501</v>
      </c>
      <c r="V2660" s="8">
        <f t="shared" si="169"/>
        <v>0</v>
      </c>
      <c r="W2660" s="70">
        <f>SUM($V$2085:V2660)/($A2660-273.15)</f>
        <v>0</v>
      </c>
      <c r="X2660" s="70">
        <f t="shared" si="170"/>
        <v>0</v>
      </c>
      <c r="Y2660" s="70">
        <f t="shared" si="171"/>
        <v>0</v>
      </c>
    </row>
    <row r="2661" spans="1:25" s="8" customFormat="1" x14ac:dyDescent="0.25">
      <c r="A2661" s="70">
        <f t="shared" si="172"/>
        <v>850.15</v>
      </c>
      <c r="B2661" s="70">
        <f t="shared" si="173"/>
        <v>39.332897429066627</v>
      </c>
      <c r="C2661" s="70">
        <f t="shared" si="158"/>
        <v>33.900436458404599</v>
      </c>
      <c r="D2661" s="70">
        <f t="shared" si="174"/>
        <v>31.765279711823069</v>
      </c>
      <c r="E2661" s="70">
        <f t="shared" ref="E2661:E2724" si="175">31.012+(4.19/1000)*$A2661-(2.858*100000)/$A2661/$A2661-(0.385*0.000001)*$A2661*$A2661</f>
        <v>33.900436458404599</v>
      </c>
      <c r="G2661" s="70">
        <f t="shared" si="159"/>
        <v>0</v>
      </c>
      <c r="H2661" s="70">
        <f>SUM(G$2085:$G2661)/($A2661-273.15)</f>
        <v>0</v>
      </c>
      <c r="I2661" s="70">
        <f t="shared" si="160"/>
        <v>0</v>
      </c>
      <c r="J2661" s="70">
        <f t="shared" si="161"/>
        <v>0</v>
      </c>
      <c r="K2661" s="70">
        <f t="shared" si="162"/>
        <v>0</v>
      </c>
      <c r="M2661" s="70">
        <f t="shared" si="163"/>
        <v>0</v>
      </c>
      <c r="N2661" s="70">
        <f>SUM($M$2085:M2661)/($A2661-273.15)</f>
        <v>0</v>
      </c>
      <c r="O2661" s="70">
        <f t="shared" si="164"/>
        <v>0</v>
      </c>
      <c r="P2661" s="70">
        <f t="shared" si="165"/>
        <v>0</v>
      </c>
      <c r="Q2661" s="70">
        <f t="shared" si="166"/>
        <v>0</v>
      </c>
      <c r="S2661" s="8" t="e">
        <f t="shared" si="167"/>
        <v>#DIV/0!</v>
      </c>
      <c r="U2661" s="8">
        <f t="shared" si="168"/>
        <v>32.562147803312499</v>
      </c>
      <c r="V2661" s="8">
        <f t="shared" si="169"/>
        <v>0</v>
      </c>
      <c r="W2661" s="70">
        <f>SUM($V$2085:V2661)/($A2661-273.15)</f>
        <v>0</v>
      </c>
      <c r="X2661" s="70">
        <f t="shared" si="170"/>
        <v>0</v>
      </c>
      <c r="Y2661" s="70">
        <f t="shared" si="171"/>
        <v>0</v>
      </c>
    </row>
    <row r="2662" spans="1:25" s="8" customFormat="1" x14ac:dyDescent="0.25">
      <c r="A2662" s="70">
        <f t="shared" si="172"/>
        <v>851.15</v>
      </c>
      <c r="B2662" s="70">
        <f t="shared" si="173"/>
        <v>39.345893975996113</v>
      </c>
      <c r="C2662" s="70">
        <f t="shared" ref="C2662:C2725" si="176">31.012+(4.19/1000)*$A2662-(2.858*100000)/$A2662/$A2662-(0.385*0.000001)*$A2662*$A2662</f>
        <v>33.90490008168544</v>
      </c>
      <c r="D2662" s="70">
        <f t="shared" si="174"/>
        <v>31.771706003871842</v>
      </c>
      <c r="E2662" s="70">
        <f t="shared" si="175"/>
        <v>33.90490008168544</v>
      </c>
      <c r="G2662" s="70">
        <f t="shared" ref="G2662:G2725" si="177">($I$2039*$B2662+$I$2040*$C2662+$I$2041*$D2662)</f>
        <v>0</v>
      </c>
      <c r="H2662" s="70">
        <f>SUM(G$2085:$G2662)/($A2662-273.15)</f>
        <v>0</v>
      </c>
      <c r="I2662" s="70">
        <f t="shared" ref="I2662:I2725" si="178">H2662*($A2662-273.15)*0.000001</f>
        <v>0</v>
      </c>
      <c r="J2662" s="70">
        <f t="shared" ref="J2662:J2725" si="179">$N$2039-I2662</f>
        <v>0</v>
      </c>
      <c r="K2662" s="70">
        <f t="shared" ref="K2662:K2725" si="180">IF(AND(J2662&gt;0,J2663&lt;0),A2662-273.15,0)</f>
        <v>0</v>
      </c>
      <c r="M2662" s="70">
        <f t="shared" ref="M2662:M2725" si="181">($K$2050*$B2662+$K$2049*$C2662+$K$2048*$D2662+$K$2047*$E2662)</f>
        <v>0</v>
      </c>
      <c r="N2662" s="70">
        <f>SUM($M$2085:M2662)/($A2662-273.15)</f>
        <v>0</v>
      </c>
      <c r="O2662" s="70">
        <f t="shared" ref="O2662:O2725" si="182">N2662*($A2662-273.15)*0.000001</f>
        <v>0</v>
      </c>
      <c r="P2662" s="70">
        <f t="shared" ref="P2662:P2725" si="183">$N$2039-O2662</f>
        <v>0</v>
      </c>
      <c r="Q2662" s="70">
        <f t="shared" ref="Q2662:Q2725" si="184">IF(AND(P2662&gt;0,P2663&lt;0),A2662-273.15,0)</f>
        <v>0</v>
      </c>
      <c r="S2662" s="8" t="e">
        <f t="shared" ref="S2662:S2725" si="185">IF($P$2050-$A2662=0,$O2662,0)</f>
        <v>#DIV/0!</v>
      </c>
      <c r="U2662" s="8">
        <f t="shared" ref="U2662:U2725" si="186">29.304-(2.905/1000)*$A2662-(0*100000)/$A2662/$A2662+(7.925*0.000001)*$A2662*$A2662</f>
        <v>32.572725605812501</v>
      </c>
      <c r="V2662" s="8">
        <f t="shared" ref="V2662:V2725" si="187">($L$2071*$B2662+$L$2072*$C2662+$L$2070*$D2662+$L$2073*$U2662)</f>
        <v>0</v>
      </c>
      <c r="W2662" s="70">
        <f>SUM($V$2085:V2662)/($A2662-273.15)</f>
        <v>0</v>
      </c>
      <c r="X2662" s="70">
        <f t="shared" ref="X2662:X2725" si="188">W2662*($A2662-273.15)*0.000001</f>
        <v>0</v>
      </c>
      <c r="Y2662" s="70">
        <f t="shared" ref="Y2662:Y2725" si="189">$N$2039-X2662</f>
        <v>0</v>
      </c>
    </row>
    <row r="2663" spans="1:25" s="8" customFormat="1" x14ac:dyDescent="0.25">
      <c r="A2663" s="70">
        <f t="shared" ref="A2663:A2726" si="190">A2662+1</f>
        <v>852.15</v>
      </c>
      <c r="B2663" s="70">
        <f t="shared" si="173"/>
        <v>39.35889222767598</v>
      </c>
      <c r="C2663" s="70">
        <f t="shared" si="176"/>
        <v>33.909359667658393</v>
      </c>
      <c r="D2663" s="70">
        <f t="shared" si="174"/>
        <v>31.778129096182909</v>
      </c>
      <c r="E2663" s="70">
        <f t="shared" si="175"/>
        <v>33.909359667658393</v>
      </c>
      <c r="G2663" s="70">
        <f t="shared" si="177"/>
        <v>0</v>
      </c>
      <c r="H2663" s="70">
        <f>SUM(G$2085:$G2663)/($A2663-273.15)</f>
        <v>0</v>
      </c>
      <c r="I2663" s="70">
        <f t="shared" si="178"/>
        <v>0</v>
      </c>
      <c r="J2663" s="70">
        <f t="shared" si="179"/>
        <v>0</v>
      </c>
      <c r="K2663" s="70">
        <f t="shared" si="180"/>
        <v>0</v>
      </c>
      <c r="M2663" s="70">
        <f t="shared" si="181"/>
        <v>0</v>
      </c>
      <c r="N2663" s="70">
        <f>SUM($M$2085:M2663)/($A2663-273.15)</f>
        <v>0</v>
      </c>
      <c r="O2663" s="70">
        <f t="shared" si="182"/>
        <v>0</v>
      </c>
      <c r="P2663" s="70">
        <f t="shared" si="183"/>
        <v>0</v>
      </c>
      <c r="Q2663" s="70">
        <f t="shared" si="184"/>
        <v>0</v>
      </c>
      <c r="S2663" s="8" t="e">
        <f t="shared" si="185"/>
        <v>#DIV/0!</v>
      </c>
      <c r="U2663" s="8">
        <f t="shared" si="186"/>
        <v>32.5833192583125</v>
      </c>
      <c r="V2663" s="8">
        <f t="shared" si="187"/>
        <v>0</v>
      </c>
      <c r="W2663" s="70">
        <f>SUM($V$2085:V2663)/($A2663-273.15)</f>
        <v>0</v>
      </c>
      <c r="X2663" s="70">
        <f t="shared" si="188"/>
        <v>0</v>
      </c>
      <c r="Y2663" s="70">
        <f t="shared" si="189"/>
        <v>0</v>
      </c>
    </row>
    <row r="2664" spans="1:25" s="8" customFormat="1" x14ac:dyDescent="0.25">
      <c r="A2664" s="70">
        <f t="shared" si="190"/>
        <v>853.15</v>
      </c>
      <c r="B2664" s="70">
        <f t="shared" si="173"/>
        <v>39.371892138632106</v>
      </c>
      <c r="C2664" s="70">
        <f t="shared" si="176"/>
        <v>33.913815231633286</v>
      </c>
      <c r="D2664" s="70">
        <f t="shared" si="174"/>
        <v>31.784548971989416</v>
      </c>
      <c r="E2664" s="70">
        <f t="shared" si="175"/>
        <v>33.913815231633286</v>
      </c>
      <c r="G2664" s="70">
        <f t="shared" si="177"/>
        <v>0</v>
      </c>
      <c r="H2664" s="70">
        <f>SUM(G$2085:$G2664)/($A2664-273.15)</f>
        <v>0</v>
      </c>
      <c r="I2664" s="70">
        <f t="shared" si="178"/>
        <v>0</v>
      </c>
      <c r="J2664" s="70">
        <f t="shared" si="179"/>
        <v>0</v>
      </c>
      <c r="K2664" s="70">
        <f t="shared" si="180"/>
        <v>0</v>
      </c>
      <c r="M2664" s="70">
        <f t="shared" si="181"/>
        <v>0</v>
      </c>
      <c r="N2664" s="70">
        <f>SUM($M$2085:M2664)/($A2664-273.15)</f>
        <v>0</v>
      </c>
      <c r="O2664" s="70">
        <f t="shared" si="182"/>
        <v>0</v>
      </c>
      <c r="P2664" s="70">
        <f t="shared" si="183"/>
        <v>0</v>
      </c>
      <c r="Q2664" s="70">
        <f t="shared" si="184"/>
        <v>0</v>
      </c>
      <c r="S2664" s="8" t="e">
        <f t="shared" si="185"/>
        <v>#DIV/0!</v>
      </c>
      <c r="U2664" s="8">
        <f t="shared" si="186"/>
        <v>32.593928760812503</v>
      </c>
      <c r="V2664" s="8">
        <f t="shared" si="187"/>
        <v>0</v>
      </c>
      <c r="W2664" s="70">
        <f>SUM($V$2085:V2664)/($A2664-273.15)</f>
        <v>0</v>
      </c>
      <c r="X2664" s="70">
        <f t="shared" si="188"/>
        <v>0</v>
      </c>
      <c r="Y2664" s="70">
        <f t="shared" si="189"/>
        <v>0</v>
      </c>
    </row>
    <row r="2665" spans="1:25" s="8" customFormat="1" x14ac:dyDescent="0.25">
      <c r="A2665" s="70">
        <f t="shared" si="190"/>
        <v>854.15</v>
      </c>
      <c r="B2665" s="70">
        <f t="shared" si="173"/>
        <v>39.38489366365642</v>
      </c>
      <c r="C2665" s="70">
        <f t="shared" si="176"/>
        <v>33.918266788830365</v>
      </c>
      <c r="D2665" s="70">
        <f t="shared" si="174"/>
        <v>31.790965614622557</v>
      </c>
      <c r="E2665" s="70">
        <f t="shared" si="175"/>
        <v>33.918266788830365</v>
      </c>
      <c r="G2665" s="70">
        <f t="shared" si="177"/>
        <v>0</v>
      </c>
      <c r="H2665" s="70">
        <f>SUM(G$2085:$G2665)/($A2665-273.15)</f>
        <v>0</v>
      </c>
      <c r="I2665" s="70">
        <f t="shared" si="178"/>
        <v>0</v>
      </c>
      <c r="J2665" s="70">
        <f t="shared" si="179"/>
        <v>0</v>
      </c>
      <c r="K2665" s="70">
        <f t="shared" si="180"/>
        <v>0</v>
      </c>
      <c r="M2665" s="70">
        <f t="shared" si="181"/>
        <v>0</v>
      </c>
      <c r="N2665" s="70">
        <f>SUM($M$2085:M2665)/($A2665-273.15)</f>
        <v>0</v>
      </c>
      <c r="O2665" s="70">
        <f t="shared" si="182"/>
        <v>0</v>
      </c>
      <c r="P2665" s="70">
        <f t="shared" si="183"/>
        <v>0</v>
      </c>
      <c r="Q2665" s="70">
        <f t="shared" si="184"/>
        <v>0</v>
      </c>
      <c r="S2665" s="8" t="e">
        <f t="shared" si="185"/>
        <v>#DIV/0!</v>
      </c>
      <c r="U2665" s="8">
        <f t="shared" si="186"/>
        <v>32.604554113312496</v>
      </c>
      <c r="V2665" s="8">
        <f t="shared" si="187"/>
        <v>0</v>
      </c>
      <c r="W2665" s="70">
        <f>SUM($V$2085:V2665)/($A2665-273.15)</f>
        <v>0</v>
      </c>
      <c r="X2665" s="70">
        <f t="shared" si="188"/>
        <v>0</v>
      </c>
      <c r="Y2665" s="70">
        <f t="shared" si="189"/>
        <v>0</v>
      </c>
    </row>
    <row r="2666" spans="1:25" s="8" customFormat="1" x14ac:dyDescent="0.25">
      <c r="A2666" s="70">
        <f t="shared" si="190"/>
        <v>855.15</v>
      </c>
      <c r="B2666" s="70">
        <f t="shared" si="173"/>
        <v>39.397896757805015</v>
      </c>
      <c r="C2666" s="70">
        <f t="shared" si="176"/>
        <v>33.922714354380943</v>
      </c>
      <c r="D2666" s="70">
        <f t="shared" si="174"/>
        <v>31.797379007510987</v>
      </c>
      <c r="E2666" s="70">
        <f t="shared" si="175"/>
        <v>33.922714354380943</v>
      </c>
      <c r="G2666" s="70">
        <f t="shared" si="177"/>
        <v>0</v>
      </c>
      <c r="H2666" s="70">
        <f>SUM(G$2085:$G2666)/($A2666-273.15)</f>
        <v>0</v>
      </c>
      <c r="I2666" s="70">
        <f t="shared" si="178"/>
        <v>0</v>
      </c>
      <c r="J2666" s="70">
        <f t="shared" si="179"/>
        <v>0</v>
      </c>
      <c r="K2666" s="70">
        <f t="shared" si="180"/>
        <v>0</v>
      </c>
      <c r="M2666" s="70">
        <f t="shared" si="181"/>
        <v>0</v>
      </c>
      <c r="N2666" s="70">
        <f>SUM($M$2085:M2666)/($A2666-273.15)</f>
        <v>0</v>
      </c>
      <c r="O2666" s="70">
        <f t="shared" si="182"/>
        <v>0</v>
      </c>
      <c r="P2666" s="70">
        <f t="shared" si="183"/>
        <v>0</v>
      </c>
      <c r="Q2666" s="70">
        <f t="shared" si="184"/>
        <v>0</v>
      </c>
      <c r="S2666" s="8" t="e">
        <f t="shared" si="185"/>
        <v>#DIV/0!</v>
      </c>
      <c r="U2666" s="8">
        <f t="shared" si="186"/>
        <v>32.6151953158125</v>
      </c>
      <c r="V2666" s="8">
        <f t="shared" si="187"/>
        <v>0</v>
      </c>
      <c r="W2666" s="70">
        <f>SUM($V$2085:V2666)/($A2666-273.15)</f>
        <v>0</v>
      </c>
      <c r="X2666" s="70">
        <f t="shared" si="188"/>
        <v>0</v>
      </c>
      <c r="Y2666" s="70">
        <f t="shared" si="189"/>
        <v>0</v>
      </c>
    </row>
    <row r="2667" spans="1:25" s="8" customFormat="1" x14ac:dyDescent="0.25">
      <c r="A2667" s="70">
        <f t="shared" si="190"/>
        <v>856.15</v>
      </c>
      <c r="B2667" s="70">
        <f t="shared" ref="B2667:B2730" si="191">21.87+(22.56/1000)*$A2667+(8.489*100000)/$A2667/$A2667-(4*0.000001)*$A2667*$A2667</f>
        <v>39.410901376396325</v>
      </c>
      <c r="C2667" s="70">
        <f t="shared" si="176"/>
        <v>33.927157943327998</v>
      </c>
      <c r="D2667" s="70">
        <f t="shared" si="174"/>
        <v>31.803789134180029</v>
      </c>
      <c r="E2667" s="70">
        <f t="shared" si="175"/>
        <v>33.927157943327998</v>
      </c>
      <c r="G2667" s="70">
        <f t="shared" si="177"/>
        <v>0</v>
      </c>
      <c r="H2667" s="70">
        <f>SUM(G$2085:$G2667)/($A2667-273.15)</f>
        <v>0</v>
      </c>
      <c r="I2667" s="70">
        <f t="shared" si="178"/>
        <v>0</v>
      </c>
      <c r="J2667" s="70">
        <f t="shared" si="179"/>
        <v>0</v>
      </c>
      <c r="K2667" s="70">
        <f t="shared" si="180"/>
        <v>0</v>
      </c>
      <c r="M2667" s="70">
        <f t="shared" si="181"/>
        <v>0</v>
      </c>
      <c r="N2667" s="70">
        <f>SUM($M$2085:M2667)/($A2667-273.15)</f>
        <v>0</v>
      </c>
      <c r="O2667" s="70">
        <f t="shared" si="182"/>
        <v>0</v>
      </c>
      <c r="P2667" s="70">
        <f t="shared" si="183"/>
        <v>0</v>
      </c>
      <c r="Q2667" s="70">
        <f t="shared" si="184"/>
        <v>0</v>
      </c>
      <c r="S2667" s="8" t="e">
        <f t="shared" si="185"/>
        <v>#DIV/0!</v>
      </c>
      <c r="U2667" s="8">
        <f t="shared" si="186"/>
        <v>32.625852368312493</v>
      </c>
      <c r="V2667" s="8">
        <f t="shared" si="187"/>
        <v>0</v>
      </c>
      <c r="W2667" s="70">
        <f>SUM($V$2085:V2667)/($A2667-273.15)</f>
        <v>0</v>
      </c>
      <c r="X2667" s="70">
        <f t="shared" si="188"/>
        <v>0</v>
      </c>
      <c r="Y2667" s="70">
        <f t="shared" si="189"/>
        <v>0</v>
      </c>
    </row>
    <row r="2668" spans="1:25" s="8" customFormat="1" x14ac:dyDescent="0.25">
      <c r="A2668" s="70">
        <f t="shared" si="190"/>
        <v>857.15</v>
      </c>
      <c r="B2668" s="70">
        <f t="shared" si="191"/>
        <v>39.42390747500923</v>
      </c>
      <c r="C2668" s="70">
        <f t="shared" si="176"/>
        <v>33.931597570626828</v>
      </c>
      <c r="D2668" s="70">
        <f t="shared" si="174"/>
        <v>31.81019597825107</v>
      </c>
      <c r="E2668" s="70">
        <f t="shared" si="175"/>
        <v>33.931597570626828</v>
      </c>
      <c r="G2668" s="70">
        <f t="shared" si="177"/>
        <v>0</v>
      </c>
      <c r="H2668" s="70">
        <f>SUM(G$2085:$G2668)/($A2668-273.15)</f>
        <v>0</v>
      </c>
      <c r="I2668" s="70">
        <f t="shared" si="178"/>
        <v>0</v>
      </c>
      <c r="J2668" s="70">
        <f t="shared" si="179"/>
        <v>0</v>
      </c>
      <c r="K2668" s="70">
        <f t="shared" si="180"/>
        <v>0</v>
      </c>
      <c r="M2668" s="70">
        <f t="shared" si="181"/>
        <v>0</v>
      </c>
      <c r="N2668" s="70">
        <f>SUM($M$2085:M2668)/($A2668-273.15)</f>
        <v>0</v>
      </c>
      <c r="O2668" s="70">
        <f t="shared" si="182"/>
        <v>0</v>
      </c>
      <c r="P2668" s="70">
        <f t="shared" si="183"/>
        <v>0</v>
      </c>
      <c r="Q2668" s="70">
        <f t="shared" si="184"/>
        <v>0</v>
      </c>
      <c r="S2668" s="8" t="e">
        <f t="shared" si="185"/>
        <v>#DIV/0!</v>
      </c>
      <c r="U2668" s="8">
        <f t="shared" si="186"/>
        <v>32.636525270812498</v>
      </c>
      <c r="V2668" s="8">
        <f t="shared" si="187"/>
        <v>0</v>
      </c>
      <c r="W2668" s="70">
        <f>SUM($V$2085:V2668)/($A2668-273.15)</f>
        <v>0</v>
      </c>
      <c r="X2668" s="70">
        <f t="shared" si="188"/>
        <v>0</v>
      </c>
      <c r="Y2668" s="70">
        <f t="shared" si="189"/>
        <v>0</v>
      </c>
    </row>
    <row r="2669" spans="1:25" s="8" customFormat="1" x14ac:dyDescent="0.25">
      <c r="A2669" s="70">
        <f t="shared" si="190"/>
        <v>858.15</v>
      </c>
      <c r="B2669" s="70">
        <f t="shared" si="191"/>
        <v>39.436915009481339</v>
      </c>
      <c r="C2669" s="70">
        <f t="shared" si="176"/>
        <v>33.936033251145645</v>
      </c>
      <c r="D2669" s="70">
        <f t="shared" si="174"/>
        <v>31.816599523440885</v>
      </c>
      <c r="E2669" s="70">
        <f t="shared" si="175"/>
        <v>33.936033251145645</v>
      </c>
      <c r="G2669" s="70">
        <f t="shared" si="177"/>
        <v>0</v>
      </c>
      <c r="H2669" s="70">
        <f>SUM(G$2085:$G2669)/($A2669-273.15)</f>
        <v>0</v>
      </c>
      <c r="I2669" s="70">
        <f t="shared" si="178"/>
        <v>0</v>
      </c>
      <c r="J2669" s="70">
        <f t="shared" si="179"/>
        <v>0</v>
      </c>
      <c r="K2669" s="70">
        <f t="shared" si="180"/>
        <v>0</v>
      </c>
      <c r="M2669" s="70">
        <f t="shared" si="181"/>
        <v>0</v>
      </c>
      <c r="N2669" s="70">
        <f>SUM($M$2085:M2669)/($A2669-273.15)</f>
        <v>0</v>
      </c>
      <c r="O2669" s="70">
        <f t="shared" si="182"/>
        <v>0</v>
      </c>
      <c r="P2669" s="70">
        <f t="shared" si="183"/>
        <v>0</v>
      </c>
      <c r="Q2669" s="70">
        <f t="shared" si="184"/>
        <v>0</v>
      </c>
      <c r="S2669" s="8" t="e">
        <f t="shared" si="185"/>
        <v>#DIV/0!</v>
      </c>
      <c r="U2669" s="8">
        <f t="shared" si="186"/>
        <v>32.6472140233125</v>
      </c>
      <c r="V2669" s="8">
        <f t="shared" si="187"/>
        <v>0</v>
      </c>
      <c r="W2669" s="70">
        <f>SUM($V$2085:V2669)/($A2669-273.15)</f>
        <v>0</v>
      </c>
      <c r="X2669" s="70">
        <f t="shared" si="188"/>
        <v>0</v>
      </c>
      <c r="Y2669" s="70">
        <f t="shared" si="189"/>
        <v>0</v>
      </c>
    </row>
    <row r="2670" spans="1:25" s="8" customFormat="1" x14ac:dyDescent="0.25">
      <c r="A2670" s="70">
        <f t="shared" si="190"/>
        <v>859.15</v>
      </c>
      <c r="B2670" s="70">
        <f t="shared" si="191"/>
        <v>39.449923935907066</v>
      </c>
      <c r="C2670" s="70">
        <f t="shared" si="176"/>
        <v>33.940464999666176</v>
      </c>
      <c r="D2670" s="70">
        <f t="shared" si="174"/>
        <v>31.822999753560953</v>
      </c>
      <c r="E2670" s="70">
        <f t="shared" si="175"/>
        <v>33.940464999666176</v>
      </c>
      <c r="G2670" s="70">
        <f t="shared" si="177"/>
        <v>0</v>
      </c>
      <c r="H2670" s="70">
        <f>SUM(G$2085:$G2670)/($A2670-273.15)</f>
        <v>0</v>
      </c>
      <c r="I2670" s="70">
        <f t="shared" si="178"/>
        <v>0</v>
      </c>
      <c r="J2670" s="70">
        <f t="shared" si="179"/>
        <v>0</v>
      </c>
      <c r="K2670" s="70">
        <f t="shared" si="180"/>
        <v>0</v>
      </c>
      <c r="M2670" s="70">
        <f t="shared" si="181"/>
        <v>0</v>
      </c>
      <c r="N2670" s="70">
        <f>SUM($M$2085:M2670)/($A2670-273.15)</f>
        <v>0</v>
      </c>
      <c r="O2670" s="70">
        <f t="shared" si="182"/>
        <v>0</v>
      </c>
      <c r="P2670" s="70">
        <f t="shared" si="183"/>
        <v>0</v>
      </c>
      <c r="Q2670" s="70">
        <f t="shared" si="184"/>
        <v>0</v>
      </c>
      <c r="S2670" s="8" t="e">
        <f t="shared" si="185"/>
        <v>#DIV/0!</v>
      </c>
      <c r="U2670" s="8">
        <f t="shared" si="186"/>
        <v>32.657918625812499</v>
      </c>
      <c r="V2670" s="8">
        <f t="shared" si="187"/>
        <v>0</v>
      </c>
      <c r="W2670" s="70">
        <f>SUM($V$2085:V2670)/($A2670-273.15)</f>
        <v>0</v>
      </c>
      <c r="X2670" s="70">
        <f t="shared" si="188"/>
        <v>0</v>
      </c>
      <c r="Y2670" s="70">
        <f t="shared" si="189"/>
        <v>0</v>
      </c>
    </row>
    <row r="2671" spans="1:25" s="8" customFormat="1" x14ac:dyDescent="0.25">
      <c r="A2671" s="70">
        <f t="shared" si="190"/>
        <v>860.15</v>
      </c>
      <c r="B2671" s="70">
        <f t="shared" si="191"/>
        <v>39.462934210635936</v>
      </c>
      <c r="C2671" s="70">
        <f t="shared" si="176"/>
        <v>33.944892830884264</v>
      </c>
      <c r="D2671" s="70">
        <f t="shared" si="174"/>
        <v>31.829396652516792</v>
      </c>
      <c r="E2671" s="70">
        <f t="shared" si="175"/>
        <v>33.944892830884264</v>
      </c>
      <c r="G2671" s="70">
        <f t="shared" si="177"/>
        <v>0</v>
      </c>
      <c r="H2671" s="70">
        <f>SUM(G$2085:$G2671)/($A2671-273.15)</f>
        <v>0</v>
      </c>
      <c r="I2671" s="70">
        <f t="shared" si="178"/>
        <v>0</v>
      </c>
      <c r="J2671" s="70">
        <f t="shared" si="179"/>
        <v>0</v>
      </c>
      <c r="K2671" s="70">
        <f t="shared" si="180"/>
        <v>0</v>
      </c>
      <c r="M2671" s="70">
        <f t="shared" si="181"/>
        <v>0</v>
      </c>
      <c r="N2671" s="70">
        <f>SUM($M$2085:M2671)/($A2671-273.15)</f>
        <v>0</v>
      </c>
      <c r="O2671" s="70">
        <f t="shared" si="182"/>
        <v>0</v>
      </c>
      <c r="P2671" s="70">
        <f t="shared" si="183"/>
        <v>0</v>
      </c>
      <c r="Q2671" s="70">
        <f t="shared" si="184"/>
        <v>0</v>
      </c>
      <c r="S2671" s="8" t="e">
        <f t="shared" si="185"/>
        <v>#DIV/0!</v>
      </c>
      <c r="U2671" s="8">
        <f t="shared" si="186"/>
        <v>32.668639078312502</v>
      </c>
      <c r="V2671" s="8">
        <f t="shared" si="187"/>
        <v>0</v>
      </c>
      <c r="W2671" s="70">
        <f>SUM($V$2085:V2671)/($A2671-273.15)</f>
        <v>0</v>
      </c>
      <c r="X2671" s="70">
        <f t="shared" si="188"/>
        <v>0</v>
      </c>
      <c r="Y2671" s="70">
        <f t="shared" si="189"/>
        <v>0</v>
      </c>
    </row>
    <row r="2672" spans="1:25" s="8" customFormat="1" x14ac:dyDescent="0.25">
      <c r="A2672" s="70">
        <f t="shared" si="190"/>
        <v>861.15</v>
      </c>
      <c r="B2672" s="70">
        <f t="shared" si="191"/>
        <v>39.475945790270742</v>
      </c>
      <c r="C2672" s="70">
        <f t="shared" si="176"/>
        <v>33.9493167594105</v>
      </c>
      <c r="D2672" s="70">
        <f t="shared" si="174"/>
        <v>31.835790204307294</v>
      </c>
      <c r="E2672" s="70">
        <f t="shared" si="175"/>
        <v>33.9493167594105</v>
      </c>
      <c r="G2672" s="70">
        <f t="shared" si="177"/>
        <v>0</v>
      </c>
      <c r="H2672" s="70">
        <f>SUM(G$2085:$G2672)/($A2672-273.15)</f>
        <v>0</v>
      </c>
      <c r="I2672" s="70">
        <f t="shared" si="178"/>
        <v>0</v>
      </c>
      <c r="J2672" s="70">
        <f t="shared" si="179"/>
        <v>0</v>
      </c>
      <c r="K2672" s="70">
        <f t="shared" si="180"/>
        <v>0</v>
      </c>
      <c r="M2672" s="70">
        <f t="shared" si="181"/>
        <v>0</v>
      </c>
      <c r="N2672" s="70">
        <f>SUM($M$2085:M2672)/($A2672-273.15)</f>
        <v>0</v>
      </c>
      <c r="O2672" s="70">
        <f t="shared" si="182"/>
        <v>0</v>
      </c>
      <c r="P2672" s="70">
        <f t="shared" si="183"/>
        <v>0</v>
      </c>
      <c r="Q2672" s="70">
        <f t="shared" si="184"/>
        <v>0</v>
      </c>
      <c r="S2672" s="8" t="e">
        <f t="shared" si="185"/>
        <v>#DIV/0!</v>
      </c>
      <c r="U2672" s="8">
        <f t="shared" si="186"/>
        <v>32.679375380812502</v>
      </c>
      <c r="V2672" s="8">
        <f t="shared" si="187"/>
        <v>0</v>
      </c>
      <c r="W2672" s="70">
        <f>SUM($V$2085:V2672)/($A2672-273.15)</f>
        <v>0</v>
      </c>
      <c r="X2672" s="70">
        <f t="shared" si="188"/>
        <v>0</v>
      </c>
      <c r="Y2672" s="70">
        <f t="shared" si="189"/>
        <v>0</v>
      </c>
    </row>
    <row r="2673" spans="1:25" s="8" customFormat="1" x14ac:dyDescent="0.25">
      <c r="A2673" s="70">
        <f t="shared" si="190"/>
        <v>862.15</v>
      </c>
      <c r="B2673" s="70">
        <f t="shared" si="191"/>
        <v>39.488958631665838</v>
      </c>
      <c r="C2673" s="70">
        <f t="shared" si="176"/>
        <v>33.953736799770766</v>
      </c>
      <c r="D2673" s="70">
        <f t="shared" si="174"/>
        <v>31.842180393024147</v>
      </c>
      <c r="E2673" s="70">
        <f t="shared" si="175"/>
        <v>33.953736799770766</v>
      </c>
      <c r="G2673" s="70">
        <f t="shared" si="177"/>
        <v>0</v>
      </c>
      <c r="H2673" s="70">
        <f>SUM(G$2085:$G2673)/($A2673-273.15)</f>
        <v>0</v>
      </c>
      <c r="I2673" s="70">
        <f t="shared" si="178"/>
        <v>0</v>
      </c>
      <c r="J2673" s="70">
        <f t="shared" si="179"/>
        <v>0</v>
      </c>
      <c r="K2673" s="70">
        <f t="shared" si="180"/>
        <v>0</v>
      </c>
      <c r="M2673" s="70">
        <f t="shared" si="181"/>
        <v>0</v>
      </c>
      <c r="N2673" s="70">
        <f>SUM($M$2085:M2673)/($A2673-273.15)</f>
        <v>0</v>
      </c>
      <c r="O2673" s="70">
        <f t="shared" si="182"/>
        <v>0</v>
      </c>
      <c r="P2673" s="70">
        <f t="shared" si="183"/>
        <v>0</v>
      </c>
      <c r="Q2673" s="70">
        <f t="shared" si="184"/>
        <v>0</v>
      </c>
      <c r="S2673" s="8" t="e">
        <f t="shared" si="185"/>
        <v>#DIV/0!</v>
      </c>
      <c r="U2673" s="8">
        <f t="shared" si="186"/>
        <v>32.690127533312499</v>
      </c>
      <c r="V2673" s="8">
        <f t="shared" si="187"/>
        <v>0</v>
      </c>
      <c r="W2673" s="70">
        <f>SUM($V$2085:V2673)/($A2673-273.15)</f>
        <v>0</v>
      </c>
      <c r="X2673" s="70">
        <f t="shared" si="188"/>
        <v>0</v>
      </c>
      <c r="Y2673" s="70">
        <f t="shared" si="189"/>
        <v>0</v>
      </c>
    </row>
    <row r="2674" spans="1:25" s="8" customFormat="1" x14ac:dyDescent="0.25">
      <c r="A2674" s="70">
        <f t="shared" si="190"/>
        <v>863.15</v>
      </c>
      <c r="B2674" s="70">
        <f t="shared" si="191"/>
        <v>39.501972691925346</v>
      </c>
      <c r="C2674" s="70">
        <f t="shared" si="176"/>
        <v>33.958152966406864</v>
      </c>
      <c r="D2674" s="70">
        <f t="shared" si="174"/>
        <v>31.848567202851097</v>
      </c>
      <c r="E2674" s="70">
        <f t="shared" si="175"/>
        <v>33.958152966406864</v>
      </c>
      <c r="G2674" s="70">
        <f t="shared" si="177"/>
        <v>0</v>
      </c>
      <c r="H2674" s="70">
        <f>SUM(G$2085:$G2674)/($A2674-273.15)</f>
        <v>0</v>
      </c>
      <c r="I2674" s="70">
        <f t="shared" si="178"/>
        <v>0</v>
      </c>
      <c r="J2674" s="70">
        <f t="shared" si="179"/>
        <v>0</v>
      </c>
      <c r="K2674" s="70">
        <f t="shared" si="180"/>
        <v>0</v>
      </c>
      <c r="M2674" s="70">
        <f t="shared" si="181"/>
        <v>0</v>
      </c>
      <c r="N2674" s="70">
        <f>SUM($M$2085:M2674)/($A2674-273.15)</f>
        <v>0</v>
      </c>
      <c r="O2674" s="70">
        <f t="shared" si="182"/>
        <v>0</v>
      </c>
      <c r="P2674" s="70">
        <f t="shared" si="183"/>
        <v>0</v>
      </c>
      <c r="Q2674" s="70">
        <f t="shared" si="184"/>
        <v>0</v>
      </c>
      <c r="S2674" s="8" t="e">
        <f t="shared" si="185"/>
        <v>#DIV/0!</v>
      </c>
      <c r="U2674" s="8">
        <f t="shared" si="186"/>
        <v>32.700895535812499</v>
      </c>
      <c r="V2674" s="8">
        <f t="shared" si="187"/>
        <v>0</v>
      </c>
      <c r="W2674" s="70">
        <f>SUM($V$2085:V2674)/($A2674-273.15)</f>
        <v>0</v>
      </c>
      <c r="X2674" s="70">
        <f t="shared" si="188"/>
        <v>0</v>
      </c>
      <c r="Y2674" s="70">
        <f t="shared" si="189"/>
        <v>0</v>
      </c>
    </row>
    <row r="2675" spans="1:25" s="8" customFormat="1" x14ac:dyDescent="0.25">
      <c r="A2675" s="70">
        <f t="shared" si="190"/>
        <v>864.15</v>
      </c>
      <c r="B2675" s="70">
        <f t="shared" si="191"/>
        <v>39.514987928401453</v>
      </c>
      <c r="C2675" s="70">
        <f t="shared" si="176"/>
        <v>33.962565273677072</v>
      </c>
      <c r="D2675" s="70">
        <f t="shared" si="174"/>
        <v>31.854950618063366</v>
      </c>
      <c r="E2675" s="70">
        <f t="shared" si="175"/>
        <v>33.962565273677072</v>
      </c>
      <c r="G2675" s="70">
        <f t="shared" si="177"/>
        <v>0</v>
      </c>
      <c r="H2675" s="70">
        <f>SUM(G$2085:$G2675)/($A2675-273.15)</f>
        <v>0</v>
      </c>
      <c r="I2675" s="70">
        <f t="shared" si="178"/>
        <v>0</v>
      </c>
      <c r="J2675" s="70">
        <f t="shared" si="179"/>
        <v>0</v>
      </c>
      <c r="K2675" s="70">
        <f t="shared" si="180"/>
        <v>0</v>
      </c>
      <c r="M2675" s="70">
        <f t="shared" si="181"/>
        <v>0</v>
      </c>
      <c r="N2675" s="70">
        <f>SUM($M$2085:M2675)/($A2675-273.15)</f>
        <v>0</v>
      </c>
      <c r="O2675" s="70">
        <f t="shared" si="182"/>
        <v>0</v>
      </c>
      <c r="P2675" s="70">
        <f t="shared" si="183"/>
        <v>0</v>
      </c>
      <c r="Q2675" s="70">
        <f t="shared" si="184"/>
        <v>0</v>
      </c>
      <c r="S2675" s="8" t="e">
        <f t="shared" si="185"/>
        <v>#DIV/0!</v>
      </c>
      <c r="U2675" s="8">
        <f t="shared" si="186"/>
        <v>32.711679388312497</v>
      </c>
      <c r="V2675" s="8">
        <f t="shared" si="187"/>
        <v>0</v>
      </c>
      <c r="W2675" s="70">
        <f>SUM($V$2085:V2675)/($A2675-273.15)</f>
        <v>0</v>
      </c>
      <c r="X2675" s="70">
        <f t="shared" si="188"/>
        <v>0</v>
      </c>
      <c r="Y2675" s="70">
        <f t="shared" si="189"/>
        <v>0</v>
      </c>
    </row>
    <row r="2676" spans="1:25" s="8" customFormat="1" x14ac:dyDescent="0.25">
      <c r="A2676" s="70">
        <f t="shared" si="190"/>
        <v>865.15</v>
      </c>
      <c r="B2676" s="70">
        <f t="shared" si="191"/>
        <v>39.528004298692665</v>
      </c>
      <c r="C2676" s="70">
        <f t="shared" si="176"/>
        <v>33.966973735856747</v>
      </c>
      <c r="D2676" s="70">
        <f t="shared" si="174"/>
        <v>31.861330623026983</v>
      </c>
      <c r="E2676" s="70">
        <f t="shared" si="175"/>
        <v>33.966973735856747</v>
      </c>
      <c r="G2676" s="70">
        <f t="shared" si="177"/>
        <v>0</v>
      </c>
      <c r="H2676" s="70">
        <f>SUM(G$2085:$G2676)/($A2676-273.15)</f>
        <v>0</v>
      </c>
      <c r="I2676" s="70">
        <f t="shared" si="178"/>
        <v>0</v>
      </c>
      <c r="J2676" s="70">
        <f t="shared" si="179"/>
        <v>0</v>
      </c>
      <c r="K2676" s="70">
        <f t="shared" si="180"/>
        <v>0</v>
      </c>
      <c r="M2676" s="70">
        <f t="shared" si="181"/>
        <v>0</v>
      </c>
      <c r="N2676" s="70">
        <f>SUM($M$2085:M2676)/($A2676-273.15)</f>
        <v>0</v>
      </c>
      <c r="O2676" s="70">
        <f t="shared" si="182"/>
        <v>0</v>
      </c>
      <c r="P2676" s="70">
        <f t="shared" si="183"/>
        <v>0</v>
      </c>
      <c r="Q2676" s="70">
        <f t="shared" si="184"/>
        <v>0</v>
      </c>
      <c r="S2676" s="8" t="e">
        <f t="shared" si="185"/>
        <v>#DIV/0!</v>
      </c>
      <c r="U2676" s="8">
        <f t="shared" si="186"/>
        <v>32.722479090812499</v>
      </c>
      <c r="V2676" s="8">
        <f t="shared" si="187"/>
        <v>0</v>
      </c>
      <c r="W2676" s="70">
        <f>SUM($V$2085:V2676)/($A2676-273.15)</f>
        <v>0</v>
      </c>
      <c r="X2676" s="70">
        <f t="shared" si="188"/>
        <v>0</v>
      </c>
      <c r="Y2676" s="70">
        <f t="shared" si="189"/>
        <v>0</v>
      </c>
    </row>
    <row r="2677" spans="1:25" s="8" customFormat="1" x14ac:dyDescent="0.25">
      <c r="A2677" s="70">
        <f t="shared" si="190"/>
        <v>866.15</v>
      </c>
      <c r="B2677" s="70">
        <f t="shared" si="191"/>
        <v>39.541021760642131</v>
      </c>
      <c r="C2677" s="70">
        <f t="shared" si="176"/>
        <v>33.971378367138868</v>
      </c>
      <c r="D2677" s="70">
        <f t="shared" si="174"/>
        <v>31.867707202198208</v>
      </c>
      <c r="E2677" s="70">
        <f t="shared" si="175"/>
        <v>33.971378367138868</v>
      </c>
      <c r="G2677" s="70">
        <f t="shared" si="177"/>
        <v>0</v>
      </c>
      <c r="H2677" s="70">
        <f>SUM(G$2085:$G2677)/($A2677-273.15)</f>
        <v>0</v>
      </c>
      <c r="I2677" s="70">
        <f t="shared" si="178"/>
        <v>0</v>
      </c>
      <c r="J2677" s="70">
        <f t="shared" si="179"/>
        <v>0</v>
      </c>
      <c r="K2677" s="70">
        <f t="shared" si="180"/>
        <v>0</v>
      </c>
      <c r="M2677" s="70">
        <f t="shared" si="181"/>
        <v>0</v>
      </c>
      <c r="N2677" s="70">
        <f>SUM($M$2085:M2677)/($A2677-273.15)</f>
        <v>0</v>
      </c>
      <c r="O2677" s="70">
        <f t="shared" si="182"/>
        <v>0</v>
      </c>
      <c r="P2677" s="70">
        <f t="shared" si="183"/>
        <v>0</v>
      </c>
      <c r="Q2677" s="70">
        <f t="shared" si="184"/>
        <v>0</v>
      </c>
      <c r="S2677" s="8" t="e">
        <f t="shared" si="185"/>
        <v>#DIV/0!</v>
      </c>
      <c r="U2677" s="8">
        <f t="shared" si="186"/>
        <v>32.733294643312497</v>
      </c>
      <c r="V2677" s="8">
        <f t="shared" si="187"/>
        <v>0</v>
      </c>
      <c r="W2677" s="70">
        <f>SUM($V$2085:V2677)/($A2677-273.15)</f>
        <v>0</v>
      </c>
      <c r="X2677" s="70">
        <f t="shared" si="188"/>
        <v>0</v>
      </c>
      <c r="Y2677" s="70">
        <f t="shared" si="189"/>
        <v>0</v>
      </c>
    </row>
    <row r="2678" spans="1:25" s="8" customFormat="1" x14ac:dyDescent="0.25">
      <c r="A2678" s="70">
        <f t="shared" si="190"/>
        <v>867.15</v>
      </c>
      <c r="B2678" s="70">
        <f t="shared" si="191"/>
        <v>39.554040272335932</v>
      </c>
      <c r="C2678" s="70">
        <f t="shared" si="176"/>
        <v>33.975779181634643</v>
      </c>
      <c r="D2678" s="70">
        <f t="shared" si="174"/>
        <v>31.874080340122848</v>
      </c>
      <c r="E2678" s="70">
        <f t="shared" si="175"/>
        <v>33.975779181634643</v>
      </c>
      <c r="G2678" s="70">
        <f t="shared" si="177"/>
        <v>0</v>
      </c>
      <c r="H2678" s="70">
        <f>SUM(G$2085:$G2678)/($A2678-273.15)</f>
        <v>0</v>
      </c>
      <c r="I2678" s="70">
        <f t="shared" si="178"/>
        <v>0</v>
      </c>
      <c r="J2678" s="70">
        <f t="shared" si="179"/>
        <v>0</v>
      </c>
      <c r="K2678" s="70">
        <f t="shared" si="180"/>
        <v>0</v>
      </c>
      <c r="M2678" s="70">
        <f t="shared" si="181"/>
        <v>0</v>
      </c>
      <c r="N2678" s="70">
        <f>SUM($M$2085:M2678)/($A2678-273.15)</f>
        <v>0</v>
      </c>
      <c r="O2678" s="70">
        <f t="shared" si="182"/>
        <v>0</v>
      </c>
      <c r="P2678" s="70">
        <f t="shared" si="183"/>
        <v>0</v>
      </c>
      <c r="Q2678" s="70">
        <f t="shared" si="184"/>
        <v>0</v>
      </c>
      <c r="S2678" s="8" t="e">
        <f t="shared" si="185"/>
        <v>#DIV/0!</v>
      </c>
      <c r="U2678" s="8">
        <f t="shared" si="186"/>
        <v>32.744126045812493</v>
      </c>
      <c r="V2678" s="8">
        <f t="shared" si="187"/>
        <v>0</v>
      </c>
      <c r="W2678" s="70">
        <f>SUM($V$2085:V2678)/($A2678-273.15)</f>
        <v>0</v>
      </c>
      <c r="X2678" s="70">
        <f t="shared" si="188"/>
        <v>0</v>
      </c>
      <c r="Y2678" s="70">
        <f t="shared" si="189"/>
        <v>0</v>
      </c>
    </row>
    <row r="2679" spans="1:25" s="8" customFormat="1" x14ac:dyDescent="0.25">
      <c r="A2679" s="70">
        <f t="shared" si="190"/>
        <v>868.15</v>
      </c>
      <c r="B2679" s="70">
        <f t="shared" si="191"/>
        <v>39.567059792101389</v>
      </c>
      <c r="C2679" s="70">
        <f t="shared" si="176"/>
        <v>33.980176193374042</v>
      </c>
      <c r="D2679" s="70">
        <f t="shared" si="174"/>
        <v>31.880450021435678</v>
      </c>
      <c r="E2679" s="70">
        <f t="shared" si="175"/>
        <v>33.980176193374042</v>
      </c>
      <c r="G2679" s="70">
        <f t="shared" si="177"/>
        <v>0</v>
      </c>
      <c r="H2679" s="70">
        <f>SUM(G$2085:$G2679)/($A2679-273.15)</f>
        <v>0</v>
      </c>
      <c r="I2679" s="70">
        <f t="shared" si="178"/>
        <v>0</v>
      </c>
      <c r="J2679" s="70">
        <f t="shared" si="179"/>
        <v>0</v>
      </c>
      <c r="K2679" s="70">
        <f t="shared" si="180"/>
        <v>0</v>
      </c>
      <c r="M2679" s="70">
        <f t="shared" si="181"/>
        <v>0</v>
      </c>
      <c r="N2679" s="70">
        <f>SUM($M$2085:M2679)/($A2679-273.15)</f>
        <v>0</v>
      </c>
      <c r="O2679" s="70">
        <f t="shared" si="182"/>
        <v>0</v>
      </c>
      <c r="P2679" s="70">
        <f t="shared" si="183"/>
        <v>0</v>
      </c>
      <c r="Q2679" s="70">
        <f t="shared" si="184"/>
        <v>0</v>
      </c>
      <c r="S2679" s="8" t="e">
        <f t="shared" si="185"/>
        <v>#DIV/0!</v>
      </c>
      <c r="U2679" s="8">
        <f t="shared" si="186"/>
        <v>32.7549732983125</v>
      </c>
      <c r="V2679" s="8">
        <f t="shared" si="187"/>
        <v>0</v>
      </c>
      <c r="W2679" s="70">
        <f>SUM($V$2085:V2679)/($A2679-273.15)</f>
        <v>0</v>
      </c>
      <c r="X2679" s="70">
        <f t="shared" si="188"/>
        <v>0</v>
      </c>
      <c r="Y2679" s="70">
        <f t="shared" si="189"/>
        <v>0</v>
      </c>
    </row>
    <row r="2680" spans="1:25" s="8" customFormat="1" x14ac:dyDescent="0.25">
      <c r="A2680" s="70">
        <f t="shared" si="190"/>
        <v>869.15</v>
      </c>
      <c r="B2680" s="70">
        <f t="shared" si="191"/>
        <v>39.580080278505463</v>
      </c>
      <c r="C2680" s="70">
        <f t="shared" si="176"/>
        <v>33.984569416306392</v>
      </c>
      <c r="D2680" s="70">
        <f t="shared" si="174"/>
        <v>31.886816230859807</v>
      </c>
      <c r="E2680" s="70">
        <f t="shared" si="175"/>
        <v>33.984569416306392</v>
      </c>
      <c r="G2680" s="70">
        <f t="shared" si="177"/>
        <v>0</v>
      </c>
      <c r="H2680" s="70">
        <f>SUM(G$2085:$G2680)/($A2680-273.15)</f>
        <v>0</v>
      </c>
      <c r="I2680" s="70">
        <f t="shared" si="178"/>
        <v>0</v>
      </c>
      <c r="J2680" s="70">
        <f t="shared" si="179"/>
        <v>0</v>
      </c>
      <c r="K2680" s="70">
        <f t="shared" si="180"/>
        <v>0</v>
      </c>
      <c r="M2680" s="70">
        <f t="shared" si="181"/>
        <v>0</v>
      </c>
      <c r="N2680" s="70">
        <f>SUM($M$2085:M2680)/($A2680-273.15)</f>
        <v>0</v>
      </c>
      <c r="O2680" s="70">
        <f t="shared" si="182"/>
        <v>0</v>
      </c>
      <c r="P2680" s="70">
        <f t="shared" si="183"/>
        <v>0</v>
      </c>
      <c r="Q2680" s="70">
        <f t="shared" si="184"/>
        <v>0</v>
      </c>
      <c r="S2680" s="8" t="e">
        <f t="shared" si="185"/>
        <v>#DIV/0!</v>
      </c>
      <c r="U2680" s="8">
        <f t="shared" si="186"/>
        <v>32.765836400812503</v>
      </c>
      <c r="V2680" s="8">
        <f t="shared" si="187"/>
        <v>0</v>
      </c>
      <c r="W2680" s="70">
        <f>SUM($V$2085:V2680)/($A2680-273.15)</f>
        <v>0</v>
      </c>
      <c r="X2680" s="70">
        <f t="shared" si="188"/>
        <v>0</v>
      </c>
      <c r="Y2680" s="70">
        <f t="shared" si="189"/>
        <v>0</v>
      </c>
    </row>
    <row r="2681" spans="1:25" s="8" customFormat="1" x14ac:dyDescent="0.25">
      <c r="A2681" s="70">
        <f t="shared" si="190"/>
        <v>870.15</v>
      </c>
      <c r="B2681" s="70">
        <f t="shared" si="191"/>
        <v>39.593101690353009</v>
      </c>
      <c r="C2681" s="70">
        <f t="shared" si="176"/>
        <v>33.988958864300876</v>
      </c>
      <c r="D2681" s="70">
        <f t="shared" si="174"/>
        <v>31.893178953206085</v>
      </c>
      <c r="E2681" s="70">
        <f t="shared" si="175"/>
        <v>33.988958864300876</v>
      </c>
      <c r="G2681" s="70">
        <f t="shared" si="177"/>
        <v>0</v>
      </c>
      <c r="H2681" s="70">
        <f>SUM(G$2085:$G2681)/($A2681-273.15)</f>
        <v>0</v>
      </c>
      <c r="I2681" s="70">
        <f t="shared" si="178"/>
        <v>0</v>
      </c>
      <c r="J2681" s="70">
        <f t="shared" si="179"/>
        <v>0</v>
      </c>
      <c r="K2681" s="70">
        <f t="shared" si="180"/>
        <v>0</v>
      </c>
      <c r="M2681" s="70">
        <f t="shared" si="181"/>
        <v>0</v>
      </c>
      <c r="N2681" s="70">
        <f>SUM($M$2085:M2681)/($A2681-273.15)</f>
        <v>0</v>
      </c>
      <c r="O2681" s="70">
        <f t="shared" si="182"/>
        <v>0</v>
      </c>
      <c r="P2681" s="70">
        <f t="shared" si="183"/>
        <v>0</v>
      </c>
      <c r="Q2681" s="70">
        <f t="shared" si="184"/>
        <v>0</v>
      </c>
      <c r="S2681" s="8" t="e">
        <f t="shared" si="185"/>
        <v>#DIV/0!</v>
      </c>
      <c r="U2681" s="8">
        <f t="shared" si="186"/>
        <v>32.776715353312497</v>
      </c>
      <c r="V2681" s="8">
        <f t="shared" si="187"/>
        <v>0</v>
      </c>
      <c r="W2681" s="70">
        <f>SUM($V$2085:V2681)/($A2681-273.15)</f>
        <v>0</v>
      </c>
      <c r="X2681" s="70">
        <f t="shared" si="188"/>
        <v>0</v>
      </c>
      <c r="Y2681" s="70">
        <f t="shared" si="189"/>
        <v>0</v>
      </c>
    </row>
    <row r="2682" spans="1:25" s="8" customFormat="1" x14ac:dyDescent="0.25">
      <c r="A2682" s="70">
        <f t="shared" si="190"/>
        <v>871.15</v>
      </c>
      <c r="B2682" s="70">
        <f t="shared" si="191"/>
        <v>39.606123986685212</v>
      </c>
      <c r="C2682" s="70">
        <f t="shared" si="176"/>
        <v>33.993344551147153</v>
      </c>
      <c r="D2682" s="70">
        <f t="shared" si="174"/>
        <v>31.89953817337247</v>
      </c>
      <c r="E2682" s="70">
        <f t="shared" si="175"/>
        <v>33.993344551147153</v>
      </c>
      <c r="G2682" s="70">
        <f t="shared" si="177"/>
        <v>0</v>
      </c>
      <c r="H2682" s="70">
        <f>SUM(G$2085:$G2682)/($A2682-273.15)</f>
        <v>0</v>
      </c>
      <c r="I2682" s="70">
        <f t="shared" si="178"/>
        <v>0</v>
      </c>
      <c r="J2682" s="70">
        <f t="shared" si="179"/>
        <v>0</v>
      </c>
      <c r="K2682" s="70">
        <f t="shared" si="180"/>
        <v>0</v>
      </c>
      <c r="M2682" s="70">
        <f t="shared" si="181"/>
        <v>0</v>
      </c>
      <c r="N2682" s="70">
        <f>SUM($M$2085:M2682)/($A2682-273.15)</f>
        <v>0</v>
      </c>
      <c r="O2682" s="70">
        <f t="shared" si="182"/>
        <v>0</v>
      </c>
      <c r="P2682" s="70">
        <f t="shared" si="183"/>
        <v>0</v>
      </c>
      <c r="Q2682" s="70">
        <f t="shared" si="184"/>
        <v>0</v>
      </c>
      <c r="S2682" s="8" t="e">
        <f t="shared" si="185"/>
        <v>#DIV/0!</v>
      </c>
      <c r="U2682" s="8">
        <f t="shared" si="186"/>
        <v>32.787610155812494</v>
      </c>
      <c r="V2682" s="8">
        <f t="shared" si="187"/>
        <v>0</v>
      </c>
      <c r="W2682" s="70">
        <f>SUM($V$2085:V2682)/($A2682-273.15)</f>
        <v>0</v>
      </c>
      <c r="X2682" s="70">
        <f t="shared" si="188"/>
        <v>0</v>
      </c>
      <c r="Y2682" s="70">
        <f t="shared" si="189"/>
        <v>0</v>
      </c>
    </row>
    <row r="2683" spans="1:25" s="8" customFormat="1" x14ac:dyDescent="0.25">
      <c r="A2683" s="70">
        <f t="shared" si="190"/>
        <v>872.15</v>
      </c>
      <c r="B2683" s="70">
        <f t="shared" si="191"/>
        <v>39.619147126777939</v>
      </c>
      <c r="C2683" s="70">
        <f t="shared" si="176"/>
        <v>33.997726490555863</v>
      </c>
      <c r="D2683" s="70">
        <f t="shared" si="174"/>
        <v>31.905893876343487</v>
      </c>
      <c r="E2683" s="70">
        <f t="shared" si="175"/>
        <v>33.997726490555863</v>
      </c>
      <c r="G2683" s="70">
        <f t="shared" si="177"/>
        <v>0</v>
      </c>
      <c r="H2683" s="70">
        <f>SUM(G$2085:$G2683)/($A2683-273.15)</f>
        <v>0</v>
      </c>
      <c r="I2683" s="70">
        <f t="shared" si="178"/>
        <v>0</v>
      </c>
      <c r="J2683" s="70">
        <f t="shared" si="179"/>
        <v>0</v>
      </c>
      <c r="K2683" s="70">
        <f t="shared" si="180"/>
        <v>0</v>
      </c>
      <c r="M2683" s="70">
        <f t="shared" si="181"/>
        <v>0</v>
      </c>
      <c r="N2683" s="70">
        <f>SUM($M$2085:M2683)/($A2683-273.15)</f>
        <v>0</v>
      </c>
      <c r="O2683" s="70">
        <f t="shared" si="182"/>
        <v>0</v>
      </c>
      <c r="P2683" s="70">
        <f t="shared" si="183"/>
        <v>0</v>
      </c>
      <c r="Q2683" s="70">
        <f t="shared" si="184"/>
        <v>0</v>
      </c>
      <c r="S2683" s="8" t="e">
        <f t="shared" si="185"/>
        <v>#DIV/0!</v>
      </c>
      <c r="U2683" s="8">
        <f t="shared" si="186"/>
        <v>32.798520808312496</v>
      </c>
      <c r="V2683" s="8">
        <f t="shared" si="187"/>
        <v>0</v>
      </c>
      <c r="W2683" s="70">
        <f>SUM($V$2085:V2683)/($A2683-273.15)</f>
        <v>0</v>
      </c>
      <c r="X2683" s="70">
        <f t="shared" si="188"/>
        <v>0</v>
      </c>
      <c r="Y2683" s="70">
        <f t="shared" si="189"/>
        <v>0</v>
      </c>
    </row>
    <row r="2684" spans="1:25" s="8" customFormat="1" x14ac:dyDescent="0.25">
      <c r="A2684" s="70">
        <f t="shared" si="190"/>
        <v>873.15</v>
      </c>
      <c r="B2684" s="70">
        <f t="shared" si="191"/>
        <v>39.632171070140117</v>
      </c>
      <c r="C2684" s="70">
        <f t="shared" si="176"/>
        <v>34.002104696159158</v>
      </c>
      <c r="D2684" s="70">
        <f t="shared" si="174"/>
        <v>31.912246047189562</v>
      </c>
      <c r="E2684" s="70">
        <f t="shared" si="175"/>
        <v>34.002104696159158</v>
      </c>
      <c r="G2684" s="70">
        <f t="shared" si="177"/>
        <v>0</v>
      </c>
      <c r="H2684" s="70">
        <f>SUM(G$2085:$G2684)/($A2684-273.15)</f>
        <v>0</v>
      </c>
      <c r="I2684" s="70">
        <f t="shared" si="178"/>
        <v>0</v>
      </c>
      <c r="J2684" s="70">
        <f t="shared" si="179"/>
        <v>0</v>
      </c>
      <c r="K2684" s="70">
        <f t="shared" si="180"/>
        <v>0</v>
      </c>
      <c r="M2684" s="70">
        <f t="shared" si="181"/>
        <v>0</v>
      </c>
      <c r="N2684" s="70">
        <f>SUM($M$2085:M2684)/($A2684-273.15)</f>
        <v>0</v>
      </c>
      <c r="O2684" s="70">
        <f t="shared" si="182"/>
        <v>0</v>
      </c>
      <c r="P2684" s="70">
        <f t="shared" si="183"/>
        <v>0</v>
      </c>
      <c r="Q2684" s="70">
        <f t="shared" si="184"/>
        <v>0</v>
      </c>
      <c r="S2684" s="8" t="e">
        <f t="shared" si="185"/>
        <v>#DIV/0!</v>
      </c>
      <c r="U2684" s="8">
        <f t="shared" si="186"/>
        <v>32.809447310812502</v>
      </c>
      <c r="V2684" s="8">
        <f t="shared" si="187"/>
        <v>0</v>
      </c>
      <c r="W2684" s="70">
        <f>SUM($V$2085:V2684)/($A2684-273.15)</f>
        <v>0</v>
      </c>
      <c r="X2684" s="70">
        <f t="shared" si="188"/>
        <v>0</v>
      </c>
      <c r="Y2684" s="70">
        <f t="shared" si="189"/>
        <v>0</v>
      </c>
    </row>
    <row r="2685" spans="1:25" s="8" customFormat="1" x14ac:dyDescent="0.25">
      <c r="A2685" s="70">
        <f t="shared" si="190"/>
        <v>874.15</v>
      </c>
      <c r="B2685" s="70">
        <f t="shared" si="191"/>
        <v>39.645195776512146</v>
      </c>
      <c r="C2685" s="70">
        <f t="shared" si="176"/>
        <v>34.006479181511288</v>
      </c>
      <c r="D2685" s="70">
        <f t="shared" si="174"/>
        <v>31.918594671066483</v>
      </c>
      <c r="E2685" s="70">
        <f t="shared" si="175"/>
        <v>34.006479181511288</v>
      </c>
      <c r="G2685" s="70">
        <f t="shared" si="177"/>
        <v>0</v>
      </c>
      <c r="H2685" s="70">
        <f>SUM(G$2085:$G2685)/($A2685-273.15)</f>
        <v>0</v>
      </c>
      <c r="I2685" s="70">
        <f t="shared" si="178"/>
        <v>0</v>
      </c>
      <c r="J2685" s="70">
        <f t="shared" si="179"/>
        <v>0</v>
      </c>
      <c r="K2685" s="70">
        <f t="shared" si="180"/>
        <v>0</v>
      </c>
      <c r="M2685" s="70">
        <f t="shared" si="181"/>
        <v>0</v>
      </c>
      <c r="N2685" s="70">
        <f>SUM($M$2085:M2685)/($A2685-273.15)</f>
        <v>0</v>
      </c>
      <c r="O2685" s="70">
        <f t="shared" si="182"/>
        <v>0</v>
      </c>
      <c r="P2685" s="70">
        <f t="shared" si="183"/>
        <v>0</v>
      </c>
      <c r="Q2685" s="70">
        <f t="shared" si="184"/>
        <v>0</v>
      </c>
      <c r="S2685" s="8" t="e">
        <f t="shared" si="185"/>
        <v>#DIV/0!</v>
      </c>
      <c r="U2685" s="8">
        <f t="shared" si="186"/>
        <v>32.820389663312497</v>
      </c>
      <c r="V2685" s="8">
        <f t="shared" si="187"/>
        <v>0</v>
      </c>
      <c r="W2685" s="70">
        <f>SUM($V$2085:V2685)/($A2685-273.15)</f>
        <v>0</v>
      </c>
      <c r="X2685" s="70">
        <f t="shared" si="188"/>
        <v>0</v>
      </c>
      <c r="Y2685" s="70">
        <f t="shared" si="189"/>
        <v>0</v>
      </c>
    </row>
    <row r="2686" spans="1:25" s="8" customFormat="1" x14ac:dyDescent="0.25">
      <c r="A2686" s="70">
        <f t="shared" si="190"/>
        <v>875.15</v>
      </c>
      <c r="B2686" s="70">
        <f t="shared" si="191"/>
        <v>39.658221205864322</v>
      </c>
      <c r="C2686" s="70">
        <f t="shared" si="176"/>
        <v>34.010849960089097</v>
      </c>
      <c r="D2686" s="70">
        <f t="shared" si="174"/>
        <v>31.924939733214789</v>
      </c>
      <c r="E2686" s="70">
        <f t="shared" si="175"/>
        <v>34.010849960089097</v>
      </c>
      <c r="G2686" s="70">
        <f t="shared" si="177"/>
        <v>0</v>
      </c>
      <c r="H2686" s="70">
        <f>SUM(G$2085:$G2686)/($A2686-273.15)</f>
        <v>0</v>
      </c>
      <c r="I2686" s="70">
        <f t="shared" si="178"/>
        <v>0</v>
      </c>
      <c r="J2686" s="70">
        <f t="shared" si="179"/>
        <v>0</v>
      </c>
      <c r="K2686" s="70">
        <f t="shared" si="180"/>
        <v>0</v>
      </c>
      <c r="M2686" s="70">
        <f t="shared" si="181"/>
        <v>0</v>
      </c>
      <c r="N2686" s="70">
        <f>SUM($M$2085:M2686)/($A2686-273.15)</f>
        <v>0</v>
      </c>
      <c r="O2686" s="70">
        <f t="shared" si="182"/>
        <v>0</v>
      </c>
      <c r="P2686" s="70">
        <f t="shared" si="183"/>
        <v>0</v>
      </c>
      <c r="Q2686" s="70">
        <f t="shared" si="184"/>
        <v>0</v>
      </c>
      <c r="S2686" s="8" t="e">
        <f t="shared" si="185"/>
        <v>#DIV/0!</v>
      </c>
      <c r="U2686" s="8">
        <f t="shared" si="186"/>
        <v>32.831347865812496</v>
      </c>
      <c r="V2686" s="8">
        <f t="shared" si="187"/>
        <v>0</v>
      </c>
      <c r="W2686" s="70">
        <f>SUM($V$2085:V2686)/($A2686-273.15)</f>
        <v>0</v>
      </c>
      <c r="X2686" s="70">
        <f t="shared" si="188"/>
        <v>0</v>
      </c>
      <c r="Y2686" s="70">
        <f t="shared" si="189"/>
        <v>0</v>
      </c>
    </row>
    <row r="2687" spans="1:25" s="8" customFormat="1" x14ac:dyDescent="0.25">
      <c r="A2687" s="70">
        <f t="shared" si="190"/>
        <v>876.15</v>
      </c>
      <c r="B2687" s="70">
        <f t="shared" si="191"/>
        <v>39.671247318395224</v>
      </c>
      <c r="C2687" s="70">
        <f t="shared" si="176"/>
        <v>34.015217045292552</v>
      </c>
      <c r="D2687" s="70">
        <f t="shared" si="174"/>
        <v>31.931281218959221</v>
      </c>
      <c r="E2687" s="70">
        <f t="shared" si="175"/>
        <v>34.015217045292552</v>
      </c>
      <c r="G2687" s="70">
        <f t="shared" si="177"/>
        <v>0</v>
      </c>
      <c r="H2687" s="70">
        <f>SUM(G$2085:$G2687)/($A2687-273.15)</f>
        <v>0</v>
      </c>
      <c r="I2687" s="70">
        <f t="shared" si="178"/>
        <v>0</v>
      </c>
      <c r="J2687" s="70">
        <f t="shared" si="179"/>
        <v>0</v>
      </c>
      <c r="K2687" s="70">
        <f t="shared" si="180"/>
        <v>0</v>
      </c>
      <c r="M2687" s="70">
        <f t="shared" si="181"/>
        <v>0</v>
      </c>
      <c r="N2687" s="70">
        <f>SUM($M$2085:M2687)/($A2687-273.15)</f>
        <v>0</v>
      </c>
      <c r="O2687" s="70">
        <f t="shared" si="182"/>
        <v>0</v>
      </c>
      <c r="P2687" s="70">
        <f t="shared" si="183"/>
        <v>0</v>
      </c>
      <c r="Q2687" s="70">
        <f t="shared" si="184"/>
        <v>0</v>
      </c>
      <c r="S2687" s="8" t="e">
        <f t="shared" si="185"/>
        <v>#DIV/0!</v>
      </c>
      <c r="U2687" s="8">
        <f t="shared" si="186"/>
        <v>32.8423219183125</v>
      </c>
      <c r="V2687" s="8">
        <f t="shared" si="187"/>
        <v>0</v>
      </c>
      <c r="W2687" s="70">
        <f>SUM($V$2085:V2687)/($A2687-273.15)</f>
        <v>0</v>
      </c>
      <c r="X2687" s="70">
        <f t="shared" si="188"/>
        <v>0</v>
      </c>
      <c r="Y2687" s="70">
        <f t="shared" si="189"/>
        <v>0</v>
      </c>
    </row>
    <row r="2688" spans="1:25" s="8" customFormat="1" x14ac:dyDescent="0.25">
      <c r="A2688" s="70">
        <f t="shared" si="190"/>
        <v>877.15</v>
      </c>
      <c r="B2688" s="70">
        <f t="shared" si="191"/>
        <v>39.684274074530215</v>
      </c>
      <c r="C2688" s="70">
        <f t="shared" si="176"/>
        <v>34.019580450445304</v>
      </c>
      <c r="D2688" s="70">
        <f t="shared" si="174"/>
        <v>31.937619113708095</v>
      </c>
      <c r="E2688" s="70">
        <f t="shared" si="175"/>
        <v>34.019580450445304</v>
      </c>
      <c r="G2688" s="70">
        <f t="shared" si="177"/>
        <v>0</v>
      </c>
      <c r="H2688" s="70">
        <f>SUM(G$2085:$G2688)/($A2688-273.15)</f>
        <v>0</v>
      </c>
      <c r="I2688" s="70">
        <f t="shared" si="178"/>
        <v>0</v>
      </c>
      <c r="J2688" s="70">
        <f t="shared" si="179"/>
        <v>0</v>
      </c>
      <c r="K2688" s="70">
        <f t="shared" si="180"/>
        <v>0</v>
      </c>
      <c r="M2688" s="70">
        <f t="shared" si="181"/>
        <v>0</v>
      </c>
      <c r="N2688" s="70">
        <f>SUM($M$2085:M2688)/($A2688-273.15)</f>
        <v>0</v>
      </c>
      <c r="O2688" s="70">
        <f t="shared" si="182"/>
        <v>0</v>
      </c>
      <c r="P2688" s="70">
        <f t="shared" si="183"/>
        <v>0</v>
      </c>
      <c r="Q2688" s="70">
        <f t="shared" si="184"/>
        <v>0</v>
      </c>
      <c r="S2688" s="8" t="e">
        <f t="shared" si="185"/>
        <v>#DIV/0!</v>
      </c>
      <c r="U2688" s="8">
        <f t="shared" si="186"/>
        <v>32.8533118208125</v>
      </c>
      <c r="V2688" s="8">
        <f t="shared" si="187"/>
        <v>0</v>
      </c>
      <c r="W2688" s="70">
        <f>SUM($V$2085:V2688)/($A2688-273.15)</f>
        <v>0</v>
      </c>
      <c r="X2688" s="70">
        <f t="shared" si="188"/>
        <v>0</v>
      </c>
      <c r="Y2688" s="70">
        <f t="shared" si="189"/>
        <v>0</v>
      </c>
    </row>
    <row r="2689" spans="1:25" s="8" customFormat="1" x14ac:dyDescent="0.25">
      <c r="A2689" s="70">
        <f t="shared" si="190"/>
        <v>878.15</v>
      </c>
      <c r="B2689" s="70">
        <f t="shared" si="191"/>
        <v>39.697301434919815</v>
      </c>
      <c r="C2689" s="70">
        <f t="shared" si="176"/>
        <v>34.023940188795173</v>
      </c>
      <c r="D2689" s="70">
        <f t="shared" si="174"/>
        <v>31.943953402952779</v>
      </c>
      <c r="E2689" s="70">
        <f t="shared" si="175"/>
        <v>34.023940188795173</v>
      </c>
      <c r="G2689" s="70">
        <f t="shared" si="177"/>
        <v>0</v>
      </c>
      <c r="H2689" s="70">
        <f>SUM(G$2085:$G2689)/($A2689-273.15)</f>
        <v>0</v>
      </c>
      <c r="I2689" s="70">
        <f t="shared" si="178"/>
        <v>0</v>
      </c>
      <c r="J2689" s="70">
        <f t="shared" si="179"/>
        <v>0</v>
      </c>
      <c r="K2689" s="70">
        <f t="shared" si="180"/>
        <v>0</v>
      </c>
      <c r="M2689" s="70">
        <f t="shared" si="181"/>
        <v>0</v>
      </c>
      <c r="N2689" s="70">
        <f>SUM($M$2085:M2689)/($A2689-273.15)</f>
        <v>0</v>
      </c>
      <c r="O2689" s="70">
        <f t="shared" si="182"/>
        <v>0</v>
      </c>
      <c r="P2689" s="70">
        <f t="shared" si="183"/>
        <v>0</v>
      </c>
      <c r="Q2689" s="70">
        <f t="shared" si="184"/>
        <v>0</v>
      </c>
      <c r="S2689" s="8" t="e">
        <f t="shared" si="185"/>
        <v>#DIV/0!</v>
      </c>
      <c r="U2689" s="8">
        <f t="shared" si="186"/>
        <v>32.864317573312498</v>
      </c>
      <c r="V2689" s="8">
        <f t="shared" si="187"/>
        <v>0</v>
      </c>
      <c r="W2689" s="70">
        <f>SUM($V$2085:V2689)/($A2689-273.15)</f>
        <v>0</v>
      </c>
      <c r="X2689" s="70">
        <f t="shared" si="188"/>
        <v>0</v>
      </c>
      <c r="Y2689" s="70">
        <f t="shared" si="189"/>
        <v>0</v>
      </c>
    </row>
    <row r="2690" spans="1:25" s="8" customFormat="1" x14ac:dyDescent="0.25">
      <c r="A2690" s="70">
        <f t="shared" si="190"/>
        <v>879.15</v>
      </c>
      <c r="B2690" s="70">
        <f t="shared" si="191"/>
        <v>39.710329360438259</v>
      </c>
      <c r="C2690" s="70">
        <f t="shared" si="176"/>
        <v>34.02829627351467</v>
      </c>
      <c r="D2690" s="70">
        <f t="shared" si="174"/>
        <v>31.950284072267117</v>
      </c>
      <c r="E2690" s="70">
        <f t="shared" si="175"/>
        <v>34.02829627351467</v>
      </c>
      <c r="G2690" s="70">
        <f t="shared" si="177"/>
        <v>0</v>
      </c>
      <c r="H2690" s="70">
        <f>SUM(G$2085:$G2690)/($A2690-273.15)</f>
        <v>0</v>
      </c>
      <c r="I2690" s="70">
        <f t="shared" si="178"/>
        <v>0</v>
      </c>
      <c r="J2690" s="70">
        <f t="shared" si="179"/>
        <v>0</v>
      </c>
      <c r="K2690" s="70">
        <f t="shared" si="180"/>
        <v>0</v>
      </c>
      <c r="M2690" s="70">
        <f t="shared" si="181"/>
        <v>0</v>
      </c>
      <c r="N2690" s="70">
        <f>SUM($M$2085:M2690)/($A2690-273.15)</f>
        <v>0</v>
      </c>
      <c r="O2690" s="70">
        <f t="shared" si="182"/>
        <v>0</v>
      </c>
      <c r="P2690" s="70">
        <f t="shared" si="183"/>
        <v>0</v>
      </c>
      <c r="Q2690" s="70">
        <f t="shared" si="184"/>
        <v>0</v>
      </c>
      <c r="S2690" s="8" t="e">
        <f t="shared" si="185"/>
        <v>#DIV/0!</v>
      </c>
      <c r="U2690" s="8">
        <f t="shared" si="186"/>
        <v>32.875339175812499</v>
      </c>
      <c r="V2690" s="8">
        <f t="shared" si="187"/>
        <v>0</v>
      </c>
      <c r="W2690" s="70">
        <f>SUM($V$2085:V2690)/($A2690-273.15)</f>
        <v>0</v>
      </c>
      <c r="X2690" s="70">
        <f t="shared" si="188"/>
        <v>0</v>
      </c>
      <c r="Y2690" s="70">
        <f t="shared" si="189"/>
        <v>0</v>
      </c>
    </row>
    <row r="2691" spans="1:25" s="8" customFormat="1" x14ac:dyDescent="0.25">
      <c r="A2691" s="70">
        <f t="shared" si="190"/>
        <v>880.15</v>
      </c>
      <c r="B2691" s="70">
        <f t="shared" si="191"/>
        <v>39.723357812181888</v>
      </c>
      <c r="C2691" s="70">
        <f t="shared" si="176"/>
        <v>34.03264871770152</v>
      </c>
      <c r="D2691" s="70">
        <f t="shared" si="174"/>
        <v>31.956611107306848</v>
      </c>
      <c r="E2691" s="70">
        <f t="shared" si="175"/>
        <v>34.03264871770152</v>
      </c>
      <c r="G2691" s="70">
        <f t="shared" si="177"/>
        <v>0</v>
      </c>
      <c r="H2691" s="70">
        <f>SUM(G$2085:$G2691)/($A2691-273.15)</f>
        <v>0</v>
      </c>
      <c r="I2691" s="70">
        <f t="shared" si="178"/>
        <v>0</v>
      </c>
      <c r="J2691" s="70">
        <f t="shared" si="179"/>
        <v>0</v>
      </c>
      <c r="K2691" s="70">
        <f t="shared" si="180"/>
        <v>0</v>
      </c>
      <c r="M2691" s="70">
        <f t="shared" si="181"/>
        <v>0</v>
      </c>
      <c r="N2691" s="70">
        <f>SUM($M$2085:M2691)/($A2691-273.15)</f>
        <v>0</v>
      </c>
      <c r="O2691" s="70">
        <f t="shared" si="182"/>
        <v>0</v>
      </c>
      <c r="P2691" s="70">
        <f t="shared" si="183"/>
        <v>0</v>
      </c>
      <c r="Q2691" s="70">
        <f t="shared" si="184"/>
        <v>0</v>
      </c>
      <c r="S2691" s="8" t="e">
        <f t="shared" si="185"/>
        <v>#DIV/0!</v>
      </c>
      <c r="U2691" s="8">
        <f t="shared" si="186"/>
        <v>32.886376628312497</v>
      </c>
      <c r="V2691" s="8">
        <f t="shared" si="187"/>
        <v>0</v>
      </c>
      <c r="W2691" s="70">
        <f>SUM($V$2085:V2691)/($A2691-273.15)</f>
        <v>0</v>
      </c>
      <c r="X2691" s="70">
        <f t="shared" si="188"/>
        <v>0</v>
      </c>
      <c r="Y2691" s="70">
        <f t="shared" si="189"/>
        <v>0</v>
      </c>
    </row>
    <row r="2692" spans="1:25" s="8" customFormat="1" x14ac:dyDescent="0.25">
      <c r="A2692" s="70">
        <f t="shared" si="190"/>
        <v>881.15</v>
      </c>
      <c r="B2692" s="70">
        <f t="shared" si="191"/>
        <v>39.736386751467684</v>
      </c>
      <c r="C2692" s="70">
        <f t="shared" si="176"/>
        <v>34.036997534379189</v>
      </c>
      <c r="D2692" s="70">
        <f t="shared" si="174"/>
        <v>31.962934493809062</v>
      </c>
      <c r="E2692" s="70">
        <f t="shared" si="175"/>
        <v>34.036997534379189</v>
      </c>
      <c r="G2692" s="70">
        <f t="shared" si="177"/>
        <v>0</v>
      </c>
      <c r="H2692" s="70">
        <f>SUM(G$2085:$G2692)/($A2692-273.15)</f>
        <v>0</v>
      </c>
      <c r="I2692" s="70">
        <f t="shared" si="178"/>
        <v>0</v>
      </c>
      <c r="J2692" s="70">
        <f t="shared" si="179"/>
        <v>0</v>
      </c>
      <c r="K2692" s="70">
        <f t="shared" si="180"/>
        <v>0</v>
      </c>
      <c r="M2692" s="70">
        <f t="shared" si="181"/>
        <v>0</v>
      </c>
      <c r="N2692" s="70">
        <f>SUM($M$2085:M2692)/($A2692-273.15)</f>
        <v>0</v>
      </c>
      <c r="O2692" s="70">
        <f t="shared" si="182"/>
        <v>0</v>
      </c>
      <c r="P2692" s="70">
        <f t="shared" si="183"/>
        <v>0</v>
      </c>
      <c r="Q2692" s="70">
        <f t="shared" si="184"/>
        <v>0</v>
      </c>
      <c r="S2692" s="8" t="e">
        <f t="shared" si="185"/>
        <v>#DIV/0!</v>
      </c>
      <c r="U2692" s="8">
        <f t="shared" si="186"/>
        <v>32.8974299308125</v>
      </c>
      <c r="V2692" s="8">
        <f t="shared" si="187"/>
        <v>0</v>
      </c>
      <c r="W2692" s="70">
        <f>SUM($V$2085:V2692)/($A2692-273.15)</f>
        <v>0</v>
      </c>
      <c r="X2692" s="70">
        <f t="shared" si="188"/>
        <v>0</v>
      </c>
      <c r="Y2692" s="70">
        <f t="shared" si="189"/>
        <v>0</v>
      </c>
    </row>
    <row r="2693" spans="1:25" s="8" customFormat="1" x14ac:dyDescent="0.25">
      <c r="A2693" s="70">
        <f t="shared" si="190"/>
        <v>882.15</v>
      </c>
      <c r="B2693" s="70">
        <f t="shared" si="191"/>
        <v>39.749416139831766</v>
      </c>
      <c r="C2693" s="70">
        <f t="shared" si="176"/>
        <v>34.041342736497327</v>
      </c>
      <c r="D2693" s="70">
        <f t="shared" si="174"/>
        <v>31.969254217591629</v>
      </c>
      <c r="E2693" s="70">
        <f t="shared" si="175"/>
        <v>34.041342736497327</v>
      </c>
      <c r="G2693" s="70">
        <f t="shared" si="177"/>
        <v>0</v>
      </c>
      <c r="H2693" s="70">
        <f>SUM(G$2085:$G2693)/($A2693-273.15)</f>
        <v>0</v>
      </c>
      <c r="I2693" s="70">
        <f t="shared" si="178"/>
        <v>0</v>
      </c>
      <c r="J2693" s="70">
        <f t="shared" si="179"/>
        <v>0</v>
      </c>
      <c r="K2693" s="70">
        <f t="shared" si="180"/>
        <v>0</v>
      </c>
      <c r="M2693" s="70">
        <f t="shared" si="181"/>
        <v>0</v>
      </c>
      <c r="N2693" s="70">
        <f>SUM($M$2085:M2693)/($A2693-273.15)</f>
        <v>0</v>
      </c>
      <c r="O2693" s="70">
        <f t="shared" si="182"/>
        <v>0</v>
      </c>
      <c r="P2693" s="70">
        <f t="shared" si="183"/>
        <v>0</v>
      </c>
      <c r="Q2693" s="70">
        <f t="shared" si="184"/>
        <v>0</v>
      </c>
      <c r="S2693" s="8" t="e">
        <f t="shared" si="185"/>
        <v>#DIV/0!</v>
      </c>
      <c r="U2693" s="8">
        <f t="shared" si="186"/>
        <v>32.908499083312499</v>
      </c>
      <c r="V2693" s="8">
        <f t="shared" si="187"/>
        <v>0</v>
      </c>
      <c r="W2693" s="70">
        <f>SUM($V$2085:V2693)/($A2693-273.15)</f>
        <v>0</v>
      </c>
      <c r="X2693" s="70">
        <f t="shared" si="188"/>
        <v>0</v>
      </c>
      <c r="Y2693" s="70">
        <f t="shared" si="189"/>
        <v>0</v>
      </c>
    </row>
    <row r="2694" spans="1:25" s="8" customFormat="1" x14ac:dyDescent="0.25">
      <c r="A2694" s="70">
        <f t="shared" si="190"/>
        <v>883.15</v>
      </c>
      <c r="B2694" s="70">
        <f t="shared" si="191"/>
        <v>39.762445939027884</v>
      </c>
      <c r="C2694" s="70">
        <f t="shared" si="176"/>
        <v>34.045684336932368</v>
      </c>
      <c r="D2694" s="70">
        <f t="shared" si="174"/>
        <v>31.975570264552708</v>
      </c>
      <c r="E2694" s="70">
        <f t="shared" si="175"/>
        <v>34.045684336932368</v>
      </c>
      <c r="G2694" s="70">
        <f t="shared" si="177"/>
        <v>0</v>
      </c>
      <c r="H2694" s="70">
        <f>SUM(G$2085:$G2694)/($A2694-273.15)</f>
        <v>0</v>
      </c>
      <c r="I2694" s="70">
        <f t="shared" si="178"/>
        <v>0</v>
      </c>
      <c r="J2694" s="70">
        <f t="shared" si="179"/>
        <v>0</v>
      </c>
      <c r="K2694" s="70">
        <f t="shared" si="180"/>
        <v>0</v>
      </c>
      <c r="M2694" s="70">
        <f t="shared" si="181"/>
        <v>0</v>
      </c>
      <c r="N2694" s="70">
        <f>SUM($M$2085:M2694)/($A2694-273.15)</f>
        <v>0</v>
      </c>
      <c r="O2694" s="70">
        <f t="shared" si="182"/>
        <v>0</v>
      </c>
      <c r="P2694" s="70">
        <f t="shared" si="183"/>
        <v>0</v>
      </c>
      <c r="Q2694" s="70">
        <f t="shared" si="184"/>
        <v>0</v>
      </c>
      <c r="S2694" s="8" t="e">
        <f t="shared" si="185"/>
        <v>#DIV/0!</v>
      </c>
      <c r="U2694" s="8">
        <f t="shared" si="186"/>
        <v>32.919584085812495</v>
      </c>
      <c r="V2694" s="8">
        <f t="shared" si="187"/>
        <v>0</v>
      </c>
      <c r="W2694" s="70">
        <f>SUM($V$2085:V2694)/($A2694-273.15)</f>
        <v>0</v>
      </c>
      <c r="X2694" s="70">
        <f t="shared" si="188"/>
        <v>0</v>
      </c>
      <c r="Y2694" s="70">
        <f t="shared" si="189"/>
        <v>0</v>
      </c>
    </row>
    <row r="2695" spans="1:25" s="8" customFormat="1" x14ac:dyDescent="0.25">
      <c r="A2695" s="70">
        <f t="shared" si="190"/>
        <v>884.15</v>
      </c>
      <c r="B2695" s="70">
        <f t="shared" si="191"/>
        <v>39.775476111025959</v>
      </c>
      <c r="C2695" s="70">
        <f t="shared" si="176"/>
        <v>34.050022348487907</v>
      </c>
      <c r="D2695" s="70">
        <f t="shared" si="174"/>
        <v>31.98188262067011</v>
      </c>
      <c r="E2695" s="70">
        <f t="shared" si="175"/>
        <v>34.050022348487907</v>
      </c>
      <c r="G2695" s="70">
        <f t="shared" si="177"/>
        <v>0</v>
      </c>
      <c r="H2695" s="70">
        <f>SUM(G$2085:$G2695)/($A2695-273.15)</f>
        <v>0</v>
      </c>
      <c r="I2695" s="70">
        <f t="shared" si="178"/>
        <v>0</v>
      </c>
      <c r="J2695" s="70">
        <f t="shared" si="179"/>
        <v>0</v>
      </c>
      <c r="K2695" s="70">
        <f t="shared" si="180"/>
        <v>0</v>
      </c>
      <c r="M2695" s="70">
        <f t="shared" si="181"/>
        <v>0</v>
      </c>
      <c r="N2695" s="70">
        <f>SUM($M$2085:M2695)/($A2695-273.15)</f>
        <v>0</v>
      </c>
      <c r="O2695" s="70">
        <f t="shared" si="182"/>
        <v>0</v>
      </c>
      <c r="P2695" s="70">
        <f t="shared" si="183"/>
        <v>0</v>
      </c>
      <c r="Q2695" s="70">
        <f t="shared" si="184"/>
        <v>0</v>
      </c>
      <c r="S2695" s="8" t="e">
        <f t="shared" si="185"/>
        <v>#DIV/0!</v>
      </c>
      <c r="U2695" s="8">
        <f t="shared" si="186"/>
        <v>32.930684938312503</v>
      </c>
      <c r="V2695" s="8">
        <f t="shared" si="187"/>
        <v>0</v>
      </c>
      <c r="W2695" s="70">
        <f>SUM($V$2085:V2695)/($A2695-273.15)</f>
        <v>0</v>
      </c>
      <c r="X2695" s="70">
        <f t="shared" si="188"/>
        <v>0</v>
      </c>
      <c r="Y2695" s="70">
        <f t="shared" si="189"/>
        <v>0</v>
      </c>
    </row>
    <row r="2696" spans="1:25" s="8" customFormat="1" x14ac:dyDescent="0.25">
      <c r="A2696" s="70">
        <f t="shared" si="190"/>
        <v>885.15</v>
      </c>
      <c r="B2696" s="70">
        <f t="shared" si="191"/>
        <v>39.788506618010622</v>
      </c>
      <c r="C2696" s="70">
        <f t="shared" si="176"/>
        <v>34.054356783895294</v>
      </c>
      <c r="D2696" s="70">
        <f t="shared" si="174"/>
        <v>31.988191272000854</v>
      </c>
      <c r="E2696" s="70">
        <f t="shared" si="175"/>
        <v>34.054356783895294</v>
      </c>
      <c r="G2696" s="70">
        <f t="shared" si="177"/>
        <v>0</v>
      </c>
      <c r="H2696" s="70">
        <f>SUM(G$2085:$G2696)/($A2696-273.15)</f>
        <v>0</v>
      </c>
      <c r="I2696" s="70">
        <f t="shared" si="178"/>
        <v>0</v>
      </c>
      <c r="J2696" s="70">
        <f t="shared" si="179"/>
        <v>0</v>
      </c>
      <c r="K2696" s="70">
        <f t="shared" si="180"/>
        <v>0</v>
      </c>
      <c r="M2696" s="70">
        <f t="shared" si="181"/>
        <v>0</v>
      </c>
      <c r="N2696" s="70">
        <f>SUM($M$2085:M2696)/($A2696-273.15)</f>
        <v>0</v>
      </c>
      <c r="O2696" s="70">
        <f t="shared" si="182"/>
        <v>0</v>
      </c>
      <c r="P2696" s="70">
        <f t="shared" si="183"/>
        <v>0</v>
      </c>
      <c r="Q2696" s="70">
        <f t="shared" si="184"/>
        <v>0</v>
      </c>
      <c r="S2696" s="8" t="e">
        <f t="shared" si="185"/>
        <v>#DIV/0!</v>
      </c>
      <c r="U2696" s="8">
        <f t="shared" si="186"/>
        <v>32.9418016408125</v>
      </c>
      <c r="V2696" s="8">
        <f t="shared" si="187"/>
        <v>0</v>
      </c>
      <c r="W2696" s="70">
        <f>SUM($V$2085:V2696)/($A2696-273.15)</f>
        <v>0</v>
      </c>
      <c r="X2696" s="70">
        <f t="shared" si="188"/>
        <v>0</v>
      </c>
      <c r="Y2696" s="70">
        <f t="shared" si="189"/>
        <v>0</v>
      </c>
    </row>
    <row r="2697" spans="1:25" s="8" customFormat="1" x14ac:dyDescent="0.25">
      <c r="A2697" s="70">
        <f t="shared" si="190"/>
        <v>886.15</v>
      </c>
      <c r="B2697" s="70">
        <f t="shared" si="191"/>
        <v>39.801537422379724</v>
      </c>
      <c r="C2697" s="70">
        <f t="shared" si="176"/>
        <v>34.05868765581409</v>
      </c>
      <c r="D2697" s="70">
        <f t="shared" si="174"/>
        <v>31.994496204680555</v>
      </c>
      <c r="E2697" s="70">
        <f t="shared" si="175"/>
        <v>34.05868765581409</v>
      </c>
      <c r="G2697" s="70">
        <f t="shared" si="177"/>
        <v>0</v>
      </c>
      <c r="H2697" s="70">
        <f>SUM(G$2085:$G2697)/($A2697-273.15)</f>
        <v>0</v>
      </c>
      <c r="I2697" s="70">
        <f t="shared" si="178"/>
        <v>0</v>
      </c>
      <c r="J2697" s="70">
        <f t="shared" si="179"/>
        <v>0</v>
      </c>
      <c r="K2697" s="70">
        <f t="shared" si="180"/>
        <v>0</v>
      </c>
      <c r="M2697" s="70">
        <f t="shared" si="181"/>
        <v>0</v>
      </c>
      <c r="N2697" s="70">
        <f>SUM($M$2085:M2697)/($A2697-273.15)</f>
        <v>0</v>
      </c>
      <c r="O2697" s="70">
        <f t="shared" si="182"/>
        <v>0</v>
      </c>
      <c r="P2697" s="70">
        <f t="shared" si="183"/>
        <v>0</v>
      </c>
      <c r="Q2697" s="70">
        <f t="shared" si="184"/>
        <v>0</v>
      </c>
      <c r="S2697" s="8" t="e">
        <f t="shared" si="185"/>
        <v>#DIV/0!</v>
      </c>
      <c r="U2697" s="8">
        <f t="shared" si="186"/>
        <v>32.952934193312501</v>
      </c>
      <c r="V2697" s="8">
        <f t="shared" si="187"/>
        <v>0</v>
      </c>
      <c r="W2697" s="70">
        <f>SUM($V$2085:V2697)/($A2697-273.15)</f>
        <v>0</v>
      </c>
      <c r="X2697" s="70">
        <f t="shared" si="188"/>
        <v>0</v>
      </c>
      <c r="Y2697" s="70">
        <f t="shared" si="189"/>
        <v>0</v>
      </c>
    </row>
    <row r="2698" spans="1:25" s="8" customFormat="1" x14ac:dyDescent="0.25">
      <c r="A2698" s="70">
        <f t="shared" si="190"/>
        <v>887.15</v>
      </c>
      <c r="B2698" s="70">
        <f t="shared" si="191"/>
        <v>39.814568486742949</v>
      </c>
      <c r="C2698" s="70">
        <f t="shared" si="176"/>
        <v>34.063014976832505</v>
      </c>
      <c r="D2698" s="70">
        <f t="shared" si="174"/>
        <v>32.000797404922942</v>
      </c>
      <c r="E2698" s="70">
        <f t="shared" si="175"/>
        <v>34.063014976832505</v>
      </c>
      <c r="G2698" s="70">
        <f t="shared" si="177"/>
        <v>0</v>
      </c>
      <c r="H2698" s="70">
        <f>SUM(G$2085:$G2698)/($A2698-273.15)</f>
        <v>0</v>
      </c>
      <c r="I2698" s="70">
        <f t="shared" si="178"/>
        <v>0</v>
      </c>
      <c r="J2698" s="70">
        <f t="shared" si="179"/>
        <v>0</v>
      </c>
      <c r="K2698" s="70">
        <f t="shared" si="180"/>
        <v>0</v>
      </c>
      <c r="M2698" s="70">
        <f t="shared" si="181"/>
        <v>0</v>
      </c>
      <c r="N2698" s="70">
        <f>SUM($M$2085:M2698)/($A2698-273.15)</f>
        <v>0</v>
      </c>
      <c r="O2698" s="70">
        <f t="shared" si="182"/>
        <v>0</v>
      </c>
      <c r="P2698" s="70">
        <f t="shared" si="183"/>
        <v>0</v>
      </c>
      <c r="Q2698" s="70">
        <f t="shared" si="184"/>
        <v>0</v>
      </c>
      <c r="S2698" s="8" t="e">
        <f t="shared" si="185"/>
        <v>#DIV/0!</v>
      </c>
      <c r="U2698" s="8">
        <f t="shared" si="186"/>
        <v>32.964082595812499</v>
      </c>
      <c r="V2698" s="8">
        <f t="shared" si="187"/>
        <v>0</v>
      </c>
      <c r="W2698" s="70">
        <f>SUM($V$2085:V2698)/($A2698-273.15)</f>
        <v>0</v>
      </c>
      <c r="X2698" s="70">
        <f t="shared" si="188"/>
        <v>0</v>
      </c>
      <c r="Y2698" s="70">
        <f t="shared" si="189"/>
        <v>0</v>
      </c>
    </row>
    <row r="2699" spans="1:25" s="8" customFormat="1" x14ac:dyDescent="0.25">
      <c r="A2699" s="70">
        <f t="shared" si="190"/>
        <v>888.15</v>
      </c>
      <c r="B2699" s="70">
        <f t="shared" si="191"/>
        <v>39.827599773920369</v>
      </c>
      <c r="C2699" s="70">
        <f t="shared" si="176"/>
        <v>34.067338759467972</v>
      </c>
      <c r="D2699" s="70">
        <f t="shared" si="174"/>
        <v>32.007094859019297</v>
      </c>
      <c r="E2699" s="70">
        <f t="shared" si="175"/>
        <v>34.067338759467972</v>
      </c>
      <c r="G2699" s="70">
        <f t="shared" si="177"/>
        <v>0</v>
      </c>
      <c r="H2699" s="70">
        <f>SUM(G$2085:$G2699)/($A2699-273.15)</f>
        <v>0</v>
      </c>
      <c r="I2699" s="70">
        <f t="shared" si="178"/>
        <v>0</v>
      </c>
      <c r="J2699" s="70">
        <f t="shared" si="179"/>
        <v>0</v>
      </c>
      <c r="K2699" s="70">
        <f t="shared" si="180"/>
        <v>0</v>
      </c>
      <c r="M2699" s="70">
        <f t="shared" si="181"/>
        <v>0</v>
      </c>
      <c r="N2699" s="70">
        <f>SUM($M$2085:M2699)/($A2699-273.15)</f>
        <v>0</v>
      </c>
      <c r="O2699" s="70">
        <f t="shared" si="182"/>
        <v>0</v>
      </c>
      <c r="P2699" s="70">
        <f t="shared" si="183"/>
        <v>0</v>
      </c>
      <c r="Q2699" s="70">
        <f t="shared" si="184"/>
        <v>0</v>
      </c>
      <c r="S2699" s="8" t="e">
        <f t="shared" si="185"/>
        <v>#DIV/0!</v>
      </c>
      <c r="U2699" s="8">
        <f t="shared" si="186"/>
        <v>32.975246848312501</v>
      </c>
      <c r="V2699" s="8">
        <f t="shared" si="187"/>
        <v>0</v>
      </c>
      <c r="W2699" s="70">
        <f>SUM($V$2085:V2699)/($A2699-273.15)</f>
        <v>0</v>
      </c>
      <c r="X2699" s="70">
        <f t="shared" si="188"/>
        <v>0</v>
      </c>
      <c r="Y2699" s="70">
        <f t="shared" si="189"/>
        <v>0</v>
      </c>
    </row>
    <row r="2700" spans="1:25" s="8" customFormat="1" x14ac:dyDescent="0.25">
      <c r="A2700" s="70">
        <f t="shared" si="190"/>
        <v>889.15</v>
      </c>
      <c r="B2700" s="70">
        <f t="shared" si="191"/>
        <v>39.840631246940973</v>
      </c>
      <c r="C2700" s="70">
        <f t="shared" si="176"/>
        <v>34.071659016167544</v>
      </c>
      <c r="D2700" s="70">
        <f t="shared" si="174"/>
        <v>32.013388553337975</v>
      </c>
      <c r="E2700" s="70">
        <f t="shared" si="175"/>
        <v>34.071659016167544</v>
      </c>
      <c r="G2700" s="70">
        <f t="shared" si="177"/>
        <v>0</v>
      </c>
      <c r="H2700" s="70">
        <f>SUM(G$2085:$G2700)/($A2700-273.15)</f>
        <v>0</v>
      </c>
      <c r="I2700" s="70">
        <f t="shared" si="178"/>
        <v>0</v>
      </c>
      <c r="J2700" s="70">
        <f t="shared" si="179"/>
        <v>0</v>
      </c>
      <c r="K2700" s="70">
        <f t="shared" si="180"/>
        <v>0</v>
      </c>
      <c r="M2700" s="70">
        <f t="shared" si="181"/>
        <v>0</v>
      </c>
      <c r="N2700" s="70">
        <f>SUM($M$2085:M2700)/($A2700-273.15)</f>
        <v>0</v>
      </c>
      <c r="O2700" s="70">
        <f t="shared" si="182"/>
        <v>0</v>
      </c>
      <c r="P2700" s="70">
        <f t="shared" si="183"/>
        <v>0</v>
      </c>
      <c r="Q2700" s="70">
        <f t="shared" si="184"/>
        <v>0</v>
      </c>
      <c r="S2700" s="8" t="e">
        <f t="shared" si="185"/>
        <v>#DIV/0!</v>
      </c>
      <c r="U2700" s="8">
        <f t="shared" si="186"/>
        <v>32.986426950812501</v>
      </c>
      <c r="V2700" s="8">
        <f t="shared" si="187"/>
        <v>0</v>
      </c>
      <c r="W2700" s="70">
        <f>SUM($V$2085:V2700)/($A2700-273.15)</f>
        <v>0</v>
      </c>
      <c r="X2700" s="70">
        <f t="shared" si="188"/>
        <v>0</v>
      </c>
      <c r="Y2700" s="70">
        <f t="shared" si="189"/>
        <v>0</v>
      </c>
    </row>
    <row r="2701" spans="1:25" s="8" customFormat="1" x14ac:dyDescent="0.25">
      <c r="A2701" s="70">
        <f t="shared" si="190"/>
        <v>890.15</v>
      </c>
      <c r="B2701" s="70">
        <f t="shared" si="191"/>
        <v>39.853662869041322</v>
      </c>
      <c r="C2701" s="70">
        <f t="shared" si="176"/>
        <v>34.075975759308392</v>
      </c>
      <c r="D2701" s="70">
        <f t="shared" si="174"/>
        <v>32.019678474323811</v>
      </c>
      <c r="E2701" s="70">
        <f t="shared" si="175"/>
        <v>34.075975759308392</v>
      </c>
      <c r="G2701" s="70">
        <f t="shared" si="177"/>
        <v>0</v>
      </c>
      <c r="H2701" s="70">
        <f>SUM(G$2085:$G2701)/($A2701-273.15)</f>
        <v>0</v>
      </c>
      <c r="I2701" s="70">
        <f t="shared" si="178"/>
        <v>0</v>
      </c>
      <c r="J2701" s="70">
        <f t="shared" si="179"/>
        <v>0</v>
      </c>
      <c r="K2701" s="70">
        <f t="shared" si="180"/>
        <v>0</v>
      </c>
      <c r="M2701" s="70">
        <f t="shared" si="181"/>
        <v>0</v>
      </c>
      <c r="N2701" s="70">
        <f>SUM($M$2085:M2701)/($A2701-273.15)</f>
        <v>0</v>
      </c>
      <c r="O2701" s="70">
        <f t="shared" si="182"/>
        <v>0</v>
      </c>
      <c r="P2701" s="70">
        <f t="shared" si="183"/>
        <v>0</v>
      </c>
      <c r="Q2701" s="70">
        <f t="shared" si="184"/>
        <v>0</v>
      </c>
      <c r="S2701" s="8" t="e">
        <f t="shared" si="185"/>
        <v>#DIV/0!</v>
      </c>
      <c r="U2701" s="8">
        <f t="shared" si="186"/>
        <v>32.997622903312497</v>
      </c>
      <c r="V2701" s="8">
        <f t="shared" si="187"/>
        <v>0</v>
      </c>
      <c r="W2701" s="70">
        <f>SUM($V$2085:V2701)/($A2701-273.15)</f>
        <v>0</v>
      </c>
      <c r="X2701" s="70">
        <f t="shared" si="188"/>
        <v>0</v>
      </c>
      <c r="Y2701" s="70">
        <f t="shared" si="189"/>
        <v>0</v>
      </c>
    </row>
    <row r="2702" spans="1:25" s="8" customFormat="1" x14ac:dyDescent="0.25">
      <c r="A2702" s="70">
        <f t="shared" si="190"/>
        <v>891.15</v>
      </c>
      <c r="B2702" s="70">
        <f t="shared" si="191"/>
        <v>39.866694603664151</v>
      </c>
      <c r="C2702" s="70">
        <f t="shared" si="176"/>
        <v>34.08028900119831</v>
      </c>
      <c r="D2702" s="70">
        <f t="shared" si="174"/>
        <v>32.025964608497702</v>
      </c>
      <c r="E2702" s="70">
        <f t="shared" si="175"/>
        <v>34.08028900119831</v>
      </c>
      <c r="G2702" s="70">
        <f t="shared" si="177"/>
        <v>0</v>
      </c>
      <c r="H2702" s="70">
        <f>SUM(G$2085:$G2702)/($A2702-273.15)</f>
        <v>0</v>
      </c>
      <c r="I2702" s="70">
        <f t="shared" si="178"/>
        <v>0</v>
      </c>
      <c r="J2702" s="70">
        <f t="shared" si="179"/>
        <v>0</v>
      </c>
      <c r="K2702" s="70">
        <f t="shared" si="180"/>
        <v>0</v>
      </c>
      <c r="M2702" s="70">
        <f t="shared" si="181"/>
        <v>0</v>
      </c>
      <c r="N2702" s="70">
        <f>SUM($M$2085:M2702)/($A2702-273.15)</f>
        <v>0</v>
      </c>
      <c r="O2702" s="70">
        <f t="shared" si="182"/>
        <v>0</v>
      </c>
      <c r="P2702" s="70">
        <f t="shared" si="183"/>
        <v>0</v>
      </c>
      <c r="Q2702" s="70">
        <f t="shared" si="184"/>
        <v>0</v>
      </c>
      <c r="S2702" s="8" t="e">
        <f t="shared" si="185"/>
        <v>#DIV/0!</v>
      </c>
      <c r="U2702" s="8">
        <f t="shared" si="186"/>
        <v>33.008834705812504</v>
      </c>
      <c r="V2702" s="8">
        <f t="shared" si="187"/>
        <v>0</v>
      </c>
      <c r="W2702" s="70">
        <f>SUM($V$2085:V2702)/($A2702-273.15)</f>
        <v>0</v>
      </c>
      <c r="X2702" s="70">
        <f t="shared" si="188"/>
        <v>0</v>
      </c>
      <c r="Y2702" s="70">
        <f t="shared" si="189"/>
        <v>0</v>
      </c>
    </row>
    <row r="2703" spans="1:25" s="8" customFormat="1" x14ac:dyDescent="0.25">
      <c r="A2703" s="70">
        <f t="shared" si="190"/>
        <v>892.15</v>
      </c>
      <c r="B2703" s="70">
        <f t="shared" si="191"/>
        <v>39.879726414456933</v>
      </c>
      <c r="C2703" s="70">
        <f t="shared" si="176"/>
        <v>34.084598754076119</v>
      </c>
      <c r="D2703" s="70">
        <f t="shared" si="174"/>
        <v>32.032246942456013</v>
      </c>
      <c r="E2703" s="70">
        <f t="shared" si="175"/>
        <v>34.084598754076119</v>
      </c>
      <c r="G2703" s="70">
        <f t="shared" si="177"/>
        <v>0</v>
      </c>
      <c r="H2703" s="70">
        <f>SUM(G$2085:$G2703)/($A2703-273.15)</f>
        <v>0</v>
      </c>
      <c r="I2703" s="70">
        <f t="shared" si="178"/>
        <v>0</v>
      </c>
      <c r="J2703" s="70">
        <f t="shared" si="179"/>
        <v>0</v>
      </c>
      <c r="K2703" s="70">
        <f t="shared" si="180"/>
        <v>0</v>
      </c>
      <c r="M2703" s="70">
        <f t="shared" si="181"/>
        <v>0</v>
      </c>
      <c r="N2703" s="70">
        <f>SUM($M$2085:M2703)/($A2703-273.15)</f>
        <v>0</v>
      </c>
      <c r="O2703" s="70">
        <f t="shared" si="182"/>
        <v>0</v>
      </c>
      <c r="P2703" s="70">
        <f t="shared" si="183"/>
        <v>0</v>
      </c>
      <c r="Q2703" s="70">
        <f t="shared" si="184"/>
        <v>0</v>
      </c>
      <c r="S2703" s="8" t="e">
        <f t="shared" si="185"/>
        <v>#DIV/0!</v>
      </c>
      <c r="U2703" s="8">
        <f t="shared" si="186"/>
        <v>33.020062358312501</v>
      </c>
      <c r="V2703" s="8">
        <f t="shared" si="187"/>
        <v>0</v>
      </c>
      <c r="W2703" s="70">
        <f>SUM($V$2085:V2703)/($A2703-273.15)</f>
        <v>0</v>
      </c>
      <c r="X2703" s="70">
        <f t="shared" si="188"/>
        <v>0</v>
      </c>
      <c r="Y2703" s="70">
        <f t="shared" si="189"/>
        <v>0</v>
      </c>
    </row>
    <row r="2704" spans="1:25" s="8" customFormat="1" x14ac:dyDescent="0.25">
      <c r="A2704" s="70">
        <f t="shared" si="190"/>
        <v>893.15</v>
      </c>
      <c r="B2704" s="70">
        <f t="shared" si="191"/>
        <v>39.892758265270544</v>
      </c>
      <c r="C2704" s="70">
        <f t="shared" si="176"/>
        <v>34.08890503011218</v>
      </c>
      <c r="D2704" s="70">
        <f t="shared" si="174"/>
        <v>32.038525462870119</v>
      </c>
      <c r="E2704" s="70">
        <f t="shared" si="175"/>
        <v>34.08890503011218</v>
      </c>
      <c r="G2704" s="70">
        <f t="shared" si="177"/>
        <v>0</v>
      </c>
      <c r="H2704" s="70">
        <f>SUM(G$2085:$G2704)/($A2704-273.15)</f>
        <v>0</v>
      </c>
      <c r="I2704" s="70">
        <f t="shared" si="178"/>
        <v>0</v>
      </c>
      <c r="J2704" s="70">
        <f t="shared" si="179"/>
        <v>0</v>
      </c>
      <c r="K2704" s="70">
        <f t="shared" si="180"/>
        <v>0</v>
      </c>
      <c r="M2704" s="70">
        <f t="shared" si="181"/>
        <v>0</v>
      </c>
      <c r="N2704" s="70">
        <f>SUM($M$2085:M2704)/($A2704-273.15)</f>
        <v>0</v>
      </c>
      <c r="O2704" s="70">
        <f t="shared" si="182"/>
        <v>0</v>
      </c>
      <c r="P2704" s="70">
        <f t="shared" si="183"/>
        <v>0</v>
      </c>
      <c r="Q2704" s="70">
        <f t="shared" si="184"/>
        <v>0</v>
      </c>
      <c r="S2704" s="8" t="e">
        <f t="shared" si="185"/>
        <v>#DIV/0!</v>
      </c>
      <c r="U2704" s="8">
        <f t="shared" si="186"/>
        <v>33.031305860812495</v>
      </c>
      <c r="V2704" s="8">
        <f t="shared" si="187"/>
        <v>0</v>
      </c>
      <c r="W2704" s="70">
        <f>SUM($V$2085:V2704)/($A2704-273.15)</f>
        <v>0</v>
      </c>
      <c r="X2704" s="70">
        <f t="shared" si="188"/>
        <v>0</v>
      </c>
      <c r="Y2704" s="70">
        <f t="shared" si="189"/>
        <v>0</v>
      </c>
    </row>
    <row r="2705" spans="1:25" s="8" customFormat="1" x14ac:dyDescent="0.25">
      <c r="A2705" s="70">
        <f t="shared" si="190"/>
        <v>894.15</v>
      </c>
      <c r="B2705" s="70">
        <f t="shared" si="191"/>
        <v>39.905790120157896</v>
      </c>
      <c r="C2705" s="70">
        <f t="shared" si="176"/>
        <v>34.093207841408848</v>
      </c>
      <c r="D2705" s="70">
        <f t="shared" si="174"/>
        <v>32.044800156485877</v>
      </c>
      <c r="E2705" s="70">
        <f t="shared" si="175"/>
        <v>34.093207841408848</v>
      </c>
      <c r="G2705" s="70">
        <f t="shared" si="177"/>
        <v>0</v>
      </c>
      <c r="H2705" s="70">
        <f>SUM(G$2085:$G2705)/($A2705-273.15)</f>
        <v>0</v>
      </c>
      <c r="I2705" s="70">
        <f t="shared" si="178"/>
        <v>0</v>
      </c>
      <c r="J2705" s="70">
        <f t="shared" si="179"/>
        <v>0</v>
      </c>
      <c r="K2705" s="70">
        <f t="shared" si="180"/>
        <v>0</v>
      </c>
      <c r="M2705" s="70">
        <f t="shared" si="181"/>
        <v>0</v>
      </c>
      <c r="N2705" s="70">
        <f>SUM($M$2085:M2705)/($A2705-273.15)</f>
        <v>0</v>
      </c>
      <c r="O2705" s="70">
        <f t="shared" si="182"/>
        <v>0</v>
      </c>
      <c r="P2705" s="70">
        <f t="shared" si="183"/>
        <v>0</v>
      </c>
      <c r="Q2705" s="70">
        <f t="shared" si="184"/>
        <v>0</v>
      </c>
      <c r="S2705" s="8" t="e">
        <f t="shared" si="185"/>
        <v>#DIV/0!</v>
      </c>
      <c r="U2705" s="8">
        <f t="shared" si="186"/>
        <v>33.0425652133125</v>
      </c>
      <c r="V2705" s="8">
        <f t="shared" si="187"/>
        <v>0</v>
      </c>
      <c r="W2705" s="70">
        <f>SUM($V$2085:V2705)/($A2705-273.15)</f>
        <v>0</v>
      </c>
      <c r="X2705" s="70">
        <f t="shared" si="188"/>
        <v>0</v>
      </c>
      <c r="Y2705" s="70">
        <f t="shared" si="189"/>
        <v>0</v>
      </c>
    </row>
    <row r="2706" spans="1:25" s="8" customFormat="1" x14ac:dyDescent="0.25">
      <c r="A2706" s="70">
        <f t="shared" si="190"/>
        <v>895.15</v>
      </c>
      <c r="B2706" s="70">
        <f t="shared" si="191"/>
        <v>39.918821943372578</v>
      </c>
      <c r="C2706" s="70">
        <f t="shared" si="176"/>
        <v>34.097507200000905</v>
      </c>
      <c r="D2706" s="70">
        <f t="shared" si="174"/>
        <v>32.051071010123124</v>
      </c>
      <c r="E2706" s="70">
        <f t="shared" si="175"/>
        <v>34.097507200000905</v>
      </c>
      <c r="G2706" s="70">
        <f t="shared" si="177"/>
        <v>0</v>
      </c>
      <c r="H2706" s="70">
        <f>SUM(G$2085:$G2706)/($A2706-273.15)</f>
        <v>0</v>
      </c>
      <c r="I2706" s="70">
        <f t="shared" si="178"/>
        <v>0</v>
      </c>
      <c r="J2706" s="70">
        <f t="shared" si="179"/>
        <v>0</v>
      </c>
      <c r="K2706" s="70">
        <f t="shared" si="180"/>
        <v>0</v>
      </c>
      <c r="M2706" s="70">
        <f t="shared" si="181"/>
        <v>0</v>
      </c>
      <c r="N2706" s="70">
        <f>SUM($M$2085:M2706)/($A2706-273.15)</f>
        <v>0</v>
      </c>
      <c r="O2706" s="70">
        <f t="shared" si="182"/>
        <v>0</v>
      </c>
      <c r="P2706" s="70">
        <f t="shared" si="183"/>
        <v>0</v>
      </c>
      <c r="Q2706" s="70">
        <f t="shared" si="184"/>
        <v>0</v>
      </c>
      <c r="S2706" s="8" t="e">
        <f t="shared" si="185"/>
        <v>#DIV/0!</v>
      </c>
      <c r="U2706" s="8">
        <f t="shared" si="186"/>
        <v>33.053840415812502</v>
      </c>
      <c r="V2706" s="8">
        <f t="shared" si="187"/>
        <v>0</v>
      </c>
      <c r="W2706" s="70">
        <f>SUM($V$2085:V2706)/($A2706-273.15)</f>
        <v>0</v>
      </c>
      <c r="X2706" s="70">
        <f t="shared" si="188"/>
        <v>0</v>
      </c>
      <c r="Y2706" s="70">
        <f t="shared" si="189"/>
        <v>0</v>
      </c>
    </row>
    <row r="2707" spans="1:25" s="8" customFormat="1" x14ac:dyDescent="0.25">
      <c r="A2707" s="70">
        <f t="shared" si="190"/>
        <v>896.15</v>
      </c>
      <c r="B2707" s="70">
        <f t="shared" si="191"/>
        <v>39.931853699367494</v>
      </c>
      <c r="C2707" s="70">
        <f t="shared" si="176"/>
        <v>34.101803117856015</v>
      </c>
      <c r="D2707" s="70">
        <f t="shared" si="174"/>
        <v>32.057338010675217</v>
      </c>
      <c r="E2707" s="70">
        <f t="shared" si="175"/>
        <v>34.101803117856015</v>
      </c>
      <c r="G2707" s="70">
        <f t="shared" si="177"/>
        <v>0</v>
      </c>
      <c r="H2707" s="70">
        <f>SUM(G$2085:$G2707)/($A2707-273.15)</f>
        <v>0</v>
      </c>
      <c r="I2707" s="70">
        <f t="shared" si="178"/>
        <v>0</v>
      </c>
      <c r="J2707" s="70">
        <f t="shared" si="179"/>
        <v>0</v>
      </c>
      <c r="K2707" s="70">
        <f t="shared" si="180"/>
        <v>0</v>
      </c>
      <c r="M2707" s="70">
        <f t="shared" si="181"/>
        <v>0</v>
      </c>
      <c r="N2707" s="70">
        <f>SUM($M$2085:M2707)/($A2707-273.15)</f>
        <v>0</v>
      </c>
      <c r="O2707" s="70">
        <f t="shared" si="182"/>
        <v>0</v>
      </c>
      <c r="P2707" s="70">
        <f t="shared" si="183"/>
        <v>0</v>
      </c>
      <c r="Q2707" s="70">
        <f t="shared" si="184"/>
        <v>0</v>
      </c>
      <c r="S2707" s="8" t="e">
        <f t="shared" si="185"/>
        <v>#DIV/0!</v>
      </c>
      <c r="U2707" s="8">
        <f t="shared" si="186"/>
        <v>33.065131468312501</v>
      </c>
      <c r="V2707" s="8">
        <f t="shared" si="187"/>
        <v>0</v>
      </c>
      <c r="W2707" s="70">
        <f>SUM($V$2085:V2707)/($A2707-273.15)</f>
        <v>0</v>
      </c>
      <c r="X2707" s="70">
        <f t="shared" si="188"/>
        <v>0</v>
      </c>
      <c r="Y2707" s="70">
        <f t="shared" si="189"/>
        <v>0</v>
      </c>
    </row>
    <row r="2708" spans="1:25" s="8" customFormat="1" x14ac:dyDescent="0.25">
      <c r="A2708" s="70">
        <f t="shared" si="190"/>
        <v>897.15</v>
      </c>
      <c r="B2708" s="70">
        <f t="shared" si="191"/>
        <v>39.94488535279357</v>
      </c>
      <c r="C2708" s="70">
        <f t="shared" si="176"/>
        <v>34.106095606875193</v>
      </c>
      <c r="D2708" s="70">
        <f t="shared" si="174"/>
        <v>32.063601145108528</v>
      </c>
      <c r="E2708" s="70">
        <f t="shared" si="175"/>
        <v>34.106095606875193</v>
      </c>
      <c r="G2708" s="70">
        <f t="shared" si="177"/>
        <v>0</v>
      </c>
      <c r="H2708" s="70">
        <f>SUM(G$2085:$G2708)/($A2708-273.15)</f>
        <v>0</v>
      </c>
      <c r="I2708" s="70">
        <f t="shared" si="178"/>
        <v>0</v>
      </c>
      <c r="J2708" s="70">
        <f t="shared" si="179"/>
        <v>0</v>
      </c>
      <c r="K2708" s="70">
        <f t="shared" si="180"/>
        <v>0</v>
      </c>
      <c r="M2708" s="70">
        <f t="shared" si="181"/>
        <v>0</v>
      </c>
      <c r="N2708" s="70">
        <f>SUM($M$2085:M2708)/($A2708-273.15)</f>
        <v>0</v>
      </c>
      <c r="O2708" s="70">
        <f t="shared" si="182"/>
        <v>0</v>
      </c>
      <c r="P2708" s="70">
        <f t="shared" si="183"/>
        <v>0</v>
      </c>
      <c r="Q2708" s="70">
        <f t="shared" si="184"/>
        <v>0</v>
      </c>
      <c r="S2708" s="8" t="e">
        <f t="shared" si="185"/>
        <v>#DIV/0!</v>
      </c>
      <c r="U2708" s="8">
        <f t="shared" si="186"/>
        <v>33.076438370812497</v>
      </c>
      <c r="V2708" s="8">
        <f t="shared" si="187"/>
        <v>0</v>
      </c>
      <c r="W2708" s="70">
        <f>SUM($V$2085:V2708)/($A2708-273.15)</f>
        <v>0</v>
      </c>
      <c r="X2708" s="70">
        <f t="shared" si="188"/>
        <v>0</v>
      </c>
      <c r="Y2708" s="70">
        <f t="shared" si="189"/>
        <v>0</v>
      </c>
    </row>
    <row r="2709" spans="1:25" s="8" customFormat="1" x14ac:dyDescent="0.25">
      <c r="A2709" s="70">
        <f t="shared" si="190"/>
        <v>898.15</v>
      </c>
      <c r="B2709" s="70">
        <f t="shared" si="191"/>
        <v>39.957916868498401</v>
      </c>
      <c r="C2709" s="70">
        <f t="shared" si="176"/>
        <v>34.110384678893233</v>
      </c>
      <c r="D2709" s="70">
        <f t="shared" si="174"/>
        <v>32.069860400461913</v>
      </c>
      <c r="E2709" s="70">
        <f t="shared" si="175"/>
        <v>34.110384678893233</v>
      </c>
      <c r="G2709" s="70">
        <f t="shared" si="177"/>
        <v>0</v>
      </c>
      <c r="H2709" s="70">
        <f>SUM(G$2085:$G2709)/($A2709-273.15)</f>
        <v>0</v>
      </c>
      <c r="I2709" s="70">
        <f t="shared" si="178"/>
        <v>0</v>
      </c>
      <c r="J2709" s="70">
        <f t="shared" si="179"/>
        <v>0</v>
      </c>
      <c r="K2709" s="70">
        <f t="shared" si="180"/>
        <v>0</v>
      </c>
      <c r="M2709" s="70">
        <f t="shared" si="181"/>
        <v>0</v>
      </c>
      <c r="N2709" s="70">
        <f>SUM($M$2085:M2709)/($A2709-273.15)</f>
        <v>0</v>
      </c>
      <c r="O2709" s="70">
        <f t="shared" si="182"/>
        <v>0</v>
      </c>
      <c r="P2709" s="70">
        <f t="shared" si="183"/>
        <v>0</v>
      </c>
      <c r="Q2709" s="70">
        <f t="shared" si="184"/>
        <v>0</v>
      </c>
      <c r="S2709" s="8" t="e">
        <f t="shared" si="185"/>
        <v>#DIV/0!</v>
      </c>
      <c r="U2709" s="8">
        <f t="shared" si="186"/>
        <v>33.087761123312497</v>
      </c>
      <c r="V2709" s="8">
        <f t="shared" si="187"/>
        <v>0</v>
      </c>
      <c r="W2709" s="70">
        <f>SUM($V$2085:V2709)/($A2709-273.15)</f>
        <v>0</v>
      </c>
      <c r="X2709" s="70">
        <f t="shared" si="188"/>
        <v>0</v>
      </c>
      <c r="Y2709" s="70">
        <f t="shared" si="189"/>
        <v>0</v>
      </c>
    </row>
    <row r="2710" spans="1:25" s="8" customFormat="1" x14ac:dyDescent="0.25">
      <c r="A2710" s="70">
        <f t="shared" si="190"/>
        <v>899.15</v>
      </c>
      <c r="B2710" s="70">
        <f t="shared" si="191"/>
        <v>39.970948211524949</v>
      </c>
      <c r="C2710" s="70">
        <f t="shared" si="176"/>
        <v>34.114670345679144</v>
      </c>
      <c r="D2710" s="70">
        <f t="shared" si="174"/>
        <v>32.076115763846261</v>
      </c>
      <c r="E2710" s="70">
        <f t="shared" si="175"/>
        <v>34.114670345679144</v>
      </c>
      <c r="G2710" s="70">
        <f t="shared" si="177"/>
        <v>0</v>
      </c>
      <c r="H2710" s="70">
        <f>SUM(G$2085:$G2710)/($A2710-273.15)</f>
        <v>0</v>
      </c>
      <c r="I2710" s="70">
        <f t="shared" si="178"/>
        <v>0</v>
      </c>
      <c r="J2710" s="70">
        <f t="shared" si="179"/>
        <v>0</v>
      </c>
      <c r="K2710" s="70">
        <f t="shared" si="180"/>
        <v>0</v>
      </c>
      <c r="M2710" s="70">
        <f t="shared" si="181"/>
        <v>0</v>
      </c>
      <c r="N2710" s="70">
        <f>SUM($M$2085:M2710)/($A2710-273.15)</f>
        <v>0</v>
      </c>
      <c r="O2710" s="70">
        <f t="shared" si="182"/>
        <v>0</v>
      </c>
      <c r="P2710" s="70">
        <f t="shared" si="183"/>
        <v>0</v>
      </c>
      <c r="Q2710" s="70">
        <f t="shared" si="184"/>
        <v>0</v>
      </c>
      <c r="S2710" s="8" t="e">
        <f t="shared" si="185"/>
        <v>#DIV/0!</v>
      </c>
      <c r="U2710" s="8">
        <f t="shared" si="186"/>
        <v>33.099099725812501</v>
      </c>
      <c r="V2710" s="8">
        <f t="shared" si="187"/>
        <v>0</v>
      </c>
      <c r="W2710" s="70">
        <f>SUM($V$2085:V2710)/($A2710-273.15)</f>
        <v>0</v>
      </c>
      <c r="X2710" s="70">
        <f t="shared" si="188"/>
        <v>0</v>
      </c>
      <c r="Y2710" s="70">
        <f t="shared" si="189"/>
        <v>0</v>
      </c>
    </row>
    <row r="2711" spans="1:25" s="8" customFormat="1" x14ac:dyDescent="0.25">
      <c r="A2711" s="70">
        <f t="shared" si="190"/>
        <v>900.15</v>
      </c>
      <c r="B2711" s="70">
        <f t="shared" si="191"/>
        <v>39.983979347110235</v>
      </c>
      <c r="C2711" s="70">
        <f t="shared" si="176"/>
        <v>34.118952618936625</v>
      </c>
      <c r="D2711" s="70">
        <f t="shared" si="174"/>
        <v>32.082367222444049</v>
      </c>
      <c r="E2711" s="70">
        <f t="shared" si="175"/>
        <v>34.118952618936625</v>
      </c>
      <c r="G2711" s="70">
        <f t="shared" si="177"/>
        <v>0</v>
      </c>
      <c r="H2711" s="70">
        <f>SUM(G$2085:$G2711)/($A2711-273.15)</f>
        <v>0</v>
      </c>
      <c r="I2711" s="70">
        <f t="shared" si="178"/>
        <v>0</v>
      </c>
      <c r="J2711" s="70">
        <f t="shared" si="179"/>
        <v>0</v>
      </c>
      <c r="K2711" s="70">
        <f t="shared" si="180"/>
        <v>0</v>
      </c>
      <c r="M2711" s="70">
        <f t="shared" si="181"/>
        <v>0</v>
      </c>
      <c r="N2711" s="70">
        <f>SUM($M$2085:M2711)/($A2711-273.15)</f>
        <v>0</v>
      </c>
      <c r="O2711" s="70">
        <f t="shared" si="182"/>
        <v>0</v>
      </c>
      <c r="P2711" s="70">
        <f t="shared" si="183"/>
        <v>0</v>
      </c>
      <c r="Q2711" s="70">
        <f t="shared" si="184"/>
        <v>0</v>
      </c>
      <c r="S2711" s="8" t="e">
        <f t="shared" si="185"/>
        <v>#DIV/0!</v>
      </c>
      <c r="U2711" s="8">
        <f t="shared" si="186"/>
        <v>33.110454178312494</v>
      </c>
      <c r="V2711" s="8">
        <f t="shared" si="187"/>
        <v>0</v>
      </c>
      <c r="W2711" s="70">
        <f>SUM($V$2085:V2711)/($A2711-273.15)</f>
        <v>0</v>
      </c>
      <c r="X2711" s="70">
        <f t="shared" si="188"/>
        <v>0</v>
      </c>
      <c r="Y2711" s="70">
        <f t="shared" si="189"/>
        <v>0</v>
      </c>
    </row>
    <row r="2712" spans="1:25" s="8" customFormat="1" x14ac:dyDescent="0.25">
      <c r="A2712" s="70">
        <f t="shared" si="190"/>
        <v>901.15</v>
      </c>
      <c r="B2712" s="70">
        <f t="shared" si="191"/>
        <v>39.997010240684062</v>
      </c>
      <c r="C2712" s="70">
        <f t="shared" si="176"/>
        <v>34.123231510304457</v>
      </c>
      <c r="D2712" s="70">
        <f t="shared" si="174"/>
        <v>32.088614763508815</v>
      </c>
      <c r="E2712" s="70">
        <f t="shared" si="175"/>
        <v>34.123231510304457</v>
      </c>
      <c r="G2712" s="70">
        <f t="shared" si="177"/>
        <v>0</v>
      </c>
      <c r="H2712" s="70">
        <f>SUM(G$2085:$G2712)/($A2712-273.15)</f>
        <v>0</v>
      </c>
      <c r="I2712" s="70">
        <f t="shared" si="178"/>
        <v>0</v>
      </c>
      <c r="J2712" s="70">
        <f t="shared" si="179"/>
        <v>0</v>
      </c>
      <c r="K2712" s="70">
        <f t="shared" si="180"/>
        <v>0</v>
      </c>
      <c r="M2712" s="70">
        <f t="shared" si="181"/>
        <v>0</v>
      </c>
      <c r="N2712" s="70">
        <f>SUM($M$2085:M2712)/($A2712-273.15)</f>
        <v>0</v>
      </c>
      <c r="O2712" s="70">
        <f t="shared" si="182"/>
        <v>0</v>
      </c>
      <c r="P2712" s="70">
        <f t="shared" si="183"/>
        <v>0</v>
      </c>
      <c r="Q2712" s="70">
        <f t="shared" si="184"/>
        <v>0</v>
      </c>
      <c r="S2712" s="8" t="e">
        <f t="shared" si="185"/>
        <v>#DIV/0!</v>
      </c>
      <c r="U2712" s="8">
        <f t="shared" si="186"/>
        <v>33.121824480812499</v>
      </c>
      <c r="V2712" s="8">
        <f t="shared" si="187"/>
        <v>0</v>
      </c>
      <c r="W2712" s="70">
        <f>SUM($V$2085:V2712)/($A2712-273.15)</f>
        <v>0</v>
      </c>
      <c r="X2712" s="70">
        <f t="shared" si="188"/>
        <v>0</v>
      </c>
      <c r="Y2712" s="70">
        <f t="shared" si="189"/>
        <v>0</v>
      </c>
    </row>
    <row r="2713" spans="1:25" s="8" customFormat="1" x14ac:dyDescent="0.25">
      <c r="A2713" s="70">
        <f t="shared" si="190"/>
        <v>902.15</v>
      </c>
      <c r="B2713" s="70">
        <f t="shared" si="191"/>
        <v>40.010040857867722</v>
      </c>
      <c r="C2713" s="70">
        <f t="shared" si="176"/>
        <v>34.127507031356949</v>
      </c>
      <c r="D2713" s="70">
        <f t="shared" si="174"/>
        <v>32.094858374364698</v>
      </c>
      <c r="E2713" s="70">
        <f t="shared" si="175"/>
        <v>34.127507031356949</v>
      </c>
      <c r="G2713" s="70">
        <f t="shared" si="177"/>
        <v>0</v>
      </c>
      <c r="H2713" s="70">
        <f>SUM(G$2085:$G2713)/($A2713-273.15)</f>
        <v>0</v>
      </c>
      <c r="I2713" s="70">
        <f t="shared" si="178"/>
        <v>0</v>
      </c>
      <c r="J2713" s="70">
        <f t="shared" si="179"/>
        <v>0</v>
      </c>
      <c r="K2713" s="70">
        <f t="shared" si="180"/>
        <v>0</v>
      </c>
      <c r="M2713" s="70">
        <f t="shared" si="181"/>
        <v>0</v>
      </c>
      <c r="N2713" s="70">
        <f>SUM($M$2085:M2713)/($A2713-273.15)</f>
        <v>0</v>
      </c>
      <c r="O2713" s="70">
        <f t="shared" si="182"/>
        <v>0</v>
      </c>
      <c r="P2713" s="70">
        <f t="shared" si="183"/>
        <v>0</v>
      </c>
      <c r="Q2713" s="70">
        <f t="shared" si="184"/>
        <v>0</v>
      </c>
      <c r="S2713" s="8" t="e">
        <f t="shared" si="185"/>
        <v>#DIV/0!</v>
      </c>
      <c r="U2713" s="8">
        <f t="shared" si="186"/>
        <v>33.133210633312494</v>
      </c>
      <c r="V2713" s="8">
        <f t="shared" si="187"/>
        <v>0</v>
      </c>
      <c r="W2713" s="70">
        <f>SUM($V$2085:V2713)/($A2713-273.15)</f>
        <v>0</v>
      </c>
      <c r="X2713" s="70">
        <f t="shared" si="188"/>
        <v>0</v>
      </c>
      <c r="Y2713" s="70">
        <f t="shared" si="189"/>
        <v>0</v>
      </c>
    </row>
    <row r="2714" spans="1:25" s="8" customFormat="1" x14ac:dyDescent="0.25">
      <c r="A2714" s="70">
        <f t="shared" si="190"/>
        <v>903.15</v>
      </c>
      <c r="B2714" s="70">
        <f t="shared" si="191"/>
        <v>40.023071164472753</v>
      </c>
      <c r="C2714" s="70">
        <f t="shared" si="176"/>
        <v>34.131779193604359</v>
      </c>
      <c r="D2714" s="70">
        <f t="shared" si="174"/>
        <v>32.10109804240598</v>
      </c>
      <c r="E2714" s="70">
        <f t="shared" si="175"/>
        <v>34.131779193604359</v>
      </c>
      <c r="G2714" s="70">
        <f t="shared" si="177"/>
        <v>0</v>
      </c>
      <c r="H2714" s="70">
        <f>SUM(G$2085:$G2714)/($A2714-273.15)</f>
        <v>0</v>
      </c>
      <c r="I2714" s="70">
        <f t="shared" si="178"/>
        <v>0</v>
      </c>
      <c r="J2714" s="70">
        <f t="shared" si="179"/>
        <v>0</v>
      </c>
      <c r="K2714" s="70">
        <f t="shared" si="180"/>
        <v>0</v>
      </c>
      <c r="M2714" s="70">
        <f t="shared" si="181"/>
        <v>0</v>
      </c>
      <c r="N2714" s="70">
        <f>SUM($M$2085:M2714)/($A2714-273.15)</f>
        <v>0</v>
      </c>
      <c r="O2714" s="70">
        <f t="shared" si="182"/>
        <v>0</v>
      </c>
      <c r="P2714" s="70">
        <f t="shared" si="183"/>
        <v>0</v>
      </c>
      <c r="Q2714" s="70">
        <f t="shared" si="184"/>
        <v>0</v>
      </c>
      <c r="S2714" s="8" t="e">
        <f t="shared" si="185"/>
        <v>#DIV/0!</v>
      </c>
      <c r="U2714" s="8">
        <f t="shared" si="186"/>
        <v>33.1446126358125</v>
      </c>
      <c r="V2714" s="8">
        <f t="shared" si="187"/>
        <v>0</v>
      </c>
      <c r="W2714" s="70">
        <f>SUM($V$2085:V2714)/($A2714-273.15)</f>
        <v>0</v>
      </c>
      <c r="X2714" s="70">
        <f t="shared" si="188"/>
        <v>0</v>
      </c>
      <c r="Y2714" s="70">
        <f t="shared" si="189"/>
        <v>0</v>
      </c>
    </row>
    <row r="2715" spans="1:25" s="8" customFormat="1" x14ac:dyDescent="0.25">
      <c r="A2715" s="70">
        <f t="shared" si="190"/>
        <v>904.15</v>
      </c>
      <c r="B2715" s="70">
        <f t="shared" si="191"/>
        <v>40.036101126499602</v>
      </c>
      <c r="C2715" s="70">
        <f t="shared" si="176"/>
        <v>34.136048008493361</v>
      </c>
      <c r="D2715" s="70">
        <f t="shared" si="174"/>
        <v>32.107333755096612</v>
      </c>
      <c r="E2715" s="70">
        <f t="shared" si="175"/>
        <v>34.136048008493361</v>
      </c>
      <c r="G2715" s="70">
        <f t="shared" si="177"/>
        <v>0</v>
      </c>
      <c r="H2715" s="70">
        <f>SUM(G$2085:$G2715)/($A2715-273.15)</f>
        <v>0</v>
      </c>
      <c r="I2715" s="70">
        <f t="shared" si="178"/>
        <v>0</v>
      </c>
      <c r="J2715" s="70">
        <f t="shared" si="179"/>
        <v>0</v>
      </c>
      <c r="K2715" s="70">
        <f t="shared" si="180"/>
        <v>0</v>
      </c>
      <c r="M2715" s="70">
        <f t="shared" si="181"/>
        <v>0</v>
      </c>
      <c r="N2715" s="70">
        <f>SUM($M$2085:M2715)/($A2715-273.15)</f>
        <v>0</v>
      </c>
      <c r="O2715" s="70">
        <f t="shared" si="182"/>
        <v>0</v>
      </c>
      <c r="P2715" s="70">
        <f t="shared" si="183"/>
        <v>0</v>
      </c>
      <c r="Q2715" s="70">
        <f t="shared" si="184"/>
        <v>0</v>
      </c>
      <c r="S2715" s="8" t="e">
        <f t="shared" si="185"/>
        <v>#DIV/0!</v>
      </c>
      <c r="U2715" s="8">
        <f t="shared" si="186"/>
        <v>33.156030488312503</v>
      </c>
      <c r="V2715" s="8">
        <f t="shared" si="187"/>
        <v>0</v>
      </c>
      <c r="W2715" s="70">
        <f>SUM($V$2085:V2715)/($A2715-273.15)</f>
        <v>0</v>
      </c>
      <c r="X2715" s="70">
        <f t="shared" si="188"/>
        <v>0</v>
      </c>
      <c r="Y2715" s="70">
        <f t="shared" si="189"/>
        <v>0</v>
      </c>
    </row>
    <row r="2716" spans="1:25" s="8" customFormat="1" x14ac:dyDescent="0.25">
      <c r="A2716" s="70">
        <f t="shared" si="190"/>
        <v>905.15</v>
      </c>
      <c r="B2716" s="70">
        <f t="shared" si="191"/>
        <v>40.049130710136467</v>
      </c>
      <c r="C2716" s="70">
        <f t="shared" si="176"/>
        <v>34.140313487407411</v>
      </c>
      <c r="D2716" s="70">
        <f t="shared" si="174"/>
        <v>32.113565499969745</v>
      </c>
      <c r="E2716" s="70">
        <f t="shared" si="175"/>
        <v>34.140313487407411</v>
      </c>
      <c r="G2716" s="70">
        <f t="shared" si="177"/>
        <v>0</v>
      </c>
      <c r="H2716" s="70">
        <f>SUM(G$2085:$G2716)/($A2716-273.15)</f>
        <v>0</v>
      </c>
      <c r="I2716" s="70">
        <f t="shared" si="178"/>
        <v>0</v>
      </c>
      <c r="J2716" s="70">
        <f t="shared" si="179"/>
        <v>0</v>
      </c>
      <c r="K2716" s="70">
        <f t="shared" si="180"/>
        <v>0</v>
      </c>
      <c r="M2716" s="70">
        <f t="shared" si="181"/>
        <v>0</v>
      </c>
      <c r="N2716" s="70">
        <f>SUM($M$2085:M2716)/($A2716-273.15)</f>
        <v>0</v>
      </c>
      <c r="O2716" s="70">
        <f t="shared" si="182"/>
        <v>0</v>
      </c>
      <c r="P2716" s="70">
        <f t="shared" si="183"/>
        <v>0</v>
      </c>
      <c r="Q2716" s="70">
        <f t="shared" si="184"/>
        <v>0</v>
      </c>
      <c r="S2716" s="8" t="e">
        <f t="shared" si="185"/>
        <v>#DIV/0!</v>
      </c>
      <c r="U2716" s="8">
        <f t="shared" si="186"/>
        <v>33.167464190812495</v>
      </c>
      <c r="V2716" s="8">
        <f t="shared" si="187"/>
        <v>0</v>
      </c>
      <c r="W2716" s="70">
        <f>SUM($V$2085:V2716)/($A2716-273.15)</f>
        <v>0</v>
      </c>
      <c r="X2716" s="70">
        <f t="shared" si="188"/>
        <v>0</v>
      </c>
      <c r="Y2716" s="70">
        <f t="shared" si="189"/>
        <v>0</v>
      </c>
    </row>
    <row r="2717" spans="1:25" s="8" customFormat="1" x14ac:dyDescent="0.25">
      <c r="A2717" s="70">
        <f t="shared" si="190"/>
        <v>906.15</v>
      </c>
      <c r="B2717" s="70">
        <f t="shared" si="191"/>
        <v>40.062159881758006</v>
      </c>
      <c r="C2717" s="70">
        <f t="shared" si="176"/>
        <v>34.144575641667174</v>
      </c>
      <c r="D2717" s="70">
        <f t="shared" si="174"/>
        <v>32.119793264627319</v>
      </c>
      <c r="E2717" s="70">
        <f t="shared" si="175"/>
        <v>34.144575641667174</v>
      </c>
      <c r="G2717" s="70">
        <f t="shared" si="177"/>
        <v>0</v>
      </c>
      <c r="H2717" s="70">
        <f>SUM(G$2085:$G2717)/($A2717-273.15)</f>
        <v>0</v>
      </c>
      <c r="I2717" s="70">
        <f t="shared" si="178"/>
        <v>0</v>
      </c>
      <c r="J2717" s="70">
        <f t="shared" si="179"/>
        <v>0</v>
      </c>
      <c r="K2717" s="70">
        <f t="shared" si="180"/>
        <v>0</v>
      </c>
      <c r="M2717" s="70">
        <f t="shared" si="181"/>
        <v>0</v>
      </c>
      <c r="N2717" s="70">
        <f>SUM($M$2085:M2717)/($A2717-273.15)</f>
        <v>0</v>
      </c>
      <c r="O2717" s="70">
        <f t="shared" si="182"/>
        <v>0</v>
      </c>
      <c r="P2717" s="70">
        <f t="shared" si="183"/>
        <v>0</v>
      </c>
      <c r="Q2717" s="70">
        <f t="shared" si="184"/>
        <v>0</v>
      </c>
      <c r="S2717" s="8" t="e">
        <f t="shared" si="185"/>
        <v>#DIV/0!</v>
      </c>
      <c r="U2717" s="8">
        <f t="shared" si="186"/>
        <v>33.178913743312499</v>
      </c>
      <c r="V2717" s="8">
        <f t="shared" si="187"/>
        <v>0</v>
      </c>
      <c r="W2717" s="70">
        <f>SUM($V$2085:V2717)/($A2717-273.15)</f>
        <v>0</v>
      </c>
      <c r="X2717" s="70">
        <f t="shared" si="188"/>
        <v>0</v>
      </c>
      <c r="Y2717" s="70">
        <f t="shared" si="189"/>
        <v>0</v>
      </c>
    </row>
    <row r="2718" spans="1:25" s="8" customFormat="1" x14ac:dyDescent="0.25">
      <c r="A2718" s="70">
        <f t="shared" si="190"/>
        <v>907.15</v>
      </c>
      <c r="B2718" s="70">
        <f t="shared" si="191"/>
        <v>40.075188607924083</v>
      </c>
      <c r="C2718" s="70">
        <f t="shared" si="176"/>
        <v>34.14883448253098</v>
      </c>
      <c r="D2718" s="70">
        <f t="shared" si="174"/>
        <v>32.126017036739519</v>
      </c>
      <c r="E2718" s="70">
        <f t="shared" si="175"/>
        <v>34.14883448253098</v>
      </c>
      <c r="G2718" s="70">
        <f t="shared" si="177"/>
        <v>0</v>
      </c>
      <c r="H2718" s="70">
        <f>SUM(G$2085:$G2718)/($A2718-273.15)</f>
        <v>0</v>
      </c>
      <c r="I2718" s="70">
        <f t="shared" si="178"/>
        <v>0</v>
      </c>
      <c r="J2718" s="70">
        <f t="shared" si="179"/>
        <v>0</v>
      </c>
      <c r="K2718" s="70">
        <f t="shared" si="180"/>
        <v>0</v>
      </c>
      <c r="M2718" s="70">
        <f t="shared" si="181"/>
        <v>0</v>
      </c>
      <c r="N2718" s="70">
        <f>SUM($M$2085:M2718)/($A2718-273.15)</f>
        <v>0</v>
      </c>
      <c r="O2718" s="70">
        <f t="shared" si="182"/>
        <v>0</v>
      </c>
      <c r="P2718" s="70">
        <f t="shared" si="183"/>
        <v>0</v>
      </c>
      <c r="Q2718" s="70">
        <f t="shared" si="184"/>
        <v>0</v>
      </c>
      <c r="S2718" s="8" t="e">
        <f t="shared" si="185"/>
        <v>#DIV/0!</v>
      </c>
      <c r="U2718" s="8">
        <f t="shared" si="186"/>
        <v>33.1903791458125</v>
      </c>
      <c r="V2718" s="8">
        <f t="shared" si="187"/>
        <v>0</v>
      </c>
      <c r="W2718" s="70">
        <f>SUM($V$2085:V2718)/($A2718-273.15)</f>
        <v>0</v>
      </c>
      <c r="X2718" s="70">
        <f t="shared" si="188"/>
        <v>0</v>
      </c>
      <c r="Y2718" s="70">
        <f t="shared" si="189"/>
        <v>0</v>
      </c>
    </row>
    <row r="2719" spans="1:25" s="8" customFormat="1" x14ac:dyDescent="0.25">
      <c r="A2719" s="70">
        <f t="shared" si="190"/>
        <v>908.15</v>
      </c>
      <c r="B2719" s="70">
        <f t="shared" si="191"/>
        <v>40.088216855378604</v>
      </c>
      <c r="C2719" s="70">
        <f t="shared" si="176"/>
        <v>34.153090021195197</v>
      </c>
      <c r="D2719" s="70">
        <f t="shared" si="174"/>
        <v>32.132236804044432</v>
      </c>
      <c r="E2719" s="70">
        <f t="shared" si="175"/>
        <v>34.153090021195197</v>
      </c>
      <c r="G2719" s="70">
        <f t="shared" si="177"/>
        <v>0</v>
      </c>
      <c r="H2719" s="70">
        <f>SUM(G$2085:$G2719)/($A2719-273.15)</f>
        <v>0</v>
      </c>
      <c r="I2719" s="70">
        <f t="shared" si="178"/>
        <v>0</v>
      </c>
      <c r="J2719" s="70">
        <f t="shared" si="179"/>
        <v>0</v>
      </c>
      <c r="K2719" s="70">
        <f t="shared" si="180"/>
        <v>0</v>
      </c>
      <c r="M2719" s="70">
        <f t="shared" si="181"/>
        <v>0</v>
      </c>
      <c r="N2719" s="70">
        <f>SUM($M$2085:M2719)/($A2719-273.15)</f>
        <v>0</v>
      </c>
      <c r="O2719" s="70">
        <f t="shared" si="182"/>
        <v>0</v>
      </c>
      <c r="P2719" s="70">
        <f t="shared" si="183"/>
        <v>0</v>
      </c>
      <c r="Q2719" s="70">
        <f t="shared" si="184"/>
        <v>0</v>
      </c>
      <c r="S2719" s="8" t="e">
        <f t="shared" si="185"/>
        <v>#DIV/0!</v>
      </c>
      <c r="U2719" s="8">
        <f t="shared" si="186"/>
        <v>33.201860398312498</v>
      </c>
      <c r="V2719" s="8">
        <f t="shared" si="187"/>
        <v>0</v>
      </c>
      <c r="W2719" s="70">
        <f>SUM($V$2085:V2719)/($A2719-273.15)</f>
        <v>0</v>
      </c>
      <c r="X2719" s="70">
        <f t="shared" si="188"/>
        <v>0</v>
      </c>
      <c r="Y2719" s="70">
        <f t="shared" si="189"/>
        <v>0</v>
      </c>
    </row>
    <row r="2720" spans="1:25" s="8" customFormat="1" x14ac:dyDescent="0.25">
      <c r="A2720" s="70">
        <f t="shared" si="190"/>
        <v>909.15</v>
      </c>
      <c r="B2720" s="70">
        <f t="shared" si="191"/>
        <v>40.101244591048243</v>
      </c>
      <c r="C2720" s="70">
        <f t="shared" si="176"/>
        <v>34.157342268794636</v>
      </c>
      <c r="D2720" s="70">
        <f t="shared" si="174"/>
        <v>32.138452554347481</v>
      </c>
      <c r="E2720" s="70">
        <f t="shared" si="175"/>
        <v>34.157342268794636</v>
      </c>
      <c r="G2720" s="70">
        <f t="shared" si="177"/>
        <v>0</v>
      </c>
      <c r="H2720" s="70">
        <f>SUM(G$2085:$G2720)/($A2720-273.15)</f>
        <v>0</v>
      </c>
      <c r="I2720" s="70">
        <f t="shared" si="178"/>
        <v>0</v>
      </c>
      <c r="J2720" s="70">
        <f t="shared" si="179"/>
        <v>0</v>
      </c>
      <c r="K2720" s="70">
        <f t="shared" si="180"/>
        <v>0</v>
      </c>
      <c r="M2720" s="70">
        <f t="shared" si="181"/>
        <v>0</v>
      </c>
      <c r="N2720" s="70">
        <f>SUM($M$2085:M2720)/($A2720-273.15)</f>
        <v>0</v>
      </c>
      <c r="O2720" s="70">
        <f t="shared" si="182"/>
        <v>0</v>
      </c>
      <c r="P2720" s="70">
        <f t="shared" si="183"/>
        <v>0</v>
      </c>
      <c r="Q2720" s="70">
        <f t="shared" si="184"/>
        <v>0</v>
      </c>
      <c r="S2720" s="8" t="e">
        <f t="shared" si="185"/>
        <v>#DIV/0!</v>
      </c>
      <c r="U2720" s="8">
        <f t="shared" si="186"/>
        <v>33.213357500812499</v>
      </c>
      <c r="V2720" s="8">
        <f t="shared" si="187"/>
        <v>0</v>
      </c>
      <c r="W2720" s="70">
        <f>SUM($V$2085:V2720)/($A2720-273.15)</f>
        <v>0</v>
      </c>
      <c r="X2720" s="70">
        <f t="shared" si="188"/>
        <v>0</v>
      </c>
      <c r="Y2720" s="70">
        <f t="shared" si="189"/>
        <v>0</v>
      </c>
    </row>
    <row r="2721" spans="1:25" s="8" customFormat="1" x14ac:dyDescent="0.25">
      <c r="A2721" s="70">
        <f t="shared" si="190"/>
        <v>910.15</v>
      </c>
      <c r="B2721" s="70">
        <f t="shared" si="191"/>
        <v>40.114271782041286</v>
      </c>
      <c r="C2721" s="70">
        <f t="shared" si="176"/>
        <v>34.161591236402998</v>
      </c>
      <c r="D2721" s="70">
        <f t="shared" si="174"/>
        <v>32.144664275521116</v>
      </c>
      <c r="E2721" s="70">
        <f t="shared" si="175"/>
        <v>34.161591236402998</v>
      </c>
      <c r="G2721" s="70">
        <f t="shared" si="177"/>
        <v>0</v>
      </c>
      <c r="H2721" s="70">
        <f>SUM(G$2085:$G2721)/($A2721-273.15)</f>
        <v>0</v>
      </c>
      <c r="I2721" s="70">
        <f t="shared" si="178"/>
        <v>0</v>
      </c>
      <c r="J2721" s="70">
        <f t="shared" si="179"/>
        <v>0</v>
      </c>
      <c r="K2721" s="70">
        <f t="shared" si="180"/>
        <v>0</v>
      </c>
      <c r="M2721" s="70">
        <f t="shared" si="181"/>
        <v>0</v>
      </c>
      <c r="N2721" s="70">
        <f>SUM($M$2085:M2721)/($A2721-273.15)</f>
        <v>0</v>
      </c>
      <c r="O2721" s="70">
        <f t="shared" si="182"/>
        <v>0</v>
      </c>
      <c r="P2721" s="70">
        <f t="shared" si="183"/>
        <v>0</v>
      </c>
      <c r="Q2721" s="70">
        <f t="shared" si="184"/>
        <v>0</v>
      </c>
      <c r="S2721" s="8" t="e">
        <f t="shared" si="185"/>
        <v>#DIV/0!</v>
      </c>
      <c r="U2721" s="8">
        <f t="shared" si="186"/>
        <v>33.224870453312498</v>
      </c>
      <c r="V2721" s="8">
        <f t="shared" si="187"/>
        <v>0</v>
      </c>
      <c r="W2721" s="70">
        <f>SUM($V$2085:V2721)/($A2721-273.15)</f>
        <v>0</v>
      </c>
      <c r="X2721" s="70">
        <f t="shared" si="188"/>
        <v>0</v>
      </c>
      <c r="Y2721" s="70">
        <f t="shared" si="189"/>
        <v>0</v>
      </c>
    </row>
    <row r="2722" spans="1:25" s="8" customFormat="1" x14ac:dyDescent="0.25">
      <c r="A2722" s="70">
        <f t="shared" si="190"/>
        <v>911.15</v>
      </c>
      <c r="B2722" s="70">
        <f t="shared" si="191"/>
        <v>40.127298395646406</v>
      </c>
      <c r="C2722" s="70">
        <f t="shared" si="176"/>
        <v>34.165836935033226</v>
      </c>
      <c r="D2722" s="70">
        <f t="shared" si="174"/>
        <v>32.150871955504243</v>
      </c>
      <c r="E2722" s="70">
        <f t="shared" si="175"/>
        <v>34.165836935033226</v>
      </c>
      <c r="G2722" s="70">
        <f t="shared" si="177"/>
        <v>0</v>
      </c>
      <c r="H2722" s="70">
        <f>SUM(G$2085:$G2722)/($A2722-273.15)</f>
        <v>0</v>
      </c>
      <c r="I2722" s="70">
        <f t="shared" si="178"/>
        <v>0</v>
      </c>
      <c r="J2722" s="70">
        <f t="shared" si="179"/>
        <v>0</v>
      </c>
      <c r="K2722" s="70">
        <f t="shared" si="180"/>
        <v>0</v>
      </c>
      <c r="M2722" s="70">
        <f t="shared" si="181"/>
        <v>0</v>
      </c>
      <c r="N2722" s="70">
        <f>SUM($M$2085:M2722)/($A2722-273.15)</f>
        <v>0</v>
      </c>
      <c r="O2722" s="70">
        <f t="shared" si="182"/>
        <v>0</v>
      </c>
      <c r="P2722" s="70">
        <f t="shared" si="183"/>
        <v>0</v>
      </c>
      <c r="Q2722" s="70">
        <f t="shared" si="184"/>
        <v>0</v>
      </c>
      <c r="S2722" s="8" t="e">
        <f t="shared" si="185"/>
        <v>#DIV/0!</v>
      </c>
      <c r="U2722" s="8">
        <f t="shared" si="186"/>
        <v>33.236399255812501</v>
      </c>
      <c r="V2722" s="8">
        <f t="shared" si="187"/>
        <v>0</v>
      </c>
      <c r="W2722" s="70">
        <f>SUM($V$2085:V2722)/($A2722-273.15)</f>
        <v>0</v>
      </c>
      <c r="X2722" s="70">
        <f t="shared" si="188"/>
        <v>0</v>
      </c>
      <c r="Y2722" s="70">
        <f t="shared" si="189"/>
        <v>0</v>
      </c>
    </row>
    <row r="2723" spans="1:25" s="8" customFormat="1" x14ac:dyDescent="0.25">
      <c r="A2723" s="70">
        <f t="shared" si="190"/>
        <v>912.15</v>
      </c>
      <c r="B2723" s="70">
        <f t="shared" si="191"/>
        <v>40.14032439933149</v>
      </c>
      <c r="C2723" s="70">
        <f t="shared" si="176"/>
        <v>34.170079375637961</v>
      </c>
      <c r="D2723" s="70">
        <f t="shared" ref="D2723:D2786" si="192">22.552+(13.209/1000)*$A2723+(3.13*100000)/$A2723/$A2723-(3.389*0.000001)*$A2723*$A2723</f>
        <v>32.157075582301857</v>
      </c>
      <c r="E2723" s="70">
        <f t="shared" si="175"/>
        <v>34.170079375637961</v>
      </c>
      <c r="G2723" s="70">
        <f t="shared" si="177"/>
        <v>0</v>
      </c>
      <c r="H2723" s="70">
        <f>SUM(G$2085:$G2723)/($A2723-273.15)</f>
        <v>0</v>
      </c>
      <c r="I2723" s="70">
        <f t="shared" si="178"/>
        <v>0</v>
      </c>
      <c r="J2723" s="70">
        <f t="shared" si="179"/>
        <v>0</v>
      </c>
      <c r="K2723" s="70">
        <f t="shared" si="180"/>
        <v>0</v>
      </c>
      <c r="M2723" s="70">
        <f t="shared" si="181"/>
        <v>0</v>
      </c>
      <c r="N2723" s="70">
        <f>SUM($M$2085:M2723)/($A2723-273.15)</f>
        <v>0</v>
      </c>
      <c r="O2723" s="70">
        <f t="shared" si="182"/>
        <v>0</v>
      </c>
      <c r="P2723" s="70">
        <f t="shared" si="183"/>
        <v>0</v>
      </c>
      <c r="Q2723" s="70">
        <f t="shared" si="184"/>
        <v>0</v>
      </c>
      <c r="S2723" s="8" t="e">
        <f t="shared" si="185"/>
        <v>#DIV/0!</v>
      </c>
      <c r="U2723" s="8">
        <f t="shared" si="186"/>
        <v>33.2479439083125</v>
      </c>
      <c r="V2723" s="8">
        <f t="shared" si="187"/>
        <v>0</v>
      </c>
      <c r="W2723" s="70">
        <f>SUM($V$2085:V2723)/($A2723-273.15)</f>
        <v>0</v>
      </c>
      <c r="X2723" s="70">
        <f t="shared" si="188"/>
        <v>0</v>
      </c>
      <c r="Y2723" s="70">
        <f t="shared" si="189"/>
        <v>0</v>
      </c>
    </row>
    <row r="2724" spans="1:25" s="8" customFormat="1" x14ac:dyDescent="0.25">
      <c r="A2724" s="70">
        <f t="shared" si="190"/>
        <v>913.15</v>
      </c>
      <c r="B2724" s="70">
        <f t="shared" si="191"/>
        <v>40.153349760742465</v>
      </c>
      <c r="C2724" s="70">
        <f t="shared" si="176"/>
        <v>34.174318569109857</v>
      </c>
      <c r="D2724" s="70">
        <f t="shared" si="192"/>
        <v>32.163275143984627</v>
      </c>
      <c r="E2724" s="70">
        <f t="shared" si="175"/>
        <v>34.174318569109857</v>
      </c>
      <c r="G2724" s="70">
        <f t="shared" si="177"/>
        <v>0</v>
      </c>
      <c r="H2724" s="70">
        <f>SUM(G$2085:$G2724)/($A2724-273.15)</f>
        <v>0</v>
      </c>
      <c r="I2724" s="70">
        <f t="shared" si="178"/>
        <v>0</v>
      </c>
      <c r="J2724" s="70">
        <f t="shared" si="179"/>
        <v>0</v>
      </c>
      <c r="K2724" s="70">
        <f t="shared" si="180"/>
        <v>0</v>
      </c>
      <c r="M2724" s="70">
        <f t="shared" si="181"/>
        <v>0</v>
      </c>
      <c r="N2724" s="70">
        <f>SUM($M$2085:M2724)/($A2724-273.15)</f>
        <v>0</v>
      </c>
      <c r="O2724" s="70">
        <f t="shared" si="182"/>
        <v>0</v>
      </c>
      <c r="P2724" s="70">
        <f t="shared" si="183"/>
        <v>0</v>
      </c>
      <c r="Q2724" s="70">
        <f t="shared" si="184"/>
        <v>0</v>
      </c>
      <c r="S2724" s="8" t="e">
        <f t="shared" si="185"/>
        <v>#DIV/0!</v>
      </c>
      <c r="U2724" s="8">
        <f t="shared" si="186"/>
        <v>33.259504410812497</v>
      </c>
      <c r="V2724" s="8">
        <f t="shared" si="187"/>
        <v>0</v>
      </c>
      <c r="W2724" s="70">
        <f>SUM($V$2085:V2724)/($A2724-273.15)</f>
        <v>0</v>
      </c>
      <c r="X2724" s="70">
        <f t="shared" si="188"/>
        <v>0</v>
      </c>
      <c r="Y2724" s="70">
        <f t="shared" si="189"/>
        <v>0</v>
      </c>
    </row>
    <row r="2725" spans="1:25" s="8" customFormat="1" x14ac:dyDescent="0.25">
      <c r="A2725" s="70">
        <f t="shared" si="190"/>
        <v>914.15</v>
      </c>
      <c r="B2725" s="70">
        <f t="shared" si="191"/>
        <v>40.166374447702118</v>
      </c>
      <c r="C2725" s="70">
        <f t="shared" si="176"/>
        <v>34.178554526282063</v>
      </c>
      <c r="D2725" s="70">
        <f t="shared" si="192"/>
        <v>32.169470628688408</v>
      </c>
      <c r="E2725" s="70">
        <f t="shared" ref="E2725:E2788" si="193">31.012+(4.19/1000)*$A2725-(2.858*100000)/$A2725/$A2725-(0.385*0.000001)*$A2725*$A2725</f>
        <v>34.178554526282063</v>
      </c>
      <c r="G2725" s="70">
        <f t="shared" si="177"/>
        <v>0</v>
      </c>
      <c r="H2725" s="70">
        <f>SUM(G$2085:$G2725)/($A2725-273.15)</f>
        <v>0</v>
      </c>
      <c r="I2725" s="70">
        <f t="shared" si="178"/>
        <v>0</v>
      </c>
      <c r="J2725" s="70">
        <f t="shared" si="179"/>
        <v>0</v>
      </c>
      <c r="K2725" s="70">
        <f t="shared" si="180"/>
        <v>0</v>
      </c>
      <c r="M2725" s="70">
        <f t="shared" si="181"/>
        <v>0</v>
      </c>
      <c r="N2725" s="70">
        <f>SUM($M$2085:M2725)/($A2725-273.15)</f>
        <v>0</v>
      </c>
      <c r="O2725" s="70">
        <f t="shared" si="182"/>
        <v>0</v>
      </c>
      <c r="P2725" s="70">
        <f t="shared" si="183"/>
        <v>0</v>
      </c>
      <c r="Q2725" s="70">
        <f t="shared" si="184"/>
        <v>0</v>
      </c>
      <c r="S2725" s="8" t="e">
        <f t="shared" si="185"/>
        <v>#DIV/0!</v>
      </c>
      <c r="U2725" s="8">
        <f t="shared" si="186"/>
        <v>33.271080763312497</v>
      </c>
      <c r="V2725" s="8">
        <f t="shared" si="187"/>
        <v>0</v>
      </c>
      <c r="W2725" s="70">
        <f>SUM($V$2085:V2725)/($A2725-273.15)</f>
        <v>0</v>
      </c>
      <c r="X2725" s="70">
        <f t="shared" si="188"/>
        <v>0</v>
      </c>
      <c r="Y2725" s="70">
        <f t="shared" si="189"/>
        <v>0</v>
      </c>
    </row>
    <row r="2726" spans="1:25" s="8" customFormat="1" x14ac:dyDescent="0.25">
      <c r="A2726" s="70">
        <f t="shared" si="190"/>
        <v>915.15</v>
      </c>
      <c r="B2726" s="70">
        <f t="shared" si="191"/>
        <v>40.179398428208927</v>
      </c>
      <c r="C2726" s="70">
        <f t="shared" ref="C2726:C2789" si="194">31.012+(4.19/1000)*$A2726-(2.858*100000)/$A2726/$A2726-(0.385*0.000001)*$A2726*$A2726</f>
        <v>34.182787257928553</v>
      </c>
      <c r="D2726" s="70">
        <f t="shared" si="192"/>
        <v>32.175662024613857</v>
      </c>
      <c r="E2726" s="70">
        <f t="shared" si="193"/>
        <v>34.182787257928553</v>
      </c>
      <c r="G2726" s="70">
        <f t="shared" ref="G2726:G2789" si="195">($I$2039*$B2726+$I$2040*$C2726+$I$2041*$D2726)</f>
        <v>0</v>
      </c>
      <c r="H2726" s="70">
        <f>SUM(G$2085:$G2726)/($A2726-273.15)</f>
        <v>0</v>
      </c>
      <c r="I2726" s="70">
        <f t="shared" ref="I2726:I2789" si="196">H2726*($A2726-273.15)*0.000001</f>
        <v>0</v>
      </c>
      <c r="J2726" s="70">
        <f t="shared" ref="J2726:J2789" si="197">$N$2039-I2726</f>
        <v>0</v>
      </c>
      <c r="K2726" s="70">
        <f t="shared" ref="K2726:K2789" si="198">IF(AND(J2726&gt;0,J2727&lt;0),A2726-273.15,0)</f>
        <v>0</v>
      </c>
      <c r="M2726" s="70">
        <f t="shared" ref="M2726:M2789" si="199">($K$2050*$B2726+$K$2049*$C2726+$K$2048*$D2726+$K$2047*$E2726)</f>
        <v>0</v>
      </c>
      <c r="N2726" s="70">
        <f>SUM($M$2085:M2726)/($A2726-273.15)</f>
        <v>0</v>
      </c>
      <c r="O2726" s="70">
        <f t="shared" ref="O2726:O2789" si="200">N2726*($A2726-273.15)*0.000001</f>
        <v>0</v>
      </c>
      <c r="P2726" s="70">
        <f t="shared" ref="P2726:P2789" si="201">$N$2039-O2726</f>
        <v>0</v>
      </c>
      <c r="Q2726" s="70">
        <f t="shared" ref="Q2726:Q2789" si="202">IF(AND(P2726&gt;0,P2727&lt;0),A2726-273.15,0)</f>
        <v>0</v>
      </c>
      <c r="S2726" s="8" t="e">
        <f t="shared" ref="S2726:S2789" si="203">IF($P$2050-$A2726=0,$O2726,0)</f>
        <v>#DIV/0!</v>
      </c>
      <c r="U2726" s="8">
        <f t="shared" ref="U2726:U2783" si="204">29.304-(2.905/1000)*$A2726-(0*100000)/$A2726/$A2726+(7.925*0.000001)*$A2726*$A2726</f>
        <v>33.282672965812495</v>
      </c>
      <c r="V2726" s="8">
        <f t="shared" ref="V2726:V2789" si="205">($L$2071*$B2726+$L$2072*$C2726+$L$2070*$D2726+$L$2073*$U2726)</f>
        <v>0</v>
      </c>
      <c r="W2726" s="70">
        <f>SUM($V$2085:V2726)/($A2726-273.15)</f>
        <v>0</v>
      </c>
      <c r="X2726" s="70">
        <f t="shared" ref="X2726:X2789" si="206">W2726*($A2726-273.15)*0.000001</f>
        <v>0</v>
      </c>
      <c r="Y2726" s="70">
        <f t="shared" ref="Y2726:Y2789" si="207">$N$2039-X2726</f>
        <v>0</v>
      </c>
    </row>
    <row r="2727" spans="1:25" s="8" customFormat="1" x14ac:dyDescent="0.25">
      <c r="A2727" s="70">
        <f t="shared" ref="A2727:A2790" si="208">A2726+1</f>
        <v>916.15</v>
      </c>
      <c r="B2727" s="70">
        <f t="shared" si="191"/>
        <v>40.192421670435962</v>
      </c>
      <c r="C2727" s="70">
        <f t="shared" si="194"/>
        <v>34.187016774764523</v>
      </c>
      <c r="D2727" s="70">
        <f t="shared" si="192"/>
        <v>32.181849320025947</v>
      </c>
      <c r="E2727" s="70">
        <f t="shared" si="193"/>
        <v>34.187016774764523</v>
      </c>
      <c r="G2727" s="70">
        <f t="shared" si="195"/>
        <v>0</v>
      </c>
      <c r="H2727" s="70">
        <f>SUM(G$2085:$G2727)/($A2727-273.15)</f>
        <v>0</v>
      </c>
      <c r="I2727" s="70">
        <f t="shared" si="196"/>
        <v>0</v>
      </c>
      <c r="J2727" s="70">
        <f t="shared" si="197"/>
        <v>0</v>
      </c>
      <c r="K2727" s="70">
        <f t="shared" si="198"/>
        <v>0</v>
      </c>
      <c r="M2727" s="70">
        <f t="shared" si="199"/>
        <v>0</v>
      </c>
      <c r="N2727" s="70">
        <f>SUM($M$2085:M2727)/($A2727-273.15)</f>
        <v>0</v>
      </c>
      <c r="O2727" s="70">
        <f t="shared" si="200"/>
        <v>0</v>
      </c>
      <c r="P2727" s="70">
        <f t="shared" si="201"/>
        <v>0</v>
      </c>
      <c r="Q2727" s="70">
        <f t="shared" si="202"/>
        <v>0</v>
      </c>
      <c r="S2727" s="8" t="e">
        <f t="shared" si="203"/>
        <v>#DIV/0!</v>
      </c>
      <c r="U2727" s="8">
        <f t="shared" si="204"/>
        <v>33.294281018312496</v>
      </c>
      <c r="V2727" s="8">
        <f t="shared" si="205"/>
        <v>0</v>
      </c>
      <c r="W2727" s="70">
        <f>SUM($V$2085:V2727)/($A2727-273.15)</f>
        <v>0</v>
      </c>
      <c r="X2727" s="70">
        <f t="shared" si="206"/>
        <v>0</v>
      </c>
      <c r="Y2727" s="70">
        <f t="shared" si="207"/>
        <v>0</v>
      </c>
    </row>
    <row r="2728" spans="1:25" s="8" customFormat="1" x14ac:dyDescent="0.25">
      <c r="A2728" s="70">
        <f t="shared" si="208"/>
        <v>917.15</v>
      </c>
      <c r="B2728" s="70">
        <f t="shared" si="191"/>
        <v>40.205444142729661</v>
      </c>
      <c r="C2728" s="70">
        <f t="shared" si="194"/>
        <v>34.191243087446836</v>
      </c>
      <c r="D2728" s="70">
        <f t="shared" si="192"/>
        <v>32.188032503253645</v>
      </c>
      <c r="E2728" s="70">
        <f t="shared" si="193"/>
        <v>34.191243087446836</v>
      </c>
      <c r="G2728" s="70">
        <f t="shared" si="195"/>
        <v>0</v>
      </c>
      <c r="H2728" s="70">
        <f>SUM(G$2085:$G2728)/($A2728-273.15)</f>
        <v>0</v>
      </c>
      <c r="I2728" s="70">
        <f t="shared" si="196"/>
        <v>0</v>
      </c>
      <c r="J2728" s="70">
        <f t="shared" si="197"/>
        <v>0</v>
      </c>
      <c r="K2728" s="70">
        <f t="shared" si="198"/>
        <v>0</v>
      </c>
      <c r="M2728" s="70">
        <f t="shared" si="199"/>
        <v>0</v>
      </c>
      <c r="N2728" s="70">
        <f>SUM($M$2085:M2728)/($A2728-273.15)</f>
        <v>0</v>
      </c>
      <c r="O2728" s="70">
        <f t="shared" si="200"/>
        <v>0</v>
      </c>
      <c r="P2728" s="70">
        <f t="shared" si="201"/>
        <v>0</v>
      </c>
      <c r="Q2728" s="70">
        <f t="shared" si="202"/>
        <v>0</v>
      </c>
      <c r="S2728" s="8" t="e">
        <f t="shared" si="203"/>
        <v>#DIV/0!</v>
      </c>
      <c r="U2728" s="8">
        <f t="shared" si="204"/>
        <v>33.305904920812502</v>
      </c>
      <c r="V2728" s="8">
        <f t="shared" si="205"/>
        <v>0</v>
      </c>
      <c r="W2728" s="70">
        <f>SUM($V$2085:V2728)/($A2728-273.15)</f>
        <v>0</v>
      </c>
      <c r="X2728" s="70">
        <f t="shared" si="206"/>
        <v>0</v>
      </c>
      <c r="Y2728" s="70">
        <f t="shared" si="207"/>
        <v>0</v>
      </c>
    </row>
    <row r="2729" spans="1:25" s="8" customFormat="1" x14ac:dyDescent="0.25">
      <c r="A2729" s="70">
        <f t="shared" si="208"/>
        <v>918.15</v>
      </c>
      <c r="B2729" s="70">
        <f t="shared" si="191"/>
        <v>40.218465813608795</v>
      </c>
      <c r="C2729" s="70">
        <f t="shared" si="194"/>
        <v>34.195466206574288</v>
      </c>
      <c r="D2729" s="70">
        <f t="shared" si="192"/>
        <v>32.194211562689439</v>
      </c>
      <c r="E2729" s="70">
        <f t="shared" si="193"/>
        <v>34.195466206574288</v>
      </c>
      <c r="G2729" s="70">
        <f t="shared" si="195"/>
        <v>0</v>
      </c>
      <c r="H2729" s="70">
        <f>SUM(G$2085:$G2729)/($A2729-273.15)</f>
        <v>0</v>
      </c>
      <c r="I2729" s="70">
        <f t="shared" si="196"/>
        <v>0</v>
      </c>
      <c r="J2729" s="70">
        <f t="shared" si="197"/>
        <v>0</v>
      </c>
      <c r="K2729" s="70">
        <f t="shared" si="198"/>
        <v>0</v>
      </c>
      <c r="M2729" s="70">
        <f t="shared" si="199"/>
        <v>0</v>
      </c>
      <c r="N2729" s="70">
        <f>SUM($M$2085:M2729)/($A2729-273.15)</f>
        <v>0</v>
      </c>
      <c r="O2729" s="70">
        <f t="shared" si="200"/>
        <v>0</v>
      </c>
      <c r="P2729" s="70">
        <f t="shared" si="201"/>
        <v>0</v>
      </c>
      <c r="Q2729" s="70">
        <f t="shared" si="202"/>
        <v>0</v>
      </c>
      <c r="S2729" s="8" t="e">
        <f t="shared" si="203"/>
        <v>#DIV/0!</v>
      </c>
      <c r="U2729" s="8">
        <f t="shared" si="204"/>
        <v>33.317544673312497</v>
      </c>
      <c r="V2729" s="8">
        <f t="shared" si="205"/>
        <v>0</v>
      </c>
      <c r="W2729" s="70">
        <f>SUM($V$2085:V2729)/($A2729-273.15)</f>
        <v>0</v>
      </c>
      <c r="X2729" s="70">
        <f t="shared" si="206"/>
        <v>0</v>
      </c>
      <c r="Y2729" s="70">
        <f t="shared" si="207"/>
        <v>0</v>
      </c>
    </row>
    <row r="2730" spans="1:25" s="8" customFormat="1" x14ac:dyDescent="0.25">
      <c r="A2730" s="70">
        <f t="shared" si="208"/>
        <v>919.15</v>
      </c>
      <c r="B2730" s="70">
        <f t="shared" si="191"/>
        <v>40.231486651763262</v>
      </c>
      <c r="C2730" s="70">
        <f t="shared" si="194"/>
        <v>34.199686142688087</v>
      </c>
      <c r="D2730" s="70">
        <f t="shared" si="192"/>
        <v>32.200386486788879</v>
      </c>
      <c r="E2730" s="70">
        <f t="shared" si="193"/>
        <v>34.199686142688087</v>
      </c>
      <c r="G2730" s="70">
        <f t="shared" si="195"/>
        <v>0</v>
      </c>
      <c r="H2730" s="70">
        <f>SUM(G$2085:$G2730)/($A2730-273.15)</f>
        <v>0</v>
      </c>
      <c r="I2730" s="70">
        <f t="shared" si="196"/>
        <v>0</v>
      </c>
      <c r="J2730" s="70">
        <f t="shared" si="197"/>
        <v>0</v>
      </c>
      <c r="K2730" s="70">
        <f t="shared" si="198"/>
        <v>0</v>
      </c>
      <c r="M2730" s="70">
        <f t="shared" si="199"/>
        <v>0</v>
      </c>
      <c r="N2730" s="70">
        <f>SUM($M$2085:M2730)/($A2730-273.15)</f>
        <v>0</v>
      </c>
      <c r="O2730" s="70">
        <f t="shared" si="200"/>
        <v>0</v>
      </c>
      <c r="P2730" s="70">
        <f t="shared" si="201"/>
        <v>0</v>
      </c>
      <c r="Q2730" s="70">
        <f t="shared" si="202"/>
        <v>0</v>
      </c>
      <c r="S2730" s="8" t="e">
        <f t="shared" si="203"/>
        <v>#DIV/0!</v>
      </c>
      <c r="U2730" s="8">
        <f t="shared" si="204"/>
        <v>33.329200275812497</v>
      </c>
      <c r="V2730" s="8">
        <f t="shared" si="205"/>
        <v>0</v>
      </c>
      <c r="W2730" s="70">
        <f>SUM($V$2085:V2730)/($A2730-273.15)</f>
        <v>0</v>
      </c>
      <c r="X2730" s="70">
        <f t="shared" si="206"/>
        <v>0</v>
      </c>
      <c r="Y2730" s="70">
        <f t="shared" si="207"/>
        <v>0</v>
      </c>
    </row>
    <row r="2731" spans="1:25" s="8" customFormat="1" x14ac:dyDescent="0.25">
      <c r="A2731" s="70">
        <f t="shared" si="208"/>
        <v>920.15</v>
      </c>
      <c r="B2731" s="70">
        <f t="shared" ref="B2731:B2794" si="209">21.87+(22.56/1000)*$A2731+(8.489*100000)/$A2731/$A2731-(4*0.000001)*$A2731*$A2731</f>
        <v>40.24450662605301</v>
      </c>
      <c r="C2731" s="70">
        <f t="shared" si="194"/>
        <v>34.203902906272184</v>
      </c>
      <c r="D2731" s="70">
        <f t="shared" si="192"/>
        <v>32.206557264070256</v>
      </c>
      <c r="E2731" s="70">
        <f t="shared" si="193"/>
        <v>34.203902906272184</v>
      </c>
      <c r="G2731" s="70">
        <f t="shared" si="195"/>
        <v>0</v>
      </c>
      <c r="H2731" s="70">
        <f>SUM(G$2085:$G2731)/($A2731-273.15)</f>
        <v>0</v>
      </c>
      <c r="I2731" s="70">
        <f t="shared" si="196"/>
        <v>0</v>
      </c>
      <c r="J2731" s="70">
        <f t="shared" si="197"/>
        <v>0</v>
      </c>
      <c r="K2731" s="70">
        <f t="shared" si="198"/>
        <v>0</v>
      </c>
      <c r="M2731" s="70">
        <f t="shared" si="199"/>
        <v>0</v>
      </c>
      <c r="N2731" s="70">
        <f>SUM($M$2085:M2731)/($A2731-273.15)</f>
        <v>0</v>
      </c>
      <c r="O2731" s="70">
        <f t="shared" si="200"/>
        <v>0</v>
      </c>
      <c r="P2731" s="70">
        <f t="shared" si="201"/>
        <v>0</v>
      </c>
      <c r="Q2731" s="70">
        <f t="shared" si="202"/>
        <v>0</v>
      </c>
      <c r="S2731" s="8" t="e">
        <f t="shared" si="203"/>
        <v>#DIV/0!</v>
      </c>
      <c r="U2731" s="8">
        <f t="shared" si="204"/>
        <v>33.3408717283125</v>
      </c>
      <c r="V2731" s="8">
        <f t="shared" si="205"/>
        <v>0</v>
      </c>
      <c r="W2731" s="70">
        <f>SUM($V$2085:V2731)/($A2731-273.15)</f>
        <v>0</v>
      </c>
      <c r="X2731" s="70">
        <f t="shared" si="206"/>
        <v>0</v>
      </c>
      <c r="Y2731" s="70">
        <f t="shared" si="207"/>
        <v>0</v>
      </c>
    </row>
    <row r="2732" spans="1:25" s="8" customFormat="1" x14ac:dyDescent="0.25">
      <c r="A2732" s="70">
        <f t="shared" si="208"/>
        <v>921.15</v>
      </c>
      <c r="B2732" s="70">
        <f t="shared" si="209"/>
        <v>40.257525705506936</v>
      </c>
      <c r="C2732" s="70">
        <f t="shared" si="194"/>
        <v>34.208116507753644</v>
      </c>
      <c r="D2732" s="70">
        <f t="shared" si="192"/>
        <v>32.212723883114137</v>
      </c>
      <c r="E2732" s="70">
        <f t="shared" si="193"/>
        <v>34.208116507753644</v>
      </c>
      <c r="G2732" s="70">
        <f t="shared" si="195"/>
        <v>0</v>
      </c>
      <c r="H2732" s="70">
        <f>SUM(G$2085:$G2732)/($A2732-273.15)</f>
        <v>0</v>
      </c>
      <c r="I2732" s="70">
        <f t="shared" si="196"/>
        <v>0</v>
      </c>
      <c r="J2732" s="70">
        <f t="shared" si="197"/>
        <v>0</v>
      </c>
      <c r="K2732" s="70">
        <f t="shared" si="198"/>
        <v>0</v>
      </c>
      <c r="M2732" s="70">
        <f t="shared" si="199"/>
        <v>0</v>
      </c>
      <c r="N2732" s="70">
        <f>SUM($M$2085:M2732)/($A2732-273.15)</f>
        <v>0</v>
      </c>
      <c r="O2732" s="70">
        <f t="shared" si="200"/>
        <v>0</v>
      </c>
      <c r="P2732" s="70">
        <f t="shared" si="201"/>
        <v>0</v>
      </c>
      <c r="Q2732" s="70">
        <f t="shared" si="202"/>
        <v>0</v>
      </c>
      <c r="S2732" s="8" t="e">
        <f t="shared" si="203"/>
        <v>#DIV/0!</v>
      </c>
      <c r="U2732" s="8">
        <f t="shared" si="204"/>
        <v>33.3525590308125</v>
      </c>
      <c r="V2732" s="8">
        <f t="shared" si="205"/>
        <v>0</v>
      </c>
      <c r="W2732" s="70">
        <f>SUM($V$2085:V2732)/($A2732-273.15)</f>
        <v>0</v>
      </c>
      <c r="X2732" s="70">
        <f t="shared" si="206"/>
        <v>0</v>
      </c>
      <c r="Y2732" s="70">
        <f t="shared" si="207"/>
        <v>0</v>
      </c>
    </row>
    <row r="2733" spans="1:25" s="8" customFormat="1" x14ac:dyDescent="0.25">
      <c r="A2733" s="70">
        <f t="shared" si="208"/>
        <v>922.15</v>
      </c>
      <c r="B2733" s="70">
        <f t="shared" si="209"/>
        <v>40.270543859321741</v>
      </c>
      <c r="C2733" s="70">
        <f t="shared" si="194"/>
        <v>34.212326957503066</v>
      </c>
      <c r="D2733" s="70">
        <f t="shared" si="192"/>
        <v>32.21888633256296</v>
      </c>
      <c r="E2733" s="70">
        <f t="shared" si="193"/>
        <v>34.212326957503066</v>
      </c>
      <c r="G2733" s="70">
        <f t="shared" si="195"/>
        <v>0</v>
      </c>
      <c r="H2733" s="70">
        <f>SUM(G$2085:$G2733)/($A2733-273.15)</f>
        <v>0</v>
      </c>
      <c r="I2733" s="70">
        <f t="shared" si="196"/>
        <v>0</v>
      </c>
      <c r="J2733" s="70">
        <f t="shared" si="197"/>
        <v>0</v>
      </c>
      <c r="K2733" s="70">
        <f t="shared" si="198"/>
        <v>0</v>
      </c>
      <c r="M2733" s="70">
        <f t="shared" si="199"/>
        <v>0</v>
      </c>
      <c r="N2733" s="70">
        <f>SUM($M$2085:M2733)/($A2733-273.15)</f>
        <v>0</v>
      </c>
      <c r="O2733" s="70">
        <f t="shared" si="200"/>
        <v>0</v>
      </c>
      <c r="P2733" s="70">
        <f t="shared" si="201"/>
        <v>0</v>
      </c>
      <c r="Q2733" s="70">
        <f t="shared" si="202"/>
        <v>0</v>
      </c>
      <c r="S2733" s="8" t="e">
        <f t="shared" si="203"/>
        <v>#DIV/0!</v>
      </c>
      <c r="U2733" s="8">
        <f t="shared" si="204"/>
        <v>33.364262183312498</v>
      </c>
      <c r="V2733" s="8">
        <f t="shared" si="205"/>
        <v>0</v>
      </c>
      <c r="W2733" s="70">
        <f>SUM($V$2085:V2733)/($A2733-273.15)</f>
        <v>0</v>
      </c>
      <c r="X2733" s="70">
        <f t="shared" si="206"/>
        <v>0</v>
      </c>
      <c r="Y2733" s="70">
        <f t="shared" si="207"/>
        <v>0</v>
      </c>
    </row>
    <row r="2734" spans="1:25" s="8" customFormat="1" x14ac:dyDescent="0.25">
      <c r="A2734" s="70">
        <f t="shared" si="208"/>
        <v>923.15</v>
      </c>
      <c r="B2734" s="70">
        <f t="shared" si="209"/>
        <v>40.283561056860925</v>
      </c>
      <c r="C2734" s="70">
        <f t="shared" si="194"/>
        <v>34.216534265834852</v>
      </c>
      <c r="D2734" s="70">
        <f t="shared" si="192"/>
        <v>32.225044601120665</v>
      </c>
      <c r="E2734" s="70">
        <f t="shared" si="193"/>
        <v>34.216534265834852</v>
      </c>
      <c r="G2734" s="70">
        <f t="shared" si="195"/>
        <v>0</v>
      </c>
      <c r="H2734" s="70">
        <f>SUM(G$2085:$G2734)/($A2734-273.15)</f>
        <v>0</v>
      </c>
      <c r="I2734" s="70">
        <f t="shared" si="196"/>
        <v>0</v>
      </c>
      <c r="J2734" s="70">
        <f t="shared" si="197"/>
        <v>0</v>
      </c>
      <c r="K2734" s="70">
        <f t="shared" si="198"/>
        <v>0</v>
      </c>
      <c r="M2734" s="70">
        <f t="shared" si="199"/>
        <v>0</v>
      </c>
      <c r="N2734" s="70">
        <f>SUM($M$2085:M2734)/($A2734-273.15)</f>
        <v>0</v>
      </c>
      <c r="O2734" s="70">
        <f t="shared" si="200"/>
        <v>0</v>
      </c>
      <c r="P2734" s="70">
        <f t="shared" si="201"/>
        <v>0</v>
      </c>
      <c r="Q2734" s="70">
        <f t="shared" si="202"/>
        <v>0</v>
      </c>
      <c r="S2734" s="8" t="e">
        <f t="shared" si="203"/>
        <v>#DIV/0!</v>
      </c>
      <c r="U2734" s="8">
        <f t="shared" si="204"/>
        <v>33.375981185812499</v>
      </c>
      <c r="V2734" s="8">
        <f t="shared" si="205"/>
        <v>0</v>
      </c>
      <c r="W2734" s="70">
        <f>SUM($V$2085:V2734)/($A2734-273.15)</f>
        <v>0</v>
      </c>
      <c r="X2734" s="70">
        <f t="shared" si="206"/>
        <v>0</v>
      </c>
      <c r="Y2734" s="70">
        <f t="shared" si="207"/>
        <v>0</v>
      </c>
    </row>
    <row r="2735" spans="1:25" s="8" customFormat="1" x14ac:dyDescent="0.25">
      <c r="A2735" s="70">
        <f t="shared" si="208"/>
        <v>924.15</v>
      </c>
      <c r="B2735" s="70">
        <f t="shared" si="209"/>
        <v>40.296577267653603</v>
      </c>
      <c r="C2735" s="70">
        <f t="shared" si="194"/>
        <v>34.220738443007669</v>
      </c>
      <c r="D2735" s="70">
        <f t="shared" si="192"/>
        <v>32.231198677552257</v>
      </c>
      <c r="E2735" s="70">
        <f t="shared" si="193"/>
        <v>34.220738443007669</v>
      </c>
      <c r="G2735" s="70">
        <f t="shared" si="195"/>
        <v>0</v>
      </c>
      <c r="H2735" s="70">
        <f>SUM(G$2085:$G2735)/($A2735-273.15)</f>
        <v>0</v>
      </c>
      <c r="I2735" s="70">
        <f t="shared" si="196"/>
        <v>0</v>
      </c>
      <c r="J2735" s="70">
        <f t="shared" si="197"/>
        <v>0</v>
      </c>
      <c r="K2735" s="70">
        <f t="shared" si="198"/>
        <v>0</v>
      </c>
      <c r="M2735" s="70">
        <f t="shared" si="199"/>
        <v>0</v>
      </c>
      <c r="N2735" s="70">
        <f>SUM($M$2085:M2735)/($A2735-273.15)</f>
        <v>0</v>
      </c>
      <c r="O2735" s="70">
        <f t="shared" si="200"/>
        <v>0</v>
      </c>
      <c r="P2735" s="70">
        <f t="shared" si="201"/>
        <v>0</v>
      </c>
      <c r="Q2735" s="70">
        <f t="shared" si="202"/>
        <v>0</v>
      </c>
      <c r="S2735" s="8" t="e">
        <f t="shared" si="203"/>
        <v>#DIV/0!</v>
      </c>
      <c r="U2735" s="8">
        <f t="shared" si="204"/>
        <v>33.387716038312497</v>
      </c>
      <c r="V2735" s="8">
        <f t="shared" si="205"/>
        <v>0</v>
      </c>
      <c r="W2735" s="70">
        <f>SUM($V$2085:V2735)/($A2735-273.15)</f>
        <v>0</v>
      </c>
      <c r="X2735" s="70">
        <f t="shared" si="206"/>
        <v>0</v>
      </c>
      <c r="Y2735" s="70">
        <f t="shared" si="207"/>
        <v>0</v>
      </c>
    </row>
    <row r="2736" spans="1:25" s="8" customFormat="1" x14ac:dyDescent="0.25">
      <c r="A2736" s="70">
        <f t="shared" si="208"/>
        <v>925.15</v>
      </c>
      <c r="B2736" s="70">
        <f t="shared" si="209"/>
        <v>40.309592461393507</v>
      </c>
      <c r="C2736" s="70">
        <f t="shared" si="194"/>
        <v>34.224939499224753</v>
      </c>
      <c r="D2736" s="70">
        <f t="shared" si="192"/>
        <v>32.237348550683436</v>
      </c>
      <c r="E2736" s="70">
        <f t="shared" si="193"/>
        <v>34.224939499224753</v>
      </c>
      <c r="G2736" s="70">
        <f t="shared" si="195"/>
        <v>0</v>
      </c>
      <c r="H2736" s="70">
        <f>SUM(G$2085:$G2736)/($A2736-273.15)</f>
        <v>0</v>
      </c>
      <c r="I2736" s="70">
        <f t="shared" si="196"/>
        <v>0</v>
      </c>
      <c r="J2736" s="70">
        <f t="shared" si="197"/>
        <v>0</v>
      </c>
      <c r="K2736" s="70">
        <f t="shared" si="198"/>
        <v>0</v>
      </c>
      <c r="M2736" s="70">
        <f t="shared" si="199"/>
        <v>0</v>
      </c>
      <c r="N2736" s="70">
        <f>SUM($M$2085:M2736)/($A2736-273.15)</f>
        <v>0</v>
      </c>
      <c r="O2736" s="70">
        <f t="shared" si="200"/>
        <v>0</v>
      </c>
      <c r="P2736" s="70">
        <f t="shared" si="201"/>
        <v>0</v>
      </c>
      <c r="Q2736" s="70">
        <f t="shared" si="202"/>
        <v>0</v>
      </c>
      <c r="S2736" s="8" t="e">
        <f t="shared" si="203"/>
        <v>#DIV/0!</v>
      </c>
      <c r="U2736" s="8">
        <f t="shared" si="204"/>
        <v>33.3994667408125</v>
      </c>
      <c r="V2736" s="8">
        <f t="shared" si="205"/>
        <v>0</v>
      </c>
      <c r="W2736" s="70">
        <f>SUM($V$2085:V2736)/($A2736-273.15)</f>
        <v>0</v>
      </c>
      <c r="X2736" s="70">
        <f t="shared" si="206"/>
        <v>0</v>
      </c>
      <c r="Y2736" s="70">
        <f t="shared" si="207"/>
        <v>0</v>
      </c>
    </row>
    <row r="2737" spans="1:25" s="8" customFormat="1" x14ac:dyDescent="0.25">
      <c r="A2737" s="70">
        <f t="shared" si="208"/>
        <v>926.15</v>
      </c>
      <c r="B2737" s="70">
        <f t="shared" si="209"/>
        <v>40.322606607937907</v>
      </c>
      <c r="C2737" s="70">
        <f t="shared" si="194"/>
        <v>34.229137444634297</v>
      </c>
      <c r="D2737" s="70">
        <f t="shared" si="192"/>
        <v>32.243494209400204</v>
      </c>
      <c r="E2737" s="70">
        <f t="shared" si="193"/>
        <v>34.229137444634297</v>
      </c>
      <c r="G2737" s="70">
        <f t="shared" si="195"/>
        <v>0</v>
      </c>
      <c r="H2737" s="70">
        <f>SUM(G$2085:$G2737)/($A2737-273.15)</f>
        <v>0</v>
      </c>
      <c r="I2737" s="70">
        <f t="shared" si="196"/>
        <v>0</v>
      </c>
      <c r="J2737" s="70">
        <f t="shared" si="197"/>
        <v>0</v>
      </c>
      <c r="K2737" s="70">
        <f t="shared" si="198"/>
        <v>0</v>
      </c>
      <c r="M2737" s="70">
        <f t="shared" si="199"/>
        <v>0</v>
      </c>
      <c r="N2737" s="70">
        <f>SUM($M$2085:M2737)/($A2737-273.15)</f>
        <v>0</v>
      </c>
      <c r="O2737" s="70">
        <f t="shared" si="200"/>
        <v>0</v>
      </c>
      <c r="P2737" s="70">
        <f t="shared" si="201"/>
        <v>0</v>
      </c>
      <c r="Q2737" s="70">
        <f t="shared" si="202"/>
        <v>0</v>
      </c>
      <c r="S2737" s="8" t="e">
        <f t="shared" si="203"/>
        <v>#DIV/0!</v>
      </c>
      <c r="U2737" s="8">
        <f t="shared" si="204"/>
        <v>33.411233293312499</v>
      </c>
      <c r="V2737" s="8">
        <f t="shared" si="205"/>
        <v>0</v>
      </c>
      <c r="W2737" s="70">
        <f>SUM($V$2085:V2737)/($A2737-273.15)</f>
        <v>0</v>
      </c>
      <c r="X2737" s="70">
        <f t="shared" si="206"/>
        <v>0</v>
      </c>
      <c r="Y2737" s="70">
        <f t="shared" si="207"/>
        <v>0</v>
      </c>
    </row>
    <row r="2738" spans="1:25" s="8" customFormat="1" x14ac:dyDescent="0.25">
      <c r="A2738" s="70">
        <f t="shared" si="208"/>
        <v>927.15</v>
      </c>
      <c r="B2738" s="70">
        <f t="shared" si="209"/>
        <v>40.335619677306504</v>
      </c>
      <c r="C2738" s="70">
        <f t="shared" si="194"/>
        <v>34.233332289329795</v>
      </c>
      <c r="D2738" s="70">
        <f t="shared" si="192"/>
        <v>32.249635642648457</v>
      </c>
      <c r="E2738" s="70">
        <f t="shared" si="193"/>
        <v>34.233332289329795</v>
      </c>
      <c r="G2738" s="70">
        <f t="shared" si="195"/>
        <v>0</v>
      </c>
      <c r="H2738" s="70">
        <f>SUM(G$2085:$G2738)/($A2738-273.15)</f>
        <v>0</v>
      </c>
      <c r="I2738" s="70">
        <f t="shared" si="196"/>
        <v>0</v>
      </c>
      <c r="J2738" s="70">
        <f t="shared" si="197"/>
        <v>0</v>
      </c>
      <c r="K2738" s="70">
        <f t="shared" si="198"/>
        <v>0</v>
      </c>
      <c r="M2738" s="70">
        <f t="shared" si="199"/>
        <v>0</v>
      </c>
      <c r="N2738" s="70">
        <f>SUM($M$2085:M2738)/($A2738-273.15)</f>
        <v>0</v>
      </c>
      <c r="O2738" s="70">
        <f t="shared" si="200"/>
        <v>0</v>
      </c>
      <c r="P2738" s="70">
        <f t="shared" si="201"/>
        <v>0</v>
      </c>
      <c r="Q2738" s="70">
        <f t="shared" si="202"/>
        <v>0</v>
      </c>
      <c r="S2738" s="8" t="e">
        <f t="shared" si="203"/>
        <v>#DIV/0!</v>
      </c>
      <c r="U2738" s="8">
        <f t="shared" si="204"/>
        <v>33.423015695812495</v>
      </c>
      <c r="V2738" s="8">
        <f t="shared" si="205"/>
        <v>0</v>
      </c>
      <c r="W2738" s="70">
        <f>SUM($V$2085:V2738)/($A2738-273.15)</f>
        <v>0</v>
      </c>
      <c r="X2738" s="70">
        <f t="shared" si="206"/>
        <v>0</v>
      </c>
      <c r="Y2738" s="70">
        <f t="shared" si="207"/>
        <v>0</v>
      </c>
    </row>
    <row r="2739" spans="1:25" s="8" customFormat="1" x14ac:dyDescent="0.25">
      <c r="A2739" s="70">
        <f t="shared" si="208"/>
        <v>928.15</v>
      </c>
      <c r="B2739" s="70">
        <f t="shared" si="209"/>
        <v>40.348631639680448</v>
      </c>
      <c r="C2739" s="70">
        <f t="shared" si="194"/>
        <v>34.237524043350376</v>
      </c>
      <c r="D2739" s="70">
        <f t="shared" si="192"/>
        <v>32.255772839433618</v>
      </c>
      <c r="E2739" s="70">
        <f t="shared" si="193"/>
        <v>34.237524043350376</v>
      </c>
      <c r="G2739" s="70">
        <f t="shared" si="195"/>
        <v>0</v>
      </c>
      <c r="H2739" s="70">
        <f>SUM(G$2085:$G2739)/($A2739-273.15)</f>
        <v>0</v>
      </c>
      <c r="I2739" s="70">
        <f t="shared" si="196"/>
        <v>0</v>
      </c>
      <c r="J2739" s="70">
        <f t="shared" si="197"/>
        <v>0</v>
      </c>
      <c r="K2739" s="70">
        <f t="shared" si="198"/>
        <v>0</v>
      </c>
      <c r="M2739" s="70">
        <f t="shared" si="199"/>
        <v>0</v>
      </c>
      <c r="N2739" s="70">
        <f>SUM($M$2085:M2739)/($A2739-273.15)</f>
        <v>0</v>
      </c>
      <c r="O2739" s="70">
        <f t="shared" si="200"/>
        <v>0</v>
      </c>
      <c r="P2739" s="70">
        <f t="shared" si="201"/>
        <v>0</v>
      </c>
      <c r="Q2739" s="70">
        <f t="shared" si="202"/>
        <v>0</v>
      </c>
      <c r="S2739" s="8" t="e">
        <f t="shared" si="203"/>
        <v>#DIV/0!</v>
      </c>
      <c r="U2739" s="8">
        <f t="shared" si="204"/>
        <v>33.434813948312502</v>
      </c>
      <c r="V2739" s="8">
        <f t="shared" si="205"/>
        <v>0</v>
      </c>
      <c r="W2739" s="70">
        <f>SUM($V$2085:V2739)/($A2739-273.15)</f>
        <v>0</v>
      </c>
      <c r="X2739" s="70">
        <f t="shared" si="206"/>
        <v>0</v>
      </c>
      <c r="Y2739" s="70">
        <f t="shared" si="207"/>
        <v>0</v>
      </c>
    </row>
    <row r="2740" spans="1:25" s="8" customFormat="1" x14ac:dyDescent="0.25">
      <c r="A2740" s="70">
        <f t="shared" si="208"/>
        <v>929.15</v>
      </c>
      <c r="B2740" s="70">
        <f t="shared" si="209"/>
        <v>40.361642465401268</v>
      </c>
      <c r="C2740" s="70">
        <f t="shared" si="194"/>
        <v>34.241712716681207</v>
      </c>
      <c r="D2740" s="70">
        <f t="shared" si="192"/>
        <v>32.261905788820208</v>
      </c>
      <c r="E2740" s="70">
        <f t="shared" si="193"/>
        <v>34.241712716681207</v>
      </c>
      <c r="G2740" s="70">
        <f t="shared" si="195"/>
        <v>0</v>
      </c>
      <c r="H2740" s="70">
        <f>SUM(G$2085:$G2740)/($A2740-273.15)</f>
        <v>0</v>
      </c>
      <c r="I2740" s="70">
        <f t="shared" si="196"/>
        <v>0</v>
      </c>
      <c r="J2740" s="70">
        <f t="shared" si="197"/>
        <v>0</v>
      </c>
      <c r="K2740" s="70">
        <f t="shared" si="198"/>
        <v>0</v>
      </c>
      <c r="M2740" s="70">
        <f t="shared" si="199"/>
        <v>0</v>
      </c>
      <c r="N2740" s="70">
        <f>SUM($M$2085:M2740)/($A2740-273.15)</f>
        <v>0</v>
      </c>
      <c r="O2740" s="70">
        <f t="shared" si="200"/>
        <v>0</v>
      </c>
      <c r="P2740" s="70">
        <f t="shared" si="201"/>
        <v>0</v>
      </c>
      <c r="Q2740" s="70">
        <f t="shared" si="202"/>
        <v>0</v>
      </c>
      <c r="S2740" s="8" t="e">
        <f t="shared" si="203"/>
        <v>#DIV/0!</v>
      </c>
      <c r="U2740" s="8">
        <f t="shared" si="204"/>
        <v>33.4466280508125</v>
      </c>
      <c r="V2740" s="8">
        <f t="shared" si="205"/>
        <v>0</v>
      </c>
      <c r="W2740" s="70">
        <f>SUM($V$2085:V2740)/($A2740-273.15)</f>
        <v>0</v>
      </c>
      <c r="X2740" s="70">
        <f t="shared" si="206"/>
        <v>0</v>
      </c>
      <c r="Y2740" s="70">
        <f t="shared" si="207"/>
        <v>0</v>
      </c>
    </row>
    <row r="2741" spans="1:25" s="8" customFormat="1" x14ac:dyDescent="0.25">
      <c r="A2741" s="70">
        <f t="shared" si="208"/>
        <v>930.15</v>
      </c>
      <c r="B2741" s="70">
        <f t="shared" si="209"/>
        <v>40.374652124969806</v>
      </c>
      <c r="C2741" s="70">
        <f t="shared" si="194"/>
        <v>34.245898319253783</v>
      </c>
      <c r="D2741" s="70">
        <f t="shared" si="192"/>
        <v>32.268034479931558</v>
      </c>
      <c r="E2741" s="70">
        <f t="shared" si="193"/>
        <v>34.245898319253783</v>
      </c>
      <c r="G2741" s="70">
        <f t="shared" si="195"/>
        <v>0</v>
      </c>
      <c r="H2741" s="70">
        <f>SUM(G$2085:$G2741)/($A2741-273.15)</f>
        <v>0</v>
      </c>
      <c r="I2741" s="70">
        <f t="shared" si="196"/>
        <v>0</v>
      </c>
      <c r="J2741" s="70">
        <f t="shared" si="197"/>
        <v>0</v>
      </c>
      <c r="K2741" s="70">
        <f t="shared" si="198"/>
        <v>0</v>
      </c>
      <c r="M2741" s="70">
        <f t="shared" si="199"/>
        <v>0</v>
      </c>
      <c r="N2741" s="70">
        <f>SUM($M$2085:M2741)/($A2741-273.15)</f>
        <v>0</v>
      </c>
      <c r="O2741" s="70">
        <f t="shared" si="200"/>
        <v>0</v>
      </c>
      <c r="P2741" s="70">
        <f t="shared" si="201"/>
        <v>0</v>
      </c>
      <c r="Q2741" s="70">
        <f t="shared" si="202"/>
        <v>0</v>
      </c>
      <c r="S2741" s="8" t="e">
        <f t="shared" si="203"/>
        <v>#DIV/0!</v>
      </c>
      <c r="U2741" s="8">
        <f t="shared" si="204"/>
        <v>33.458458003312501</v>
      </c>
      <c r="V2741" s="8">
        <f t="shared" si="205"/>
        <v>0</v>
      </c>
      <c r="W2741" s="70">
        <f>SUM($V$2085:V2741)/($A2741-273.15)</f>
        <v>0</v>
      </c>
      <c r="X2741" s="70">
        <f t="shared" si="206"/>
        <v>0</v>
      </c>
      <c r="Y2741" s="70">
        <f t="shared" si="207"/>
        <v>0</v>
      </c>
    </row>
    <row r="2742" spans="1:25" s="8" customFormat="1" x14ac:dyDescent="0.25">
      <c r="A2742" s="70">
        <f t="shared" si="208"/>
        <v>931.15</v>
      </c>
      <c r="B2742" s="70">
        <f t="shared" si="209"/>
        <v>40.387660589045247</v>
      </c>
      <c r="C2742" s="70">
        <f t="shared" si="194"/>
        <v>34.250080860946312</v>
      </c>
      <c r="D2742" s="70">
        <f t="shared" si="192"/>
        <v>32.274158901949328</v>
      </c>
      <c r="E2742" s="70">
        <f t="shared" si="193"/>
        <v>34.250080860946312</v>
      </c>
      <c r="G2742" s="70">
        <f t="shared" si="195"/>
        <v>0</v>
      </c>
      <c r="H2742" s="70">
        <f>SUM(G$2085:$G2742)/($A2742-273.15)</f>
        <v>0</v>
      </c>
      <c r="I2742" s="70">
        <f t="shared" si="196"/>
        <v>0</v>
      </c>
      <c r="J2742" s="70">
        <f t="shared" si="197"/>
        <v>0</v>
      </c>
      <c r="K2742" s="70">
        <f t="shared" si="198"/>
        <v>0</v>
      </c>
      <c r="M2742" s="70">
        <f t="shared" si="199"/>
        <v>0</v>
      </c>
      <c r="N2742" s="70">
        <f>SUM($M$2085:M2742)/($A2742-273.15)</f>
        <v>0</v>
      </c>
      <c r="O2742" s="70">
        <f t="shared" si="200"/>
        <v>0</v>
      </c>
      <c r="P2742" s="70">
        <f t="shared" si="201"/>
        <v>0</v>
      </c>
      <c r="Q2742" s="70">
        <f t="shared" si="202"/>
        <v>0</v>
      </c>
      <c r="S2742" s="8" t="e">
        <f t="shared" si="203"/>
        <v>#DIV/0!</v>
      </c>
      <c r="U2742" s="8">
        <f t="shared" si="204"/>
        <v>33.470303805812499</v>
      </c>
      <c r="V2742" s="8">
        <f t="shared" si="205"/>
        <v>0</v>
      </c>
      <c r="W2742" s="70">
        <f>SUM($V$2085:V2742)/($A2742-273.15)</f>
        <v>0</v>
      </c>
      <c r="X2742" s="70">
        <f t="shared" si="206"/>
        <v>0</v>
      </c>
      <c r="Y2742" s="70">
        <f t="shared" si="207"/>
        <v>0</v>
      </c>
    </row>
    <row r="2743" spans="1:25" s="8" customFormat="1" x14ac:dyDescent="0.25">
      <c r="A2743" s="70">
        <f t="shared" si="208"/>
        <v>932.15</v>
      </c>
      <c r="B2743" s="70">
        <f t="shared" si="209"/>
        <v>40.400667828444057</v>
      </c>
      <c r="C2743" s="70">
        <f t="shared" si="194"/>
        <v>34.254260351584044</v>
      </c>
      <c r="D2743" s="70">
        <f t="shared" si="192"/>
        <v>32.280279044113186</v>
      </c>
      <c r="E2743" s="70">
        <f t="shared" si="193"/>
        <v>34.254260351584044</v>
      </c>
      <c r="G2743" s="70">
        <f t="shared" si="195"/>
        <v>0</v>
      </c>
      <c r="H2743" s="70">
        <f>SUM(G$2085:$G2743)/($A2743-273.15)</f>
        <v>0</v>
      </c>
      <c r="I2743" s="70">
        <f t="shared" si="196"/>
        <v>0</v>
      </c>
      <c r="J2743" s="70">
        <f t="shared" si="197"/>
        <v>0</v>
      </c>
      <c r="K2743" s="70">
        <f t="shared" si="198"/>
        <v>0</v>
      </c>
      <c r="M2743" s="70">
        <f t="shared" si="199"/>
        <v>0</v>
      </c>
      <c r="N2743" s="70">
        <f>SUM($M$2085:M2743)/($A2743-273.15)</f>
        <v>0</v>
      </c>
      <c r="O2743" s="70">
        <f t="shared" si="200"/>
        <v>0</v>
      </c>
      <c r="P2743" s="70">
        <f t="shared" si="201"/>
        <v>0</v>
      </c>
      <c r="Q2743" s="70">
        <f t="shared" si="202"/>
        <v>0</v>
      </c>
      <c r="S2743" s="8" t="e">
        <f t="shared" si="203"/>
        <v>#DIV/0!</v>
      </c>
      <c r="U2743" s="8">
        <f t="shared" si="204"/>
        <v>33.482165458312501</v>
      </c>
      <c r="V2743" s="8">
        <f t="shared" si="205"/>
        <v>0</v>
      </c>
      <c r="W2743" s="70">
        <f>SUM($V$2085:V2743)/($A2743-273.15)</f>
        <v>0</v>
      </c>
      <c r="X2743" s="70">
        <f t="shared" si="206"/>
        <v>0</v>
      </c>
      <c r="Y2743" s="70">
        <f t="shared" si="207"/>
        <v>0</v>
      </c>
    </row>
    <row r="2744" spans="1:25" s="8" customFormat="1" x14ac:dyDescent="0.25">
      <c r="A2744" s="70">
        <f t="shared" si="208"/>
        <v>933.15</v>
      </c>
      <c r="B2744" s="70">
        <f t="shared" si="209"/>
        <v>40.413673814139017</v>
      </c>
      <c r="C2744" s="70">
        <f t="shared" si="194"/>
        <v>34.258436800939592</v>
      </c>
      <c r="D2744" s="70">
        <f t="shared" si="192"/>
        <v>32.286394895720434</v>
      </c>
      <c r="E2744" s="70">
        <f t="shared" si="193"/>
        <v>34.258436800939592</v>
      </c>
      <c r="G2744" s="70">
        <f t="shared" si="195"/>
        <v>0</v>
      </c>
      <c r="H2744" s="70">
        <f>SUM(G$2085:$G2744)/($A2744-273.15)</f>
        <v>0</v>
      </c>
      <c r="I2744" s="70">
        <f t="shared" si="196"/>
        <v>0</v>
      </c>
      <c r="J2744" s="70">
        <f t="shared" si="197"/>
        <v>0</v>
      </c>
      <c r="K2744" s="70">
        <f t="shared" si="198"/>
        <v>0</v>
      </c>
      <c r="M2744" s="70">
        <f t="shared" si="199"/>
        <v>0</v>
      </c>
      <c r="N2744" s="70">
        <f>SUM($M$2085:M2744)/($A2744-273.15)</f>
        <v>0</v>
      </c>
      <c r="O2744" s="70">
        <f t="shared" si="200"/>
        <v>0</v>
      </c>
      <c r="P2744" s="70">
        <f t="shared" si="201"/>
        <v>0</v>
      </c>
      <c r="Q2744" s="70">
        <f t="shared" si="202"/>
        <v>0</v>
      </c>
      <c r="S2744" s="8" t="e">
        <f t="shared" si="203"/>
        <v>#DIV/0!</v>
      </c>
      <c r="U2744" s="8">
        <f t="shared" si="204"/>
        <v>33.494042960812493</v>
      </c>
      <c r="V2744" s="8">
        <f t="shared" si="205"/>
        <v>0</v>
      </c>
      <c r="W2744" s="70">
        <f>SUM($V$2085:V2744)/($A2744-273.15)</f>
        <v>0</v>
      </c>
      <c r="X2744" s="70">
        <f t="shared" si="206"/>
        <v>0</v>
      </c>
      <c r="Y2744" s="70">
        <f t="shared" si="207"/>
        <v>0</v>
      </c>
    </row>
    <row r="2745" spans="1:25" s="8" customFormat="1" x14ac:dyDescent="0.25">
      <c r="A2745" s="70">
        <f t="shared" si="208"/>
        <v>934.15</v>
      </c>
      <c r="B2745" s="70">
        <f t="shared" si="209"/>
        <v>40.426678517258154</v>
      </c>
      <c r="C2745" s="70">
        <f t="shared" si="194"/>
        <v>34.262610218733329</v>
      </c>
      <c r="D2745" s="70">
        <f t="shared" si="192"/>
        <v>32.292506446125614</v>
      </c>
      <c r="E2745" s="70">
        <f t="shared" si="193"/>
        <v>34.262610218733329</v>
      </c>
      <c r="G2745" s="70">
        <f t="shared" si="195"/>
        <v>0</v>
      </c>
      <c r="H2745" s="70">
        <f>SUM(G$2085:$G2745)/($A2745-273.15)</f>
        <v>0</v>
      </c>
      <c r="I2745" s="70">
        <f t="shared" si="196"/>
        <v>0</v>
      </c>
      <c r="J2745" s="70">
        <f t="shared" si="197"/>
        <v>0</v>
      </c>
      <c r="K2745" s="70">
        <f t="shared" si="198"/>
        <v>0</v>
      </c>
      <c r="M2745" s="70">
        <f t="shared" si="199"/>
        <v>0</v>
      </c>
      <c r="N2745" s="70">
        <f>SUM($M$2085:M2745)/($A2745-273.15)</f>
        <v>0</v>
      </c>
      <c r="O2745" s="70">
        <f t="shared" si="200"/>
        <v>0</v>
      </c>
      <c r="P2745" s="70">
        <f t="shared" si="201"/>
        <v>0</v>
      </c>
      <c r="Q2745" s="70">
        <f t="shared" si="202"/>
        <v>0</v>
      </c>
      <c r="S2745" s="8" t="e">
        <f t="shared" si="203"/>
        <v>#DIV/0!</v>
      </c>
      <c r="U2745" s="8">
        <f t="shared" si="204"/>
        <v>33.505936313312496</v>
      </c>
      <c r="V2745" s="8">
        <f t="shared" si="205"/>
        <v>0</v>
      </c>
      <c r="W2745" s="70">
        <f>SUM($V$2085:V2745)/($A2745-273.15)</f>
        <v>0</v>
      </c>
      <c r="X2745" s="70">
        <f t="shared" si="206"/>
        <v>0</v>
      </c>
      <c r="Y2745" s="70">
        <f t="shared" si="207"/>
        <v>0</v>
      </c>
    </row>
    <row r="2746" spans="1:25" s="8" customFormat="1" x14ac:dyDescent="0.25">
      <c r="A2746" s="70">
        <f t="shared" si="208"/>
        <v>935.15</v>
      </c>
      <c r="B2746" s="70">
        <f t="shared" si="209"/>
        <v>40.439681909083824</v>
      </c>
      <c r="C2746" s="70">
        <f t="shared" si="194"/>
        <v>34.266780614633639</v>
      </c>
      <c r="D2746" s="70">
        <f t="shared" si="192"/>
        <v>32.298613684740182</v>
      </c>
      <c r="E2746" s="70">
        <f t="shared" si="193"/>
        <v>34.266780614633639</v>
      </c>
      <c r="G2746" s="70">
        <f t="shared" si="195"/>
        <v>0</v>
      </c>
      <c r="H2746" s="70">
        <f>SUM(G$2085:$G2746)/($A2746-273.15)</f>
        <v>0</v>
      </c>
      <c r="I2746" s="70">
        <f t="shared" si="196"/>
        <v>0</v>
      </c>
      <c r="J2746" s="70">
        <f t="shared" si="197"/>
        <v>0</v>
      </c>
      <c r="K2746" s="70">
        <f t="shared" si="198"/>
        <v>0</v>
      </c>
      <c r="M2746" s="70">
        <f t="shared" si="199"/>
        <v>0</v>
      </c>
      <c r="N2746" s="70">
        <f>SUM($M$2085:M2746)/($A2746-273.15)</f>
        <v>0</v>
      </c>
      <c r="O2746" s="70">
        <f t="shared" si="200"/>
        <v>0</v>
      </c>
      <c r="P2746" s="70">
        <f t="shared" si="201"/>
        <v>0</v>
      </c>
      <c r="Q2746" s="70">
        <f t="shared" si="202"/>
        <v>0</v>
      </c>
      <c r="S2746" s="8" t="e">
        <f t="shared" si="203"/>
        <v>#DIV/0!</v>
      </c>
      <c r="U2746" s="8">
        <f t="shared" si="204"/>
        <v>33.517845515812496</v>
      </c>
      <c r="V2746" s="8">
        <f t="shared" si="205"/>
        <v>0</v>
      </c>
      <c r="W2746" s="70">
        <f>SUM($V$2085:V2746)/($A2746-273.15)</f>
        <v>0</v>
      </c>
      <c r="X2746" s="70">
        <f t="shared" si="206"/>
        <v>0</v>
      </c>
      <c r="Y2746" s="70">
        <f t="shared" si="207"/>
        <v>0</v>
      </c>
    </row>
    <row r="2747" spans="1:25" s="8" customFormat="1" x14ac:dyDescent="0.25">
      <c r="A2747" s="70">
        <f t="shared" si="208"/>
        <v>936.15</v>
      </c>
      <c r="B2747" s="70">
        <f t="shared" si="209"/>
        <v>40.452683961051648</v>
      </c>
      <c r="C2747" s="70">
        <f t="shared" si="194"/>
        <v>34.270947998257327</v>
      </c>
      <c r="D2747" s="70">
        <f t="shared" si="192"/>
        <v>32.304716601032091</v>
      </c>
      <c r="E2747" s="70">
        <f t="shared" si="193"/>
        <v>34.270947998257327</v>
      </c>
      <c r="G2747" s="70">
        <f t="shared" si="195"/>
        <v>0</v>
      </c>
      <c r="H2747" s="70">
        <f>SUM(G$2085:$G2747)/($A2747-273.15)</f>
        <v>0</v>
      </c>
      <c r="I2747" s="70">
        <f t="shared" si="196"/>
        <v>0</v>
      </c>
      <c r="J2747" s="70">
        <f t="shared" si="197"/>
        <v>0</v>
      </c>
      <c r="K2747" s="70">
        <f t="shared" si="198"/>
        <v>0</v>
      </c>
      <c r="M2747" s="70">
        <f t="shared" si="199"/>
        <v>0</v>
      </c>
      <c r="N2747" s="70">
        <f>SUM($M$2085:M2747)/($A2747-273.15)</f>
        <v>0</v>
      </c>
      <c r="O2747" s="70">
        <f t="shared" si="200"/>
        <v>0</v>
      </c>
      <c r="P2747" s="70">
        <f t="shared" si="201"/>
        <v>0</v>
      </c>
      <c r="Q2747" s="70">
        <f t="shared" si="202"/>
        <v>0</v>
      </c>
      <c r="S2747" s="8" t="e">
        <f t="shared" si="203"/>
        <v>#DIV/0!</v>
      </c>
      <c r="U2747" s="8">
        <f t="shared" si="204"/>
        <v>33.5297705683125</v>
      </c>
      <c r="V2747" s="8">
        <f t="shared" si="205"/>
        <v>0</v>
      </c>
      <c r="W2747" s="70">
        <f>SUM($V$2085:V2747)/($A2747-273.15)</f>
        <v>0</v>
      </c>
      <c r="X2747" s="70">
        <f t="shared" si="206"/>
        <v>0</v>
      </c>
      <c r="Y2747" s="70">
        <f t="shared" si="207"/>
        <v>0</v>
      </c>
    </row>
    <row r="2748" spans="1:25" s="8" customFormat="1" x14ac:dyDescent="0.25">
      <c r="A2748" s="70">
        <f t="shared" si="208"/>
        <v>937.15</v>
      </c>
      <c r="B2748" s="70">
        <f t="shared" si="209"/>
        <v>40.465684644749572</v>
      </c>
      <c r="C2748" s="70">
        <f t="shared" si="194"/>
        <v>34.275112379169897</v>
      </c>
      <c r="D2748" s="70">
        <f t="shared" si="192"/>
        <v>32.310815184525453</v>
      </c>
      <c r="E2748" s="70">
        <f t="shared" si="193"/>
        <v>34.275112379169897</v>
      </c>
      <c r="G2748" s="70">
        <f t="shared" si="195"/>
        <v>0</v>
      </c>
      <c r="H2748" s="70">
        <f>SUM(G$2085:$G2748)/($A2748-273.15)</f>
        <v>0</v>
      </c>
      <c r="I2748" s="70">
        <f t="shared" si="196"/>
        <v>0</v>
      </c>
      <c r="J2748" s="70">
        <f t="shared" si="197"/>
        <v>0</v>
      </c>
      <c r="K2748" s="70">
        <f t="shared" si="198"/>
        <v>0</v>
      </c>
      <c r="M2748" s="70">
        <f t="shared" si="199"/>
        <v>0</v>
      </c>
      <c r="N2748" s="70">
        <f>SUM($M$2085:M2748)/($A2748-273.15)</f>
        <v>0</v>
      </c>
      <c r="O2748" s="70">
        <f t="shared" si="200"/>
        <v>0</v>
      </c>
      <c r="P2748" s="70">
        <f t="shared" si="201"/>
        <v>0</v>
      </c>
      <c r="Q2748" s="70">
        <f t="shared" si="202"/>
        <v>0</v>
      </c>
      <c r="S2748" s="8" t="e">
        <f t="shared" si="203"/>
        <v>#DIV/0!</v>
      </c>
      <c r="U2748" s="8">
        <f t="shared" si="204"/>
        <v>33.541711470812494</v>
      </c>
      <c r="V2748" s="8">
        <f t="shared" si="205"/>
        <v>0</v>
      </c>
      <c r="W2748" s="70">
        <f>SUM($V$2085:V2748)/($A2748-273.15)</f>
        <v>0</v>
      </c>
      <c r="X2748" s="70">
        <f t="shared" si="206"/>
        <v>0</v>
      </c>
      <c r="Y2748" s="70">
        <f t="shared" si="207"/>
        <v>0</v>
      </c>
    </row>
    <row r="2749" spans="1:25" s="8" customFormat="1" x14ac:dyDescent="0.25">
      <c r="A2749" s="70">
        <f t="shared" si="208"/>
        <v>938.15</v>
      </c>
      <c r="B2749" s="70">
        <f t="shared" si="209"/>
        <v>40.478683931916905</v>
      </c>
      <c r="C2749" s="70">
        <f t="shared" si="194"/>
        <v>34.279273766885915</v>
      </c>
      <c r="D2749" s="70">
        <f t="shared" si="192"/>
        <v>32.316909424800215</v>
      </c>
      <c r="E2749" s="70">
        <f t="shared" si="193"/>
        <v>34.279273766885915</v>
      </c>
      <c r="G2749" s="70">
        <f t="shared" si="195"/>
        <v>0</v>
      </c>
      <c r="H2749" s="70">
        <f>SUM(G$2085:$G2749)/($A2749-273.15)</f>
        <v>0</v>
      </c>
      <c r="I2749" s="70">
        <f t="shared" si="196"/>
        <v>0</v>
      </c>
      <c r="J2749" s="70">
        <f t="shared" si="197"/>
        <v>0</v>
      </c>
      <c r="K2749" s="70">
        <f t="shared" si="198"/>
        <v>0</v>
      </c>
      <c r="M2749" s="70">
        <f t="shared" si="199"/>
        <v>0</v>
      </c>
      <c r="N2749" s="70">
        <f>SUM($M$2085:M2749)/($A2749-273.15)</f>
        <v>0</v>
      </c>
      <c r="O2749" s="70">
        <f t="shared" si="200"/>
        <v>0</v>
      </c>
      <c r="P2749" s="70">
        <f t="shared" si="201"/>
        <v>0</v>
      </c>
      <c r="Q2749" s="70">
        <f t="shared" si="202"/>
        <v>0</v>
      </c>
      <c r="S2749" s="8" t="e">
        <f t="shared" si="203"/>
        <v>#DIV/0!</v>
      </c>
      <c r="U2749" s="8">
        <f t="shared" si="204"/>
        <v>33.553668223312499</v>
      </c>
      <c r="V2749" s="8">
        <f t="shared" si="205"/>
        <v>0</v>
      </c>
      <c r="W2749" s="70">
        <f>SUM($V$2085:V2749)/($A2749-273.15)</f>
        <v>0</v>
      </c>
      <c r="X2749" s="70">
        <f t="shared" si="206"/>
        <v>0</v>
      </c>
      <c r="Y2749" s="70">
        <f t="shared" si="207"/>
        <v>0</v>
      </c>
    </row>
    <row r="2750" spans="1:25" s="8" customFormat="1" x14ac:dyDescent="0.25">
      <c r="A2750" s="70">
        <f t="shared" si="208"/>
        <v>939.15</v>
      </c>
      <c r="B2750" s="70">
        <f t="shared" si="209"/>
        <v>40.491681794443323</v>
      </c>
      <c r="C2750" s="70">
        <f t="shared" si="194"/>
        <v>34.283432170869304</v>
      </c>
      <c r="D2750" s="70">
        <f t="shared" si="192"/>
        <v>32.322999311491742</v>
      </c>
      <c r="E2750" s="70">
        <f t="shared" si="193"/>
        <v>34.283432170869304</v>
      </c>
      <c r="G2750" s="70">
        <f t="shared" si="195"/>
        <v>0</v>
      </c>
      <c r="H2750" s="70">
        <f>SUM(G$2085:$G2750)/($A2750-273.15)</f>
        <v>0</v>
      </c>
      <c r="I2750" s="70">
        <f t="shared" si="196"/>
        <v>0</v>
      </c>
      <c r="J2750" s="70">
        <f t="shared" si="197"/>
        <v>0</v>
      </c>
      <c r="K2750" s="70">
        <f t="shared" si="198"/>
        <v>0</v>
      </c>
      <c r="M2750" s="70">
        <f t="shared" si="199"/>
        <v>0</v>
      </c>
      <c r="N2750" s="70">
        <f>SUM($M$2085:M2750)/($A2750-273.15)</f>
        <v>0</v>
      </c>
      <c r="O2750" s="70">
        <f t="shared" si="200"/>
        <v>0</v>
      </c>
      <c r="P2750" s="70">
        <f t="shared" si="201"/>
        <v>0</v>
      </c>
      <c r="Q2750" s="70">
        <f t="shared" si="202"/>
        <v>0</v>
      </c>
      <c r="S2750" s="8" t="e">
        <f t="shared" si="203"/>
        <v>#DIV/0!</v>
      </c>
      <c r="U2750" s="8">
        <f t="shared" si="204"/>
        <v>33.565640825812501</v>
      </c>
      <c r="V2750" s="8">
        <f t="shared" si="205"/>
        <v>0</v>
      </c>
      <c r="W2750" s="70">
        <f>SUM($V$2085:V2750)/($A2750-273.15)</f>
        <v>0</v>
      </c>
      <c r="X2750" s="70">
        <f t="shared" si="206"/>
        <v>0</v>
      </c>
      <c r="Y2750" s="70">
        <f t="shared" si="207"/>
        <v>0</v>
      </c>
    </row>
    <row r="2751" spans="1:25" s="8" customFormat="1" x14ac:dyDescent="0.25">
      <c r="A2751" s="70">
        <f t="shared" si="208"/>
        <v>940.15</v>
      </c>
      <c r="B2751" s="70">
        <f t="shared" si="209"/>
        <v>40.504678204367913</v>
      </c>
      <c r="C2751" s="70">
        <f t="shared" si="194"/>
        <v>34.287587600533691</v>
      </c>
      <c r="D2751" s="70">
        <f t="shared" si="192"/>
        <v>32.329084834290505</v>
      </c>
      <c r="E2751" s="70">
        <f t="shared" si="193"/>
        <v>34.287587600533691</v>
      </c>
      <c r="G2751" s="70">
        <f t="shared" si="195"/>
        <v>0</v>
      </c>
      <c r="H2751" s="70">
        <f>SUM(G$2085:$G2751)/($A2751-273.15)</f>
        <v>0</v>
      </c>
      <c r="I2751" s="70">
        <f t="shared" si="196"/>
        <v>0</v>
      </c>
      <c r="J2751" s="70">
        <f t="shared" si="197"/>
        <v>0</v>
      </c>
      <c r="K2751" s="70">
        <f t="shared" si="198"/>
        <v>0</v>
      </c>
      <c r="M2751" s="70">
        <f t="shared" si="199"/>
        <v>0</v>
      </c>
      <c r="N2751" s="70">
        <f>SUM($M$2085:M2751)/($A2751-273.15)</f>
        <v>0</v>
      </c>
      <c r="O2751" s="70">
        <f t="shared" si="200"/>
        <v>0</v>
      </c>
      <c r="P2751" s="70">
        <f t="shared" si="201"/>
        <v>0</v>
      </c>
      <c r="Q2751" s="70">
        <f t="shared" si="202"/>
        <v>0</v>
      </c>
      <c r="S2751" s="8" t="e">
        <f t="shared" si="203"/>
        <v>#DIV/0!</v>
      </c>
      <c r="U2751" s="8">
        <f t="shared" si="204"/>
        <v>33.5776292783125</v>
      </c>
      <c r="V2751" s="8">
        <f t="shared" si="205"/>
        <v>0</v>
      </c>
      <c r="W2751" s="70">
        <f>SUM($V$2085:V2751)/($A2751-273.15)</f>
        <v>0</v>
      </c>
      <c r="X2751" s="70">
        <f t="shared" si="206"/>
        <v>0</v>
      </c>
      <c r="Y2751" s="70">
        <f t="shared" si="207"/>
        <v>0</v>
      </c>
    </row>
    <row r="2752" spans="1:25" s="8" customFormat="1" x14ac:dyDescent="0.25">
      <c r="A2752" s="70">
        <f t="shared" si="208"/>
        <v>941.15</v>
      </c>
      <c r="B2752" s="70">
        <f t="shared" si="209"/>
        <v>40.517673133878247</v>
      </c>
      <c r="C2752" s="70">
        <f t="shared" si="194"/>
        <v>34.291740065242728</v>
      </c>
      <c r="D2752" s="70">
        <f t="shared" si="192"/>
        <v>32.335165982941703</v>
      </c>
      <c r="E2752" s="70">
        <f t="shared" si="193"/>
        <v>34.291740065242728</v>
      </c>
      <c r="G2752" s="70">
        <f t="shared" si="195"/>
        <v>0</v>
      </c>
      <c r="H2752" s="70">
        <f>SUM(G$2085:$G2752)/($A2752-273.15)</f>
        <v>0</v>
      </c>
      <c r="I2752" s="70">
        <f t="shared" si="196"/>
        <v>0</v>
      </c>
      <c r="J2752" s="70">
        <f t="shared" si="197"/>
        <v>0</v>
      </c>
      <c r="K2752" s="70">
        <f t="shared" si="198"/>
        <v>0</v>
      </c>
      <c r="M2752" s="70">
        <f t="shared" si="199"/>
        <v>0</v>
      </c>
      <c r="N2752" s="70">
        <f>SUM($M$2085:M2752)/($A2752-273.15)</f>
        <v>0</v>
      </c>
      <c r="O2752" s="70">
        <f t="shared" si="200"/>
        <v>0</v>
      </c>
      <c r="P2752" s="70">
        <f t="shared" si="201"/>
        <v>0</v>
      </c>
      <c r="Q2752" s="70">
        <f t="shared" si="202"/>
        <v>0</v>
      </c>
      <c r="S2752" s="8" t="e">
        <f t="shared" si="203"/>
        <v>#DIV/0!</v>
      </c>
      <c r="U2752" s="8">
        <f t="shared" si="204"/>
        <v>33.589633580812496</v>
      </c>
      <c r="V2752" s="8">
        <f t="shared" si="205"/>
        <v>0</v>
      </c>
      <c r="W2752" s="70">
        <f>SUM($V$2085:V2752)/($A2752-273.15)</f>
        <v>0</v>
      </c>
      <c r="X2752" s="70">
        <f t="shared" si="206"/>
        <v>0</v>
      </c>
      <c r="Y2752" s="70">
        <f t="shared" si="207"/>
        <v>0</v>
      </c>
    </row>
    <row r="2753" spans="1:25" s="8" customFormat="1" x14ac:dyDescent="0.25">
      <c r="A2753" s="70">
        <f t="shared" si="208"/>
        <v>942.15</v>
      </c>
      <c r="B2753" s="70">
        <f t="shared" si="209"/>
        <v>40.530666555309416</v>
      </c>
      <c r="C2753" s="70">
        <f t="shared" si="194"/>
        <v>34.295889574310372</v>
      </c>
      <c r="D2753" s="70">
        <f t="shared" si="192"/>
        <v>32.341242747244948</v>
      </c>
      <c r="E2753" s="70">
        <f t="shared" si="193"/>
        <v>34.295889574310372</v>
      </c>
      <c r="G2753" s="70">
        <f t="shared" si="195"/>
        <v>0</v>
      </c>
      <c r="H2753" s="70">
        <f>SUM(G$2085:$G2753)/($A2753-273.15)</f>
        <v>0</v>
      </c>
      <c r="I2753" s="70">
        <f t="shared" si="196"/>
        <v>0</v>
      </c>
      <c r="J2753" s="70">
        <f t="shared" si="197"/>
        <v>0</v>
      </c>
      <c r="K2753" s="70">
        <f t="shared" si="198"/>
        <v>0</v>
      </c>
      <c r="M2753" s="70">
        <f t="shared" si="199"/>
        <v>0</v>
      </c>
      <c r="N2753" s="70">
        <f>SUM($M$2085:M2753)/($A2753-273.15)</f>
        <v>0</v>
      </c>
      <c r="O2753" s="70">
        <f t="shared" si="200"/>
        <v>0</v>
      </c>
      <c r="P2753" s="70">
        <f t="shared" si="201"/>
        <v>0</v>
      </c>
      <c r="Q2753" s="70">
        <f t="shared" si="202"/>
        <v>0</v>
      </c>
      <c r="S2753" s="8" t="e">
        <f t="shared" si="203"/>
        <v>#DIV/0!</v>
      </c>
      <c r="U2753" s="8">
        <f t="shared" si="204"/>
        <v>33.601653733312496</v>
      </c>
      <c r="V2753" s="8">
        <f t="shared" si="205"/>
        <v>0</v>
      </c>
      <c r="W2753" s="70">
        <f>SUM($V$2085:V2753)/($A2753-273.15)</f>
        <v>0</v>
      </c>
      <c r="X2753" s="70">
        <f t="shared" si="206"/>
        <v>0</v>
      </c>
      <c r="Y2753" s="70">
        <f t="shared" si="207"/>
        <v>0</v>
      </c>
    </row>
    <row r="2754" spans="1:25" s="8" customFormat="1" x14ac:dyDescent="0.25">
      <c r="A2754" s="70">
        <f t="shared" si="208"/>
        <v>943.15</v>
      </c>
      <c r="B2754" s="70">
        <f t="shared" si="209"/>
        <v>40.54365844114308</v>
      </c>
      <c r="C2754" s="70">
        <f t="shared" si="194"/>
        <v>34.300036137001257</v>
      </c>
      <c r="D2754" s="70">
        <f t="shared" si="192"/>
        <v>32.347315117053888</v>
      </c>
      <c r="E2754" s="70">
        <f t="shared" si="193"/>
        <v>34.300036137001257</v>
      </c>
      <c r="G2754" s="70">
        <f t="shared" si="195"/>
        <v>0</v>
      </c>
      <c r="H2754" s="70">
        <f>SUM(G$2085:$G2754)/($A2754-273.15)</f>
        <v>0</v>
      </c>
      <c r="I2754" s="70">
        <f t="shared" si="196"/>
        <v>0</v>
      </c>
      <c r="J2754" s="70">
        <f t="shared" si="197"/>
        <v>0</v>
      </c>
      <c r="K2754" s="70">
        <f t="shared" si="198"/>
        <v>0</v>
      </c>
      <c r="M2754" s="70">
        <f t="shared" si="199"/>
        <v>0</v>
      </c>
      <c r="N2754" s="70">
        <f>SUM($M$2085:M2754)/($A2754-273.15)</f>
        <v>0</v>
      </c>
      <c r="O2754" s="70">
        <f t="shared" si="200"/>
        <v>0</v>
      </c>
      <c r="P2754" s="70">
        <f t="shared" si="201"/>
        <v>0</v>
      </c>
      <c r="Q2754" s="70">
        <f t="shared" si="202"/>
        <v>0</v>
      </c>
      <c r="S2754" s="8" t="e">
        <f t="shared" si="203"/>
        <v>#DIV/0!</v>
      </c>
      <c r="U2754" s="8">
        <f t="shared" si="204"/>
        <v>33.6136897358125</v>
      </c>
      <c r="V2754" s="8">
        <f t="shared" si="205"/>
        <v>0</v>
      </c>
      <c r="W2754" s="70">
        <f>SUM($V$2085:V2754)/($A2754-273.15)</f>
        <v>0</v>
      </c>
      <c r="X2754" s="70">
        <f t="shared" si="206"/>
        <v>0</v>
      </c>
      <c r="Y2754" s="70">
        <f t="shared" si="207"/>
        <v>0</v>
      </c>
    </row>
    <row r="2755" spans="1:25" s="8" customFormat="1" x14ac:dyDescent="0.25">
      <c r="A2755" s="70">
        <f t="shared" si="208"/>
        <v>944.15</v>
      </c>
      <c r="B2755" s="70">
        <f t="shared" si="209"/>
        <v>40.556648764006567</v>
      </c>
      <c r="C2755" s="70">
        <f t="shared" si="194"/>
        <v>34.304179762530957</v>
      </c>
      <c r="D2755" s="70">
        <f t="shared" si="192"/>
        <v>32.353383082275876</v>
      </c>
      <c r="E2755" s="70">
        <f t="shared" si="193"/>
        <v>34.304179762530957</v>
      </c>
      <c r="G2755" s="70">
        <f t="shared" si="195"/>
        <v>0</v>
      </c>
      <c r="H2755" s="70">
        <f>SUM(G$2085:$G2755)/($A2755-273.15)</f>
        <v>0</v>
      </c>
      <c r="I2755" s="70">
        <f t="shared" si="196"/>
        <v>0</v>
      </c>
      <c r="J2755" s="70">
        <f t="shared" si="197"/>
        <v>0</v>
      </c>
      <c r="K2755" s="70">
        <f t="shared" si="198"/>
        <v>0</v>
      </c>
      <c r="M2755" s="70">
        <f t="shared" si="199"/>
        <v>0</v>
      </c>
      <c r="N2755" s="70">
        <f>SUM($M$2085:M2755)/($A2755-273.15)</f>
        <v>0</v>
      </c>
      <c r="O2755" s="70">
        <f t="shared" si="200"/>
        <v>0</v>
      </c>
      <c r="P2755" s="70">
        <f t="shared" si="201"/>
        <v>0</v>
      </c>
      <c r="Q2755" s="70">
        <f t="shared" si="202"/>
        <v>0</v>
      </c>
      <c r="S2755" s="8" t="e">
        <f t="shared" si="203"/>
        <v>#DIV/0!</v>
      </c>
      <c r="U2755" s="8">
        <f t="shared" si="204"/>
        <v>33.625741588312493</v>
      </c>
      <c r="V2755" s="8">
        <f t="shared" si="205"/>
        <v>0</v>
      </c>
      <c r="W2755" s="70">
        <f>SUM($V$2085:V2755)/($A2755-273.15)</f>
        <v>0</v>
      </c>
      <c r="X2755" s="70">
        <f t="shared" si="206"/>
        <v>0</v>
      </c>
      <c r="Y2755" s="70">
        <f t="shared" si="207"/>
        <v>0</v>
      </c>
    </row>
    <row r="2756" spans="1:25" s="8" customFormat="1" x14ac:dyDescent="0.25">
      <c r="A2756" s="70">
        <f t="shared" si="208"/>
        <v>945.15</v>
      </c>
      <c r="B2756" s="70">
        <f t="shared" si="209"/>
        <v>40.569637496671938</v>
      </c>
      <c r="C2756" s="70">
        <f t="shared" si="194"/>
        <v>34.308320460066334</v>
      </c>
      <c r="D2756" s="70">
        <f t="shared" si="192"/>
        <v>32.359446632871617</v>
      </c>
      <c r="E2756" s="70">
        <f t="shared" si="193"/>
        <v>34.308320460066334</v>
      </c>
      <c r="G2756" s="70">
        <f t="shared" si="195"/>
        <v>0</v>
      </c>
      <c r="H2756" s="70">
        <f>SUM(G$2085:$G2756)/($A2756-273.15)</f>
        <v>0</v>
      </c>
      <c r="I2756" s="70">
        <f t="shared" si="196"/>
        <v>0</v>
      </c>
      <c r="J2756" s="70">
        <f t="shared" si="197"/>
        <v>0</v>
      </c>
      <c r="K2756" s="70">
        <f t="shared" si="198"/>
        <v>0</v>
      </c>
      <c r="M2756" s="70">
        <f t="shared" si="199"/>
        <v>0</v>
      </c>
      <c r="N2756" s="70">
        <f>SUM($M$2085:M2756)/($A2756-273.15)</f>
        <v>0</v>
      </c>
      <c r="O2756" s="70">
        <f t="shared" si="200"/>
        <v>0</v>
      </c>
      <c r="P2756" s="70">
        <f t="shared" si="201"/>
        <v>0</v>
      </c>
      <c r="Q2756" s="70">
        <f t="shared" si="202"/>
        <v>0</v>
      </c>
      <c r="S2756" s="8" t="e">
        <f t="shared" si="203"/>
        <v>#DIV/0!</v>
      </c>
      <c r="U2756" s="8">
        <f t="shared" si="204"/>
        <v>33.637809290812498</v>
      </c>
      <c r="V2756" s="8">
        <f t="shared" si="205"/>
        <v>0</v>
      </c>
      <c r="W2756" s="70">
        <f>SUM($V$2085:V2756)/($A2756-273.15)</f>
        <v>0</v>
      </c>
      <c r="X2756" s="70">
        <f t="shared" si="206"/>
        <v>0</v>
      </c>
      <c r="Y2756" s="70">
        <f t="shared" si="207"/>
        <v>0</v>
      </c>
    </row>
    <row r="2757" spans="1:25" s="8" customFormat="1" x14ac:dyDescent="0.25">
      <c r="A2757" s="70">
        <f t="shared" si="208"/>
        <v>946.15</v>
      </c>
      <c r="B2757" s="70">
        <f t="shared" si="209"/>
        <v>40.582624612055056</v>
      </c>
      <c r="C2757" s="70">
        <f t="shared" si="194"/>
        <v>34.312458238725846</v>
      </c>
      <c r="D2757" s="70">
        <f t="shared" si="192"/>
        <v>32.365505758854873</v>
      </c>
      <c r="E2757" s="70">
        <f t="shared" si="193"/>
        <v>34.312458238725846</v>
      </c>
      <c r="G2757" s="70">
        <f t="shared" si="195"/>
        <v>0</v>
      </c>
      <c r="H2757" s="70">
        <f>SUM(G$2085:$G2757)/($A2757-273.15)</f>
        <v>0</v>
      </c>
      <c r="I2757" s="70">
        <f t="shared" si="196"/>
        <v>0</v>
      </c>
      <c r="J2757" s="70">
        <f t="shared" si="197"/>
        <v>0</v>
      </c>
      <c r="K2757" s="70">
        <f t="shared" si="198"/>
        <v>0</v>
      </c>
      <c r="M2757" s="70">
        <f t="shared" si="199"/>
        <v>0</v>
      </c>
      <c r="N2757" s="70">
        <f>SUM($M$2085:M2757)/($A2757-273.15)</f>
        <v>0</v>
      </c>
      <c r="O2757" s="70">
        <f t="shared" si="200"/>
        <v>0</v>
      </c>
      <c r="P2757" s="70">
        <f t="shared" si="201"/>
        <v>0</v>
      </c>
      <c r="Q2757" s="70">
        <f t="shared" si="202"/>
        <v>0</v>
      </c>
      <c r="S2757" s="8" t="e">
        <f t="shared" si="203"/>
        <v>#DIV/0!</v>
      </c>
      <c r="U2757" s="8">
        <f t="shared" si="204"/>
        <v>33.6498928433125</v>
      </c>
      <c r="V2757" s="8">
        <f t="shared" si="205"/>
        <v>0</v>
      </c>
      <c r="W2757" s="70">
        <f>SUM($V$2085:V2757)/($A2757-273.15)</f>
        <v>0</v>
      </c>
      <c r="X2757" s="70">
        <f t="shared" si="206"/>
        <v>0</v>
      </c>
      <c r="Y2757" s="70">
        <f t="shared" si="207"/>
        <v>0</v>
      </c>
    </row>
    <row r="2758" spans="1:25" s="8" customFormat="1" x14ac:dyDescent="0.25">
      <c r="A2758" s="70">
        <f t="shared" si="208"/>
        <v>947.15</v>
      </c>
      <c r="B2758" s="70">
        <f t="shared" si="209"/>
        <v>40.59561008321468</v>
      </c>
      <c r="C2758" s="70">
        <f t="shared" si="194"/>
        <v>34.316593107579813</v>
      </c>
      <c r="D2758" s="70">
        <f t="shared" si="192"/>
        <v>32.371560450292066</v>
      </c>
      <c r="E2758" s="70">
        <f t="shared" si="193"/>
        <v>34.316593107579813</v>
      </c>
      <c r="G2758" s="70">
        <f t="shared" si="195"/>
        <v>0</v>
      </c>
      <c r="H2758" s="70">
        <f>SUM(G$2085:$G2758)/($A2758-273.15)</f>
        <v>0</v>
      </c>
      <c r="I2758" s="70">
        <f t="shared" si="196"/>
        <v>0</v>
      </c>
      <c r="J2758" s="70">
        <f t="shared" si="197"/>
        <v>0</v>
      </c>
      <c r="K2758" s="70">
        <f t="shared" si="198"/>
        <v>0</v>
      </c>
      <c r="M2758" s="70">
        <f t="shared" si="199"/>
        <v>0</v>
      </c>
      <c r="N2758" s="70">
        <f>SUM($M$2085:M2758)/($A2758-273.15)</f>
        <v>0</v>
      </c>
      <c r="O2758" s="70">
        <f t="shared" si="200"/>
        <v>0</v>
      </c>
      <c r="P2758" s="70">
        <f t="shared" si="201"/>
        <v>0</v>
      </c>
      <c r="Q2758" s="70">
        <f t="shared" si="202"/>
        <v>0</v>
      </c>
      <c r="S2758" s="8" t="e">
        <f t="shared" si="203"/>
        <v>#DIV/0!</v>
      </c>
      <c r="U2758" s="8">
        <f t="shared" si="204"/>
        <v>33.661992245812499</v>
      </c>
      <c r="V2758" s="8">
        <f t="shared" si="205"/>
        <v>0</v>
      </c>
      <c r="W2758" s="70">
        <f>SUM($V$2085:V2758)/($A2758-273.15)</f>
        <v>0</v>
      </c>
      <c r="X2758" s="70">
        <f t="shared" si="206"/>
        <v>0</v>
      </c>
      <c r="Y2758" s="70">
        <f t="shared" si="207"/>
        <v>0</v>
      </c>
    </row>
    <row r="2759" spans="1:25" s="8" customFormat="1" x14ac:dyDescent="0.25">
      <c r="A2759" s="70">
        <f t="shared" si="208"/>
        <v>948.15</v>
      </c>
      <c r="B2759" s="70">
        <f t="shared" si="209"/>
        <v>40.608593883351581</v>
      </c>
      <c r="C2759" s="70">
        <f t="shared" si="194"/>
        <v>34.320725075650749</v>
      </c>
      <c r="D2759" s="70">
        <f t="shared" si="192"/>
        <v>32.377610697301989</v>
      </c>
      <c r="E2759" s="70">
        <f t="shared" si="193"/>
        <v>34.320725075650749</v>
      </c>
      <c r="G2759" s="70">
        <f t="shared" si="195"/>
        <v>0</v>
      </c>
      <c r="H2759" s="70">
        <f>SUM(G$2085:$G2759)/($A2759-273.15)</f>
        <v>0</v>
      </c>
      <c r="I2759" s="70">
        <f t="shared" si="196"/>
        <v>0</v>
      </c>
      <c r="J2759" s="70">
        <f t="shared" si="197"/>
        <v>0</v>
      </c>
      <c r="K2759" s="70">
        <f t="shared" si="198"/>
        <v>0</v>
      </c>
      <c r="M2759" s="70">
        <f t="shared" si="199"/>
        <v>0</v>
      </c>
      <c r="N2759" s="70">
        <f>SUM($M$2085:M2759)/($A2759-273.15)</f>
        <v>0</v>
      </c>
      <c r="O2759" s="70">
        <f t="shared" si="200"/>
        <v>0</v>
      </c>
      <c r="P2759" s="70">
        <f t="shared" si="201"/>
        <v>0</v>
      </c>
      <c r="Q2759" s="70">
        <f t="shared" si="202"/>
        <v>0</v>
      </c>
      <c r="S2759" s="8" t="e">
        <f t="shared" si="203"/>
        <v>#DIV/0!</v>
      </c>
      <c r="U2759" s="8">
        <f t="shared" si="204"/>
        <v>33.674107498312502</v>
      </c>
      <c r="V2759" s="8">
        <f t="shared" si="205"/>
        <v>0</v>
      </c>
      <c r="W2759" s="70">
        <f>SUM($V$2085:V2759)/($A2759-273.15)</f>
        <v>0</v>
      </c>
      <c r="X2759" s="70">
        <f t="shared" si="206"/>
        <v>0</v>
      </c>
      <c r="Y2759" s="70">
        <f t="shared" si="207"/>
        <v>0</v>
      </c>
    </row>
    <row r="2760" spans="1:25" s="8" customFormat="1" x14ac:dyDescent="0.25">
      <c r="A2760" s="70">
        <f t="shared" si="208"/>
        <v>949.15</v>
      </c>
      <c r="B2760" s="70">
        <f t="shared" si="209"/>
        <v>40.621575985807631</v>
      </c>
      <c r="C2760" s="70">
        <f t="shared" si="194"/>
        <v>34.324854151913691</v>
      </c>
      <c r="D2760" s="70">
        <f t="shared" si="192"/>
        <v>32.383656490055451</v>
      </c>
      <c r="E2760" s="70">
        <f t="shared" si="193"/>
        <v>34.324854151913691</v>
      </c>
      <c r="G2760" s="70">
        <f t="shared" si="195"/>
        <v>0</v>
      </c>
      <c r="H2760" s="70">
        <f>SUM(G$2085:$G2760)/($A2760-273.15)</f>
        <v>0</v>
      </c>
      <c r="I2760" s="70">
        <f t="shared" si="196"/>
        <v>0</v>
      </c>
      <c r="J2760" s="70">
        <f t="shared" si="197"/>
        <v>0</v>
      </c>
      <c r="K2760" s="70">
        <f t="shared" si="198"/>
        <v>0</v>
      </c>
      <c r="M2760" s="70">
        <f t="shared" si="199"/>
        <v>0</v>
      </c>
      <c r="N2760" s="70">
        <f>SUM($M$2085:M2760)/($A2760-273.15)</f>
        <v>0</v>
      </c>
      <c r="O2760" s="70">
        <f t="shared" si="200"/>
        <v>0</v>
      </c>
      <c r="P2760" s="70">
        <f t="shared" si="201"/>
        <v>0</v>
      </c>
      <c r="Q2760" s="70">
        <f t="shared" si="202"/>
        <v>0</v>
      </c>
      <c r="S2760" s="8" t="e">
        <f t="shared" si="203"/>
        <v>#DIV/0!</v>
      </c>
      <c r="U2760" s="8">
        <f t="shared" si="204"/>
        <v>33.686238600812501</v>
      </c>
      <c r="V2760" s="8">
        <f t="shared" si="205"/>
        <v>0</v>
      </c>
      <c r="W2760" s="70">
        <f>SUM($V$2085:V2760)/($A2760-273.15)</f>
        <v>0</v>
      </c>
      <c r="X2760" s="70">
        <f t="shared" si="206"/>
        <v>0</v>
      </c>
      <c r="Y2760" s="70">
        <f t="shared" si="207"/>
        <v>0</v>
      </c>
    </row>
    <row r="2761" spans="1:25" s="8" customFormat="1" x14ac:dyDescent="0.25">
      <c r="A2761" s="70">
        <f t="shared" si="208"/>
        <v>950.15</v>
      </c>
      <c r="B2761" s="70">
        <f t="shared" si="209"/>
        <v>40.634556364064892</v>
      </c>
      <c r="C2761" s="70">
        <f t="shared" si="194"/>
        <v>34.328980345296451</v>
      </c>
      <c r="D2761" s="70">
        <f t="shared" si="192"/>
        <v>32.389697818774962</v>
      </c>
      <c r="E2761" s="70">
        <f t="shared" si="193"/>
        <v>34.328980345296451</v>
      </c>
      <c r="G2761" s="70">
        <f t="shared" si="195"/>
        <v>0</v>
      </c>
      <c r="H2761" s="70">
        <f>SUM(G$2085:$G2761)/($A2761-273.15)</f>
        <v>0</v>
      </c>
      <c r="I2761" s="70">
        <f t="shared" si="196"/>
        <v>0</v>
      </c>
      <c r="J2761" s="70">
        <f t="shared" si="197"/>
        <v>0</v>
      </c>
      <c r="K2761" s="70">
        <f t="shared" si="198"/>
        <v>0</v>
      </c>
      <c r="M2761" s="70">
        <f t="shared" si="199"/>
        <v>0</v>
      </c>
      <c r="N2761" s="70">
        <f>SUM($M$2085:M2761)/($A2761-273.15)</f>
        <v>0</v>
      </c>
      <c r="O2761" s="70">
        <f t="shared" si="200"/>
        <v>0</v>
      </c>
      <c r="P2761" s="70">
        <f t="shared" si="201"/>
        <v>0</v>
      </c>
      <c r="Q2761" s="70">
        <f t="shared" si="202"/>
        <v>0</v>
      </c>
      <c r="S2761" s="8" t="e">
        <f t="shared" si="203"/>
        <v>#DIV/0!</v>
      </c>
      <c r="U2761" s="8">
        <f t="shared" si="204"/>
        <v>33.698385553312498</v>
      </c>
      <c r="V2761" s="8">
        <f t="shared" si="205"/>
        <v>0</v>
      </c>
      <c r="W2761" s="70">
        <f>SUM($V$2085:V2761)/($A2761-273.15)</f>
        <v>0</v>
      </c>
      <c r="X2761" s="70">
        <f t="shared" si="206"/>
        <v>0</v>
      </c>
      <c r="Y2761" s="70">
        <f t="shared" si="207"/>
        <v>0</v>
      </c>
    </row>
    <row r="2762" spans="1:25" s="8" customFormat="1" x14ac:dyDescent="0.25">
      <c r="A2762" s="70">
        <f t="shared" si="208"/>
        <v>951.15</v>
      </c>
      <c r="B2762" s="70">
        <f t="shared" si="209"/>
        <v>40.64753499174477</v>
      </c>
      <c r="C2762" s="70">
        <f t="shared" si="194"/>
        <v>34.333103664679939</v>
      </c>
      <c r="D2762" s="70">
        <f t="shared" si="192"/>
        <v>32.395734673734403</v>
      </c>
      <c r="E2762" s="70">
        <f t="shared" si="193"/>
        <v>34.333103664679939</v>
      </c>
      <c r="G2762" s="70">
        <f t="shared" si="195"/>
        <v>0</v>
      </c>
      <c r="H2762" s="70">
        <f>SUM(G$2085:$G2762)/($A2762-273.15)</f>
        <v>0</v>
      </c>
      <c r="I2762" s="70">
        <f t="shared" si="196"/>
        <v>0</v>
      </c>
      <c r="J2762" s="70">
        <f t="shared" si="197"/>
        <v>0</v>
      </c>
      <c r="K2762" s="70">
        <f t="shared" si="198"/>
        <v>0</v>
      </c>
      <c r="M2762" s="70">
        <f t="shared" si="199"/>
        <v>0</v>
      </c>
      <c r="N2762" s="70">
        <f>SUM($M$2085:M2762)/($A2762-273.15)</f>
        <v>0</v>
      </c>
      <c r="O2762" s="70">
        <f t="shared" si="200"/>
        <v>0</v>
      </c>
      <c r="P2762" s="70">
        <f t="shared" si="201"/>
        <v>0</v>
      </c>
      <c r="Q2762" s="70">
        <f t="shared" si="202"/>
        <v>0</v>
      </c>
      <c r="S2762" s="8" t="e">
        <f t="shared" si="203"/>
        <v>#DIV/0!</v>
      </c>
      <c r="U2762" s="8">
        <f t="shared" si="204"/>
        <v>33.710548355812499</v>
      </c>
      <c r="V2762" s="8">
        <f t="shared" si="205"/>
        <v>0</v>
      </c>
      <c r="W2762" s="70">
        <f>SUM($V$2085:V2762)/($A2762-273.15)</f>
        <v>0</v>
      </c>
      <c r="X2762" s="70">
        <f t="shared" si="206"/>
        <v>0</v>
      </c>
      <c r="Y2762" s="70">
        <f t="shared" si="207"/>
        <v>0</v>
      </c>
    </row>
    <row r="2763" spans="1:25" s="8" customFormat="1" x14ac:dyDescent="0.25">
      <c r="A2763" s="70">
        <f t="shared" si="208"/>
        <v>952.15</v>
      </c>
      <c r="B2763" s="70">
        <f t="shared" si="209"/>
        <v>40.660511842607121</v>
      </c>
      <c r="C2763" s="70">
        <f t="shared" si="194"/>
        <v>34.337224118898448</v>
      </c>
      <c r="D2763" s="70">
        <f t="shared" si="192"/>
        <v>32.401767045258708</v>
      </c>
      <c r="E2763" s="70">
        <f t="shared" si="193"/>
        <v>34.337224118898448</v>
      </c>
      <c r="G2763" s="70">
        <f t="shared" si="195"/>
        <v>0</v>
      </c>
      <c r="H2763" s="70">
        <f>SUM(G$2085:$G2763)/($A2763-273.15)</f>
        <v>0</v>
      </c>
      <c r="I2763" s="70">
        <f t="shared" si="196"/>
        <v>0</v>
      </c>
      <c r="J2763" s="70">
        <f t="shared" si="197"/>
        <v>0</v>
      </c>
      <c r="K2763" s="70">
        <f t="shared" si="198"/>
        <v>0</v>
      </c>
      <c r="M2763" s="70">
        <f t="shared" si="199"/>
        <v>0</v>
      </c>
      <c r="N2763" s="70">
        <f>SUM($M$2085:M2763)/($A2763-273.15)</f>
        <v>0</v>
      </c>
      <c r="O2763" s="70">
        <f t="shared" si="200"/>
        <v>0</v>
      </c>
      <c r="P2763" s="70">
        <f t="shared" si="201"/>
        <v>0</v>
      </c>
      <c r="Q2763" s="70">
        <f t="shared" si="202"/>
        <v>0</v>
      </c>
      <c r="S2763" s="8" t="e">
        <f t="shared" si="203"/>
        <v>#DIV/0!</v>
      </c>
      <c r="U2763" s="8">
        <f t="shared" si="204"/>
        <v>33.722727008312496</v>
      </c>
      <c r="V2763" s="8">
        <f t="shared" si="205"/>
        <v>0</v>
      </c>
      <c r="W2763" s="70">
        <f>SUM($V$2085:V2763)/($A2763-273.15)</f>
        <v>0</v>
      </c>
      <c r="X2763" s="70">
        <f t="shared" si="206"/>
        <v>0</v>
      </c>
      <c r="Y2763" s="70">
        <f t="shared" si="207"/>
        <v>0</v>
      </c>
    </row>
    <row r="2764" spans="1:25" s="8" customFormat="1" x14ac:dyDescent="0.25">
      <c r="A2764" s="70">
        <f t="shared" si="208"/>
        <v>953.15</v>
      </c>
      <c r="B2764" s="70">
        <f t="shared" si="209"/>
        <v>40.67348689054937</v>
      </c>
      <c r="C2764" s="70">
        <f t="shared" si="194"/>
        <v>34.341341716739954</v>
      </c>
      <c r="D2764" s="70">
        <f t="shared" si="192"/>
        <v>32.407794923723543</v>
      </c>
      <c r="E2764" s="70">
        <f t="shared" si="193"/>
        <v>34.341341716739954</v>
      </c>
      <c r="G2764" s="70">
        <f t="shared" si="195"/>
        <v>0</v>
      </c>
      <c r="H2764" s="70">
        <f>SUM(G$2085:$G2764)/($A2764-273.15)</f>
        <v>0</v>
      </c>
      <c r="I2764" s="70">
        <f t="shared" si="196"/>
        <v>0</v>
      </c>
      <c r="J2764" s="70">
        <f t="shared" si="197"/>
        <v>0</v>
      </c>
      <c r="K2764" s="70">
        <f t="shared" si="198"/>
        <v>0</v>
      </c>
      <c r="M2764" s="70">
        <f t="shared" si="199"/>
        <v>0</v>
      </c>
      <c r="N2764" s="70">
        <f>SUM($M$2085:M2764)/($A2764-273.15)</f>
        <v>0</v>
      </c>
      <c r="O2764" s="70">
        <f t="shared" si="200"/>
        <v>0</v>
      </c>
      <c r="P2764" s="70">
        <f t="shared" si="201"/>
        <v>0</v>
      </c>
      <c r="Q2764" s="70">
        <f t="shared" si="202"/>
        <v>0</v>
      </c>
      <c r="S2764" s="8" t="e">
        <f t="shared" si="203"/>
        <v>#DIV/0!</v>
      </c>
      <c r="U2764" s="8">
        <f t="shared" si="204"/>
        <v>33.734921510812498</v>
      </c>
      <c r="V2764" s="8">
        <f t="shared" si="205"/>
        <v>0</v>
      </c>
      <c r="W2764" s="70">
        <f>SUM($V$2085:V2764)/($A2764-273.15)</f>
        <v>0</v>
      </c>
      <c r="X2764" s="70">
        <f t="shared" si="206"/>
        <v>0</v>
      </c>
      <c r="Y2764" s="70">
        <f t="shared" si="207"/>
        <v>0</v>
      </c>
    </row>
    <row r="2765" spans="1:25" s="8" customFormat="1" x14ac:dyDescent="0.25">
      <c r="A2765" s="70">
        <f t="shared" si="208"/>
        <v>954.15</v>
      </c>
      <c r="B2765" s="70">
        <f t="shared" si="209"/>
        <v>40.686460109605655</v>
      </c>
      <c r="C2765" s="70">
        <f t="shared" si="194"/>
        <v>34.345456466946409</v>
      </c>
      <c r="D2765" s="70">
        <f t="shared" si="192"/>
        <v>32.413818299554961</v>
      </c>
      <c r="E2765" s="70">
        <f t="shared" si="193"/>
        <v>34.345456466946409</v>
      </c>
      <c r="G2765" s="70">
        <f t="shared" si="195"/>
        <v>0</v>
      </c>
      <c r="H2765" s="70">
        <f>SUM(G$2085:$G2765)/($A2765-273.15)</f>
        <v>0</v>
      </c>
      <c r="I2765" s="70">
        <f t="shared" si="196"/>
        <v>0</v>
      </c>
      <c r="J2765" s="70">
        <f t="shared" si="197"/>
        <v>0</v>
      </c>
      <c r="K2765" s="70">
        <f t="shared" si="198"/>
        <v>0</v>
      </c>
      <c r="M2765" s="70">
        <f t="shared" si="199"/>
        <v>0</v>
      </c>
      <c r="N2765" s="70">
        <f>SUM($M$2085:M2765)/($A2765-273.15)</f>
        <v>0</v>
      </c>
      <c r="O2765" s="70">
        <f t="shared" si="200"/>
        <v>0</v>
      </c>
      <c r="P2765" s="70">
        <f t="shared" si="201"/>
        <v>0</v>
      </c>
      <c r="Q2765" s="70">
        <f t="shared" si="202"/>
        <v>0</v>
      </c>
      <c r="S2765" s="8" t="e">
        <f t="shared" si="203"/>
        <v>#DIV/0!</v>
      </c>
      <c r="U2765" s="8">
        <f t="shared" si="204"/>
        <v>33.747131863312497</v>
      </c>
      <c r="V2765" s="8">
        <f t="shared" si="205"/>
        <v>0</v>
      </c>
      <c r="W2765" s="70">
        <f>SUM($V$2085:V2765)/($A2765-273.15)</f>
        <v>0</v>
      </c>
      <c r="X2765" s="70">
        <f t="shared" si="206"/>
        <v>0</v>
      </c>
      <c r="Y2765" s="70">
        <f t="shared" si="207"/>
        <v>0</v>
      </c>
    </row>
    <row r="2766" spans="1:25" s="8" customFormat="1" x14ac:dyDescent="0.25">
      <c r="A2766" s="70">
        <f t="shared" si="208"/>
        <v>955.15</v>
      </c>
      <c r="B2766" s="70">
        <f t="shared" si="209"/>
        <v>40.699431473945971</v>
      </c>
      <c r="C2766" s="70">
        <f t="shared" si="194"/>
        <v>34.34956837821403</v>
      </c>
      <c r="D2766" s="70">
        <f t="shared" si="192"/>
        <v>32.419837163229111</v>
      </c>
      <c r="E2766" s="70">
        <f t="shared" si="193"/>
        <v>34.34956837821403</v>
      </c>
      <c r="G2766" s="70">
        <f t="shared" si="195"/>
        <v>0</v>
      </c>
      <c r="H2766" s="70">
        <f>SUM(G$2085:$G2766)/($A2766-273.15)</f>
        <v>0</v>
      </c>
      <c r="I2766" s="70">
        <f t="shared" si="196"/>
        <v>0</v>
      </c>
      <c r="J2766" s="70">
        <f t="shared" si="197"/>
        <v>0</v>
      </c>
      <c r="K2766" s="70">
        <f t="shared" si="198"/>
        <v>0</v>
      </c>
      <c r="M2766" s="70">
        <f t="shared" si="199"/>
        <v>0</v>
      </c>
      <c r="N2766" s="70">
        <f>SUM($M$2085:M2766)/($A2766-273.15)</f>
        <v>0</v>
      </c>
      <c r="O2766" s="70">
        <f t="shared" si="200"/>
        <v>0</v>
      </c>
      <c r="P2766" s="70">
        <f t="shared" si="201"/>
        <v>0</v>
      </c>
      <c r="Q2766" s="70">
        <f t="shared" si="202"/>
        <v>0</v>
      </c>
      <c r="S2766" s="8" t="e">
        <f t="shared" si="203"/>
        <v>#DIV/0!</v>
      </c>
      <c r="U2766" s="8">
        <f t="shared" si="204"/>
        <v>33.759358065812499</v>
      </c>
      <c r="V2766" s="8">
        <f t="shared" si="205"/>
        <v>0</v>
      </c>
      <c r="W2766" s="70">
        <f>SUM($V$2085:V2766)/($A2766-273.15)</f>
        <v>0</v>
      </c>
      <c r="X2766" s="70">
        <f t="shared" si="206"/>
        <v>0</v>
      </c>
      <c r="Y2766" s="70">
        <f t="shared" si="207"/>
        <v>0</v>
      </c>
    </row>
    <row r="2767" spans="1:25" s="8" customFormat="1" x14ac:dyDescent="0.25">
      <c r="A2767" s="70">
        <f t="shared" si="208"/>
        <v>956.15</v>
      </c>
      <c r="B2767" s="70">
        <f t="shared" si="209"/>
        <v>40.712400957875317</v>
      </c>
      <c r="C2767" s="70">
        <f t="shared" si="194"/>
        <v>34.353677459193591</v>
      </c>
      <c r="D2767" s="70">
        <f t="shared" si="192"/>
        <v>32.425851505271936</v>
      </c>
      <c r="E2767" s="70">
        <f t="shared" si="193"/>
        <v>34.353677459193591</v>
      </c>
      <c r="G2767" s="70">
        <f t="shared" si="195"/>
        <v>0</v>
      </c>
      <c r="H2767" s="70">
        <f>SUM(G$2085:$G2767)/($A2767-273.15)</f>
        <v>0</v>
      </c>
      <c r="I2767" s="70">
        <f t="shared" si="196"/>
        <v>0</v>
      </c>
      <c r="J2767" s="70">
        <f t="shared" si="197"/>
        <v>0</v>
      </c>
      <c r="K2767" s="70">
        <f t="shared" si="198"/>
        <v>0</v>
      </c>
      <c r="M2767" s="70">
        <f t="shared" si="199"/>
        <v>0</v>
      </c>
      <c r="N2767" s="70">
        <f>SUM($M$2085:M2767)/($A2767-273.15)</f>
        <v>0</v>
      </c>
      <c r="O2767" s="70">
        <f t="shared" si="200"/>
        <v>0</v>
      </c>
      <c r="P2767" s="70">
        <f t="shared" si="201"/>
        <v>0</v>
      </c>
      <c r="Q2767" s="70">
        <f t="shared" si="202"/>
        <v>0</v>
      </c>
      <c r="S2767" s="8" t="e">
        <f t="shared" si="203"/>
        <v>#DIV/0!</v>
      </c>
      <c r="U2767" s="8">
        <f t="shared" si="204"/>
        <v>33.771600118312499</v>
      </c>
      <c r="V2767" s="8">
        <f t="shared" si="205"/>
        <v>0</v>
      </c>
      <c r="W2767" s="70">
        <f>SUM($V$2085:V2767)/($A2767-273.15)</f>
        <v>0</v>
      </c>
      <c r="X2767" s="70">
        <f t="shared" si="206"/>
        <v>0</v>
      </c>
      <c r="Y2767" s="70">
        <f t="shared" si="207"/>
        <v>0</v>
      </c>
    </row>
    <row r="2768" spans="1:25" s="8" customFormat="1" x14ac:dyDescent="0.25">
      <c r="A2768" s="70">
        <f t="shared" si="208"/>
        <v>957.15</v>
      </c>
      <c r="B2768" s="70">
        <f t="shared" si="209"/>
        <v>40.725368535832843</v>
      </c>
      <c r="C2768" s="70">
        <f t="shared" si="194"/>
        <v>34.357783718490666</v>
      </c>
      <c r="D2768" s="70">
        <f t="shared" si="192"/>
        <v>32.431861316258832</v>
      </c>
      <c r="E2768" s="70">
        <f t="shared" si="193"/>
        <v>34.357783718490666</v>
      </c>
      <c r="G2768" s="70">
        <f t="shared" si="195"/>
        <v>0</v>
      </c>
      <c r="H2768" s="70">
        <f>SUM(G$2085:$G2768)/($A2768-273.15)</f>
        <v>0</v>
      </c>
      <c r="I2768" s="70">
        <f t="shared" si="196"/>
        <v>0</v>
      </c>
      <c r="J2768" s="70">
        <f t="shared" si="197"/>
        <v>0</v>
      </c>
      <c r="K2768" s="70">
        <f t="shared" si="198"/>
        <v>0</v>
      </c>
      <c r="M2768" s="70">
        <f t="shared" si="199"/>
        <v>0</v>
      </c>
      <c r="N2768" s="70">
        <f>SUM($M$2085:M2768)/($A2768-273.15)</f>
        <v>0</v>
      </c>
      <c r="O2768" s="70">
        <f t="shared" si="200"/>
        <v>0</v>
      </c>
      <c r="P2768" s="70">
        <f t="shared" si="201"/>
        <v>0</v>
      </c>
      <c r="Q2768" s="70">
        <f t="shared" si="202"/>
        <v>0</v>
      </c>
      <c r="S2768" s="8" t="e">
        <f t="shared" si="203"/>
        <v>#DIV/0!</v>
      </c>
      <c r="U2768" s="8">
        <f t="shared" si="204"/>
        <v>33.783858020812495</v>
      </c>
      <c r="V2768" s="8">
        <f t="shared" si="205"/>
        <v>0</v>
      </c>
      <c r="W2768" s="70">
        <f>SUM($V$2085:V2768)/($A2768-273.15)</f>
        <v>0</v>
      </c>
      <c r="X2768" s="70">
        <f t="shared" si="206"/>
        <v>0</v>
      </c>
      <c r="Y2768" s="70">
        <f t="shared" si="207"/>
        <v>0</v>
      </c>
    </row>
    <row r="2769" spans="1:25" s="8" customFormat="1" x14ac:dyDescent="0.25">
      <c r="A2769" s="70">
        <f t="shared" si="208"/>
        <v>958.15</v>
      </c>
      <c r="B2769" s="70">
        <f t="shared" si="209"/>
        <v>40.738334182391014</v>
      </c>
      <c r="C2769" s="70">
        <f t="shared" si="194"/>
        <v>34.36188716466598</v>
      </c>
      <c r="D2769" s="70">
        <f t="shared" si="192"/>
        <v>32.437866586814344</v>
      </c>
      <c r="E2769" s="70">
        <f t="shared" si="193"/>
        <v>34.36188716466598</v>
      </c>
      <c r="G2769" s="70">
        <f t="shared" si="195"/>
        <v>0</v>
      </c>
      <c r="H2769" s="70">
        <f>SUM(G$2085:$G2769)/($A2769-273.15)</f>
        <v>0</v>
      </c>
      <c r="I2769" s="70">
        <f t="shared" si="196"/>
        <v>0</v>
      </c>
      <c r="J2769" s="70">
        <f t="shared" si="197"/>
        <v>0</v>
      </c>
      <c r="K2769" s="70">
        <f t="shared" si="198"/>
        <v>0</v>
      </c>
      <c r="M2769" s="70">
        <f t="shared" si="199"/>
        <v>0</v>
      </c>
      <c r="N2769" s="70">
        <f>SUM($M$2085:M2769)/($A2769-273.15)</f>
        <v>0</v>
      </c>
      <c r="O2769" s="70">
        <f t="shared" si="200"/>
        <v>0</v>
      </c>
      <c r="P2769" s="70">
        <f t="shared" si="201"/>
        <v>0</v>
      </c>
      <c r="Q2769" s="70">
        <f t="shared" si="202"/>
        <v>0</v>
      </c>
      <c r="S2769" s="8" t="e">
        <f t="shared" si="203"/>
        <v>#DIV/0!</v>
      </c>
      <c r="U2769" s="8">
        <f t="shared" si="204"/>
        <v>33.796131773312496</v>
      </c>
      <c r="V2769" s="8">
        <f t="shared" si="205"/>
        <v>0</v>
      </c>
      <c r="W2769" s="70">
        <f>SUM($V$2085:V2769)/($A2769-273.15)</f>
        <v>0</v>
      </c>
      <c r="X2769" s="70">
        <f t="shared" si="206"/>
        <v>0</v>
      </c>
      <c r="Y2769" s="70">
        <f t="shared" si="207"/>
        <v>0</v>
      </c>
    </row>
    <row r="2770" spans="1:25" s="8" customFormat="1" x14ac:dyDescent="0.25">
      <c r="A2770" s="70">
        <f t="shared" si="208"/>
        <v>959.15</v>
      </c>
      <c r="B2770" s="70">
        <f t="shared" si="209"/>
        <v>40.751297872254803</v>
      </c>
      <c r="C2770" s="70">
        <f t="shared" si="194"/>
        <v>34.365987806235644</v>
      </c>
      <c r="D2770" s="70">
        <f t="shared" si="192"/>
        <v>32.443867307611889</v>
      </c>
      <c r="E2770" s="70">
        <f t="shared" si="193"/>
        <v>34.365987806235644</v>
      </c>
      <c r="G2770" s="70">
        <f t="shared" si="195"/>
        <v>0</v>
      </c>
      <c r="H2770" s="70">
        <f>SUM(G$2085:$G2770)/($A2770-273.15)</f>
        <v>0</v>
      </c>
      <c r="I2770" s="70">
        <f t="shared" si="196"/>
        <v>0</v>
      </c>
      <c r="J2770" s="70">
        <f t="shared" si="197"/>
        <v>0</v>
      </c>
      <c r="K2770" s="70">
        <f t="shared" si="198"/>
        <v>0</v>
      </c>
      <c r="M2770" s="70">
        <f t="shared" si="199"/>
        <v>0</v>
      </c>
      <c r="N2770" s="70">
        <f>SUM($M$2085:M2770)/($A2770-273.15)</f>
        <v>0</v>
      </c>
      <c r="O2770" s="70">
        <f t="shared" si="200"/>
        <v>0</v>
      </c>
      <c r="P2770" s="70">
        <f t="shared" si="201"/>
        <v>0</v>
      </c>
      <c r="Q2770" s="70">
        <f t="shared" si="202"/>
        <v>0</v>
      </c>
      <c r="S2770" s="8" t="e">
        <f t="shared" si="203"/>
        <v>#DIV/0!</v>
      </c>
      <c r="U2770" s="8">
        <f t="shared" si="204"/>
        <v>33.8084213758125</v>
      </c>
      <c r="V2770" s="8">
        <f t="shared" si="205"/>
        <v>0</v>
      </c>
      <c r="W2770" s="70">
        <f>SUM($V$2085:V2770)/($A2770-273.15)</f>
        <v>0</v>
      </c>
      <c r="X2770" s="70">
        <f t="shared" si="206"/>
        <v>0</v>
      </c>
      <c r="Y2770" s="70">
        <f t="shared" si="207"/>
        <v>0</v>
      </c>
    </row>
    <row r="2771" spans="1:25" s="8" customFormat="1" x14ac:dyDescent="0.25">
      <c r="A2771" s="70">
        <f t="shared" si="208"/>
        <v>960.15</v>
      </c>
      <c r="B2771" s="70">
        <f t="shared" si="209"/>
        <v>40.764259580260799</v>
      </c>
      <c r="C2771" s="70">
        <f t="shared" si="194"/>
        <v>34.370085651671431</v>
      </c>
      <c r="D2771" s="70">
        <f t="shared" si="192"/>
        <v>32.449863469373398</v>
      </c>
      <c r="E2771" s="70">
        <f t="shared" si="193"/>
        <v>34.370085651671431</v>
      </c>
      <c r="G2771" s="70">
        <f t="shared" si="195"/>
        <v>0</v>
      </c>
      <c r="H2771" s="70">
        <f>SUM(G$2085:$G2771)/($A2771-273.15)</f>
        <v>0</v>
      </c>
      <c r="I2771" s="70">
        <f t="shared" si="196"/>
        <v>0</v>
      </c>
      <c r="J2771" s="70">
        <f t="shared" si="197"/>
        <v>0</v>
      </c>
      <c r="K2771" s="70">
        <f t="shared" si="198"/>
        <v>0</v>
      </c>
      <c r="M2771" s="70">
        <f t="shared" si="199"/>
        <v>0</v>
      </c>
      <c r="N2771" s="70">
        <f>SUM($M$2085:M2771)/($A2771-273.15)</f>
        <v>0</v>
      </c>
      <c r="O2771" s="70">
        <f t="shared" si="200"/>
        <v>0</v>
      </c>
      <c r="P2771" s="70">
        <f t="shared" si="201"/>
        <v>0</v>
      </c>
      <c r="Q2771" s="70">
        <f t="shared" si="202"/>
        <v>0</v>
      </c>
      <c r="S2771" s="8" t="e">
        <f t="shared" si="203"/>
        <v>#DIV/0!</v>
      </c>
      <c r="U2771" s="8">
        <f t="shared" si="204"/>
        <v>33.820726828312495</v>
      </c>
      <c r="V2771" s="8">
        <f t="shared" si="205"/>
        <v>0</v>
      </c>
      <c r="W2771" s="70">
        <f>SUM($V$2085:V2771)/($A2771-273.15)</f>
        <v>0</v>
      </c>
      <c r="X2771" s="70">
        <f t="shared" si="206"/>
        <v>0</v>
      </c>
      <c r="Y2771" s="70">
        <f t="shared" si="207"/>
        <v>0</v>
      </c>
    </row>
    <row r="2772" spans="1:25" s="8" customFormat="1" x14ac:dyDescent="0.25">
      <c r="A2772" s="70">
        <f t="shared" si="208"/>
        <v>961.15</v>
      </c>
      <c r="B2772" s="70">
        <f t="shared" si="209"/>
        <v>40.777219281376439</v>
      </c>
      <c r="C2772" s="70">
        <f t="shared" si="194"/>
        <v>34.374180709401074</v>
      </c>
      <c r="D2772" s="70">
        <f t="shared" si="192"/>
        <v>32.455855062869063</v>
      </c>
      <c r="E2772" s="70">
        <f t="shared" si="193"/>
        <v>34.374180709401074</v>
      </c>
      <c r="G2772" s="70">
        <f t="shared" si="195"/>
        <v>0</v>
      </c>
      <c r="H2772" s="70">
        <f>SUM(G$2085:$G2772)/($A2772-273.15)</f>
        <v>0</v>
      </c>
      <c r="I2772" s="70">
        <f t="shared" si="196"/>
        <v>0</v>
      </c>
      <c r="J2772" s="70">
        <f t="shared" si="197"/>
        <v>0</v>
      </c>
      <c r="K2772" s="70">
        <f t="shared" si="198"/>
        <v>0</v>
      </c>
      <c r="M2772" s="70">
        <f t="shared" si="199"/>
        <v>0</v>
      </c>
      <c r="N2772" s="70">
        <f>SUM($M$2085:M2772)/($A2772-273.15)</f>
        <v>0</v>
      </c>
      <c r="O2772" s="70">
        <f t="shared" si="200"/>
        <v>0</v>
      </c>
      <c r="P2772" s="70">
        <f t="shared" si="201"/>
        <v>0</v>
      </c>
      <c r="Q2772" s="70">
        <f t="shared" si="202"/>
        <v>0</v>
      </c>
      <c r="S2772" s="8" t="e">
        <f t="shared" si="203"/>
        <v>#DIV/0!</v>
      </c>
      <c r="U2772" s="8">
        <f t="shared" si="204"/>
        <v>33.8330481308125</v>
      </c>
      <c r="V2772" s="8">
        <f t="shared" si="205"/>
        <v>0</v>
      </c>
      <c r="W2772" s="70">
        <f>SUM($V$2085:V2772)/($A2772-273.15)</f>
        <v>0</v>
      </c>
      <c r="X2772" s="70">
        <f t="shared" si="206"/>
        <v>0</v>
      </c>
      <c r="Y2772" s="70">
        <f t="shared" si="207"/>
        <v>0</v>
      </c>
    </row>
    <row r="2773" spans="1:25" s="8" customFormat="1" x14ac:dyDescent="0.25">
      <c r="A2773" s="70">
        <f t="shared" si="208"/>
        <v>962.15</v>
      </c>
      <c r="B2773" s="70">
        <f t="shared" si="209"/>
        <v>40.790176950699205</v>
      </c>
      <c r="C2773" s="70">
        <f t="shared" si="194"/>
        <v>34.378272987808536</v>
      </c>
      <c r="D2773" s="70">
        <f t="shared" si="192"/>
        <v>32.461842078917002</v>
      </c>
      <c r="E2773" s="70">
        <f t="shared" si="193"/>
        <v>34.378272987808536</v>
      </c>
      <c r="G2773" s="70">
        <f t="shared" si="195"/>
        <v>0</v>
      </c>
      <c r="H2773" s="70">
        <f>SUM(G$2085:$G2773)/($A2773-273.15)</f>
        <v>0</v>
      </c>
      <c r="I2773" s="70">
        <f t="shared" si="196"/>
        <v>0</v>
      </c>
      <c r="J2773" s="70">
        <f t="shared" si="197"/>
        <v>0</v>
      </c>
      <c r="K2773" s="70">
        <f t="shared" si="198"/>
        <v>0</v>
      </c>
      <c r="M2773" s="70">
        <f t="shared" si="199"/>
        <v>0</v>
      </c>
      <c r="N2773" s="70">
        <f>SUM($M$2085:M2773)/($A2773-273.15)</f>
        <v>0</v>
      </c>
      <c r="O2773" s="70">
        <f t="shared" si="200"/>
        <v>0</v>
      </c>
      <c r="P2773" s="70">
        <f t="shared" si="201"/>
        <v>0</v>
      </c>
      <c r="Q2773" s="70">
        <f t="shared" si="202"/>
        <v>0</v>
      </c>
      <c r="S2773" s="8" t="e">
        <f t="shared" si="203"/>
        <v>#DIV/0!</v>
      </c>
      <c r="U2773" s="8">
        <f t="shared" si="204"/>
        <v>33.845385283312496</v>
      </c>
      <c r="V2773" s="8">
        <f t="shared" si="205"/>
        <v>0</v>
      </c>
      <c r="W2773" s="70">
        <f>SUM($V$2085:V2773)/($A2773-273.15)</f>
        <v>0</v>
      </c>
      <c r="X2773" s="70">
        <f t="shared" si="206"/>
        <v>0</v>
      </c>
      <c r="Y2773" s="70">
        <f t="shared" si="207"/>
        <v>0</v>
      </c>
    </row>
    <row r="2774" spans="1:25" s="8" customFormat="1" x14ac:dyDescent="0.25">
      <c r="A2774" s="70">
        <f t="shared" si="208"/>
        <v>963.15</v>
      </c>
      <c r="B2774" s="70">
        <f t="shared" si="209"/>
        <v>40.803132563455769</v>
      </c>
      <c r="C2774" s="70">
        <f t="shared" si="194"/>
        <v>34.382362495234297</v>
      </c>
      <c r="D2774" s="70">
        <f t="shared" si="192"/>
        <v>32.467824508382989</v>
      </c>
      <c r="E2774" s="70">
        <f t="shared" si="193"/>
        <v>34.382362495234297</v>
      </c>
      <c r="G2774" s="70">
        <f t="shared" si="195"/>
        <v>0</v>
      </c>
      <c r="H2774" s="70">
        <f>SUM(G$2085:$G2774)/($A2774-273.15)</f>
        <v>0</v>
      </c>
      <c r="I2774" s="70">
        <f t="shared" si="196"/>
        <v>0</v>
      </c>
      <c r="J2774" s="70">
        <f t="shared" si="197"/>
        <v>0</v>
      </c>
      <c r="K2774" s="70">
        <f t="shared" si="198"/>
        <v>0</v>
      </c>
      <c r="M2774" s="70">
        <f t="shared" si="199"/>
        <v>0</v>
      </c>
      <c r="N2774" s="70">
        <f>SUM($M$2085:M2774)/($A2774-273.15)</f>
        <v>0</v>
      </c>
      <c r="O2774" s="70">
        <f t="shared" si="200"/>
        <v>0</v>
      </c>
      <c r="P2774" s="70">
        <f t="shared" si="201"/>
        <v>0</v>
      </c>
      <c r="Q2774" s="70">
        <f t="shared" si="202"/>
        <v>0</v>
      </c>
      <c r="S2774" s="8" t="e">
        <f t="shared" si="203"/>
        <v>#DIV/0!</v>
      </c>
      <c r="U2774" s="8">
        <f t="shared" si="204"/>
        <v>33.857738285812502</v>
      </c>
      <c r="V2774" s="8">
        <f t="shared" si="205"/>
        <v>0</v>
      </c>
      <c r="W2774" s="70">
        <f>SUM($V$2085:V2774)/($A2774-273.15)</f>
        <v>0</v>
      </c>
      <c r="X2774" s="70">
        <f t="shared" si="206"/>
        <v>0</v>
      </c>
      <c r="Y2774" s="70">
        <f t="shared" si="207"/>
        <v>0</v>
      </c>
    </row>
    <row r="2775" spans="1:25" s="8" customFormat="1" x14ac:dyDescent="0.25">
      <c r="A2775" s="70">
        <f t="shared" si="208"/>
        <v>964.15</v>
      </c>
      <c r="B2775" s="70">
        <f t="shared" si="209"/>
        <v>40.816086095001189</v>
      </c>
      <c r="C2775" s="70">
        <f t="shared" si="194"/>
        <v>34.386449239975576</v>
      </c>
      <c r="D2775" s="70">
        <f t="shared" si="192"/>
        <v>32.473802342180122</v>
      </c>
      <c r="E2775" s="70">
        <f t="shared" si="193"/>
        <v>34.386449239975576</v>
      </c>
      <c r="G2775" s="70">
        <f t="shared" si="195"/>
        <v>0</v>
      </c>
      <c r="H2775" s="70">
        <f>SUM(G$2085:$G2775)/($A2775-273.15)</f>
        <v>0</v>
      </c>
      <c r="I2775" s="70">
        <f t="shared" si="196"/>
        <v>0</v>
      </c>
      <c r="J2775" s="70">
        <f t="shared" si="197"/>
        <v>0</v>
      </c>
      <c r="K2775" s="70">
        <f t="shared" si="198"/>
        <v>0</v>
      </c>
      <c r="M2775" s="70">
        <f t="shared" si="199"/>
        <v>0</v>
      </c>
      <c r="N2775" s="70">
        <f>SUM($M$2085:M2775)/($A2775-273.15)</f>
        <v>0</v>
      </c>
      <c r="O2775" s="70">
        <f t="shared" si="200"/>
        <v>0</v>
      </c>
      <c r="P2775" s="70">
        <f t="shared" si="201"/>
        <v>0</v>
      </c>
      <c r="Q2775" s="70">
        <f t="shared" si="202"/>
        <v>0</v>
      </c>
      <c r="S2775" s="8" t="e">
        <f t="shared" si="203"/>
        <v>#DIV/0!</v>
      </c>
      <c r="U2775" s="8">
        <f t="shared" si="204"/>
        <v>33.870107138312498</v>
      </c>
      <c r="V2775" s="8">
        <f t="shared" si="205"/>
        <v>0</v>
      </c>
      <c r="W2775" s="70">
        <f>SUM($V$2085:V2775)/($A2775-273.15)</f>
        <v>0</v>
      </c>
      <c r="X2775" s="70">
        <f t="shared" si="206"/>
        <v>0</v>
      </c>
      <c r="Y2775" s="70">
        <f t="shared" si="207"/>
        <v>0</v>
      </c>
    </row>
    <row r="2776" spans="1:25" s="8" customFormat="1" x14ac:dyDescent="0.25">
      <c r="A2776" s="70">
        <f t="shared" si="208"/>
        <v>965.15</v>
      </c>
      <c r="B2776" s="70">
        <f t="shared" si="209"/>
        <v>40.829037520818169</v>
      </c>
      <c r="C2776" s="70">
        <f t="shared" si="194"/>
        <v>34.390533230286628</v>
      </c>
      <c r="D2776" s="70">
        <f t="shared" si="192"/>
        <v>32.479775571268576</v>
      </c>
      <c r="E2776" s="70">
        <f t="shared" si="193"/>
        <v>34.390533230286628</v>
      </c>
      <c r="G2776" s="70">
        <f t="shared" si="195"/>
        <v>0</v>
      </c>
      <c r="H2776" s="70">
        <f>SUM(G$2085:$G2776)/($A2776-273.15)</f>
        <v>0</v>
      </c>
      <c r="I2776" s="70">
        <f t="shared" si="196"/>
        <v>0</v>
      </c>
      <c r="J2776" s="70">
        <f t="shared" si="197"/>
        <v>0</v>
      </c>
      <c r="K2776" s="70">
        <f t="shared" si="198"/>
        <v>0</v>
      </c>
      <c r="M2776" s="70">
        <f t="shared" si="199"/>
        <v>0</v>
      </c>
      <c r="N2776" s="70">
        <f>SUM($M$2085:M2776)/($A2776-273.15)</f>
        <v>0</v>
      </c>
      <c r="O2776" s="70">
        <f t="shared" si="200"/>
        <v>0</v>
      </c>
      <c r="P2776" s="70">
        <f t="shared" si="201"/>
        <v>0</v>
      </c>
      <c r="Q2776" s="70">
        <f t="shared" si="202"/>
        <v>0</v>
      </c>
      <c r="S2776" s="8" t="e">
        <f t="shared" si="203"/>
        <v>#DIV/0!</v>
      </c>
      <c r="U2776" s="8">
        <f t="shared" si="204"/>
        <v>33.882491840812499</v>
      </c>
      <c r="V2776" s="8">
        <f t="shared" si="205"/>
        <v>0</v>
      </c>
      <c r="W2776" s="70">
        <f>SUM($V$2085:V2776)/($A2776-273.15)</f>
        <v>0</v>
      </c>
      <c r="X2776" s="70">
        <f t="shared" si="206"/>
        <v>0</v>
      </c>
      <c r="Y2776" s="70">
        <f t="shared" si="207"/>
        <v>0</v>
      </c>
    </row>
    <row r="2777" spans="1:25" s="8" customFormat="1" x14ac:dyDescent="0.25">
      <c r="A2777" s="70">
        <f t="shared" si="208"/>
        <v>966.15</v>
      </c>
      <c r="B2777" s="70">
        <f t="shared" si="209"/>
        <v>40.841986816516219</v>
      </c>
      <c r="C2777" s="70">
        <f t="shared" si="194"/>
        <v>34.394614474379047</v>
      </c>
      <c r="D2777" s="70">
        <f t="shared" si="192"/>
        <v>32.485744186655261</v>
      </c>
      <c r="E2777" s="70">
        <f t="shared" si="193"/>
        <v>34.394614474379047</v>
      </c>
      <c r="G2777" s="70">
        <f t="shared" si="195"/>
        <v>0</v>
      </c>
      <c r="H2777" s="70">
        <f>SUM(G$2085:$G2777)/($A2777-273.15)</f>
        <v>0</v>
      </c>
      <c r="I2777" s="70">
        <f t="shared" si="196"/>
        <v>0</v>
      </c>
      <c r="J2777" s="70">
        <f t="shared" si="197"/>
        <v>0</v>
      </c>
      <c r="K2777" s="70">
        <f t="shared" si="198"/>
        <v>0</v>
      </c>
      <c r="M2777" s="70">
        <f t="shared" si="199"/>
        <v>0</v>
      </c>
      <c r="N2777" s="70">
        <f>SUM($M$2085:M2777)/($A2777-273.15)</f>
        <v>0</v>
      </c>
      <c r="O2777" s="70">
        <f t="shared" si="200"/>
        <v>0</v>
      </c>
      <c r="P2777" s="70">
        <f t="shared" si="201"/>
        <v>0</v>
      </c>
      <c r="Q2777" s="70">
        <f t="shared" si="202"/>
        <v>0</v>
      </c>
      <c r="S2777" s="8" t="e">
        <f t="shared" si="203"/>
        <v>#DIV/0!</v>
      </c>
      <c r="U2777" s="8">
        <f t="shared" si="204"/>
        <v>33.894892393312496</v>
      </c>
      <c r="V2777" s="8">
        <f t="shared" si="205"/>
        <v>0</v>
      </c>
      <c r="W2777" s="70">
        <f>SUM($V$2085:V2777)/($A2777-273.15)</f>
        <v>0</v>
      </c>
      <c r="X2777" s="70">
        <f t="shared" si="206"/>
        <v>0</v>
      </c>
      <c r="Y2777" s="70">
        <f t="shared" si="207"/>
        <v>0</v>
      </c>
    </row>
    <row r="2778" spans="1:25" s="8" customFormat="1" x14ac:dyDescent="0.25">
      <c r="A2778" s="70">
        <f t="shared" si="208"/>
        <v>967.15</v>
      </c>
      <c r="B2778" s="70">
        <f t="shared" si="209"/>
        <v>40.854933957830838</v>
      </c>
      <c r="C2778" s="70">
        <f t="shared" si="194"/>
        <v>34.398692980421956</v>
      </c>
      <c r="D2778" s="70">
        <f t="shared" si="192"/>
        <v>32.491708179393562</v>
      </c>
      <c r="E2778" s="70">
        <f t="shared" si="193"/>
        <v>34.398692980421956</v>
      </c>
      <c r="G2778" s="70">
        <f t="shared" si="195"/>
        <v>0</v>
      </c>
      <c r="H2778" s="70">
        <f>SUM(G$2085:$G2778)/($A2778-273.15)</f>
        <v>0</v>
      </c>
      <c r="I2778" s="70">
        <f t="shared" si="196"/>
        <v>0</v>
      </c>
      <c r="J2778" s="70">
        <f t="shared" si="197"/>
        <v>0</v>
      </c>
      <c r="K2778" s="70">
        <f t="shared" si="198"/>
        <v>0</v>
      </c>
      <c r="M2778" s="70">
        <f t="shared" si="199"/>
        <v>0</v>
      </c>
      <c r="N2778" s="70">
        <f>SUM($M$2085:M2778)/($A2778-273.15)</f>
        <v>0</v>
      </c>
      <c r="O2778" s="70">
        <f t="shared" si="200"/>
        <v>0</v>
      </c>
      <c r="P2778" s="70">
        <f t="shared" si="201"/>
        <v>0</v>
      </c>
      <c r="Q2778" s="70">
        <f t="shared" si="202"/>
        <v>0</v>
      </c>
      <c r="S2778" s="8" t="e">
        <f t="shared" si="203"/>
        <v>#DIV/0!</v>
      </c>
      <c r="U2778" s="8">
        <f t="shared" si="204"/>
        <v>33.907308795812497</v>
      </c>
      <c r="V2778" s="8">
        <f t="shared" si="205"/>
        <v>0</v>
      </c>
      <c r="W2778" s="70">
        <f>SUM($V$2085:V2778)/($A2778-273.15)</f>
        <v>0</v>
      </c>
      <c r="X2778" s="70">
        <f t="shared" si="206"/>
        <v>0</v>
      </c>
      <c r="Y2778" s="70">
        <f t="shared" si="207"/>
        <v>0</v>
      </c>
    </row>
    <row r="2779" spans="1:25" s="8" customFormat="1" x14ac:dyDescent="0.25">
      <c r="A2779" s="70">
        <f t="shared" si="208"/>
        <v>968.15</v>
      </c>
      <c r="B2779" s="70">
        <f t="shared" si="209"/>
        <v>40.867878920622822</v>
      </c>
      <c r="C2779" s="70">
        <f t="shared" si="194"/>
        <v>34.402768756542343</v>
      </c>
      <c r="D2779" s="70">
        <f t="shared" si="192"/>
        <v>32.497667540583059</v>
      </c>
      <c r="E2779" s="70">
        <f t="shared" si="193"/>
        <v>34.402768756542343</v>
      </c>
      <c r="G2779" s="70">
        <f t="shared" si="195"/>
        <v>0</v>
      </c>
      <c r="H2779" s="70">
        <f>SUM(G$2085:$G2779)/($A2779-273.15)</f>
        <v>0</v>
      </c>
      <c r="I2779" s="70">
        <f t="shared" si="196"/>
        <v>0</v>
      </c>
      <c r="J2779" s="70">
        <f t="shared" si="197"/>
        <v>0</v>
      </c>
      <c r="K2779" s="70">
        <f t="shared" si="198"/>
        <v>0</v>
      </c>
      <c r="M2779" s="70">
        <f t="shared" si="199"/>
        <v>0</v>
      </c>
      <c r="N2779" s="70">
        <f>SUM($M$2085:M2779)/($A2779-273.15)</f>
        <v>0</v>
      </c>
      <c r="O2779" s="70">
        <f t="shared" si="200"/>
        <v>0</v>
      </c>
      <c r="P2779" s="70">
        <f t="shared" si="201"/>
        <v>0</v>
      </c>
      <c r="Q2779" s="70">
        <f t="shared" si="202"/>
        <v>0</v>
      </c>
      <c r="S2779" s="8" t="e">
        <f t="shared" si="203"/>
        <v>#DIV/0!</v>
      </c>
      <c r="U2779" s="8">
        <f t="shared" si="204"/>
        <v>33.919741048312495</v>
      </c>
      <c r="V2779" s="8">
        <f t="shared" si="205"/>
        <v>0</v>
      </c>
      <c r="W2779" s="70">
        <f>SUM($V$2085:V2779)/($A2779-273.15)</f>
        <v>0</v>
      </c>
      <c r="X2779" s="70">
        <f t="shared" si="206"/>
        <v>0</v>
      </c>
      <c r="Y2779" s="70">
        <f t="shared" si="207"/>
        <v>0</v>
      </c>
    </row>
    <row r="2780" spans="1:25" s="8" customFormat="1" x14ac:dyDescent="0.25">
      <c r="A2780" s="70">
        <f t="shared" si="208"/>
        <v>969.15</v>
      </c>
      <c r="B2780" s="70">
        <f t="shared" si="209"/>
        <v>40.880821680877439</v>
      </c>
      <c r="C2780" s="70">
        <f t="shared" si="194"/>
        <v>34.406841810825284</v>
      </c>
      <c r="D2780" s="70">
        <f t="shared" si="192"/>
        <v>32.503622261369202</v>
      </c>
      <c r="E2780" s="70">
        <f t="shared" si="193"/>
        <v>34.406841810825284</v>
      </c>
      <c r="G2780" s="70">
        <f t="shared" si="195"/>
        <v>0</v>
      </c>
      <c r="H2780" s="70">
        <f>SUM(G$2085:$G2780)/($A2780-273.15)</f>
        <v>0</v>
      </c>
      <c r="I2780" s="70">
        <f t="shared" si="196"/>
        <v>0</v>
      </c>
      <c r="J2780" s="70">
        <f t="shared" si="197"/>
        <v>0</v>
      </c>
      <c r="K2780" s="70">
        <f t="shared" si="198"/>
        <v>0</v>
      </c>
      <c r="M2780" s="70">
        <f t="shared" si="199"/>
        <v>0</v>
      </c>
      <c r="N2780" s="70">
        <f>SUM($M$2085:M2780)/($A2780-273.15)</f>
        <v>0</v>
      </c>
      <c r="O2780" s="70">
        <f t="shared" si="200"/>
        <v>0</v>
      </c>
      <c r="P2780" s="70">
        <f t="shared" si="201"/>
        <v>0</v>
      </c>
      <c r="Q2780" s="70">
        <f t="shared" si="202"/>
        <v>0</v>
      </c>
      <c r="S2780" s="8" t="e">
        <f t="shared" si="203"/>
        <v>#DIV/0!</v>
      </c>
      <c r="U2780" s="8">
        <f t="shared" si="204"/>
        <v>33.932189150812498</v>
      </c>
      <c r="V2780" s="8">
        <f t="shared" si="205"/>
        <v>0</v>
      </c>
      <c r="W2780" s="70">
        <f>SUM($V$2085:V2780)/($A2780-273.15)</f>
        <v>0</v>
      </c>
      <c r="X2780" s="70">
        <f t="shared" si="206"/>
        <v>0</v>
      </c>
      <c r="Y2780" s="70">
        <f t="shared" si="207"/>
        <v>0</v>
      </c>
    </row>
    <row r="2781" spans="1:25" s="8" customFormat="1" x14ac:dyDescent="0.25">
      <c r="A2781" s="70">
        <f t="shared" si="208"/>
        <v>970.15</v>
      </c>
      <c r="B2781" s="70">
        <f t="shared" si="209"/>
        <v>40.893762214703614</v>
      </c>
      <c r="C2781" s="70">
        <f t="shared" si="194"/>
        <v>34.410912151314186</v>
      </c>
      <c r="D2781" s="70">
        <f t="shared" si="192"/>
        <v>32.509572332943087</v>
      </c>
      <c r="E2781" s="70">
        <f t="shared" si="193"/>
        <v>34.410912151314186</v>
      </c>
      <c r="G2781" s="70">
        <f t="shared" si="195"/>
        <v>0</v>
      </c>
      <c r="H2781" s="70">
        <f>SUM(G$2085:$G2781)/($A2781-273.15)</f>
        <v>0</v>
      </c>
      <c r="I2781" s="70">
        <f t="shared" si="196"/>
        <v>0</v>
      </c>
      <c r="J2781" s="70">
        <f t="shared" si="197"/>
        <v>0</v>
      </c>
      <c r="K2781" s="70">
        <f t="shared" si="198"/>
        <v>0</v>
      </c>
      <c r="M2781" s="70">
        <f t="shared" si="199"/>
        <v>0</v>
      </c>
      <c r="N2781" s="70">
        <f>SUM($M$2085:M2781)/($A2781-273.15)</f>
        <v>0</v>
      </c>
      <c r="O2781" s="70">
        <f t="shared" si="200"/>
        <v>0</v>
      </c>
      <c r="P2781" s="70">
        <f t="shared" si="201"/>
        <v>0</v>
      </c>
      <c r="Q2781" s="70">
        <f t="shared" si="202"/>
        <v>0</v>
      </c>
      <c r="S2781" s="8" t="e">
        <f t="shared" si="203"/>
        <v>#DIV/0!</v>
      </c>
      <c r="U2781" s="8">
        <f t="shared" si="204"/>
        <v>33.944653103312497</v>
      </c>
      <c r="V2781" s="8">
        <f t="shared" si="205"/>
        <v>0</v>
      </c>
      <c r="W2781" s="70">
        <f>SUM($V$2085:V2781)/($A2781-273.15)</f>
        <v>0</v>
      </c>
      <c r="X2781" s="70">
        <f t="shared" si="206"/>
        <v>0</v>
      </c>
      <c r="Y2781" s="70">
        <f t="shared" si="207"/>
        <v>0</v>
      </c>
    </row>
    <row r="2782" spans="1:25" s="8" customFormat="1" x14ac:dyDescent="0.25">
      <c r="A2782" s="70">
        <f t="shared" si="208"/>
        <v>971.15</v>
      </c>
      <c r="B2782" s="70">
        <f t="shared" si="209"/>
        <v>40.906700498333272</v>
      </c>
      <c r="C2782" s="70">
        <f t="shared" si="194"/>
        <v>34.414979786011081</v>
      </c>
      <c r="D2782" s="70">
        <f t="shared" si="192"/>
        <v>32.5155177465411</v>
      </c>
      <c r="E2782" s="70">
        <f t="shared" si="193"/>
        <v>34.414979786011081</v>
      </c>
      <c r="G2782" s="70">
        <f t="shared" si="195"/>
        <v>0</v>
      </c>
      <c r="H2782" s="70">
        <f>SUM(G$2085:$G2782)/($A2782-273.15)</f>
        <v>0</v>
      </c>
      <c r="I2782" s="70">
        <f t="shared" si="196"/>
        <v>0</v>
      </c>
      <c r="J2782" s="70">
        <f t="shared" si="197"/>
        <v>0</v>
      </c>
      <c r="K2782" s="70">
        <f t="shared" si="198"/>
        <v>0</v>
      </c>
      <c r="M2782" s="70">
        <f t="shared" si="199"/>
        <v>0</v>
      </c>
      <c r="N2782" s="70">
        <f>SUM($M$2085:M2782)/($A2782-273.15)</f>
        <v>0</v>
      </c>
      <c r="O2782" s="70">
        <f t="shared" si="200"/>
        <v>0</v>
      </c>
      <c r="P2782" s="70">
        <f t="shared" si="201"/>
        <v>0</v>
      </c>
      <c r="Q2782" s="70">
        <f t="shared" si="202"/>
        <v>0</v>
      </c>
      <c r="S2782" s="8" t="e">
        <f t="shared" si="203"/>
        <v>#DIV/0!</v>
      </c>
      <c r="U2782" s="8">
        <f t="shared" si="204"/>
        <v>33.9571329058125</v>
      </c>
      <c r="V2782" s="8">
        <f t="shared" si="205"/>
        <v>0</v>
      </c>
      <c r="W2782" s="70">
        <f>SUM($V$2085:V2782)/($A2782-273.15)</f>
        <v>0</v>
      </c>
      <c r="X2782" s="70">
        <f t="shared" si="206"/>
        <v>0</v>
      </c>
      <c r="Y2782" s="70">
        <f t="shared" si="207"/>
        <v>0</v>
      </c>
    </row>
    <row r="2783" spans="1:25" s="8" customFormat="1" x14ac:dyDescent="0.25">
      <c r="A2783" s="70">
        <f t="shared" si="208"/>
        <v>972.15</v>
      </c>
      <c r="B2783" s="70">
        <f t="shared" si="209"/>
        <v>40.919636508120483</v>
      </c>
      <c r="C2783" s="70">
        <f t="shared" si="194"/>
        <v>34.419044722876869</v>
      </c>
      <c r="D2783" s="70">
        <f t="shared" si="192"/>
        <v>32.52145849344469</v>
      </c>
      <c r="E2783" s="70">
        <f t="shared" si="193"/>
        <v>34.419044722876869</v>
      </c>
      <c r="G2783" s="70">
        <f t="shared" si="195"/>
        <v>0</v>
      </c>
      <c r="H2783" s="70">
        <f>SUM(G$2085:$G2783)/($A2783-273.15)</f>
        <v>0</v>
      </c>
      <c r="I2783" s="70">
        <f t="shared" si="196"/>
        <v>0</v>
      </c>
      <c r="J2783" s="70">
        <f t="shared" si="197"/>
        <v>0</v>
      </c>
      <c r="K2783" s="70">
        <f t="shared" si="198"/>
        <v>0</v>
      </c>
      <c r="M2783" s="70">
        <f t="shared" si="199"/>
        <v>0</v>
      </c>
      <c r="N2783" s="70">
        <f>SUM($M$2085:M2783)/($A2783-273.15)</f>
        <v>0</v>
      </c>
      <c r="O2783" s="70">
        <f t="shared" si="200"/>
        <v>0</v>
      </c>
      <c r="P2783" s="70">
        <f t="shared" si="201"/>
        <v>0</v>
      </c>
      <c r="Q2783" s="70">
        <f t="shared" si="202"/>
        <v>0</v>
      </c>
      <c r="S2783" s="8" t="e">
        <f t="shared" si="203"/>
        <v>#DIV/0!</v>
      </c>
      <c r="U2783" s="8">
        <f t="shared" si="204"/>
        <v>33.969628558312493</v>
      </c>
      <c r="V2783" s="8">
        <f t="shared" si="205"/>
        <v>0</v>
      </c>
      <c r="W2783" s="70">
        <f>SUM($V$2085:V2783)/($A2783-273.15)</f>
        <v>0</v>
      </c>
      <c r="X2783" s="70">
        <f t="shared" si="206"/>
        <v>0</v>
      </c>
      <c r="Y2783" s="70">
        <f t="shared" si="207"/>
        <v>0</v>
      </c>
    </row>
    <row r="2784" spans="1:25" s="8" customFormat="1" x14ac:dyDescent="0.25">
      <c r="A2784" s="70">
        <f t="shared" si="208"/>
        <v>973.15</v>
      </c>
      <c r="B2784" s="70">
        <f t="shared" si="209"/>
        <v>40.932570220540754</v>
      </c>
      <c r="C2784" s="70">
        <f t="shared" si="194"/>
        <v>34.423106969831551</v>
      </c>
      <c r="D2784" s="70">
        <f t="shared" si="192"/>
        <v>32.527394564980114</v>
      </c>
      <c r="E2784" s="70">
        <f t="shared" si="193"/>
        <v>34.423106969831551</v>
      </c>
      <c r="G2784" s="70">
        <f t="shared" si="195"/>
        <v>0</v>
      </c>
      <c r="H2784" s="70">
        <f>SUM(G$2085:$G2784)/($A2784-273.15)</f>
        <v>0</v>
      </c>
      <c r="I2784" s="70">
        <f t="shared" si="196"/>
        <v>0</v>
      </c>
      <c r="J2784" s="70">
        <f t="shared" si="197"/>
        <v>0</v>
      </c>
      <c r="K2784" s="70">
        <f t="shared" si="198"/>
        <v>0</v>
      </c>
      <c r="M2784" s="70">
        <f t="shared" si="199"/>
        <v>0</v>
      </c>
      <c r="N2784" s="70">
        <f>SUM($M$2085:M2784)/($A2784-273.15)</f>
        <v>0</v>
      </c>
      <c r="O2784" s="70">
        <f t="shared" si="200"/>
        <v>0</v>
      </c>
      <c r="P2784" s="70">
        <f t="shared" si="201"/>
        <v>0</v>
      </c>
      <c r="Q2784" s="70">
        <f t="shared" si="202"/>
        <v>0</v>
      </c>
      <c r="S2784" s="8" t="e">
        <f t="shared" si="203"/>
        <v>#DIV/0!</v>
      </c>
      <c r="U2784" s="8">
        <f>33.349+(2.057/1000)*$A2784-(18.327*100000)/$A2784/$A2784-(0.232*0.000001)*$A2784*$A2784</f>
        <v>33.195834180432762</v>
      </c>
      <c r="V2784" s="8">
        <f t="shared" si="205"/>
        <v>0</v>
      </c>
      <c r="W2784" s="70">
        <f>SUM($V$2085:V2784)/($A2784-273.15)</f>
        <v>0</v>
      </c>
      <c r="X2784" s="70">
        <f t="shared" si="206"/>
        <v>0</v>
      </c>
      <c r="Y2784" s="70">
        <f t="shared" si="207"/>
        <v>0</v>
      </c>
    </row>
    <row r="2785" spans="1:25" s="8" customFormat="1" x14ac:dyDescent="0.25">
      <c r="A2785" s="70">
        <f t="shared" si="208"/>
        <v>974.15</v>
      </c>
      <c r="B2785" s="70">
        <f t="shared" si="209"/>
        <v>40.945501612190284</v>
      </c>
      <c r="C2785" s="70">
        <f t="shared" si="194"/>
        <v>34.427166534754527</v>
      </c>
      <c r="D2785" s="70">
        <f t="shared" si="192"/>
        <v>32.533325952518076</v>
      </c>
      <c r="E2785" s="70">
        <f t="shared" si="193"/>
        <v>34.427166534754527</v>
      </c>
      <c r="G2785" s="70">
        <f t="shared" si="195"/>
        <v>0</v>
      </c>
      <c r="H2785" s="70">
        <f>SUM(G$2085:$G2785)/($A2785-273.15)</f>
        <v>0</v>
      </c>
      <c r="I2785" s="70">
        <f t="shared" si="196"/>
        <v>0</v>
      </c>
      <c r="J2785" s="70">
        <f t="shared" si="197"/>
        <v>0</v>
      </c>
      <c r="K2785" s="70">
        <f t="shared" si="198"/>
        <v>0</v>
      </c>
      <c r="M2785" s="70">
        <f t="shared" si="199"/>
        <v>0</v>
      </c>
      <c r="N2785" s="70">
        <f>SUM($M$2085:M2785)/($A2785-273.15)</f>
        <v>0</v>
      </c>
      <c r="O2785" s="70">
        <f t="shared" si="200"/>
        <v>0</v>
      </c>
      <c r="P2785" s="70">
        <f t="shared" si="201"/>
        <v>0</v>
      </c>
      <c r="Q2785" s="70">
        <f t="shared" si="202"/>
        <v>0</v>
      </c>
      <c r="S2785" s="8" t="e">
        <f t="shared" si="203"/>
        <v>#DIV/0!</v>
      </c>
      <c r="U2785" s="8">
        <f t="shared" ref="U2785:U2848" si="210">33.349+(2.057/1000)*$A2785-(18.327*100000)/$A2785/$A2785-(0.232*0.000001)*$A2785*$A2785</f>
        <v>33.201410526733703</v>
      </c>
      <c r="V2785" s="8">
        <f t="shared" si="205"/>
        <v>0</v>
      </c>
      <c r="W2785" s="70">
        <f>SUM($V$2085:V2785)/($A2785-273.15)</f>
        <v>0</v>
      </c>
      <c r="X2785" s="70">
        <f t="shared" si="206"/>
        <v>0</v>
      </c>
      <c r="Y2785" s="70">
        <f t="shared" si="207"/>
        <v>0</v>
      </c>
    </row>
    <row r="2786" spans="1:25" s="8" customFormat="1" x14ac:dyDescent="0.25">
      <c r="A2786" s="70">
        <f t="shared" si="208"/>
        <v>975.15</v>
      </c>
      <c r="B2786" s="70">
        <f t="shared" si="209"/>
        <v>40.958430659785208</v>
      </c>
      <c r="C2786" s="70">
        <f t="shared" si="194"/>
        <v>34.431223425484795</v>
      </c>
      <c r="D2786" s="70">
        <f t="shared" si="192"/>
        <v>32.539252647473518</v>
      </c>
      <c r="E2786" s="70">
        <f t="shared" si="193"/>
        <v>34.431223425484795</v>
      </c>
      <c r="G2786" s="70">
        <f t="shared" si="195"/>
        <v>0</v>
      </c>
      <c r="H2786" s="70">
        <f>SUM(G$2085:$G2786)/($A2786-273.15)</f>
        <v>0</v>
      </c>
      <c r="I2786" s="70">
        <f t="shared" si="196"/>
        <v>0</v>
      </c>
      <c r="J2786" s="70">
        <f t="shared" si="197"/>
        <v>0</v>
      </c>
      <c r="K2786" s="70">
        <f t="shared" si="198"/>
        <v>0</v>
      </c>
      <c r="M2786" s="70">
        <f t="shared" si="199"/>
        <v>0</v>
      </c>
      <c r="N2786" s="70">
        <f>SUM($M$2085:M2786)/($A2786-273.15)</f>
        <v>0</v>
      </c>
      <c r="O2786" s="70">
        <f t="shared" si="200"/>
        <v>0</v>
      </c>
      <c r="P2786" s="70">
        <f t="shared" si="201"/>
        <v>0</v>
      </c>
      <c r="Q2786" s="70">
        <f t="shared" si="202"/>
        <v>0</v>
      </c>
      <c r="S2786" s="8" t="e">
        <f t="shared" si="203"/>
        <v>#DIV/0!</v>
      </c>
      <c r="U2786" s="8">
        <f t="shared" si="210"/>
        <v>33.206974198348917</v>
      </c>
      <c r="V2786" s="8">
        <f t="shared" si="205"/>
        <v>0</v>
      </c>
      <c r="W2786" s="70">
        <f>SUM($V$2085:V2786)/($A2786-273.15)</f>
        <v>0</v>
      </c>
      <c r="X2786" s="70">
        <f t="shared" si="206"/>
        <v>0</v>
      </c>
      <c r="Y2786" s="70">
        <f t="shared" si="207"/>
        <v>0</v>
      </c>
    </row>
    <row r="2787" spans="1:25" s="8" customFormat="1" x14ac:dyDescent="0.25">
      <c r="A2787" s="70">
        <f t="shared" si="208"/>
        <v>976.15</v>
      </c>
      <c r="B2787" s="70">
        <f t="shared" si="209"/>
        <v>40.97135734016085</v>
      </c>
      <c r="C2787" s="70">
        <f t="shared" si="194"/>
        <v>34.435277649821224</v>
      </c>
      <c r="D2787" s="70">
        <f t="shared" ref="D2787:D2850" si="211">22.552+(13.209/1000)*$A2787+(3.13*100000)/$A2787/$A2787-(3.389*0.000001)*$A2787*$A2787</f>
        <v>32.545174641305358</v>
      </c>
      <c r="E2787" s="70">
        <f t="shared" si="193"/>
        <v>34.435277649821224</v>
      </c>
      <c r="G2787" s="70">
        <f t="shared" si="195"/>
        <v>0</v>
      </c>
      <c r="H2787" s="70">
        <f>SUM(G$2085:$G2787)/($A2787-273.15)</f>
        <v>0</v>
      </c>
      <c r="I2787" s="70">
        <f t="shared" si="196"/>
        <v>0</v>
      </c>
      <c r="J2787" s="70">
        <f t="shared" si="197"/>
        <v>0</v>
      </c>
      <c r="K2787" s="70">
        <f t="shared" si="198"/>
        <v>0</v>
      </c>
      <c r="M2787" s="70">
        <f t="shared" si="199"/>
        <v>0</v>
      </c>
      <c r="N2787" s="70">
        <f>SUM($M$2085:M2787)/($A2787-273.15)</f>
        <v>0</v>
      </c>
      <c r="O2787" s="70">
        <f t="shared" si="200"/>
        <v>0</v>
      </c>
      <c r="P2787" s="70">
        <f t="shared" si="201"/>
        <v>0</v>
      </c>
      <c r="Q2787" s="70">
        <f t="shared" si="202"/>
        <v>0</v>
      </c>
      <c r="S2787" s="8" t="e">
        <f t="shared" si="203"/>
        <v>#DIV/0!</v>
      </c>
      <c r="U2787" s="8">
        <f t="shared" si="210"/>
        <v>33.212525245288873</v>
      </c>
      <c r="V2787" s="8">
        <f t="shared" si="205"/>
        <v>0</v>
      </c>
      <c r="W2787" s="70">
        <f>SUM($V$2085:V2787)/($A2787-273.15)</f>
        <v>0</v>
      </c>
      <c r="X2787" s="70">
        <f t="shared" si="206"/>
        <v>0</v>
      </c>
      <c r="Y2787" s="70">
        <f t="shared" si="207"/>
        <v>0</v>
      </c>
    </row>
    <row r="2788" spans="1:25" s="8" customFormat="1" x14ac:dyDescent="0.25">
      <c r="A2788" s="70">
        <f t="shared" si="208"/>
        <v>977.15</v>
      </c>
      <c r="B2788" s="70">
        <f t="shared" si="209"/>
        <v>40.984281630271006</v>
      </c>
      <c r="C2788" s="70">
        <f t="shared" si="194"/>
        <v>34.439329215522797</v>
      </c>
      <c r="D2788" s="70">
        <f t="shared" si="211"/>
        <v>32.551091925516154</v>
      </c>
      <c r="E2788" s="70">
        <f t="shared" si="193"/>
        <v>34.439329215522797</v>
      </c>
      <c r="G2788" s="70">
        <f t="shared" si="195"/>
        <v>0</v>
      </c>
      <c r="H2788" s="70">
        <f>SUM(G$2085:$G2788)/($A2788-273.15)</f>
        <v>0</v>
      </c>
      <c r="I2788" s="70">
        <f t="shared" si="196"/>
        <v>0</v>
      </c>
      <c r="J2788" s="70">
        <f t="shared" si="197"/>
        <v>0</v>
      </c>
      <c r="K2788" s="70">
        <f t="shared" si="198"/>
        <v>0</v>
      </c>
      <c r="M2788" s="70">
        <f t="shared" si="199"/>
        <v>0</v>
      </c>
      <c r="N2788" s="70">
        <f>SUM($M$2085:M2788)/($A2788-273.15)</f>
        <v>0</v>
      </c>
      <c r="O2788" s="70">
        <f t="shared" si="200"/>
        <v>0</v>
      </c>
      <c r="P2788" s="70">
        <f t="shared" si="201"/>
        <v>0</v>
      </c>
      <c r="Q2788" s="70">
        <f t="shared" si="202"/>
        <v>0</v>
      </c>
      <c r="S2788" s="8" t="e">
        <f t="shared" si="203"/>
        <v>#DIV/0!</v>
      </c>
      <c r="U2788" s="8">
        <f t="shared" si="210"/>
        <v>33.218063717308269</v>
      </c>
      <c r="V2788" s="8">
        <f t="shared" si="205"/>
        <v>0</v>
      </c>
      <c r="W2788" s="70">
        <f>SUM($V$2085:V2788)/($A2788-273.15)</f>
        <v>0</v>
      </c>
      <c r="X2788" s="70">
        <f t="shared" si="206"/>
        <v>0</v>
      </c>
      <c r="Y2788" s="70">
        <f t="shared" si="207"/>
        <v>0</v>
      </c>
    </row>
    <row r="2789" spans="1:25" s="8" customFormat="1" x14ac:dyDescent="0.25">
      <c r="A2789" s="70">
        <f t="shared" si="208"/>
        <v>978.15</v>
      </c>
      <c r="B2789" s="70">
        <f t="shared" si="209"/>
        <v>40.997203507187237</v>
      </c>
      <c r="C2789" s="70">
        <f t="shared" si="194"/>
        <v>34.443378130308865</v>
      </c>
      <c r="D2789" s="70">
        <f t="shared" si="211"/>
        <v>32.557004491651924</v>
      </c>
      <c r="E2789" s="70">
        <f t="shared" ref="E2789:E2852" si="212">31.012+(4.19/1000)*$A2789-(2.858*100000)/$A2789/$A2789-(0.385*0.000001)*$A2789*$A2789</f>
        <v>34.443378130308865</v>
      </c>
      <c r="G2789" s="70">
        <f t="shared" si="195"/>
        <v>0</v>
      </c>
      <c r="H2789" s="70">
        <f>SUM(G$2085:$G2789)/($A2789-273.15)</f>
        <v>0</v>
      </c>
      <c r="I2789" s="70">
        <f t="shared" si="196"/>
        <v>0</v>
      </c>
      <c r="J2789" s="70">
        <f t="shared" si="197"/>
        <v>0</v>
      </c>
      <c r="K2789" s="70">
        <f t="shared" si="198"/>
        <v>0</v>
      </c>
      <c r="M2789" s="70">
        <f t="shared" si="199"/>
        <v>0</v>
      </c>
      <c r="N2789" s="70">
        <f>SUM($M$2085:M2789)/($A2789-273.15)</f>
        <v>0</v>
      </c>
      <c r="O2789" s="70">
        <f t="shared" si="200"/>
        <v>0</v>
      </c>
      <c r="P2789" s="70">
        <f t="shared" si="201"/>
        <v>0</v>
      </c>
      <c r="Q2789" s="70">
        <f t="shared" si="202"/>
        <v>0</v>
      </c>
      <c r="S2789" s="8" t="e">
        <f t="shared" si="203"/>
        <v>#DIV/0!</v>
      </c>
      <c r="U2789" s="8">
        <f t="shared" si="210"/>
        <v>33.22358966390761</v>
      </c>
      <c r="V2789" s="8">
        <f t="shared" si="205"/>
        <v>0</v>
      </c>
      <c r="W2789" s="70">
        <f>SUM($V$2085:V2789)/($A2789-273.15)</f>
        <v>0</v>
      </c>
      <c r="X2789" s="70">
        <f t="shared" si="206"/>
        <v>0</v>
      </c>
      <c r="Y2789" s="70">
        <f t="shared" si="207"/>
        <v>0</v>
      </c>
    </row>
    <row r="2790" spans="1:25" s="8" customFormat="1" x14ac:dyDescent="0.25">
      <c r="A2790" s="70">
        <f t="shared" si="208"/>
        <v>979.15</v>
      </c>
      <c r="B2790" s="70">
        <f t="shared" si="209"/>
        <v>41.010122948098129</v>
      </c>
      <c r="C2790" s="70">
        <f t="shared" ref="C2790:C2853" si="213">31.012+(4.19/1000)*$A2790-(2.858*100000)/$A2790/$A2790-(0.385*0.000001)*$A2790*$A2790</f>
        <v>34.447424401859358</v>
      </c>
      <c r="D2790" s="70">
        <f t="shared" si="211"/>
        <v>32.562912331301796</v>
      </c>
      <c r="E2790" s="70">
        <f t="shared" si="212"/>
        <v>34.447424401859358</v>
      </c>
      <c r="G2790" s="70">
        <f t="shared" ref="G2790:G2853" si="214">($I$2039*$B2790+$I$2040*$C2790+$I$2041*$D2790)</f>
        <v>0</v>
      </c>
      <c r="H2790" s="70">
        <f>SUM(G$2085:$G2790)/($A2790-273.15)</f>
        <v>0</v>
      </c>
      <c r="I2790" s="70">
        <f t="shared" ref="I2790:I2853" si="215">H2790*($A2790-273.15)*0.000001</f>
        <v>0</v>
      </c>
      <c r="J2790" s="70">
        <f t="shared" ref="J2790:J2853" si="216">$N$2039-I2790</f>
        <v>0</v>
      </c>
      <c r="K2790" s="70">
        <f t="shared" ref="K2790:K2853" si="217">IF(AND(J2790&gt;0,J2791&lt;0),A2790-273.15,0)</f>
        <v>0</v>
      </c>
      <c r="M2790" s="70">
        <f t="shared" ref="M2790:M2853" si="218">($K$2050*$B2790+$K$2049*$C2790+$K$2048*$D2790+$K$2047*$E2790)</f>
        <v>0</v>
      </c>
      <c r="N2790" s="70">
        <f>SUM($M$2085:M2790)/($A2790-273.15)</f>
        <v>0</v>
      </c>
      <c r="O2790" s="70">
        <f t="shared" ref="O2790:O2853" si="219">N2790*($A2790-273.15)*0.000001</f>
        <v>0</v>
      </c>
      <c r="P2790" s="70">
        <f t="shared" ref="P2790:P2853" si="220">$N$2039-O2790</f>
        <v>0</v>
      </c>
      <c r="Q2790" s="70">
        <f t="shared" ref="Q2790:Q2853" si="221">IF(AND(P2790&gt;0,P2791&lt;0),A2790-273.15,0)</f>
        <v>0</v>
      </c>
      <c r="S2790" s="8" t="e">
        <f t="shared" ref="S2790:S2853" si="222">IF($P$2050-$A2790=0,$O2790,0)</f>
        <v>#DIV/0!</v>
      </c>
      <c r="U2790" s="8">
        <f t="shared" si="210"/>
        <v>33.229103134334736</v>
      </c>
      <c r="V2790" s="8">
        <f t="shared" ref="V2790:V2853" si="223">($L$2071*$B2790+$L$2072*$C2790+$L$2070*$D2790+$L$2073*$U2790)</f>
        <v>0</v>
      </c>
      <c r="W2790" s="70">
        <f>SUM($V$2085:V2790)/($A2790-273.15)</f>
        <v>0</v>
      </c>
      <c r="X2790" s="70">
        <f t="shared" ref="X2790:X2853" si="224">W2790*($A2790-273.15)*0.000001</f>
        <v>0</v>
      </c>
      <c r="Y2790" s="70">
        <f t="shared" ref="Y2790:Y2853" si="225">$N$2039-X2790</f>
        <v>0</v>
      </c>
    </row>
    <row r="2791" spans="1:25" s="8" customFormat="1" x14ac:dyDescent="0.25">
      <c r="A2791" s="70">
        <f t="shared" ref="A2791:A2854" si="226">A2790+1</f>
        <v>980.15</v>
      </c>
      <c r="B2791" s="70">
        <f t="shared" si="209"/>
        <v>41.023039930308528</v>
      </c>
      <c r="C2791" s="70">
        <f t="shared" si="213"/>
        <v>34.45146803781509</v>
      </c>
      <c r="D2791" s="70">
        <f t="shared" si="211"/>
        <v>32.5688154360978</v>
      </c>
      <c r="E2791" s="70">
        <f t="shared" si="212"/>
        <v>34.45146803781509</v>
      </c>
      <c r="G2791" s="70">
        <f t="shared" si="214"/>
        <v>0</v>
      </c>
      <c r="H2791" s="70">
        <f>SUM(G$2085:$G2791)/($A2791-273.15)</f>
        <v>0</v>
      </c>
      <c r="I2791" s="70">
        <f t="shared" si="215"/>
        <v>0</v>
      </c>
      <c r="J2791" s="70">
        <f t="shared" si="216"/>
        <v>0</v>
      </c>
      <c r="K2791" s="70">
        <f t="shared" si="217"/>
        <v>0</v>
      </c>
      <c r="M2791" s="70">
        <f t="shared" si="218"/>
        <v>0</v>
      </c>
      <c r="N2791" s="70">
        <f>SUM($M$2085:M2791)/($A2791-273.15)</f>
        <v>0</v>
      </c>
      <c r="O2791" s="70">
        <f t="shared" si="219"/>
        <v>0</v>
      </c>
      <c r="P2791" s="70">
        <f t="shared" si="220"/>
        <v>0</v>
      </c>
      <c r="Q2791" s="70">
        <f t="shared" si="221"/>
        <v>0</v>
      </c>
      <c r="S2791" s="8" t="e">
        <f t="shared" si="222"/>
        <v>#DIV/0!</v>
      </c>
      <c r="U2791" s="8">
        <f t="shared" si="210"/>
        <v>33.234604177586405</v>
      </c>
      <c r="V2791" s="8">
        <f t="shared" si="223"/>
        <v>0</v>
      </c>
      <c r="W2791" s="70">
        <f>SUM($V$2085:V2791)/($A2791-273.15)</f>
        <v>0</v>
      </c>
      <c r="X2791" s="70">
        <f t="shared" si="224"/>
        <v>0</v>
      </c>
      <c r="Y2791" s="70">
        <f t="shared" si="225"/>
        <v>0</v>
      </c>
    </row>
    <row r="2792" spans="1:25" s="8" customFormat="1" x14ac:dyDescent="0.25">
      <c r="A2792" s="70">
        <f t="shared" si="226"/>
        <v>981.15</v>
      </c>
      <c r="B2792" s="70">
        <f t="shared" si="209"/>
        <v>41.035954431238942</v>
      </c>
      <c r="C2792" s="70">
        <f t="shared" si="213"/>
        <v>34.455509045777909</v>
      </c>
      <c r="D2792" s="70">
        <f t="shared" si="211"/>
        <v>32.57471379771458</v>
      </c>
      <c r="E2792" s="70">
        <f t="shared" si="212"/>
        <v>34.455509045777909</v>
      </c>
      <c r="G2792" s="70">
        <f t="shared" si="214"/>
        <v>0</v>
      </c>
      <c r="H2792" s="70">
        <f>SUM(G$2085:$G2792)/($A2792-273.15)</f>
        <v>0</v>
      </c>
      <c r="I2792" s="70">
        <f t="shared" si="215"/>
        <v>0</v>
      </c>
      <c r="J2792" s="70">
        <f t="shared" si="216"/>
        <v>0</v>
      </c>
      <c r="K2792" s="70">
        <f t="shared" si="217"/>
        <v>0</v>
      </c>
      <c r="M2792" s="70">
        <f t="shared" si="218"/>
        <v>0</v>
      </c>
      <c r="N2792" s="70">
        <f>SUM($M$2085:M2792)/($A2792-273.15)</f>
        <v>0</v>
      </c>
      <c r="O2792" s="70">
        <f t="shared" si="219"/>
        <v>0</v>
      </c>
      <c r="P2792" s="70">
        <f t="shared" si="220"/>
        <v>0</v>
      </c>
      <c r="Q2792" s="70">
        <f t="shared" si="221"/>
        <v>0</v>
      </c>
      <c r="S2792" s="8" t="e">
        <f t="shared" si="222"/>
        <v>#DIV/0!</v>
      </c>
      <c r="U2792" s="8">
        <f t="shared" si="210"/>
        <v>33.240092842409815</v>
      </c>
      <c r="V2792" s="8">
        <f t="shared" si="223"/>
        <v>0</v>
      </c>
      <c r="W2792" s="70">
        <f>SUM($V$2085:V2792)/($A2792-273.15)</f>
        <v>0</v>
      </c>
      <c r="X2792" s="70">
        <f t="shared" si="224"/>
        <v>0</v>
      </c>
      <c r="Y2792" s="70">
        <f t="shared" si="225"/>
        <v>0</v>
      </c>
    </row>
    <row r="2793" spans="1:25" s="8" customFormat="1" x14ac:dyDescent="0.25">
      <c r="A2793" s="70">
        <f t="shared" si="226"/>
        <v>982.15</v>
      </c>
      <c r="B2793" s="70">
        <f t="shared" si="209"/>
        <v>41.048866428424724</v>
      </c>
      <c r="C2793" s="70">
        <f t="shared" si="213"/>
        <v>34.459547433311016</v>
      </c>
      <c r="D2793" s="70">
        <f t="shared" si="211"/>
        <v>32.580607407869159</v>
      </c>
      <c r="E2793" s="70">
        <f t="shared" si="212"/>
        <v>34.459547433311016</v>
      </c>
      <c r="G2793" s="70">
        <f t="shared" si="214"/>
        <v>0</v>
      </c>
      <c r="H2793" s="70">
        <f>SUM(G$2085:$G2793)/($A2793-273.15)</f>
        <v>0</v>
      </c>
      <c r="I2793" s="70">
        <f t="shared" si="215"/>
        <v>0</v>
      </c>
      <c r="J2793" s="70">
        <f t="shared" si="216"/>
        <v>0</v>
      </c>
      <c r="K2793" s="70">
        <f t="shared" si="217"/>
        <v>0</v>
      </c>
      <c r="M2793" s="70">
        <f t="shared" si="218"/>
        <v>0</v>
      </c>
      <c r="N2793" s="70">
        <f>SUM($M$2085:M2793)/($A2793-273.15)</f>
        <v>0</v>
      </c>
      <c r="O2793" s="70">
        <f t="shared" si="219"/>
        <v>0</v>
      </c>
      <c r="P2793" s="70">
        <f t="shared" si="220"/>
        <v>0</v>
      </c>
      <c r="Q2793" s="70">
        <f t="shared" si="221"/>
        <v>0</v>
      </c>
      <c r="S2793" s="8" t="e">
        <f t="shared" si="222"/>
        <v>#DIV/0!</v>
      </c>
      <c r="U2793" s="8">
        <f t="shared" si="210"/>
        <v>33.24556917730412</v>
      </c>
      <c r="V2793" s="8">
        <f t="shared" si="223"/>
        <v>0</v>
      </c>
      <c r="W2793" s="70">
        <f>SUM($V$2085:V2793)/($A2793-273.15)</f>
        <v>0</v>
      </c>
      <c r="X2793" s="70">
        <f t="shared" si="224"/>
        <v>0</v>
      </c>
      <c r="Y2793" s="70">
        <f t="shared" si="225"/>
        <v>0</v>
      </c>
    </row>
    <row r="2794" spans="1:25" s="8" customFormat="1" x14ac:dyDescent="0.25">
      <c r="A2794" s="70">
        <f t="shared" si="226"/>
        <v>983.15</v>
      </c>
      <c r="B2794" s="70">
        <f t="shared" si="209"/>
        <v>41.061775899515439</v>
      </c>
      <c r="C2794" s="70">
        <f t="shared" si="213"/>
        <v>34.463583207939152</v>
      </c>
      <c r="D2794" s="70">
        <f t="shared" si="211"/>
        <v>32.586496258320651</v>
      </c>
      <c r="E2794" s="70">
        <f t="shared" si="212"/>
        <v>34.463583207939152</v>
      </c>
      <c r="G2794" s="70">
        <f t="shared" si="214"/>
        <v>0</v>
      </c>
      <c r="H2794" s="70">
        <f>SUM(G$2085:$G2794)/($A2794-273.15)</f>
        <v>0</v>
      </c>
      <c r="I2794" s="70">
        <f t="shared" si="215"/>
        <v>0</v>
      </c>
      <c r="J2794" s="70">
        <f t="shared" si="216"/>
        <v>0</v>
      </c>
      <c r="K2794" s="70">
        <f t="shared" si="217"/>
        <v>0</v>
      </c>
      <c r="M2794" s="70">
        <f t="shared" si="218"/>
        <v>0</v>
      </c>
      <c r="N2794" s="70">
        <f>SUM($M$2085:M2794)/($A2794-273.15)</f>
        <v>0</v>
      </c>
      <c r="O2794" s="70">
        <f t="shared" si="219"/>
        <v>0</v>
      </c>
      <c r="P2794" s="70">
        <f t="shared" si="220"/>
        <v>0</v>
      </c>
      <c r="Q2794" s="70">
        <f t="shared" si="221"/>
        <v>0</v>
      </c>
      <c r="S2794" s="8" t="e">
        <f t="shared" si="222"/>
        <v>#DIV/0!</v>
      </c>
      <c r="U2794" s="8">
        <f t="shared" si="210"/>
        <v>33.251033230521941</v>
      </c>
      <c r="V2794" s="8">
        <f t="shared" si="223"/>
        <v>0</v>
      </c>
      <c r="W2794" s="70">
        <f>SUM($V$2085:V2794)/($A2794-273.15)</f>
        <v>0</v>
      </c>
      <c r="X2794" s="70">
        <f t="shared" si="224"/>
        <v>0</v>
      </c>
      <c r="Y2794" s="70">
        <f t="shared" si="225"/>
        <v>0</v>
      </c>
    </row>
    <row r="2795" spans="1:25" s="8" customFormat="1" x14ac:dyDescent="0.25">
      <c r="A2795" s="70">
        <f t="shared" si="226"/>
        <v>984.15</v>
      </c>
      <c r="B2795" s="70">
        <f t="shared" ref="B2795:B2858" si="227">21.87+(22.56/1000)*$A2795+(8.489*100000)/$A2795/$A2795-(4*0.000001)*$A2795*$A2795</f>
        <v>41.074682822274127</v>
      </c>
      <c r="C2795" s="70">
        <f t="shared" si="213"/>
        <v>34.467616377148843</v>
      </c>
      <c r="D2795" s="70">
        <f t="shared" si="211"/>
        <v>32.592380340869994</v>
      </c>
      <c r="E2795" s="70">
        <f t="shared" si="212"/>
        <v>34.467616377148843</v>
      </c>
      <c r="G2795" s="70">
        <f t="shared" si="214"/>
        <v>0</v>
      </c>
      <c r="H2795" s="70">
        <f>SUM(G$2085:$G2795)/($A2795-273.15)</f>
        <v>0</v>
      </c>
      <c r="I2795" s="70">
        <f t="shared" si="215"/>
        <v>0</v>
      </c>
      <c r="J2795" s="70">
        <f t="shared" si="216"/>
        <v>0</v>
      </c>
      <c r="K2795" s="70">
        <f t="shared" si="217"/>
        <v>0</v>
      </c>
      <c r="M2795" s="70">
        <f t="shared" si="218"/>
        <v>0</v>
      </c>
      <c r="N2795" s="70">
        <f>SUM($M$2085:M2795)/($A2795-273.15)</f>
        <v>0</v>
      </c>
      <c r="O2795" s="70">
        <f t="shared" si="219"/>
        <v>0</v>
      </c>
      <c r="P2795" s="70">
        <f t="shared" si="220"/>
        <v>0</v>
      </c>
      <c r="Q2795" s="70">
        <f t="shared" si="221"/>
        <v>0</v>
      </c>
      <c r="S2795" s="8" t="e">
        <f t="shared" si="222"/>
        <v>#DIV/0!</v>
      </c>
      <c r="U2795" s="8">
        <f t="shared" si="210"/>
        <v>33.256485050070886</v>
      </c>
      <c r="V2795" s="8">
        <f t="shared" si="223"/>
        <v>0</v>
      </c>
      <c r="W2795" s="70">
        <f>SUM($V$2085:V2795)/($A2795-273.15)</f>
        <v>0</v>
      </c>
      <c r="X2795" s="70">
        <f t="shared" si="224"/>
        <v>0</v>
      </c>
      <c r="Y2795" s="70">
        <f t="shared" si="225"/>
        <v>0</v>
      </c>
    </row>
    <row r="2796" spans="1:25" s="8" customFormat="1" x14ac:dyDescent="0.25">
      <c r="A2796" s="70">
        <f t="shared" si="226"/>
        <v>985.15</v>
      </c>
      <c r="B2796" s="70">
        <f t="shared" si="227"/>
        <v>41.087587174576669</v>
      </c>
      <c r="C2796" s="70">
        <f t="shared" si="213"/>
        <v>34.471646948388667</v>
      </c>
      <c r="D2796" s="70">
        <f t="shared" si="211"/>
        <v>32.598259647359754</v>
      </c>
      <c r="E2796" s="70">
        <f t="shared" si="212"/>
        <v>34.471646948388667</v>
      </c>
      <c r="G2796" s="70">
        <f t="shared" si="214"/>
        <v>0</v>
      </c>
      <c r="H2796" s="70">
        <f>SUM(G$2085:$G2796)/($A2796-273.15)</f>
        <v>0</v>
      </c>
      <c r="I2796" s="70">
        <f t="shared" si="215"/>
        <v>0</v>
      </c>
      <c r="J2796" s="70">
        <f t="shared" si="216"/>
        <v>0</v>
      </c>
      <c r="K2796" s="70">
        <f t="shared" si="217"/>
        <v>0</v>
      </c>
      <c r="M2796" s="70">
        <f t="shared" si="218"/>
        <v>0</v>
      </c>
      <c r="N2796" s="70">
        <f>SUM($M$2085:M2796)/($A2796-273.15)</f>
        <v>0</v>
      </c>
      <c r="O2796" s="70">
        <f t="shared" si="219"/>
        <v>0</v>
      </c>
      <c r="P2796" s="70">
        <f t="shared" si="220"/>
        <v>0</v>
      </c>
      <c r="Q2796" s="70">
        <f t="shared" si="221"/>
        <v>0</v>
      </c>
      <c r="S2796" s="8" t="e">
        <f t="shared" si="222"/>
        <v>#DIV/0!</v>
      </c>
      <c r="U2796" s="8">
        <f t="shared" si="210"/>
        <v>33.261924683715009</v>
      </c>
      <c r="V2796" s="8">
        <f t="shared" si="223"/>
        <v>0</v>
      </c>
      <c r="W2796" s="70">
        <f>SUM($V$2085:V2796)/($A2796-273.15)</f>
        <v>0</v>
      </c>
      <c r="X2796" s="70">
        <f t="shared" si="224"/>
        <v>0</v>
      </c>
      <c r="Y2796" s="70">
        <f t="shared" si="225"/>
        <v>0</v>
      </c>
    </row>
    <row r="2797" spans="1:25" s="8" customFormat="1" x14ac:dyDescent="0.25">
      <c r="A2797" s="70">
        <f t="shared" si="226"/>
        <v>986.15</v>
      </c>
      <c r="B2797" s="70">
        <f t="shared" si="227"/>
        <v>41.100488934411018</v>
      </c>
      <c r="C2797" s="70">
        <f t="shared" si="213"/>
        <v>34.475674929069427</v>
      </c>
      <c r="D2797" s="70">
        <f t="shared" si="211"/>
        <v>32.604134169673841</v>
      </c>
      <c r="E2797" s="70">
        <f t="shared" si="212"/>
        <v>34.475674929069427</v>
      </c>
      <c r="G2797" s="70">
        <f t="shared" si="214"/>
        <v>0</v>
      </c>
      <c r="H2797" s="70">
        <f>SUM(G$2085:$G2797)/($A2797-273.15)</f>
        <v>0</v>
      </c>
      <c r="I2797" s="70">
        <f t="shared" si="215"/>
        <v>0</v>
      </c>
      <c r="J2797" s="70">
        <f t="shared" si="216"/>
        <v>0</v>
      </c>
      <c r="K2797" s="70">
        <f t="shared" si="217"/>
        <v>0</v>
      </c>
      <c r="M2797" s="70">
        <f t="shared" si="218"/>
        <v>0</v>
      </c>
      <c r="N2797" s="70">
        <f>SUM($M$2085:M2797)/($A2797-273.15)</f>
        <v>0</v>
      </c>
      <c r="O2797" s="70">
        <f t="shared" si="219"/>
        <v>0</v>
      </c>
      <c r="P2797" s="70">
        <f t="shared" si="220"/>
        <v>0</v>
      </c>
      <c r="Q2797" s="70">
        <f t="shared" si="221"/>
        <v>0</v>
      </c>
      <c r="S2797" s="8" t="e">
        <f t="shared" si="222"/>
        <v>#DIV/0!</v>
      </c>
      <c r="U2797" s="8">
        <f t="shared" si="210"/>
        <v>33.267352178976353</v>
      </c>
      <c r="V2797" s="8">
        <f t="shared" si="223"/>
        <v>0</v>
      </c>
      <c r="W2797" s="70">
        <f>SUM($V$2085:V2797)/($A2797-273.15)</f>
        <v>0</v>
      </c>
      <c r="X2797" s="70">
        <f t="shared" si="224"/>
        <v>0</v>
      </c>
      <c r="Y2797" s="70">
        <f t="shared" si="225"/>
        <v>0</v>
      </c>
    </row>
    <row r="2798" spans="1:25" s="8" customFormat="1" x14ac:dyDescent="0.25">
      <c r="A2798" s="70">
        <f t="shared" si="226"/>
        <v>987.15</v>
      </c>
      <c r="B2798" s="70">
        <f t="shared" si="227"/>
        <v>41.113388079876593</v>
      </c>
      <c r="C2798" s="70">
        <f t="shared" si="213"/>
        <v>34.479700326564405</v>
      </c>
      <c r="D2798" s="70">
        <f t="shared" si="211"/>
        <v>32.610003899737208</v>
      </c>
      <c r="E2798" s="70">
        <f t="shared" si="212"/>
        <v>34.479700326564405</v>
      </c>
      <c r="G2798" s="70">
        <f t="shared" si="214"/>
        <v>0</v>
      </c>
      <c r="H2798" s="70">
        <f>SUM(G$2085:$G2798)/($A2798-273.15)</f>
        <v>0</v>
      </c>
      <c r="I2798" s="70">
        <f t="shared" si="215"/>
        <v>0</v>
      </c>
      <c r="J2798" s="70">
        <f t="shared" si="216"/>
        <v>0</v>
      </c>
      <c r="K2798" s="70">
        <f t="shared" si="217"/>
        <v>0</v>
      </c>
      <c r="M2798" s="70">
        <f t="shared" si="218"/>
        <v>0</v>
      </c>
      <c r="N2798" s="70">
        <f>SUM($M$2085:M2798)/($A2798-273.15)</f>
        <v>0</v>
      </c>
      <c r="O2798" s="70">
        <f t="shared" si="219"/>
        <v>0</v>
      </c>
      <c r="P2798" s="70">
        <f t="shared" si="220"/>
        <v>0</v>
      </c>
      <c r="Q2798" s="70">
        <f t="shared" si="221"/>
        <v>0</v>
      </c>
      <c r="S2798" s="8" t="e">
        <f t="shared" si="222"/>
        <v>#DIV/0!</v>
      </c>
      <c r="U2798" s="8">
        <f t="shared" si="210"/>
        <v>33.272767583136336</v>
      </c>
      <c r="V2798" s="8">
        <f t="shared" si="223"/>
        <v>0</v>
      </c>
      <c r="W2798" s="70">
        <f>SUM($V$2085:V2798)/($A2798-273.15)</f>
        <v>0</v>
      </c>
      <c r="X2798" s="70">
        <f t="shared" si="224"/>
        <v>0</v>
      </c>
      <c r="Y2798" s="70">
        <f t="shared" si="225"/>
        <v>0</v>
      </c>
    </row>
    <row r="2799" spans="1:25" s="8" customFormat="1" x14ac:dyDescent="0.25">
      <c r="A2799" s="70">
        <f t="shared" si="226"/>
        <v>988.15</v>
      </c>
      <c r="B2799" s="70">
        <f t="shared" si="227"/>
        <v>41.126284589183555</v>
      </c>
      <c r="C2799" s="70">
        <f t="shared" si="213"/>
        <v>34.48372314820962</v>
      </c>
      <c r="D2799" s="70">
        <f t="shared" si="211"/>
        <v>32.615868829515684</v>
      </c>
      <c r="E2799" s="70">
        <f t="shared" si="212"/>
        <v>34.48372314820962</v>
      </c>
      <c r="G2799" s="70">
        <f t="shared" si="214"/>
        <v>0</v>
      </c>
      <c r="H2799" s="70">
        <f>SUM(G$2085:$G2799)/($A2799-273.15)</f>
        <v>0</v>
      </c>
      <c r="I2799" s="70">
        <f t="shared" si="215"/>
        <v>0</v>
      </c>
      <c r="J2799" s="70">
        <f t="shared" si="216"/>
        <v>0</v>
      </c>
      <c r="K2799" s="70">
        <f t="shared" si="217"/>
        <v>0</v>
      </c>
      <c r="M2799" s="70">
        <f t="shared" si="218"/>
        <v>0</v>
      </c>
      <c r="N2799" s="70">
        <f>SUM($M$2085:M2799)/($A2799-273.15)</f>
        <v>0</v>
      </c>
      <c r="O2799" s="70">
        <f t="shared" si="219"/>
        <v>0</v>
      </c>
      <c r="P2799" s="70">
        <f t="shared" si="220"/>
        <v>0</v>
      </c>
      <c r="Q2799" s="70">
        <f t="shared" si="221"/>
        <v>0</v>
      </c>
      <c r="S2799" s="8" t="e">
        <f t="shared" si="222"/>
        <v>#DIV/0!</v>
      </c>
      <c r="U2799" s="8">
        <f t="shared" si="210"/>
        <v>33.278170943237278</v>
      </c>
      <c r="V2799" s="8">
        <f t="shared" si="223"/>
        <v>0</v>
      </c>
      <c r="W2799" s="70">
        <f>SUM($V$2085:V2799)/($A2799-273.15)</f>
        <v>0</v>
      </c>
      <c r="X2799" s="70">
        <f t="shared" si="224"/>
        <v>0</v>
      </c>
      <c r="Y2799" s="70">
        <f t="shared" si="225"/>
        <v>0</v>
      </c>
    </row>
    <row r="2800" spans="1:25" s="8" customFormat="1" x14ac:dyDescent="0.25">
      <c r="A2800" s="70">
        <f t="shared" si="226"/>
        <v>989.15</v>
      </c>
      <c r="B2800" s="70">
        <f t="shared" si="227"/>
        <v>41.139178440652174</v>
      </c>
      <c r="C2800" s="70">
        <f t="shared" si="213"/>
        <v>34.487743401304002</v>
      </c>
      <c r="D2800" s="70">
        <f t="shared" si="211"/>
        <v>32.621728951015676</v>
      </c>
      <c r="E2800" s="70">
        <f t="shared" si="212"/>
        <v>34.487743401304002</v>
      </c>
      <c r="G2800" s="70">
        <f t="shared" si="214"/>
        <v>0</v>
      </c>
      <c r="H2800" s="70">
        <f>SUM(G$2085:$G2800)/($A2800-273.15)</f>
        <v>0</v>
      </c>
      <c r="I2800" s="70">
        <f t="shared" si="215"/>
        <v>0</v>
      </c>
      <c r="J2800" s="70">
        <f t="shared" si="216"/>
        <v>0</v>
      </c>
      <c r="K2800" s="70">
        <f t="shared" si="217"/>
        <v>0</v>
      </c>
      <c r="M2800" s="70">
        <f t="shared" si="218"/>
        <v>0</v>
      </c>
      <c r="N2800" s="70">
        <f>SUM($M$2085:M2800)/($A2800-273.15)</f>
        <v>0</v>
      </c>
      <c r="O2800" s="70">
        <f t="shared" si="219"/>
        <v>0</v>
      </c>
      <c r="P2800" s="70">
        <f t="shared" si="220"/>
        <v>0</v>
      </c>
      <c r="Q2800" s="70">
        <f t="shared" si="221"/>
        <v>0</v>
      </c>
      <c r="S2800" s="8" t="e">
        <f t="shared" si="222"/>
        <v>#DIV/0!</v>
      </c>
      <c r="U2800" s="8">
        <f t="shared" si="210"/>
        <v>33.283562306083823</v>
      </c>
      <c r="V2800" s="8">
        <f t="shared" si="223"/>
        <v>0</v>
      </c>
      <c r="W2800" s="70">
        <f>SUM($V$2085:V2800)/($A2800-273.15)</f>
        <v>0</v>
      </c>
      <c r="X2800" s="70">
        <f t="shared" si="224"/>
        <v>0</v>
      </c>
      <c r="Y2800" s="70">
        <f t="shared" si="225"/>
        <v>0</v>
      </c>
    </row>
    <row r="2801" spans="1:25" s="8" customFormat="1" x14ac:dyDescent="0.25">
      <c r="A2801" s="70">
        <f t="shared" si="226"/>
        <v>990.15</v>
      </c>
      <c r="B2801" s="70">
        <f t="shared" si="227"/>
        <v>41.152069612712111</v>
      </c>
      <c r="C2801" s="70">
        <f t="shared" si="213"/>
        <v>34.491761093109652</v>
      </c>
      <c r="D2801" s="70">
        <f t="shared" si="211"/>
        <v>32.627584256283946</v>
      </c>
      <c r="E2801" s="70">
        <f t="shared" si="212"/>
        <v>34.491761093109652</v>
      </c>
      <c r="G2801" s="70">
        <f t="shared" si="214"/>
        <v>0</v>
      </c>
      <c r="H2801" s="70">
        <f>SUM(G$2085:$G2801)/($A2801-273.15)</f>
        <v>0</v>
      </c>
      <c r="I2801" s="70">
        <f t="shared" si="215"/>
        <v>0</v>
      </c>
      <c r="J2801" s="70">
        <f t="shared" si="216"/>
        <v>0</v>
      </c>
      <c r="K2801" s="70">
        <f t="shared" si="217"/>
        <v>0</v>
      </c>
      <c r="M2801" s="70">
        <f t="shared" si="218"/>
        <v>0</v>
      </c>
      <c r="N2801" s="70">
        <f>SUM($M$2085:M2801)/($A2801-273.15)</f>
        <v>0</v>
      </c>
      <c r="O2801" s="70">
        <f t="shared" si="219"/>
        <v>0</v>
      </c>
      <c r="P2801" s="70">
        <f t="shared" si="220"/>
        <v>0</v>
      </c>
      <c r="Q2801" s="70">
        <f t="shared" si="221"/>
        <v>0</v>
      </c>
      <c r="S2801" s="8" t="e">
        <f t="shared" si="222"/>
        <v>#DIV/0!</v>
      </c>
      <c r="U2801" s="8">
        <f t="shared" si="210"/>
        <v>33.288941718244388</v>
      </c>
      <c r="V2801" s="8">
        <f t="shared" si="223"/>
        <v>0</v>
      </c>
      <c r="W2801" s="70">
        <f>SUM($V$2085:V2801)/($A2801-273.15)</f>
        <v>0</v>
      </c>
      <c r="X2801" s="70">
        <f t="shared" si="224"/>
        <v>0</v>
      </c>
      <c r="Y2801" s="70">
        <f t="shared" si="225"/>
        <v>0</v>
      </c>
    </row>
    <row r="2802" spans="1:25" s="8" customFormat="1" x14ac:dyDescent="0.25">
      <c r="A2802" s="70">
        <f t="shared" si="226"/>
        <v>991.15</v>
      </c>
      <c r="B2802" s="70">
        <f t="shared" si="227"/>
        <v>41.164958083901823</v>
      </c>
      <c r="C2802" s="70">
        <f t="shared" si="213"/>
        <v>34.495776230852059</v>
      </c>
      <c r="D2802" s="70">
        <f t="shared" si="211"/>
        <v>32.633434737407349</v>
      </c>
      <c r="E2802" s="70">
        <f t="shared" si="212"/>
        <v>34.495776230852059</v>
      </c>
      <c r="G2802" s="70">
        <f t="shared" si="214"/>
        <v>0</v>
      </c>
      <c r="H2802" s="70">
        <f>SUM(G$2085:$G2802)/($A2802-273.15)</f>
        <v>0</v>
      </c>
      <c r="I2802" s="70">
        <f t="shared" si="215"/>
        <v>0</v>
      </c>
      <c r="J2802" s="70">
        <f t="shared" si="216"/>
        <v>0</v>
      </c>
      <c r="K2802" s="70">
        <f t="shared" si="217"/>
        <v>0</v>
      </c>
      <c r="M2802" s="70">
        <f t="shared" si="218"/>
        <v>0</v>
      </c>
      <c r="N2802" s="70">
        <f>SUM($M$2085:M2802)/($A2802-273.15)</f>
        <v>0</v>
      </c>
      <c r="O2802" s="70">
        <f t="shared" si="219"/>
        <v>0</v>
      </c>
      <c r="P2802" s="70">
        <f t="shared" si="220"/>
        <v>0</v>
      </c>
      <c r="Q2802" s="70">
        <f t="shared" si="221"/>
        <v>0</v>
      </c>
      <c r="S2802" s="8" t="e">
        <f t="shared" si="222"/>
        <v>#DIV/0!</v>
      </c>
      <c r="U2802" s="8">
        <f t="shared" si="210"/>
        <v>33.294309226052576</v>
      </c>
      <c r="V2802" s="8">
        <f t="shared" si="223"/>
        <v>0</v>
      </c>
      <c r="W2802" s="70">
        <f>SUM($V$2085:V2802)/($A2802-273.15)</f>
        <v>0</v>
      </c>
      <c r="X2802" s="70">
        <f t="shared" si="224"/>
        <v>0</v>
      </c>
      <c r="Y2802" s="70">
        <f t="shared" si="225"/>
        <v>0</v>
      </c>
    </row>
    <row r="2803" spans="1:25" s="8" customFormat="1" x14ac:dyDescent="0.25">
      <c r="A2803" s="70">
        <f t="shared" si="226"/>
        <v>992.15</v>
      </c>
      <c r="B2803" s="70">
        <f t="shared" si="227"/>
        <v>41.177843832867843</v>
      </c>
      <c r="C2803" s="70">
        <f t="shared" si="213"/>
        <v>34.499788821720315</v>
      </c>
      <c r="D2803" s="70">
        <f t="shared" si="211"/>
        <v>32.639280386512581</v>
      </c>
      <c r="E2803" s="70">
        <f t="shared" si="212"/>
        <v>34.499788821720315</v>
      </c>
      <c r="G2803" s="70">
        <f t="shared" si="214"/>
        <v>0</v>
      </c>
      <c r="H2803" s="70">
        <f>SUM(G$2085:$G2803)/($A2803-273.15)</f>
        <v>0</v>
      </c>
      <c r="I2803" s="70">
        <f t="shared" si="215"/>
        <v>0</v>
      </c>
      <c r="J2803" s="70">
        <f t="shared" si="216"/>
        <v>0</v>
      </c>
      <c r="K2803" s="70">
        <f t="shared" si="217"/>
        <v>0</v>
      </c>
      <c r="M2803" s="70">
        <f t="shared" si="218"/>
        <v>0</v>
      </c>
      <c r="N2803" s="70">
        <f>SUM($M$2085:M2803)/($A2803-273.15)</f>
        <v>0</v>
      </c>
      <c r="O2803" s="70">
        <f t="shared" si="219"/>
        <v>0</v>
      </c>
      <c r="P2803" s="70">
        <f t="shared" si="220"/>
        <v>0</v>
      </c>
      <c r="Q2803" s="70">
        <f t="shared" si="221"/>
        <v>0</v>
      </c>
      <c r="S2803" s="8" t="e">
        <f t="shared" si="222"/>
        <v>#DIV/0!</v>
      </c>
      <c r="U2803" s="8">
        <f t="shared" si="210"/>
        <v>33.29966487560862</v>
      </c>
      <c r="V2803" s="8">
        <f t="shared" si="223"/>
        <v>0</v>
      </c>
      <c r="W2803" s="70">
        <f>SUM($V$2085:V2803)/($A2803-273.15)</f>
        <v>0</v>
      </c>
      <c r="X2803" s="70">
        <f t="shared" si="224"/>
        <v>0</v>
      </c>
      <c r="Y2803" s="70">
        <f t="shared" si="225"/>
        <v>0</v>
      </c>
    </row>
    <row r="2804" spans="1:25" s="8" customFormat="1" x14ac:dyDescent="0.25">
      <c r="A2804" s="70">
        <f t="shared" si="226"/>
        <v>993.15</v>
      </c>
      <c r="B2804" s="70">
        <f t="shared" si="227"/>
        <v>41.190726838364178</v>
      </c>
      <c r="C2804" s="70">
        <f t="shared" si="213"/>
        <v>34.503798872867328</v>
      </c>
      <c r="D2804" s="70">
        <f t="shared" si="211"/>
        <v>32.645121195765988</v>
      </c>
      <c r="E2804" s="70">
        <f t="shared" si="212"/>
        <v>34.503798872867328</v>
      </c>
      <c r="G2804" s="70">
        <f t="shared" si="214"/>
        <v>0</v>
      </c>
      <c r="H2804" s="70">
        <f>SUM(G$2085:$G2804)/($A2804-273.15)</f>
        <v>0</v>
      </c>
      <c r="I2804" s="70">
        <f t="shared" si="215"/>
        <v>0</v>
      </c>
      <c r="J2804" s="70">
        <f t="shared" si="216"/>
        <v>0</v>
      </c>
      <c r="K2804" s="70">
        <f t="shared" si="217"/>
        <v>0</v>
      </c>
      <c r="M2804" s="70">
        <f t="shared" si="218"/>
        <v>0</v>
      </c>
      <c r="N2804" s="70">
        <f>SUM($M$2085:M2804)/($A2804-273.15)</f>
        <v>0</v>
      </c>
      <c r="O2804" s="70">
        <f t="shared" si="219"/>
        <v>0</v>
      </c>
      <c r="P2804" s="70">
        <f t="shared" si="220"/>
        <v>0</v>
      </c>
      <c r="Q2804" s="70">
        <f t="shared" si="221"/>
        <v>0</v>
      </c>
      <c r="S2804" s="8" t="e">
        <f t="shared" si="222"/>
        <v>#DIV/0!</v>
      </c>
      <c r="U2804" s="8">
        <f t="shared" si="210"/>
        <v>33.305008712780769</v>
      </c>
      <c r="V2804" s="8">
        <f t="shared" si="223"/>
        <v>0</v>
      </c>
      <c r="W2804" s="70">
        <f>SUM($V$2085:V2804)/($A2804-273.15)</f>
        <v>0</v>
      </c>
      <c r="X2804" s="70">
        <f t="shared" si="224"/>
        <v>0</v>
      </c>
      <c r="Y2804" s="70">
        <f t="shared" si="225"/>
        <v>0</v>
      </c>
    </row>
    <row r="2805" spans="1:25" s="8" customFormat="1" x14ac:dyDescent="0.25">
      <c r="A2805" s="70">
        <f t="shared" si="226"/>
        <v>994.15</v>
      </c>
      <c r="B2805" s="70">
        <f t="shared" si="227"/>
        <v>41.203607079251597</v>
      </c>
      <c r="C2805" s="70">
        <f t="shared" si="213"/>
        <v>34.507806391410064</v>
      </c>
      <c r="D2805" s="70">
        <f t="shared" si="211"/>
        <v>32.650957157373284</v>
      </c>
      <c r="E2805" s="70">
        <f t="shared" si="212"/>
        <v>34.507806391410064</v>
      </c>
      <c r="G2805" s="70">
        <f t="shared" si="214"/>
        <v>0</v>
      </c>
      <c r="H2805" s="70">
        <f>SUM(G$2085:$G2805)/($A2805-273.15)</f>
        <v>0</v>
      </c>
      <c r="I2805" s="70">
        <f t="shared" si="215"/>
        <v>0</v>
      </c>
      <c r="J2805" s="70">
        <f t="shared" si="216"/>
        <v>0</v>
      </c>
      <c r="K2805" s="70">
        <f t="shared" si="217"/>
        <v>0</v>
      </c>
      <c r="M2805" s="70">
        <f t="shared" si="218"/>
        <v>0</v>
      </c>
      <c r="N2805" s="70">
        <f>SUM($M$2085:M2805)/($A2805-273.15)</f>
        <v>0</v>
      </c>
      <c r="O2805" s="70">
        <f t="shared" si="219"/>
        <v>0</v>
      </c>
      <c r="P2805" s="70">
        <f t="shared" si="220"/>
        <v>0</v>
      </c>
      <c r="Q2805" s="70">
        <f t="shared" si="221"/>
        <v>0</v>
      </c>
      <c r="S2805" s="8" t="e">
        <f t="shared" si="222"/>
        <v>#DIV/0!</v>
      </c>
      <c r="U2805" s="8">
        <f t="shared" si="210"/>
        <v>33.310340783206712</v>
      </c>
      <c r="V2805" s="8">
        <f t="shared" si="223"/>
        <v>0</v>
      </c>
      <c r="W2805" s="70">
        <f>SUM($V$2085:V2805)/($A2805-273.15)</f>
        <v>0</v>
      </c>
      <c r="X2805" s="70">
        <f t="shared" si="224"/>
        <v>0</v>
      </c>
      <c r="Y2805" s="70">
        <f t="shared" si="225"/>
        <v>0</v>
      </c>
    </row>
    <row r="2806" spans="1:25" s="8" customFormat="1" x14ac:dyDescent="0.25">
      <c r="A2806" s="70">
        <f t="shared" si="226"/>
        <v>995.15</v>
      </c>
      <c r="B2806" s="70">
        <f t="shared" si="227"/>
        <v>41.216484534497063</v>
      </c>
      <c r="C2806" s="70">
        <f t="shared" si="213"/>
        <v>34.511811384429727</v>
      </c>
      <c r="D2806" s="70">
        <f t="shared" si="211"/>
        <v>32.656788263579315</v>
      </c>
      <c r="E2806" s="70">
        <f t="shared" si="212"/>
        <v>34.511811384429727</v>
      </c>
      <c r="G2806" s="70">
        <f t="shared" si="214"/>
        <v>0</v>
      </c>
      <c r="H2806" s="70">
        <f>SUM(G$2085:$G2806)/($A2806-273.15)</f>
        <v>0</v>
      </c>
      <c r="I2806" s="70">
        <f t="shared" si="215"/>
        <v>0</v>
      </c>
      <c r="J2806" s="70">
        <f t="shared" si="216"/>
        <v>0</v>
      </c>
      <c r="K2806" s="70">
        <f t="shared" si="217"/>
        <v>0</v>
      </c>
      <c r="M2806" s="70">
        <f t="shared" si="218"/>
        <v>0</v>
      </c>
      <c r="N2806" s="70">
        <f>SUM($M$2085:M2806)/($A2806-273.15)</f>
        <v>0</v>
      </c>
      <c r="O2806" s="70">
        <f t="shared" si="219"/>
        <v>0</v>
      </c>
      <c r="P2806" s="70">
        <f t="shared" si="220"/>
        <v>0</v>
      </c>
      <c r="Q2806" s="70">
        <f t="shared" si="221"/>
        <v>0</v>
      </c>
      <c r="S2806" s="8" t="e">
        <f t="shared" si="222"/>
        <v>#DIV/0!</v>
      </c>
      <c r="U2806" s="8">
        <f t="shared" si="210"/>
        <v>33.315661132294927</v>
      </c>
      <c r="V2806" s="8">
        <f t="shared" si="223"/>
        <v>0</v>
      </c>
      <c r="W2806" s="70">
        <f>SUM($V$2085:V2806)/($A2806-273.15)</f>
        <v>0</v>
      </c>
      <c r="X2806" s="70">
        <f t="shared" si="224"/>
        <v>0</v>
      </c>
      <c r="Y2806" s="70">
        <f t="shared" si="225"/>
        <v>0</v>
      </c>
    </row>
    <row r="2807" spans="1:25" s="8" customFormat="1" x14ac:dyDescent="0.25">
      <c r="A2807" s="70">
        <f t="shared" si="226"/>
        <v>996.15</v>
      </c>
      <c r="B2807" s="70">
        <f t="shared" si="227"/>
        <v>41.229359183173059</v>
      </c>
      <c r="C2807" s="70">
        <f t="shared" si="213"/>
        <v>34.515813858972017</v>
      </c>
      <c r="D2807" s="70">
        <f t="shared" si="211"/>
        <v>32.66261450666785</v>
      </c>
      <c r="E2807" s="70">
        <f t="shared" si="212"/>
        <v>34.515813858972017</v>
      </c>
      <c r="G2807" s="70">
        <f t="shared" si="214"/>
        <v>0</v>
      </c>
      <c r="H2807" s="70">
        <f>SUM(G$2085:$G2807)/($A2807-273.15)</f>
        <v>0</v>
      </c>
      <c r="I2807" s="70">
        <f t="shared" si="215"/>
        <v>0</v>
      </c>
      <c r="J2807" s="70">
        <f t="shared" si="216"/>
        <v>0</v>
      </c>
      <c r="K2807" s="70">
        <f t="shared" si="217"/>
        <v>0</v>
      </c>
      <c r="M2807" s="70">
        <f t="shared" si="218"/>
        <v>0</v>
      </c>
      <c r="N2807" s="70">
        <f>SUM($M$2085:M2807)/($A2807-273.15)</f>
        <v>0</v>
      </c>
      <c r="O2807" s="70">
        <f t="shared" si="219"/>
        <v>0</v>
      </c>
      <c r="P2807" s="70">
        <f t="shared" si="220"/>
        <v>0</v>
      </c>
      <c r="Q2807" s="70">
        <f t="shared" si="221"/>
        <v>0</v>
      </c>
      <c r="S2807" s="8" t="e">
        <f t="shared" si="222"/>
        <v>#DIV/0!</v>
      </c>
      <c r="U2807" s="8">
        <f t="shared" si="210"/>
        <v>33.320969805226106</v>
      </c>
      <c r="V2807" s="8">
        <f t="shared" si="223"/>
        <v>0</v>
      </c>
      <c r="W2807" s="70">
        <f>SUM($V$2085:V2807)/($A2807-273.15)</f>
        <v>0</v>
      </c>
      <c r="X2807" s="70">
        <f t="shared" si="224"/>
        <v>0</v>
      </c>
      <c r="Y2807" s="70">
        <f t="shared" si="225"/>
        <v>0</v>
      </c>
    </row>
    <row r="2808" spans="1:25" s="8" customFormat="1" x14ac:dyDescent="0.25">
      <c r="A2808" s="70">
        <f t="shared" si="226"/>
        <v>997.15</v>
      </c>
      <c r="B2808" s="70">
        <f t="shared" si="227"/>
        <v>41.242231004456912</v>
      </c>
      <c r="C2808" s="70">
        <f t="shared" si="213"/>
        <v>34.519813822047318</v>
      </c>
      <c r="D2808" s="70">
        <f t="shared" si="211"/>
        <v>32.668435878961311</v>
      </c>
      <c r="E2808" s="70">
        <f t="shared" si="212"/>
        <v>34.519813822047318</v>
      </c>
      <c r="G2808" s="70">
        <f t="shared" si="214"/>
        <v>0</v>
      </c>
      <c r="H2808" s="70">
        <f>SUM(G$2085:$G2808)/($A2808-273.15)</f>
        <v>0</v>
      </c>
      <c r="I2808" s="70">
        <f t="shared" si="215"/>
        <v>0</v>
      </c>
      <c r="J2808" s="70">
        <f t="shared" si="216"/>
        <v>0</v>
      </c>
      <c r="K2808" s="70">
        <f t="shared" si="217"/>
        <v>0</v>
      </c>
      <c r="M2808" s="70">
        <f t="shared" si="218"/>
        <v>0</v>
      </c>
      <c r="N2808" s="70">
        <f>SUM($M$2085:M2808)/($A2808-273.15)</f>
        <v>0</v>
      </c>
      <c r="O2808" s="70">
        <f t="shared" si="219"/>
        <v>0</v>
      </c>
      <c r="P2808" s="70">
        <f t="shared" si="220"/>
        <v>0</v>
      </c>
      <c r="Q2808" s="70">
        <f t="shared" si="221"/>
        <v>0</v>
      </c>
      <c r="S2808" s="8" t="e">
        <f t="shared" si="222"/>
        <v>#DIV/0!</v>
      </c>
      <c r="U2808" s="8">
        <f t="shared" si="210"/>
        <v>33.326266846954503</v>
      </c>
      <c r="V2808" s="8">
        <f t="shared" si="223"/>
        <v>0</v>
      </c>
      <c r="W2808" s="70">
        <f>SUM($V$2085:V2808)/($A2808-273.15)</f>
        <v>0</v>
      </c>
      <c r="X2808" s="70">
        <f t="shared" si="224"/>
        <v>0</v>
      </c>
      <c r="Y2808" s="70">
        <f t="shared" si="225"/>
        <v>0</v>
      </c>
    </row>
    <row r="2809" spans="1:25" s="8" customFormat="1" x14ac:dyDescent="0.25">
      <c r="A2809" s="70">
        <f t="shared" si="226"/>
        <v>998.15</v>
      </c>
      <c r="B2809" s="70">
        <f t="shared" si="227"/>
        <v>41.255099977630245</v>
      </c>
      <c r="C2809" s="70">
        <f t="shared" si="213"/>
        <v>34.523811280630909</v>
      </c>
      <c r="D2809" s="70">
        <f t="shared" si="211"/>
        <v>32.674252372820568</v>
      </c>
      <c r="E2809" s="70">
        <f t="shared" si="212"/>
        <v>34.523811280630909</v>
      </c>
      <c r="G2809" s="70">
        <f t="shared" si="214"/>
        <v>0</v>
      </c>
      <c r="H2809" s="70">
        <f>SUM(G$2085:$G2809)/($A2809-273.15)</f>
        <v>0</v>
      </c>
      <c r="I2809" s="70">
        <f t="shared" si="215"/>
        <v>0</v>
      </c>
      <c r="J2809" s="70">
        <f t="shared" si="216"/>
        <v>0</v>
      </c>
      <c r="K2809" s="70">
        <f t="shared" si="217"/>
        <v>0</v>
      </c>
      <c r="M2809" s="70">
        <f t="shared" si="218"/>
        <v>0</v>
      </c>
      <c r="N2809" s="70">
        <f>SUM($M$2085:M2809)/($A2809-273.15)</f>
        <v>0</v>
      </c>
      <c r="O2809" s="70">
        <f t="shared" si="219"/>
        <v>0</v>
      </c>
      <c r="P2809" s="70">
        <f t="shared" si="220"/>
        <v>0</v>
      </c>
      <c r="Q2809" s="70">
        <f t="shared" si="221"/>
        <v>0</v>
      </c>
      <c r="S2809" s="8" t="e">
        <f t="shared" si="222"/>
        <v>#DIV/0!</v>
      </c>
      <c r="U2809" s="8">
        <f t="shared" si="210"/>
        <v>33.331552302209296</v>
      </c>
      <c r="V2809" s="8">
        <f t="shared" si="223"/>
        <v>0</v>
      </c>
      <c r="W2809" s="70">
        <f>SUM($V$2085:V2809)/($A2809-273.15)</f>
        <v>0</v>
      </c>
      <c r="X2809" s="70">
        <f t="shared" si="224"/>
        <v>0</v>
      </c>
      <c r="Y2809" s="70">
        <f t="shared" si="225"/>
        <v>0</v>
      </c>
    </row>
    <row r="2810" spans="1:25" s="8" customFormat="1" x14ac:dyDescent="0.25">
      <c r="A2810" s="70">
        <f t="shared" si="226"/>
        <v>999.15</v>
      </c>
      <c r="B2810" s="70">
        <f t="shared" si="227"/>
        <v>41.267966082078296</v>
      </c>
      <c r="C2810" s="70">
        <f t="shared" si="213"/>
        <v>34.527806241663193</v>
      </c>
      <c r="D2810" s="70">
        <f t="shared" si="211"/>
        <v>32.680063980644704</v>
      </c>
      <c r="E2810" s="70">
        <f t="shared" si="212"/>
        <v>34.527806241663193</v>
      </c>
      <c r="G2810" s="70">
        <f t="shared" si="214"/>
        <v>0</v>
      </c>
      <c r="H2810" s="70">
        <f>SUM(G$2085:$G2810)/($A2810-273.15)</f>
        <v>0</v>
      </c>
      <c r="I2810" s="70">
        <f t="shared" si="215"/>
        <v>0</v>
      </c>
      <c r="J2810" s="70">
        <f t="shared" si="216"/>
        <v>0</v>
      </c>
      <c r="K2810" s="70">
        <f t="shared" si="217"/>
        <v>0</v>
      </c>
      <c r="M2810" s="70">
        <f t="shared" si="218"/>
        <v>0</v>
      </c>
      <c r="N2810" s="70">
        <f>SUM($M$2085:M2810)/($A2810-273.15)</f>
        <v>0</v>
      </c>
      <c r="O2810" s="70">
        <f t="shared" si="219"/>
        <v>0</v>
      </c>
      <c r="P2810" s="70">
        <f t="shared" si="220"/>
        <v>0</v>
      </c>
      <c r="Q2810" s="70">
        <f t="shared" si="221"/>
        <v>0</v>
      </c>
      <c r="S2810" s="8" t="e">
        <f t="shared" si="222"/>
        <v>#DIV/0!</v>
      </c>
      <c r="U2810" s="8">
        <f t="shared" si="210"/>
        <v>33.336826215495925</v>
      </c>
      <c r="V2810" s="8">
        <f t="shared" si="223"/>
        <v>0</v>
      </c>
      <c r="W2810" s="70">
        <f>SUM($V$2085:V2810)/($A2810-273.15)</f>
        <v>0</v>
      </c>
      <c r="X2810" s="70">
        <f t="shared" si="224"/>
        <v>0</v>
      </c>
      <c r="Y2810" s="70">
        <f t="shared" si="225"/>
        <v>0</v>
      </c>
    </row>
    <row r="2811" spans="1:25" s="8" customFormat="1" x14ac:dyDescent="0.25">
      <c r="A2811" s="70">
        <f t="shared" si="226"/>
        <v>1000.15</v>
      </c>
      <c r="B2811" s="70">
        <f t="shared" si="227"/>
        <v>41.280829297289301</v>
      </c>
      <c r="C2811" s="70">
        <f t="shared" si="213"/>
        <v>34.531798712049856</v>
      </c>
      <c r="D2811" s="70">
        <f t="shared" si="211"/>
        <v>32.685870694870772</v>
      </c>
      <c r="E2811" s="70">
        <f t="shared" si="212"/>
        <v>34.531798712049856</v>
      </c>
      <c r="G2811" s="70">
        <f t="shared" si="214"/>
        <v>0</v>
      </c>
      <c r="H2811" s="70">
        <f>SUM(G$2085:$G2811)/($A2811-273.15)</f>
        <v>0</v>
      </c>
      <c r="I2811" s="70">
        <f t="shared" si="215"/>
        <v>0</v>
      </c>
      <c r="J2811" s="70">
        <f t="shared" si="216"/>
        <v>0</v>
      </c>
      <c r="K2811" s="70">
        <f t="shared" si="217"/>
        <v>0</v>
      </c>
      <c r="M2811" s="70">
        <f t="shared" si="218"/>
        <v>0</v>
      </c>
      <c r="N2811" s="70">
        <f>SUM($M$2085:M2811)/($A2811-273.15)</f>
        <v>0</v>
      </c>
      <c r="O2811" s="70">
        <f t="shared" si="219"/>
        <v>0</v>
      </c>
      <c r="P2811" s="70">
        <f t="shared" si="220"/>
        <v>0</v>
      </c>
      <c r="Q2811" s="70">
        <f t="shared" si="221"/>
        <v>0</v>
      </c>
      <c r="S2811" s="8" t="e">
        <f t="shared" si="222"/>
        <v>#DIV/0!</v>
      </c>
      <c r="U2811" s="8">
        <f t="shared" si="210"/>
        <v>33.342088631097489</v>
      </c>
      <c r="V2811" s="8">
        <f t="shared" si="223"/>
        <v>0</v>
      </c>
      <c r="W2811" s="70">
        <f>SUM($V$2085:V2811)/($A2811-273.15)</f>
        <v>0</v>
      </c>
      <c r="X2811" s="70">
        <f t="shared" si="224"/>
        <v>0</v>
      </c>
      <c r="Y2811" s="70">
        <f t="shared" si="225"/>
        <v>0</v>
      </c>
    </row>
    <row r="2812" spans="1:25" s="8" customFormat="1" x14ac:dyDescent="0.25">
      <c r="A2812" s="70">
        <f t="shared" si="226"/>
        <v>1001.15</v>
      </c>
      <c r="B2812" s="70">
        <f t="shared" si="227"/>
        <v>41.293689602853888</v>
      </c>
      <c r="C2812" s="70">
        <f t="shared" si="213"/>
        <v>34.535788698662166</v>
      </c>
      <c r="D2812" s="70">
        <f t="shared" si="211"/>
        <v>32.691672507973593</v>
      </c>
      <c r="E2812" s="70">
        <f t="shared" si="212"/>
        <v>34.535788698662166</v>
      </c>
      <c r="G2812" s="70">
        <f t="shared" si="214"/>
        <v>0</v>
      </c>
      <c r="H2812" s="70">
        <f>SUM(G$2085:$G2812)/($A2812-273.15)</f>
        <v>0</v>
      </c>
      <c r="I2812" s="70">
        <f t="shared" si="215"/>
        <v>0</v>
      </c>
      <c r="J2812" s="70">
        <f t="shared" si="216"/>
        <v>0</v>
      </c>
      <c r="K2812" s="70">
        <f t="shared" si="217"/>
        <v>0</v>
      </c>
      <c r="M2812" s="70">
        <f t="shared" si="218"/>
        <v>0</v>
      </c>
      <c r="N2812" s="70">
        <f>SUM($M$2085:M2812)/($A2812-273.15)</f>
        <v>0</v>
      </c>
      <c r="O2812" s="70">
        <f t="shared" si="219"/>
        <v>0</v>
      </c>
      <c r="P2812" s="70">
        <f t="shared" si="220"/>
        <v>0</v>
      </c>
      <c r="Q2812" s="70">
        <f t="shared" si="221"/>
        <v>0</v>
      </c>
      <c r="S2812" s="8" t="e">
        <f t="shared" si="222"/>
        <v>#DIV/0!</v>
      </c>
      <c r="U2812" s="8">
        <f t="shared" si="210"/>
        <v>33.347339593075972</v>
      </c>
      <c r="V2812" s="8">
        <f t="shared" si="223"/>
        <v>0</v>
      </c>
      <c r="W2812" s="70">
        <f>SUM($V$2085:V2812)/($A2812-273.15)</f>
        <v>0</v>
      </c>
      <c r="X2812" s="70">
        <f t="shared" si="224"/>
        <v>0</v>
      </c>
      <c r="Y2812" s="70">
        <f t="shared" si="225"/>
        <v>0</v>
      </c>
    </row>
    <row r="2813" spans="1:25" s="8" customFormat="1" x14ac:dyDescent="0.25">
      <c r="A2813" s="70">
        <f t="shared" si="226"/>
        <v>1002.15</v>
      </c>
      <c r="B2813" s="70">
        <f t="shared" si="227"/>
        <v>41.306546978464468</v>
      </c>
      <c r="C2813" s="70">
        <f t="shared" si="213"/>
        <v>34.539776208337095</v>
      </c>
      <c r="D2813" s="70">
        <f t="shared" si="211"/>
        <v>32.697469412465509</v>
      </c>
      <c r="E2813" s="70">
        <f t="shared" si="212"/>
        <v>34.539776208337095</v>
      </c>
      <c r="G2813" s="70">
        <f t="shared" si="214"/>
        <v>0</v>
      </c>
      <c r="H2813" s="70">
        <f>SUM(G$2085:$G2813)/($A2813-273.15)</f>
        <v>0</v>
      </c>
      <c r="I2813" s="70">
        <f t="shared" si="215"/>
        <v>0</v>
      </c>
      <c r="J2813" s="70">
        <f t="shared" si="216"/>
        <v>0</v>
      </c>
      <c r="K2813" s="70">
        <f t="shared" si="217"/>
        <v>0</v>
      </c>
      <c r="M2813" s="70">
        <f t="shared" si="218"/>
        <v>0</v>
      </c>
      <c r="N2813" s="70">
        <f>SUM($M$2085:M2813)/($A2813-273.15)</f>
        <v>0</v>
      </c>
      <c r="O2813" s="70">
        <f t="shared" si="219"/>
        <v>0</v>
      </c>
      <c r="P2813" s="70">
        <f t="shared" si="220"/>
        <v>0</v>
      </c>
      <c r="Q2813" s="70">
        <f t="shared" si="221"/>
        <v>0</v>
      </c>
      <c r="S2813" s="8" t="e">
        <f t="shared" si="222"/>
        <v>#DIV/0!</v>
      </c>
      <c r="U2813" s="8">
        <f t="shared" si="210"/>
        <v>33.35257914527368</v>
      </c>
      <c r="V2813" s="8">
        <f t="shared" si="223"/>
        <v>0</v>
      </c>
      <c r="W2813" s="70">
        <f>SUM($V$2085:V2813)/($A2813-273.15)</f>
        <v>0</v>
      </c>
      <c r="X2813" s="70">
        <f t="shared" si="224"/>
        <v>0</v>
      </c>
      <c r="Y2813" s="70">
        <f t="shared" si="225"/>
        <v>0</v>
      </c>
    </row>
    <row r="2814" spans="1:25" s="8" customFormat="1" x14ac:dyDescent="0.25">
      <c r="A2814" s="70">
        <f t="shared" si="226"/>
        <v>1003.15</v>
      </c>
      <c r="B2814" s="70">
        <f t="shared" si="227"/>
        <v>41.319401403914625</v>
      </c>
      <c r="C2814" s="70">
        <f t="shared" si="213"/>
        <v>34.543761247877555</v>
      </c>
      <c r="D2814" s="70">
        <f t="shared" si="211"/>
        <v>32.703261400896153</v>
      </c>
      <c r="E2814" s="70">
        <f t="shared" si="212"/>
        <v>34.543761247877555</v>
      </c>
      <c r="G2814" s="70">
        <f t="shared" si="214"/>
        <v>0</v>
      </c>
      <c r="H2814" s="70">
        <f>SUM(G$2085:$G2814)/($A2814-273.15)</f>
        <v>0</v>
      </c>
      <c r="I2814" s="70">
        <f t="shared" si="215"/>
        <v>0</v>
      </c>
      <c r="J2814" s="70">
        <f t="shared" si="216"/>
        <v>0</v>
      </c>
      <c r="K2814" s="70">
        <f t="shared" si="217"/>
        <v>0</v>
      </c>
      <c r="M2814" s="70">
        <f t="shared" si="218"/>
        <v>0</v>
      </c>
      <c r="N2814" s="70">
        <f>SUM($M$2085:M2814)/($A2814-273.15)</f>
        <v>0</v>
      </c>
      <c r="O2814" s="70">
        <f t="shared" si="219"/>
        <v>0</v>
      </c>
      <c r="P2814" s="70">
        <f t="shared" si="220"/>
        <v>0</v>
      </c>
      <c r="Q2814" s="70">
        <f t="shared" si="221"/>
        <v>0</v>
      </c>
      <c r="S2814" s="8" t="e">
        <f t="shared" si="222"/>
        <v>#DIV/0!</v>
      </c>
      <c r="U2814" s="8">
        <f t="shared" si="210"/>
        <v>33.357807331314511</v>
      </c>
      <c r="V2814" s="8">
        <f t="shared" si="223"/>
        <v>0</v>
      </c>
      <c r="W2814" s="70">
        <f>SUM($V$2085:V2814)/($A2814-273.15)</f>
        <v>0</v>
      </c>
      <c r="X2814" s="70">
        <f t="shared" si="224"/>
        <v>0</v>
      </c>
      <c r="Y2814" s="70">
        <f t="shared" si="225"/>
        <v>0</v>
      </c>
    </row>
    <row r="2815" spans="1:25" s="8" customFormat="1" x14ac:dyDescent="0.25">
      <c r="A2815" s="70">
        <f t="shared" si="226"/>
        <v>1004.15</v>
      </c>
      <c r="B2815" s="70">
        <f t="shared" si="227"/>
        <v>41.332252859098496</v>
      </c>
      <c r="C2815" s="70">
        <f t="shared" si="213"/>
        <v>34.547743824052603</v>
      </c>
      <c r="D2815" s="70">
        <f t="shared" si="211"/>
        <v>32.709048465852234</v>
      </c>
      <c r="E2815" s="70">
        <f t="shared" si="212"/>
        <v>34.547743824052603</v>
      </c>
      <c r="G2815" s="70">
        <f t="shared" si="214"/>
        <v>0</v>
      </c>
      <c r="H2815" s="70">
        <f>SUM(G$2085:$G2815)/($A2815-273.15)</f>
        <v>0</v>
      </c>
      <c r="I2815" s="70">
        <f t="shared" si="215"/>
        <v>0</v>
      </c>
      <c r="J2815" s="70">
        <f t="shared" si="216"/>
        <v>0</v>
      </c>
      <c r="K2815" s="70">
        <f t="shared" si="217"/>
        <v>0</v>
      </c>
      <c r="M2815" s="70">
        <f t="shared" si="218"/>
        <v>0</v>
      </c>
      <c r="N2815" s="70">
        <f>SUM($M$2085:M2815)/($A2815-273.15)</f>
        <v>0</v>
      </c>
      <c r="O2815" s="70">
        <f t="shared" si="219"/>
        <v>0</v>
      </c>
      <c r="P2815" s="70">
        <f t="shared" si="220"/>
        <v>0</v>
      </c>
      <c r="Q2815" s="70">
        <f t="shared" si="221"/>
        <v>0</v>
      </c>
      <c r="S2815" s="8" t="e">
        <f t="shared" si="222"/>
        <v>#DIV/0!</v>
      </c>
      <c r="U2815" s="8">
        <f t="shared" si="210"/>
        <v>33.36302419460521</v>
      </c>
      <c r="V2815" s="8">
        <f t="shared" si="223"/>
        <v>0</v>
      </c>
      <c r="W2815" s="70">
        <f>SUM($V$2085:V2815)/($A2815-273.15)</f>
        <v>0</v>
      </c>
      <c r="X2815" s="70">
        <f t="shared" si="224"/>
        <v>0</v>
      </c>
      <c r="Y2815" s="70">
        <f t="shared" si="225"/>
        <v>0</v>
      </c>
    </row>
    <row r="2816" spans="1:25" s="8" customFormat="1" x14ac:dyDescent="0.25">
      <c r="A2816" s="70">
        <f t="shared" si="226"/>
        <v>1005.15</v>
      </c>
      <c r="B2816" s="70">
        <f t="shared" si="227"/>
        <v>41.345101324010194</v>
      </c>
      <c r="C2816" s="70">
        <f t="shared" si="213"/>
        <v>34.551723943597644</v>
      </c>
      <c r="D2816" s="70">
        <f t="shared" si="211"/>
        <v>32.714830599957345</v>
      </c>
      <c r="E2816" s="70">
        <f t="shared" si="212"/>
        <v>34.551723943597644</v>
      </c>
      <c r="G2816" s="70">
        <f t="shared" si="214"/>
        <v>0</v>
      </c>
      <c r="H2816" s="70">
        <f>SUM(G$2085:$G2816)/($A2816-273.15)</f>
        <v>0</v>
      </c>
      <c r="I2816" s="70">
        <f t="shared" si="215"/>
        <v>0</v>
      </c>
      <c r="J2816" s="70">
        <f t="shared" si="216"/>
        <v>0</v>
      </c>
      <c r="K2816" s="70">
        <f t="shared" si="217"/>
        <v>0</v>
      </c>
      <c r="M2816" s="70">
        <f t="shared" si="218"/>
        <v>0</v>
      </c>
      <c r="N2816" s="70">
        <f>SUM($M$2085:M2816)/($A2816-273.15)</f>
        <v>0</v>
      </c>
      <c r="O2816" s="70">
        <f t="shared" si="219"/>
        <v>0</v>
      </c>
      <c r="P2816" s="70">
        <f t="shared" si="220"/>
        <v>0</v>
      </c>
      <c r="Q2816" s="70">
        <f t="shared" si="221"/>
        <v>0</v>
      </c>
      <c r="S2816" s="8" t="e">
        <f t="shared" si="222"/>
        <v>#DIV/0!</v>
      </c>
      <c r="U2816" s="8">
        <f t="shared" si="210"/>
        <v>33.368229778336726</v>
      </c>
      <c r="V2816" s="8">
        <f t="shared" si="223"/>
        <v>0</v>
      </c>
      <c r="W2816" s="70">
        <f>SUM($V$2085:V2816)/($A2816-273.15)</f>
        <v>0</v>
      </c>
      <c r="X2816" s="70">
        <f t="shared" si="224"/>
        <v>0</v>
      </c>
      <c r="Y2816" s="70">
        <f t="shared" si="225"/>
        <v>0</v>
      </c>
    </row>
    <row r="2817" spans="1:25" s="8" customFormat="1" x14ac:dyDescent="0.25">
      <c r="A2817" s="70">
        <f t="shared" si="226"/>
        <v>1006.15</v>
      </c>
      <c r="B2817" s="70">
        <f t="shared" si="227"/>
        <v>41.357946778743198</v>
      </c>
      <c r="C2817" s="70">
        <f t="shared" si="213"/>
        <v>34.555701613214637</v>
      </c>
      <c r="D2817" s="70">
        <f t="shared" si="211"/>
        <v>32.7206077958717</v>
      </c>
      <c r="E2817" s="70">
        <f t="shared" si="212"/>
        <v>34.555701613214637</v>
      </c>
      <c r="G2817" s="70">
        <f t="shared" si="214"/>
        <v>0</v>
      </c>
      <c r="H2817" s="70">
        <f>SUM(G$2085:$G2817)/($A2817-273.15)</f>
        <v>0</v>
      </c>
      <c r="I2817" s="70">
        <f t="shared" si="215"/>
        <v>0</v>
      </c>
      <c r="J2817" s="70">
        <f t="shared" si="216"/>
        <v>0</v>
      </c>
      <c r="K2817" s="70">
        <f t="shared" si="217"/>
        <v>0</v>
      </c>
      <c r="M2817" s="70">
        <f t="shared" si="218"/>
        <v>0</v>
      </c>
      <c r="N2817" s="70">
        <f>SUM($M$2085:M2817)/($A2817-273.15)</f>
        <v>0</v>
      </c>
      <c r="O2817" s="70">
        <f t="shared" si="219"/>
        <v>0</v>
      </c>
      <c r="P2817" s="70">
        <f t="shared" si="220"/>
        <v>0</v>
      </c>
      <c r="Q2817" s="70">
        <f t="shared" si="221"/>
        <v>0</v>
      </c>
      <c r="S2817" s="8" t="e">
        <f t="shared" si="222"/>
        <v>#DIV/0!</v>
      </c>
      <c r="U2817" s="8">
        <f t="shared" si="210"/>
        <v>33.373424125485514</v>
      </c>
      <c r="V2817" s="8">
        <f t="shared" si="223"/>
        <v>0</v>
      </c>
      <c r="W2817" s="70">
        <f>SUM($V$2085:V2817)/($A2817-273.15)</f>
        <v>0</v>
      </c>
      <c r="X2817" s="70">
        <f t="shared" si="224"/>
        <v>0</v>
      </c>
      <c r="Y2817" s="70">
        <f t="shared" si="225"/>
        <v>0</v>
      </c>
    </row>
    <row r="2818" spans="1:25" s="8" customFormat="1" x14ac:dyDescent="0.25">
      <c r="A2818" s="70">
        <f t="shared" si="226"/>
        <v>1007.15</v>
      </c>
      <c r="B2818" s="70">
        <f t="shared" si="227"/>
        <v>41.37078920348975</v>
      </c>
      <c r="C2818" s="70">
        <f t="shared" si="213"/>
        <v>34.559676839572255</v>
      </c>
      <c r="D2818" s="70">
        <f t="shared" si="211"/>
        <v>32.726380046291943</v>
      </c>
      <c r="E2818" s="70">
        <f t="shared" si="212"/>
        <v>34.559676839572255</v>
      </c>
      <c r="G2818" s="70">
        <f t="shared" si="214"/>
        <v>0</v>
      </c>
      <c r="H2818" s="70">
        <f>SUM(G$2085:$G2818)/($A2818-273.15)</f>
        <v>0</v>
      </c>
      <c r="I2818" s="70">
        <f t="shared" si="215"/>
        <v>0</v>
      </c>
      <c r="J2818" s="70">
        <f t="shared" si="216"/>
        <v>0</v>
      </c>
      <c r="K2818" s="70">
        <f t="shared" si="217"/>
        <v>0</v>
      </c>
      <c r="M2818" s="70">
        <f t="shared" si="218"/>
        <v>0</v>
      </c>
      <c r="N2818" s="70">
        <f>SUM($M$2085:M2818)/($A2818-273.15)</f>
        <v>0</v>
      </c>
      <c r="O2818" s="70">
        <f t="shared" si="219"/>
        <v>0</v>
      </c>
      <c r="P2818" s="70">
        <f t="shared" si="220"/>
        <v>0</v>
      </c>
      <c r="Q2818" s="70">
        <f t="shared" si="221"/>
        <v>0</v>
      </c>
      <c r="S2818" s="8" t="e">
        <f t="shared" si="222"/>
        <v>#DIV/0!</v>
      </c>
      <c r="U2818" s="8">
        <f t="shared" si="210"/>
        <v>33.378607278814712</v>
      </c>
      <c r="V2818" s="8">
        <f t="shared" si="223"/>
        <v>0</v>
      </c>
      <c r="W2818" s="70">
        <f>SUM($V$2085:V2818)/($A2818-273.15)</f>
        <v>0</v>
      </c>
      <c r="X2818" s="70">
        <f t="shared" si="224"/>
        <v>0</v>
      </c>
      <c r="Y2818" s="70">
        <f t="shared" si="225"/>
        <v>0</v>
      </c>
    </row>
    <row r="2819" spans="1:25" s="8" customFormat="1" x14ac:dyDescent="0.25">
      <c r="A2819" s="70">
        <f t="shared" si="226"/>
        <v>1008.15</v>
      </c>
      <c r="B2819" s="70">
        <f t="shared" si="227"/>
        <v>41.383628578540282</v>
      </c>
      <c r="C2819" s="70">
        <f t="shared" si="213"/>
        <v>34.563649629306148</v>
      </c>
      <c r="D2819" s="70">
        <f t="shared" si="211"/>
        <v>32.732147343950899</v>
      </c>
      <c r="E2819" s="70">
        <f t="shared" si="212"/>
        <v>34.563649629306148</v>
      </c>
      <c r="G2819" s="70">
        <f t="shared" si="214"/>
        <v>0</v>
      </c>
      <c r="H2819" s="70">
        <f>SUM(G$2085:$G2819)/($A2819-273.15)</f>
        <v>0</v>
      </c>
      <c r="I2819" s="70">
        <f t="shared" si="215"/>
        <v>0</v>
      </c>
      <c r="J2819" s="70">
        <f t="shared" si="216"/>
        <v>0</v>
      </c>
      <c r="K2819" s="70">
        <f t="shared" si="217"/>
        <v>0</v>
      </c>
      <c r="M2819" s="70">
        <f t="shared" si="218"/>
        <v>0</v>
      </c>
      <c r="N2819" s="70">
        <f>SUM($M$2085:M2819)/($A2819-273.15)</f>
        <v>0</v>
      </c>
      <c r="O2819" s="70">
        <f t="shared" si="219"/>
        <v>0</v>
      </c>
      <c r="P2819" s="70">
        <f t="shared" si="220"/>
        <v>0</v>
      </c>
      <c r="Q2819" s="70">
        <f t="shared" si="221"/>
        <v>0</v>
      </c>
      <c r="S2819" s="8" t="e">
        <f t="shared" si="222"/>
        <v>#DIV/0!</v>
      </c>
      <c r="U2819" s="8">
        <f t="shared" si="210"/>
        <v>33.383779280875537</v>
      </c>
      <c r="V2819" s="8">
        <f t="shared" si="223"/>
        <v>0</v>
      </c>
      <c r="W2819" s="70">
        <f>SUM($V$2085:V2819)/($A2819-273.15)</f>
        <v>0</v>
      </c>
      <c r="X2819" s="70">
        <f t="shared" si="224"/>
        <v>0</v>
      </c>
      <c r="Y2819" s="70">
        <f t="shared" si="225"/>
        <v>0</v>
      </c>
    </row>
    <row r="2820" spans="1:25" s="8" customFormat="1" x14ac:dyDescent="0.25">
      <c r="A2820" s="70">
        <f t="shared" si="226"/>
        <v>1009.15</v>
      </c>
      <c r="B2820" s="70">
        <f t="shared" si="227"/>
        <v>41.396464884282871</v>
      </c>
      <c r="C2820" s="70">
        <f t="shared" si="213"/>
        <v>34.567619989019093</v>
      </c>
      <c r="D2820" s="70">
        <f t="shared" si="211"/>
        <v>32.73790968161741</v>
      </c>
      <c r="E2820" s="70">
        <f t="shared" si="212"/>
        <v>34.567619989019093</v>
      </c>
      <c r="G2820" s="70">
        <f t="shared" si="214"/>
        <v>0</v>
      </c>
      <c r="H2820" s="70">
        <f>SUM(G$2085:$G2820)/($A2820-273.15)</f>
        <v>0</v>
      </c>
      <c r="I2820" s="70">
        <f t="shared" si="215"/>
        <v>0</v>
      </c>
      <c r="J2820" s="70">
        <f t="shared" si="216"/>
        <v>0</v>
      </c>
      <c r="K2820" s="70">
        <f t="shared" si="217"/>
        <v>0</v>
      </c>
      <c r="M2820" s="70">
        <f t="shared" si="218"/>
        <v>0</v>
      </c>
      <c r="N2820" s="70">
        <f>SUM($M$2085:M2820)/($A2820-273.15)</f>
        <v>0</v>
      </c>
      <c r="O2820" s="70">
        <f t="shared" si="219"/>
        <v>0</v>
      </c>
      <c r="P2820" s="70">
        <f t="shared" si="220"/>
        <v>0</v>
      </c>
      <c r="Q2820" s="70">
        <f t="shared" si="221"/>
        <v>0</v>
      </c>
      <c r="S2820" s="8" t="e">
        <f t="shared" si="222"/>
        <v>#DIV/0!</v>
      </c>
      <c r="U2820" s="8">
        <f t="shared" si="210"/>
        <v>33.388940174008461</v>
      </c>
      <c r="V2820" s="8">
        <f t="shared" si="223"/>
        <v>0</v>
      </c>
      <c r="W2820" s="70">
        <f>SUM($V$2085:V2820)/($A2820-273.15)</f>
        <v>0</v>
      </c>
      <c r="X2820" s="70">
        <f t="shared" si="224"/>
        <v>0</v>
      </c>
      <c r="Y2820" s="70">
        <f t="shared" si="225"/>
        <v>0</v>
      </c>
    </row>
    <row r="2821" spans="1:25" s="8" customFormat="1" x14ac:dyDescent="0.25">
      <c r="A2821" s="70">
        <f t="shared" si="226"/>
        <v>1010.15</v>
      </c>
      <c r="B2821" s="70">
        <f t="shared" si="227"/>
        <v>41.409298101202559</v>
      </c>
      <c r="C2821" s="70">
        <f t="shared" si="213"/>
        <v>34.5715879252812</v>
      </c>
      <c r="D2821" s="70">
        <f t="shared" si="211"/>
        <v>32.743667052096065</v>
      </c>
      <c r="E2821" s="70">
        <f t="shared" si="212"/>
        <v>34.5715879252812</v>
      </c>
      <c r="G2821" s="70">
        <f t="shared" si="214"/>
        <v>0</v>
      </c>
      <c r="H2821" s="70">
        <f>SUM(G$2085:$G2821)/($A2821-273.15)</f>
        <v>0</v>
      </c>
      <c r="I2821" s="70">
        <f t="shared" si="215"/>
        <v>0</v>
      </c>
      <c r="J2821" s="70">
        <f t="shared" si="216"/>
        <v>0</v>
      </c>
      <c r="K2821" s="70">
        <f t="shared" si="217"/>
        <v>0</v>
      </c>
      <c r="M2821" s="70">
        <f t="shared" si="218"/>
        <v>0</v>
      </c>
      <c r="N2821" s="70">
        <f>SUM($M$2085:M2821)/($A2821-273.15)</f>
        <v>0</v>
      </c>
      <c r="O2821" s="70">
        <f t="shared" si="219"/>
        <v>0</v>
      </c>
      <c r="P2821" s="70">
        <f t="shared" si="220"/>
        <v>0</v>
      </c>
      <c r="Q2821" s="70">
        <f t="shared" si="221"/>
        <v>0</v>
      </c>
      <c r="S2821" s="8" t="e">
        <f t="shared" si="222"/>
        <v>#DIV/0!</v>
      </c>
      <c r="U2821" s="8">
        <f t="shared" si="210"/>
        <v>33.394090000344463</v>
      </c>
      <c r="V2821" s="8">
        <f t="shared" si="223"/>
        <v>0</v>
      </c>
      <c r="W2821" s="70">
        <f>SUM($V$2085:V2821)/($A2821-273.15)</f>
        <v>0</v>
      </c>
      <c r="X2821" s="70">
        <f t="shared" si="224"/>
        <v>0</v>
      </c>
      <c r="Y2821" s="70">
        <f t="shared" si="225"/>
        <v>0</v>
      </c>
    </row>
    <row r="2822" spans="1:25" s="8" customFormat="1" x14ac:dyDescent="0.25">
      <c r="A2822" s="70">
        <f t="shared" si="226"/>
        <v>1011.15</v>
      </c>
      <c r="B2822" s="70">
        <f t="shared" si="227"/>
        <v>41.422128209880896</v>
      </c>
      <c r="C2822" s="70">
        <f t="shared" si="213"/>
        <v>34.57555344463011</v>
      </c>
      <c r="D2822" s="70">
        <f t="shared" si="211"/>
        <v>32.749419448227044</v>
      </c>
      <c r="E2822" s="70">
        <f t="shared" si="212"/>
        <v>34.57555344463011</v>
      </c>
      <c r="G2822" s="70">
        <f t="shared" si="214"/>
        <v>0</v>
      </c>
      <c r="H2822" s="70">
        <f>SUM(G$2085:$G2822)/($A2822-273.15)</f>
        <v>0</v>
      </c>
      <c r="I2822" s="70">
        <f t="shared" si="215"/>
        <v>0</v>
      </c>
      <c r="J2822" s="70">
        <f t="shared" si="216"/>
        <v>0</v>
      </c>
      <c r="K2822" s="70">
        <f t="shared" si="217"/>
        <v>0</v>
      </c>
      <c r="M2822" s="70">
        <f t="shared" si="218"/>
        <v>0</v>
      </c>
      <c r="N2822" s="70">
        <f>SUM($M$2085:M2822)/($A2822-273.15)</f>
        <v>0</v>
      </c>
      <c r="O2822" s="70">
        <f t="shared" si="219"/>
        <v>0</v>
      </c>
      <c r="P2822" s="70">
        <f t="shared" si="220"/>
        <v>0</v>
      </c>
      <c r="Q2822" s="70">
        <f t="shared" si="221"/>
        <v>0</v>
      </c>
      <c r="S2822" s="8" t="e">
        <f t="shared" si="222"/>
        <v>#DIV/0!</v>
      </c>
      <c r="U2822" s="8">
        <f t="shared" si="210"/>
        <v>33.399228801806338</v>
      </c>
      <c r="V2822" s="8">
        <f t="shared" si="223"/>
        <v>0</v>
      </c>
      <c r="W2822" s="70">
        <f>SUM($V$2085:V2822)/($A2822-273.15)</f>
        <v>0</v>
      </c>
      <c r="X2822" s="70">
        <f t="shared" si="224"/>
        <v>0</v>
      </c>
      <c r="Y2822" s="70">
        <f t="shared" si="225"/>
        <v>0</v>
      </c>
    </row>
    <row r="2823" spans="1:25" s="8" customFormat="1" x14ac:dyDescent="0.25">
      <c r="A2823" s="70">
        <f t="shared" si="226"/>
        <v>1012.15</v>
      </c>
      <c r="B2823" s="70">
        <f t="shared" si="227"/>
        <v>41.434955190995261</v>
      </c>
      <c r="C2823" s="70">
        <f t="shared" si="213"/>
        <v>34.579516553571167</v>
      </c>
      <c r="D2823" s="70">
        <f t="shared" si="211"/>
        <v>32.755166862885865</v>
      </c>
      <c r="E2823" s="70">
        <f t="shared" si="212"/>
        <v>34.579516553571167</v>
      </c>
      <c r="G2823" s="70">
        <f t="shared" si="214"/>
        <v>0</v>
      </c>
      <c r="H2823" s="70">
        <f>SUM(G$2085:$G2823)/($A2823-273.15)</f>
        <v>0</v>
      </c>
      <c r="I2823" s="70">
        <f t="shared" si="215"/>
        <v>0</v>
      </c>
      <c r="J2823" s="70">
        <f t="shared" si="216"/>
        <v>0</v>
      </c>
      <c r="K2823" s="70">
        <f t="shared" si="217"/>
        <v>0</v>
      </c>
      <c r="M2823" s="70">
        <f t="shared" si="218"/>
        <v>0</v>
      </c>
      <c r="N2823" s="70">
        <f>SUM($M$2085:M2823)/($A2823-273.15)</f>
        <v>0</v>
      </c>
      <c r="O2823" s="70">
        <f t="shared" si="219"/>
        <v>0</v>
      </c>
      <c r="P2823" s="70">
        <f t="shared" si="220"/>
        <v>0</v>
      </c>
      <c r="Q2823" s="70">
        <f t="shared" si="221"/>
        <v>0</v>
      </c>
      <c r="S2823" s="8" t="e">
        <f t="shared" si="222"/>
        <v>#DIV/0!</v>
      </c>
      <c r="U2823" s="8">
        <f t="shared" si="210"/>
        <v>33.404356620109844</v>
      </c>
      <c r="V2823" s="8">
        <f t="shared" si="223"/>
        <v>0</v>
      </c>
      <c r="W2823" s="70">
        <f>SUM($V$2085:V2823)/($A2823-273.15)</f>
        <v>0</v>
      </c>
      <c r="X2823" s="70">
        <f t="shared" si="224"/>
        <v>0</v>
      </c>
      <c r="Y2823" s="70">
        <f t="shared" si="225"/>
        <v>0</v>
      </c>
    </row>
    <row r="2824" spans="1:25" s="8" customFormat="1" x14ac:dyDescent="0.25">
      <c r="A2824" s="70">
        <f t="shared" si="226"/>
        <v>1013.15</v>
      </c>
      <c r="B2824" s="70">
        <f t="shared" si="227"/>
        <v>41.447779025318397</v>
      </c>
      <c r="C2824" s="70">
        <f t="shared" si="213"/>
        <v>34.583477258577638</v>
      </c>
      <c r="D2824" s="70">
        <f t="shared" si="211"/>
        <v>32.760909288983171</v>
      </c>
      <c r="E2824" s="70">
        <f t="shared" si="212"/>
        <v>34.583477258577638</v>
      </c>
      <c r="G2824" s="70">
        <f t="shared" si="214"/>
        <v>0</v>
      </c>
      <c r="H2824" s="70">
        <f>SUM(G$2085:$G2824)/($A2824-273.15)</f>
        <v>0</v>
      </c>
      <c r="I2824" s="70">
        <f t="shared" si="215"/>
        <v>0</v>
      </c>
      <c r="J2824" s="70">
        <f t="shared" si="216"/>
        <v>0</v>
      </c>
      <c r="K2824" s="70">
        <f t="shared" si="217"/>
        <v>0</v>
      </c>
      <c r="M2824" s="70">
        <f t="shared" si="218"/>
        <v>0</v>
      </c>
      <c r="N2824" s="70">
        <f>SUM($M$2085:M2824)/($A2824-273.15)</f>
        <v>0</v>
      </c>
      <c r="O2824" s="70">
        <f t="shared" si="219"/>
        <v>0</v>
      </c>
      <c r="P2824" s="70">
        <f t="shared" si="220"/>
        <v>0</v>
      </c>
      <c r="Q2824" s="70">
        <f t="shared" si="221"/>
        <v>0</v>
      </c>
      <c r="S2824" s="8" t="e">
        <f t="shared" si="222"/>
        <v>#DIV/0!</v>
      </c>
      <c r="U2824" s="8">
        <f t="shared" si="210"/>
        <v>33.409473496764974</v>
      </c>
      <c r="V2824" s="8">
        <f t="shared" si="223"/>
        <v>0</v>
      </c>
      <c r="W2824" s="70">
        <f>SUM($V$2085:V2824)/($A2824-273.15)</f>
        <v>0</v>
      </c>
      <c r="X2824" s="70">
        <f t="shared" si="224"/>
        <v>0</v>
      </c>
      <c r="Y2824" s="70">
        <f t="shared" si="225"/>
        <v>0</v>
      </c>
    </row>
    <row r="2825" spans="1:25" s="8" customFormat="1" x14ac:dyDescent="0.25">
      <c r="A2825" s="70">
        <f t="shared" si="226"/>
        <v>1014.15</v>
      </c>
      <c r="B2825" s="70">
        <f t="shared" si="227"/>
        <v>41.460599693717754</v>
      </c>
      <c r="C2825" s="70">
        <f t="shared" si="213"/>
        <v>34.587435566090903</v>
      </c>
      <c r="D2825" s="70">
        <f t="shared" si="211"/>
        <v>32.766646719464596</v>
      </c>
      <c r="E2825" s="70">
        <f t="shared" si="212"/>
        <v>34.587435566090903</v>
      </c>
      <c r="G2825" s="70">
        <f t="shared" si="214"/>
        <v>0</v>
      </c>
      <c r="H2825" s="70">
        <f>SUM(G$2085:$G2825)/($A2825-273.15)</f>
        <v>0</v>
      </c>
      <c r="I2825" s="70">
        <f t="shared" si="215"/>
        <v>0</v>
      </c>
      <c r="J2825" s="70">
        <f t="shared" si="216"/>
        <v>0</v>
      </c>
      <c r="K2825" s="70">
        <f t="shared" si="217"/>
        <v>0</v>
      </c>
      <c r="M2825" s="70">
        <f t="shared" si="218"/>
        <v>0</v>
      </c>
      <c r="N2825" s="70">
        <f>SUM($M$2085:M2825)/($A2825-273.15)</f>
        <v>0</v>
      </c>
      <c r="O2825" s="70">
        <f t="shared" si="219"/>
        <v>0</v>
      </c>
      <c r="P2825" s="70">
        <f t="shared" si="220"/>
        <v>0</v>
      </c>
      <c r="Q2825" s="70">
        <f t="shared" si="221"/>
        <v>0</v>
      </c>
      <c r="S2825" s="8" t="e">
        <f t="shared" si="222"/>
        <v>#DIV/0!</v>
      </c>
      <c r="U2825" s="8">
        <f t="shared" si="210"/>
        <v>33.414579473077211</v>
      </c>
      <c r="V2825" s="8">
        <f t="shared" si="223"/>
        <v>0</v>
      </c>
      <c r="W2825" s="70">
        <f>SUM($V$2085:V2825)/($A2825-273.15)</f>
        <v>0</v>
      </c>
      <c r="X2825" s="70">
        <f t="shared" si="224"/>
        <v>0</v>
      </c>
      <c r="Y2825" s="70">
        <f t="shared" si="225"/>
        <v>0</v>
      </c>
    </row>
    <row r="2826" spans="1:25" s="8" customFormat="1" x14ac:dyDescent="0.25">
      <c r="A2826" s="70">
        <f t="shared" si="226"/>
        <v>1015.15</v>
      </c>
      <c r="B2826" s="70">
        <f t="shared" si="227"/>
        <v>41.473417177154985</v>
      </c>
      <c r="C2826" s="70">
        <f t="shared" si="213"/>
        <v>34.591391482520628</v>
      </c>
      <c r="D2826" s="70">
        <f t="shared" si="211"/>
        <v>32.772379147310417</v>
      </c>
      <c r="E2826" s="70">
        <f t="shared" si="212"/>
        <v>34.591391482520628</v>
      </c>
      <c r="G2826" s="70">
        <f t="shared" si="214"/>
        <v>0</v>
      </c>
      <c r="H2826" s="70">
        <f>SUM(G$2085:$G2826)/($A2826-273.15)</f>
        <v>0</v>
      </c>
      <c r="I2826" s="70">
        <f t="shared" si="215"/>
        <v>0</v>
      </c>
      <c r="J2826" s="70">
        <f t="shared" si="216"/>
        <v>0</v>
      </c>
      <c r="K2826" s="70">
        <f t="shared" si="217"/>
        <v>0</v>
      </c>
      <c r="M2826" s="70">
        <f t="shared" si="218"/>
        <v>0</v>
      </c>
      <c r="N2826" s="70">
        <f>SUM($M$2085:M2826)/($A2826-273.15)</f>
        <v>0</v>
      </c>
      <c r="O2826" s="70">
        <f t="shared" si="219"/>
        <v>0</v>
      </c>
      <c r="P2826" s="70">
        <f t="shared" si="220"/>
        <v>0</v>
      </c>
      <c r="Q2826" s="70">
        <f t="shared" si="221"/>
        <v>0</v>
      </c>
      <c r="S2826" s="8" t="e">
        <f t="shared" si="222"/>
        <v>#DIV/0!</v>
      </c>
      <c r="U2826" s="8">
        <f t="shared" si="210"/>
        <v>33.419674590148652</v>
      </c>
      <c r="V2826" s="8">
        <f t="shared" si="223"/>
        <v>0</v>
      </c>
      <c r="W2826" s="70">
        <f>SUM($V$2085:V2826)/($A2826-273.15)</f>
        <v>0</v>
      </c>
      <c r="X2826" s="70">
        <f t="shared" si="224"/>
        <v>0</v>
      </c>
      <c r="Y2826" s="70">
        <f t="shared" si="225"/>
        <v>0</v>
      </c>
    </row>
    <row r="2827" spans="1:25" s="8" customFormat="1" x14ac:dyDescent="0.25">
      <c r="A2827" s="70">
        <f t="shared" si="226"/>
        <v>1016.15</v>
      </c>
      <c r="B2827" s="70">
        <f t="shared" si="227"/>
        <v>41.486231456685381</v>
      </c>
      <c r="C2827" s="70">
        <f t="shared" si="213"/>
        <v>34.595345014244934</v>
      </c>
      <c r="D2827" s="70">
        <f t="shared" si="211"/>
        <v>32.778106565535516</v>
      </c>
      <c r="E2827" s="70">
        <f t="shared" si="212"/>
        <v>34.595345014244934</v>
      </c>
      <c r="G2827" s="70">
        <f t="shared" si="214"/>
        <v>0</v>
      </c>
      <c r="H2827" s="70">
        <f>SUM(G$2085:$G2827)/($A2827-273.15)</f>
        <v>0</v>
      </c>
      <c r="I2827" s="70">
        <f t="shared" si="215"/>
        <v>0</v>
      </c>
      <c r="J2827" s="70">
        <f t="shared" si="216"/>
        <v>0</v>
      </c>
      <c r="K2827" s="70">
        <f t="shared" si="217"/>
        <v>0</v>
      </c>
      <c r="M2827" s="70">
        <f t="shared" si="218"/>
        <v>0</v>
      </c>
      <c r="N2827" s="70">
        <f>SUM($M$2085:M2827)/($A2827-273.15)</f>
        <v>0</v>
      </c>
      <c r="O2827" s="70">
        <f t="shared" si="219"/>
        <v>0</v>
      </c>
      <c r="P2827" s="70">
        <f t="shared" si="220"/>
        <v>0</v>
      </c>
      <c r="Q2827" s="70">
        <f t="shared" si="221"/>
        <v>0</v>
      </c>
      <c r="S2827" s="8" t="e">
        <f t="shared" si="222"/>
        <v>#DIV/0!</v>
      </c>
      <c r="U2827" s="8">
        <f t="shared" si="210"/>
        <v>33.424758888879246</v>
      </c>
      <c r="V2827" s="8">
        <f t="shared" si="223"/>
        <v>0</v>
      </c>
      <c r="W2827" s="70">
        <f>SUM($V$2085:V2827)/($A2827-273.15)</f>
        <v>0</v>
      </c>
      <c r="X2827" s="70">
        <f t="shared" si="224"/>
        <v>0</v>
      </c>
      <c r="Y2827" s="70">
        <f t="shared" si="225"/>
        <v>0</v>
      </c>
    </row>
    <row r="2828" spans="1:25" s="8" customFormat="1" x14ac:dyDescent="0.25">
      <c r="A2828" s="70">
        <f t="shared" si="226"/>
        <v>1017.15</v>
      </c>
      <c r="B2828" s="70">
        <f t="shared" si="227"/>
        <v>41.499042513457312</v>
      </c>
      <c r="C2828" s="70">
        <f t="shared" si="213"/>
        <v>34.599296167610625</v>
      </c>
      <c r="D2828" s="70">
        <f t="shared" si="211"/>
        <v>32.783828967189045</v>
      </c>
      <c r="E2828" s="70">
        <f t="shared" si="212"/>
        <v>34.599296167610625</v>
      </c>
      <c r="G2828" s="70">
        <f t="shared" si="214"/>
        <v>0</v>
      </c>
      <c r="H2828" s="70">
        <f>SUM(G$2085:$G2828)/($A2828-273.15)</f>
        <v>0</v>
      </c>
      <c r="I2828" s="70">
        <f t="shared" si="215"/>
        <v>0</v>
      </c>
      <c r="J2828" s="70">
        <f t="shared" si="216"/>
        <v>0</v>
      </c>
      <c r="K2828" s="70">
        <f t="shared" si="217"/>
        <v>0</v>
      </c>
      <c r="M2828" s="70">
        <f t="shared" si="218"/>
        <v>0</v>
      </c>
      <c r="N2828" s="70">
        <f>SUM($M$2085:M2828)/($A2828-273.15)</f>
        <v>0</v>
      </c>
      <c r="O2828" s="70">
        <f t="shared" si="219"/>
        <v>0</v>
      </c>
      <c r="P2828" s="70">
        <f t="shared" si="220"/>
        <v>0</v>
      </c>
      <c r="Q2828" s="70">
        <f t="shared" si="221"/>
        <v>0</v>
      </c>
      <c r="S2828" s="8" t="e">
        <f t="shared" si="222"/>
        <v>#DIV/0!</v>
      </c>
      <c r="U2828" s="8">
        <f t="shared" si="210"/>
        <v>33.429832409968007</v>
      </c>
      <c r="V2828" s="8">
        <f t="shared" si="223"/>
        <v>0</v>
      </c>
      <c r="W2828" s="70">
        <f>SUM($V$2085:V2828)/($A2828-273.15)</f>
        <v>0</v>
      </c>
      <c r="X2828" s="70">
        <f t="shared" si="224"/>
        <v>0</v>
      </c>
      <c r="Y2828" s="70">
        <f t="shared" si="225"/>
        <v>0</v>
      </c>
    </row>
    <row r="2829" spans="1:25" s="8" customFormat="1" x14ac:dyDescent="0.25">
      <c r="A2829" s="70">
        <f t="shared" si="226"/>
        <v>1018.15</v>
      </c>
      <c r="B2829" s="70">
        <f t="shared" si="227"/>
        <v>41.51185032871166</v>
      </c>
      <c r="C2829" s="70">
        <f t="shared" si="213"/>
        <v>34.603244948933337</v>
      </c>
      <c r="D2829" s="70">
        <f t="shared" si="211"/>
        <v>32.789546345354303</v>
      </c>
      <c r="E2829" s="70">
        <f t="shared" si="212"/>
        <v>34.603244948933337</v>
      </c>
      <c r="G2829" s="70">
        <f t="shared" si="214"/>
        <v>0</v>
      </c>
      <c r="H2829" s="70">
        <f>SUM(G$2085:$G2829)/($A2829-273.15)</f>
        <v>0</v>
      </c>
      <c r="I2829" s="70">
        <f t="shared" si="215"/>
        <v>0</v>
      </c>
      <c r="J2829" s="70">
        <f t="shared" si="216"/>
        <v>0</v>
      </c>
      <c r="K2829" s="70">
        <f t="shared" si="217"/>
        <v>0</v>
      </c>
      <c r="M2829" s="70">
        <f t="shared" si="218"/>
        <v>0</v>
      </c>
      <c r="N2829" s="70">
        <f>SUM($M$2085:M2829)/($A2829-273.15)</f>
        <v>0</v>
      </c>
      <c r="O2829" s="70">
        <f t="shared" si="219"/>
        <v>0</v>
      </c>
      <c r="P2829" s="70">
        <f t="shared" si="220"/>
        <v>0</v>
      </c>
      <c r="Q2829" s="70">
        <f t="shared" si="221"/>
        <v>0</v>
      </c>
      <c r="S2829" s="8" t="e">
        <f t="shared" si="222"/>
        <v>#DIV/0!</v>
      </c>
      <c r="U2829" s="8">
        <f t="shared" si="210"/>
        <v>33.434895193914187</v>
      </c>
      <c r="V2829" s="8">
        <f t="shared" si="223"/>
        <v>0</v>
      </c>
      <c r="W2829" s="70">
        <f>SUM($V$2085:V2829)/($A2829-273.15)</f>
        <v>0</v>
      </c>
      <c r="X2829" s="70">
        <f t="shared" si="224"/>
        <v>0</v>
      </c>
      <c r="Y2829" s="70">
        <f t="shared" si="225"/>
        <v>0</v>
      </c>
    </row>
    <row r="2830" spans="1:25" s="8" customFormat="1" x14ac:dyDescent="0.25">
      <c r="A2830" s="70">
        <f t="shared" si="226"/>
        <v>1019.15</v>
      </c>
      <c r="B2830" s="70">
        <f t="shared" si="227"/>
        <v>41.524654883781331</v>
      </c>
      <c r="C2830" s="70">
        <f t="shared" si="213"/>
        <v>34.607191364497758</v>
      </c>
      <c r="D2830" s="70">
        <f t="shared" si="211"/>
        <v>32.795258693148476</v>
      </c>
      <c r="E2830" s="70">
        <f t="shared" si="212"/>
        <v>34.607191364497758</v>
      </c>
      <c r="G2830" s="70">
        <f t="shared" si="214"/>
        <v>0</v>
      </c>
      <c r="H2830" s="70">
        <f>SUM(G$2085:$G2830)/($A2830-273.15)</f>
        <v>0</v>
      </c>
      <c r="I2830" s="70">
        <f t="shared" si="215"/>
        <v>0</v>
      </c>
      <c r="J2830" s="70">
        <f t="shared" si="216"/>
        <v>0</v>
      </c>
      <c r="K2830" s="70">
        <f t="shared" si="217"/>
        <v>0</v>
      </c>
      <c r="M2830" s="70">
        <f t="shared" si="218"/>
        <v>0</v>
      </c>
      <c r="N2830" s="70">
        <f>SUM($M$2085:M2830)/($A2830-273.15)</f>
        <v>0</v>
      </c>
      <c r="O2830" s="70">
        <f t="shared" si="219"/>
        <v>0</v>
      </c>
      <c r="P2830" s="70">
        <f t="shared" si="220"/>
        <v>0</v>
      </c>
      <c r="Q2830" s="70">
        <f t="shared" si="221"/>
        <v>0</v>
      </c>
      <c r="S2830" s="8" t="e">
        <f t="shared" si="222"/>
        <v>#DIV/0!</v>
      </c>
      <c r="U2830" s="8">
        <f t="shared" si="210"/>
        <v>33.439947281018419</v>
      </c>
      <c r="V2830" s="8">
        <f t="shared" si="223"/>
        <v>0</v>
      </c>
      <c r="W2830" s="70">
        <f>SUM($V$2085:V2830)/($A2830-273.15)</f>
        <v>0</v>
      </c>
      <c r="X2830" s="70">
        <f t="shared" si="224"/>
        <v>0</v>
      </c>
      <c r="Y2830" s="70">
        <f t="shared" si="225"/>
        <v>0</v>
      </c>
    </row>
    <row r="2831" spans="1:25" s="8" customFormat="1" x14ac:dyDescent="0.25">
      <c r="A2831" s="70">
        <f t="shared" si="226"/>
        <v>1020.15</v>
      </c>
      <c r="B2831" s="70">
        <f t="shared" si="227"/>
        <v>41.537456160090649</v>
      </c>
      <c r="C2831" s="70">
        <f t="shared" si="213"/>
        <v>34.611135420557773</v>
      </c>
      <c r="D2831" s="70">
        <f t="shared" si="211"/>
        <v>32.800966003722493</v>
      </c>
      <c r="E2831" s="70">
        <f t="shared" si="212"/>
        <v>34.611135420557773</v>
      </c>
      <c r="G2831" s="70">
        <f t="shared" si="214"/>
        <v>0</v>
      </c>
      <c r="H2831" s="70">
        <f>SUM(G$2085:$G2831)/($A2831-273.15)</f>
        <v>0</v>
      </c>
      <c r="I2831" s="70">
        <f t="shared" si="215"/>
        <v>0</v>
      </c>
      <c r="J2831" s="70">
        <f t="shared" si="216"/>
        <v>0</v>
      </c>
      <c r="K2831" s="70">
        <f t="shared" si="217"/>
        <v>0</v>
      </c>
      <c r="M2831" s="70">
        <f t="shared" si="218"/>
        <v>0</v>
      </c>
      <c r="N2831" s="70">
        <f>SUM($M$2085:M2831)/($A2831-273.15)</f>
        <v>0</v>
      </c>
      <c r="O2831" s="70">
        <f t="shared" si="219"/>
        <v>0</v>
      </c>
      <c r="P2831" s="70">
        <f t="shared" si="220"/>
        <v>0</v>
      </c>
      <c r="Q2831" s="70">
        <f t="shared" si="221"/>
        <v>0</v>
      </c>
      <c r="S2831" s="8" t="e">
        <f t="shared" si="222"/>
        <v>#DIV/0!</v>
      </c>
      <c r="U2831" s="8">
        <f t="shared" si="210"/>
        <v>33.444988711383928</v>
      </c>
      <c r="V2831" s="8">
        <f t="shared" si="223"/>
        <v>0</v>
      </c>
      <c r="W2831" s="70">
        <f>SUM($V$2085:V2831)/($A2831-273.15)</f>
        <v>0</v>
      </c>
      <c r="X2831" s="70">
        <f t="shared" si="224"/>
        <v>0</v>
      </c>
      <c r="Y2831" s="70">
        <f t="shared" si="225"/>
        <v>0</v>
      </c>
    </row>
    <row r="2832" spans="1:25" s="8" customFormat="1" x14ac:dyDescent="0.25">
      <c r="A2832" s="70">
        <f t="shared" si="226"/>
        <v>1021.15</v>
      </c>
      <c r="B2832" s="70">
        <f t="shared" si="227"/>
        <v>41.550254139154852</v>
      </c>
      <c r="C2832" s="70">
        <f t="shared" si="213"/>
        <v>34.615077123336668</v>
      </c>
      <c r="D2832" s="70">
        <f t="shared" si="211"/>
        <v>32.806668270260801</v>
      </c>
      <c r="E2832" s="70">
        <f t="shared" si="212"/>
        <v>34.615077123336668</v>
      </c>
      <c r="G2832" s="70">
        <f t="shared" si="214"/>
        <v>0</v>
      </c>
      <c r="H2832" s="70">
        <f>SUM(G$2085:$G2832)/($A2832-273.15)</f>
        <v>0</v>
      </c>
      <c r="I2832" s="70">
        <f t="shared" si="215"/>
        <v>0</v>
      </c>
      <c r="J2832" s="70">
        <f t="shared" si="216"/>
        <v>0</v>
      </c>
      <c r="K2832" s="70">
        <f t="shared" si="217"/>
        <v>0</v>
      </c>
      <c r="M2832" s="70">
        <f t="shared" si="218"/>
        <v>0</v>
      </c>
      <c r="N2832" s="70">
        <f>SUM($M$2085:M2832)/($A2832-273.15)</f>
        <v>0</v>
      </c>
      <c r="O2832" s="70">
        <f t="shared" si="219"/>
        <v>0</v>
      </c>
      <c r="P2832" s="70">
        <f t="shared" si="220"/>
        <v>0</v>
      </c>
      <c r="Q2832" s="70">
        <f t="shared" si="221"/>
        <v>0</v>
      </c>
      <c r="S2832" s="8" t="e">
        <f t="shared" si="222"/>
        <v>#DIV/0!</v>
      </c>
      <c r="U2832" s="8">
        <f t="shared" si="210"/>
        <v>33.450019524917664</v>
      </c>
      <c r="V2832" s="8">
        <f t="shared" si="223"/>
        <v>0</v>
      </c>
      <c r="W2832" s="70">
        <f>SUM($V$2085:V2832)/($A2832-273.15)</f>
        <v>0</v>
      </c>
      <c r="X2832" s="70">
        <f t="shared" si="224"/>
        <v>0</v>
      </c>
      <c r="Y2832" s="70">
        <f t="shared" si="225"/>
        <v>0</v>
      </c>
    </row>
    <row r="2833" spans="1:25" s="8" customFormat="1" x14ac:dyDescent="0.25">
      <c r="A2833" s="70">
        <f t="shared" si="226"/>
        <v>1022.15</v>
      </c>
      <c r="B2833" s="70">
        <f t="shared" si="227"/>
        <v>41.563048802579573</v>
      </c>
      <c r="C2833" s="70">
        <f t="shared" si="213"/>
        <v>34.619016479027287</v>
      </c>
      <c r="D2833" s="70">
        <f t="shared" si="211"/>
        <v>32.812365485981154</v>
      </c>
      <c r="E2833" s="70">
        <f t="shared" si="212"/>
        <v>34.619016479027287</v>
      </c>
      <c r="G2833" s="70">
        <f t="shared" si="214"/>
        <v>0</v>
      </c>
      <c r="H2833" s="70">
        <f>SUM(G$2085:$G2833)/($A2833-273.15)</f>
        <v>0</v>
      </c>
      <c r="I2833" s="70">
        <f t="shared" si="215"/>
        <v>0</v>
      </c>
      <c r="J2833" s="70">
        <f t="shared" si="216"/>
        <v>0</v>
      </c>
      <c r="K2833" s="70">
        <f t="shared" si="217"/>
        <v>0</v>
      </c>
      <c r="M2833" s="70">
        <f t="shared" si="218"/>
        <v>0</v>
      </c>
      <c r="N2833" s="70">
        <f>SUM($M$2085:M2833)/($A2833-273.15)</f>
        <v>0</v>
      </c>
      <c r="O2833" s="70">
        <f t="shared" si="219"/>
        <v>0</v>
      </c>
      <c r="P2833" s="70">
        <f t="shared" si="220"/>
        <v>0</v>
      </c>
      <c r="Q2833" s="70">
        <f t="shared" si="221"/>
        <v>0</v>
      </c>
      <c r="S2833" s="8" t="e">
        <f t="shared" si="222"/>
        <v>#DIV/0!</v>
      </c>
      <c r="U2833" s="8">
        <f t="shared" si="210"/>
        <v>33.455039761331463</v>
      </c>
      <c r="V2833" s="8">
        <f t="shared" si="223"/>
        <v>0</v>
      </c>
      <c r="W2833" s="70">
        <f>SUM($V$2085:V2833)/($A2833-273.15)</f>
        <v>0</v>
      </c>
      <c r="X2833" s="70">
        <f t="shared" si="224"/>
        <v>0</v>
      </c>
      <c r="Y2833" s="70">
        <f t="shared" si="225"/>
        <v>0</v>
      </c>
    </row>
    <row r="2834" spans="1:25" s="8" customFormat="1" x14ac:dyDescent="0.25">
      <c r="A2834" s="70">
        <f t="shared" si="226"/>
        <v>1023.15</v>
      </c>
      <c r="B2834" s="70">
        <f t="shared" si="227"/>
        <v>41.575840132060272</v>
      </c>
      <c r="C2834" s="70">
        <f t="shared" si="213"/>
        <v>34.622953493792238</v>
      </c>
      <c r="D2834" s="70">
        <f t="shared" si="211"/>
        <v>32.818057644134434</v>
      </c>
      <c r="E2834" s="70">
        <f t="shared" si="212"/>
        <v>34.622953493792238</v>
      </c>
      <c r="G2834" s="70">
        <f t="shared" si="214"/>
        <v>0</v>
      </c>
      <c r="H2834" s="70">
        <f>SUM(G$2085:$G2834)/($A2834-273.15)</f>
        <v>0</v>
      </c>
      <c r="I2834" s="70">
        <f t="shared" si="215"/>
        <v>0</v>
      </c>
      <c r="J2834" s="70">
        <f t="shared" si="216"/>
        <v>0</v>
      </c>
      <c r="K2834" s="70">
        <f t="shared" si="217"/>
        <v>0</v>
      </c>
      <c r="M2834" s="70">
        <f t="shared" si="218"/>
        <v>0</v>
      </c>
      <c r="N2834" s="70">
        <f>SUM($M$2085:M2834)/($A2834-273.15)</f>
        <v>0</v>
      </c>
      <c r="O2834" s="70">
        <f t="shared" si="219"/>
        <v>0</v>
      </c>
      <c r="P2834" s="70">
        <f t="shared" si="220"/>
        <v>0</v>
      </c>
      <c r="Q2834" s="70">
        <f t="shared" si="221"/>
        <v>0</v>
      </c>
      <c r="S2834" s="8" t="e">
        <f t="shared" si="222"/>
        <v>#DIV/0!</v>
      </c>
      <c r="U2834" s="8">
        <f t="shared" si="210"/>
        <v>33.460049460143196</v>
      </c>
      <c r="V2834" s="8">
        <f t="shared" si="223"/>
        <v>0</v>
      </c>
      <c r="W2834" s="70">
        <f>SUM($V$2085:V2834)/($A2834-273.15)</f>
        <v>0</v>
      </c>
      <c r="X2834" s="70">
        <f t="shared" si="224"/>
        <v>0</v>
      </c>
      <c r="Y2834" s="70">
        <f t="shared" si="225"/>
        <v>0</v>
      </c>
    </row>
    <row r="2835" spans="1:25" s="8" customFormat="1" x14ac:dyDescent="0.25">
      <c r="A2835" s="70">
        <f t="shared" si="226"/>
        <v>1024.1500000000001</v>
      </c>
      <c r="B2835" s="70">
        <f t="shared" si="227"/>
        <v>41.588628109381737</v>
      </c>
      <c r="C2835" s="70">
        <f t="shared" si="213"/>
        <v>34.626888173764051</v>
      </c>
      <c r="D2835" s="70">
        <f t="shared" si="211"/>
        <v>32.8237447380045</v>
      </c>
      <c r="E2835" s="70">
        <f t="shared" si="212"/>
        <v>34.626888173764051</v>
      </c>
      <c r="G2835" s="70">
        <f t="shared" si="214"/>
        <v>0</v>
      </c>
      <c r="H2835" s="70">
        <f>SUM(G$2085:$G2835)/($A2835-273.15)</f>
        <v>0</v>
      </c>
      <c r="I2835" s="70">
        <f t="shared" si="215"/>
        <v>0</v>
      </c>
      <c r="J2835" s="70">
        <f t="shared" si="216"/>
        <v>0</v>
      </c>
      <c r="K2835" s="70">
        <f t="shared" si="217"/>
        <v>0</v>
      </c>
      <c r="M2835" s="70">
        <f t="shared" si="218"/>
        <v>0</v>
      </c>
      <c r="N2835" s="70">
        <f>SUM($M$2085:M2835)/($A2835-273.15)</f>
        <v>0</v>
      </c>
      <c r="O2835" s="70">
        <f t="shared" si="219"/>
        <v>0</v>
      </c>
      <c r="P2835" s="70">
        <f t="shared" si="220"/>
        <v>0</v>
      </c>
      <c r="Q2835" s="70">
        <f t="shared" si="221"/>
        <v>0</v>
      </c>
      <c r="S2835" s="8" t="e">
        <f t="shared" si="222"/>
        <v>#DIV/0!</v>
      </c>
      <c r="U2835" s="8">
        <f t="shared" si="210"/>
        <v>33.465048660677894</v>
      </c>
      <c r="V2835" s="8">
        <f t="shared" si="223"/>
        <v>0</v>
      </c>
      <c r="W2835" s="70">
        <f>SUM($V$2085:V2835)/($A2835-273.15)</f>
        <v>0</v>
      </c>
      <c r="X2835" s="70">
        <f t="shared" si="224"/>
        <v>0</v>
      </c>
      <c r="Y2835" s="70">
        <f t="shared" si="225"/>
        <v>0</v>
      </c>
    </row>
    <row r="2836" spans="1:25" s="8" customFormat="1" x14ac:dyDescent="0.25">
      <c r="A2836" s="70">
        <f t="shared" si="226"/>
        <v>1025.1500000000001</v>
      </c>
      <c r="B2836" s="70">
        <f t="shared" si="227"/>
        <v>41.60141271641757</v>
      </c>
      <c r="C2836" s="70">
        <f t="shared" si="213"/>
        <v>34.630820525045365</v>
      </c>
      <c r="D2836" s="70">
        <f t="shared" si="211"/>
        <v>32.829426760907886</v>
      </c>
      <c r="E2836" s="70">
        <f t="shared" si="212"/>
        <v>34.630820525045365</v>
      </c>
      <c r="G2836" s="70">
        <f t="shared" si="214"/>
        <v>0</v>
      </c>
      <c r="H2836" s="70">
        <f>SUM(G$2085:$G2836)/($A2836-273.15)</f>
        <v>0</v>
      </c>
      <c r="I2836" s="70">
        <f t="shared" si="215"/>
        <v>0</v>
      </c>
      <c r="J2836" s="70">
        <f t="shared" si="216"/>
        <v>0</v>
      </c>
      <c r="K2836" s="70">
        <f t="shared" si="217"/>
        <v>0</v>
      </c>
      <c r="M2836" s="70">
        <f t="shared" si="218"/>
        <v>0</v>
      </c>
      <c r="N2836" s="70">
        <f>SUM($M$2085:M2836)/($A2836-273.15)</f>
        <v>0</v>
      </c>
      <c r="O2836" s="70">
        <f t="shared" si="219"/>
        <v>0</v>
      </c>
      <c r="P2836" s="70">
        <f t="shared" si="220"/>
        <v>0</v>
      </c>
      <c r="Q2836" s="70">
        <f t="shared" si="221"/>
        <v>0</v>
      </c>
      <c r="S2836" s="8" t="e">
        <f t="shared" si="222"/>
        <v>#DIV/0!</v>
      </c>
      <c r="U2836" s="8">
        <f t="shared" si="210"/>
        <v>33.470037402068883</v>
      </c>
      <c r="V2836" s="8">
        <f t="shared" si="223"/>
        <v>0</v>
      </c>
      <c r="W2836" s="70">
        <f>SUM($V$2085:V2836)/($A2836-273.15)</f>
        <v>0</v>
      </c>
      <c r="X2836" s="70">
        <f t="shared" si="224"/>
        <v>0</v>
      </c>
      <c r="Y2836" s="70">
        <f t="shared" si="225"/>
        <v>0</v>
      </c>
    </row>
    <row r="2837" spans="1:25" s="8" customFormat="1" x14ac:dyDescent="0.25">
      <c r="A2837" s="70">
        <f t="shared" si="226"/>
        <v>1026.1500000000001</v>
      </c>
      <c r="B2837" s="70">
        <f t="shared" si="227"/>
        <v>41.614193935129613</v>
      </c>
      <c r="C2837" s="70">
        <f t="shared" si="213"/>
        <v>34.634750553709111</v>
      </c>
      <c r="D2837" s="70">
        <f t="shared" si="211"/>
        <v>32.835103706193706</v>
      </c>
      <c r="E2837" s="70">
        <f t="shared" si="212"/>
        <v>34.634750553709111</v>
      </c>
      <c r="G2837" s="70">
        <f t="shared" si="214"/>
        <v>0</v>
      </c>
      <c r="H2837" s="70">
        <f>SUM(G$2085:$G2837)/($A2837-273.15)</f>
        <v>0</v>
      </c>
      <c r="I2837" s="70">
        <f t="shared" si="215"/>
        <v>0</v>
      </c>
      <c r="J2837" s="70">
        <f t="shared" si="216"/>
        <v>0</v>
      </c>
      <c r="K2837" s="70">
        <f t="shared" si="217"/>
        <v>0</v>
      </c>
      <c r="M2837" s="70">
        <f t="shared" si="218"/>
        <v>0</v>
      </c>
      <c r="N2837" s="70">
        <f>SUM($M$2085:M2837)/($A2837-273.15)</f>
        <v>0</v>
      </c>
      <c r="O2837" s="70">
        <f t="shared" si="219"/>
        <v>0</v>
      </c>
      <c r="P2837" s="70">
        <f t="shared" si="220"/>
        <v>0</v>
      </c>
      <c r="Q2837" s="70">
        <f t="shared" si="221"/>
        <v>0</v>
      </c>
      <c r="S2837" s="8" t="e">
        <f t="shared" si="222"/>
        <v>#DIV/0!</v>
      </c>
      <c r="U2837" s="8">
        <f t="shared" si="210"/>
        <v>33.475015723258871</v>
      </c>
      <c r="V2837" s="8">
        <f t="shared" si="223"/>
        <v>0</v>
      </c>
      <c r="W2837" s="70">
        <f>SUM($V$2085:V2837)/($A2837-273.15)</f>
        <v>0</v>
      </c>
      <c r="X2837" s="70">
        <f t="shared" si="224"/>
        <v>0</v>
      </c>
      <c r="Y2837" s="70">
        <f t="shared" si="225"/>
        <v>0</v>
      </c>
    </row>
    <row r="2838" spans="1:25" s="8" customFormat="1" x14ac:dyDescent="0.25">
      <c r="A2838" s="70">
        <f t="shared" si="226"/>
        <v>1027.1500000000001</v>
      </c>
      <c r="B2838" s="70">
        <f t="shared" si="227"/>
        <v>41.626971747567517</v>
      </c>
      <c r="C2838" s="70">
        <f t="shared" si="213"/>
        <v>34.638678265798632</v>
      </c>
      <c r="D2838" s="70">
        <f t="shared" si="211"/>
        <v>32.840775567243462</v>
      </c>
      <c r="E2838" s="70">
        <f t="shared" si="212"/>
        <v>34.638678265798632</v>
      </c>
      <c r="G2838" s="70">
        <f t="shared" si="214"/>
        <v>0</v>
      </c>
      <c r="H2838" s="70">
        <f>SUM(G$2085:$G2838)/($A2838-273.15)</f>
        <v>0</v>
      </c>
      <c r="I2838" s="70">
        <f t="shared" si="215"/>
        <v>0</v>
      </c>
      <c r="J2838" s="70">
        <f t="shared" si="216"/>
        <v>0</v>
      </c>
      <c r="K2838" s="70">
        <f t="shared" si="217"/>
        <v>0</v>
      </c>
      <c r="M2838" s="70">
        <f t="shared" si="218"/>
        <v>0</v>
      </c>
      <c r="N2838" s="70">
        <f>SUM($M$2085:M2838)/($A2838-273.15)</f>
        <v>0</v>
      </c>
      <c r="O2838" s="70">
        <f t="shared" si="219"/>
        <v>0</v>
      </c>
      <c r="P2838" s="70">
        <f t="shared" si="220"/>
        <v>0</v>
      </c>
      <c r="Q2838" s="70">
        <f t="shared" si="221"/>
        <v>0</v>
      </c>
      <c r="S2838" s="8" t="e">
        <f t="shared" si="222"/>
        <v>#DIV/0!</v>
      </c>
      <c r="U2838" s="8">
        <f t="shared" si="210"/>
        <v>33.479983663001157</v>
      </c>
      <c r="V2838" s="8">
        <f t="shared" si="223"/>
        <v>0</v>
      </c>
      <c r="W2838" s="70">
        <f>SUM($V$2085:V2838)/($A2838-273.15)</f>
        <v>0</v>
      </c>
      <c r="X2838" s="70">
        <f t="shared" si="224"/>
        <v>0</v>
      </c>
      <c r="Y2838" s="70">
        <f t="shared" si="225"/>
        <v>0</v>
      </c>
    </row>
    <row r="2839" spans="1:25" s="8" customFormat="1" x14ac:dyDescent="0.25">
      <c r="A2839" s="70">
        <f t="shared" si="226"/>
        <v>1028.1500000000001</v>
      </c>
      <c r="B2839" s="70">
        <f t="shared" si="227"/>
        <v>41.639746135868144</v>
      </c>
      <c r="C2839" s="70">
        <f t="shared" si="213"/>
        <v>34.642603667327947</v>
      </c>
      <c r="D2839" s="70">
        <f t="shared" si="211"/>
        <v>32.846442337470776</v>
      </c>
      <c r="E2839" s="70">
        <f t="shared" si="212"/>
        <v>34.642603667327947</v>
      </c>
      <c r="G2839" s="70">
        <f t="shared" si="214"/>
        <v>0</v>
      </c>
      <c r="H2839" s="70">
        <f>SUM(G$2085:$G2839)/($A2839-273.15)</f>
        <v>0</v>
      </c>
      <c r="I2839" s="70">
        <f t="shared" si="215"/>
        <v>0</v>
      </c>
      <c r="J2839" s="70">
        <f t="shared" si="216"/>
        <v>0</v>
      </c>
      <c r="K2839" s="70">
        <f t="shared" si="217"/>
        <v>0</v>
      </c>
      <c r="M2839" s="70">
        <f t="shared" si="218"/>
        <v>0</v>
      </c>
      <c r="N2839" s="70">
        <f>SUM($M$2085:M2839)/($A2839-273.15)</f>
        <v>0</v>
      </c>
      <c r="O2839" s="70">
        <f t="shared" si="219"/>
        <v>0</v>
      </c>
      <c r="P2839" s="70">
        <f t="shared" si="220"/>
        <v>0</v>
      </c>
      <c r="Q2839" s="70">
        <f t="shared" si="221"/>
        <v>0</v>
      </c>
      <c r="S2839" s="8" t="e">
        <f t="shared" si="222"/>
        <v>#DIV/0!</v>
      </c>
      <c r="U2839" s="8">
        <f t="shared" si="210"/>
        <v>33.484941259860619</v>
      </c>
      <c r="V2839" s="8">
        <f t="shared" si="223"/>
        <v>0</v>
      </c>
      <c r="W2839" s="70">
        <f>SUM($V$2085:V2839)/($A2839-273.15)</f>
        <v>0</v>
      </c>
      <c r="X2839" s="70">
        <f t="shared" si="224"/>
        <v>0</v>
      </c>
      <c r="Y2839" s="70">
        <f t="shared" si="225"/>
        <v>0</v>
      </c>
    </row>
    <row r="2840" spans="1:25" s="8" customFormat="1" x14ac:dyDescent="0.25">
      <c r="A2840" s="70">
        <f t="shared" si="226"/>
        <v>1029.1500000000001</v>
      </c>
      <c r="B2840" s="70">
        <f t="shared" si="227"/>
        <v>41.65251708225513</v>
      </c>
      <c r="C2840" s="70">
        <f t="shared" si="213"/>
        <v>34.646526764281823</v>
      </c>
      <c r="D2840" s="70">
        <f t="shared" si="211"/>
        <v>32.852104010321291</v>
      </c>
      <c r="E2840" s="70">
        <f t="shared" si="212"/>
        <v>34.646526764281823</v>
      </c>
      <c r="G2840" s="70">
        <f t="shared" si="214"/>
        <v>0</v>
      </c>
      <c r="H2840" s="70">
        <f>SUM(G$2085:$G2840)/($A2840-273.15)</f>
        <v>0</v>
      </c>
      <c r="I2840" s="70">
        <f t="shared" si="215"/>
        <v>0</v>
      </c>
      <c r="J2840" s="70">
        <f t="shared" si="216"/>
        <v>0</v>
      </c>
      <c r="K2840" s="70">
        <f t="shared" si="217"/>
        <v>0</v>
      </c>
      <c r="M2840" s="70">
        <f t="shared" si="218"/>
        <v>0</v>
      </c>
      <c r="N2840" s="70">
        <f>SUM($M$2085:M2840)/($A2840-273.15)</f>
        <v>0</v>
      </c>
      <c r="O2840" s="70">
        <f t="shared" si="219"/>
        <v>0</v>
      </c>
      <c r="P2840" s="70">
        <f t="shared" si="220"/>
        <v>0</v>
      </c>
      <c r="Q2840" s="70">
        <f t="shared" si="221"/>
        <v>0</v>
      </c>
      <c r="S2840" s="8" t="e">
        <f t="shared" si="222"/>
        <v>#DIV/0!</v>
      </c>
      <c r="U2840" s="8">
        <f t="shared" si="210"/>
        <v>33.489888552214865</v>
      </c>
      <c r="V2840" s="8">
        <f t="shared" si="223"/>
        <v>0</v>
      </c>
      <c r="W2840" s="70">
        <f>SUM($V$2085:V2840)/($A2840-273.15)</f>
        <v>0</v>
      </c>
      <c r="X2840" s="70">
        <f t="shared" si="224"/>
        <v>0</v>
      </c>
      <c r="Y2840" s="70">
        <f t="shared" si="225"/>
        <v>0</v>
      </c>
    </row>
    <row r="2841" spans="1:25" s="8" customFormat="1" x14ac:dyDescent="0.25">
      <c r="A2841" s="70">
        <f t="shared" si="226"/>
        <v>1030.1500000000001</v>
      </c>
      <c r="B2841" s="70">
        <f t="shared" si="227"/>
        <v>41.665284569038349</v>
      </c>
      <c r="C2841" s="70">
        <f t="shared" si="213"/>
        <v>34.650447562616023</v>
      </c>
      <c r="D2841" s="70">
        <f t="shared" si="211"/>
        <v>32.857760579272423</v>
      </c>
      <c r="E2841" s="70">
        <f t="shared" si="212"/>
        <v>34.650447562616023</v>
      </c>
      <c r="G2841" s="70">
        <f t="shared" si="214"/>
        <v>0</v>
      </c>
      <c r="H2841" s="70">
        <f>SUM(G$2085:$G2841)/($A2841-273.15)</f>
        <v>0</v>
      </c>
      <c r="I2841" s="70">
        <f t="shared" si="215"/>
        <v>0</v>
      </c>
      <c r="J2841" s="70">
        <f t="shared" si="216"/>
        <v>0</v>
      </c>
      <c r="K2841" s="70">
        <f t="shared" si="217"/>
        <v>0</v>
      </c>
      <c r="M2841" s="70">
        <f t="shared" si="218"/>
        <v>0</v>
      </c>
      <c r="N2841" s="70">
        <f>SUM($M$2085:M2841)/($A2841-273.15)</f>
        <v>0</v>
      </c>
      <c r="O2841" s="70">
        <f t="shared" si="219"/>
        <v>0</v>
      </c>
      <c r="P2841" s="70">
        <f t="shared" si="220"/>
        <v>0</v>
      </c>
      <c r="Q2841" s="70">
        <f t="shared" si="221"/>
        <v>0</v>
      </c>
      <c r="S2841" s="8" t="e">
        <f t="shared" si="222"/>
        <v>#DIV/0!</v>
      </c>
      <c r="U2841" s="8">
        <f t="shared" si="210"/>
        <v>33.494825578255345</v>
      </c>
      <c r="V2841" s="8">
        <f t="shared" si="223"/>
        <v>0</v>
      </c>
      <c r="W2841" s="70">
        <f>SUM($V$2085:V2841)/($A2841-273.15)</f>
        <v>0</v>
      </c>
      <c r="X2841" s="70">
        <f t="shared" si="224"/>
        <v>0</v>
      </c>
      <c r="Y2841" s="70">
        <f t="shared" si="225"/>
        <v>0</v>
      </c>
    </row>
    <row r="2842" spans="1:25" s="8" customFormat="1" x14ac:dyDescent="0.25">
      <c r="A2842" s="70">
        <f t="shared" si="226"/>
        <v>1031.1500000000001</v>
      </c>
      <c r="B2842" s="70">
        <f t="shared" si="227"/>
        <v>41.678048578613392</v>
      </c>
      <c r="C2842" s="70">
        <f t="shared" si="213"/>
        <v>34.654366068257445</v>
      </c>
      <c r="D2842" s="70">
        <f t="shared" si="211"/>
        <v>32.863412037833214</v>
      </c>
      <c r="E2842" s="70">
        <f t="shared" si="212"/>
        <v>34.654366068257445</v>
      </c>
      <c r="G2842" s="70">
        <f t="shared" si="214"/>
        <v>0</v>
      </c>
      <c r="H2842" s="70">
        <f>SUM(G$2085:$G2842)/($A2842-273.15)</f>
        <v>0</v>
      </c>
      <c r="I2842" s="70">
        <f t="shared" si="215"/>
        <v>0</v>
      </c>
      <c r="J2842" s="70">
        <f t="shared" si="216"/>
        <v>0</v>
      </c>
      <c r="K2842" s="70">
        <f t="shared" si="217"/>
        <v>0</v>
      </c>
      <c r="M2842" s="70">
        <f t="shared" si="218"/>
        <v>0</v>
      </c>
      <c r="N2842" s="70">
        <f>SUM($M$2085:M2842)/($A2842-273.15)</f>
        <v>0</v>
      </c>
      <c r="O2842" s="70">
        <f t="shared" si="219"/>
        <v>0</v>
      </c>
      <c r="P2842" s="70">
        <f t="shared" si="220"/>
        <v>0</v>
      </c>
      <c r="Q2842" s="70">
        <f t="shared" si="221"/>
        <v>0</v>
      </c>
      <c r="S2842" s="8" t="e">
        <f t="shared" si="222"/>
        <v>#DIV/0!</v>
      </c>
      <c r="U2842" s="8">
        <f t="shared" si="210"/>
        <v>33.499752375988386</v>
      </c>
      <c r="V2842" s="8">
        <f t="shared" si="223"/>
        <v>0</v>
      </c>
      <c r="W2842" s="70">
        <f>SUM($V$2085:V2842)/($A2842-273.15)</f>
        <v>0</v>
      </c>
      <c r="X2842" s="70">
        <f t="shared" si="224"/>
        <v>0</v>
      </c>
      <c r="Y2842" s="70">
        <f t="shared" si="225"/>
        <v>0</v>
      </c>
    </row>
    <row r="2843" spans="1:25" s="8" customFormat="1" x14ac:dyDescent="0.25">
      <c r="A2843" s="70">
        <f t="shared" si="226"/>
        <v>1032.1500000000001</v>
      </c>
      <c r="B2843" s="70">
        <f t="shared" si="227"/>
        <v>41.690809093461091</v>
      </c>
      <c r="C2843" s="70">
        <f t="shared" si="213"/>
        <v>34.658282287104278</v>
      </c>
      <c r="D2843" s="70">
        <f t="shared" si="211"/>
        <v>32.869058379544136</v>
      </c>
      <c r="E2843" s="70">
        <f t="shared" si="212"/>
        <v>34.658282287104278</v>
      </c>
      <c r="G2843" s="70">
        <f t="shared" si="214"/>
        <v>0</v>
      </c>
      <c r="H2843" s="70">
        <f>SUM(G$2085:$G2843)/($A2843-273.15)</f>
        <v>0</v>
      </c>
      <c r="I2843" s="70">
        <f t="shared" si="215"/>
        <v>0</v>
      </c>
      <c r="J2843" s="70">
        <f t="shared" si="216"/>
        <v>0</v>
      </c>
      <c r="K2843" s="70">
        <f t="shared" si="217"/>
        <v>0</v>
      </c>
      <c r="M2843" s="70">
        <f t="shared" si="218"/>
        <v>0</v>
      </c>
      <c r="N2843" s="70">
        <f>SUM($M$2085:M2843)/($A2843-273.15)</f>
        <v>0</v>
      </c>
      <c r="O2843" s="70">
        <f t="shared" si="219"/>
        <v>0</v>
      </c>
      <c r="P2843" s="70">
        <f t="shared" si="220"/>
        <v>0</v>
      </c>
      <c r="Q2843" s="70">
        <f t="shared" si="221"/>
        <v>0</v>
      </c>
      <c r="S2843" s="8" t="e">
        <f t="shared" si="222"/>
        <v>#DIV/0!</v>
      </c>
      <c r="U2843" s="8">
        <f t="shared" si="210"/>
        <v>33.504668983236314</v>
      </c>
      <c r="V2843" s="8">
        <f t="shared" si="223"/>
        <v>0</v>
      </c>
      <c r="W2843" s="70">
        <f>SUM($V$2085:V2843)/($A2843-273.15)</f>
        <v>0</v>
      </c>
      <c r="X2843" s="70">
        <f t="shared" si="224"/>
        <v>0</v>
      </c>
      <c r="Y2843" s="70">
        <f t="shared" si="225"/>
        <v>0</v>
      </c>
    </row>
    <row r="2844" spans="1:25" s="8" customFormat="1" x14ac:dyDescent="0.25">
      <c r="A2844" s="70">
        <f t="shared" si="226"/>
        <v>1033.1500000000001</v>
      </c>
      <c r="B2844" s="70">
        <f t="shared" si="227"/>
        <v>41.70356609614705</v>
      </c>
      <c r="C2844" s="70">
        <f t="shared" si="213"/>
        <v>34.662196225026186</v>
      </c>
      <c r="D2844" s="70">
        <f t="shared" si="211"/>
        <v>32.874699597976907</v>
      </c>
      <c r="E2844" s="70">
        <f t="shared" si="212"/>
        <v>34.662196225026186</v>
      </c>
      <c r="G2844" s="70">
        <f t="shared" si="214"/>
        <v>0</v>
      </c>
      <c r="H2844" s="70">
        <f>SUM(G$2085:$G2844)/($A2844-273.15)</f>
        <v>0</v>
      </c>
      <c r="I2844" s="70">
        <f t="shared" si="215"/>
        <v>0</v>
      </c>
      <c r="J2844" s="70">
        <f t="shared" si="216"/>
        <v>0</v>
      </c>
      <c r="K2844" s="70">
        <f t="shared" si="217"/>
        <v>0</v>
      </c>
      <c r="M2844" s="70">
        <f t="shared" si="218"/>
        <v>0</v>
      </c>
      <c r="N2844" s="70">
        <f>SUM($M$2085:M2844)/($A2844-273.15)</f>
        <v>0</v>
      </c>
      <c r="O2844" s="70">
        <f t="shared" si="219"/>
        <v>0</v>
      </c>
      <c r="P2844" s="70">
        <f t="shared" si="220"/>
        <v>0</v>
      </c>
      <c r="Q2844" s="70">
        <f t="shared" si="221"/>
        <v>0</v>
      </c>
      <c r="S2844" s="8" t="e">
        <f t="shared" si="222"/>
        <v>#DIV/0!</v>
      </c>
      <c r="U2844" s="8">
        <f t="shared" si="210"/>
        <v>33.509575437638496</v>
      </c>
      <c r="V2844" s="8">
        <f t="shared" si="223"/>
        <v>0</v>
      </c>
      <c r="W2844" s="70">
        <f>SUM($V$2085:V2844)/($A2844-273.15)</f>
        <v>0</v>
      </c>
      <c r="X2844" s="70">
        <f t="shared" si="224"/>
        <v>0</v>
      </c>
      <c r="Y2844" s="70">
        <f t="shared" si="225"/>
        <v>0</v>
      </c>
    </row>
    <row r="2845" spans="1:25" s="8" customFormat="1" x14ac:dyDescent="0.25">
      <c r="A2845" s="70">
        <f t="shared" si="226"/>
        <v>1034.1500000000001</v>
      </c>
      <c r="B2845" s="70">
        <f t="shared" si="227"/>
        <v>41.716319569321101</v>
      </c>
      <c r="C2845" s="70">
        <f t="shared" si="213"/>
        <v>34.666107887864456</v>
      </c>
      <c r="D2845" s="70">
        <f t="shared" si="211"/>
        <v>32.880335686734291</v>
      </c>
      <c r="E2845" s="70">
        <f t="shared" si="212"/>
        <v>34.666107887864456</v>
      </c>
      <c r="G2845" s="70">
        <f t="shared" si="214"/>
        <v>0</v>
      </c>
      <c r="H2845" s="70">
        <f>SUM(G$2085:$G2845)/($A2845-273.15)</f>
        <v>0</v>
      </c>
      <c r="I2845" s="70">
        <f t="shared" si="215"/>
        <v>0</v>
      </c>
      <c r="J2845" s="70">
        <f t="shared" si="216"/>
        <v>0</v>
      </c>
      <c r="K2845" s="70">
        <f t="shared" si="217"/>
        <v>0</v>
      </c>
      <c r="M2845" s="70">
        <f t="shared" si="218"/>
        <v>0</v>
      </c>
      <c r="N2845" s="70">
        <f>SUM($M$2085:M2845)/($A2845-273.15)</f>
        <v>0</v>
      </c>
      <c r="O2845" s="70">
        <f t="shared" si="219"/>
        <v>0</v>
      </c>
      <c r="P2845" s="70">
        <f t="shared" si="220"/>
        <v>0</v>
      </c>
      <c r="Q2845" s="70">
        <f t="shared" si="221"/>
        <v>0</v>
      </c>
      <c r="S2845" s="8" t="e">
        <f t="shared" si="222"/>
        <v>#DIV/0!</v>
      </c>
      <c r="U2845" s="8">
        <f t="shared" si="210"/>
        <v>33.514471776652378</v>
      </c>
      <c r="V2845" s="8">
        <f t="shared" si="223"/>
        <v>0</v>
      </c>
      <c r="W2845" s="70">
        <f>SUM($V$2085:V2845)/($A2845-273.15)</f>
        <v>0</v>
      </c>
      <c r="X2845" s="70">
        <f t="shared" si="224"/>
        <v>0</v>
      </c>
      <c r="Y2845" s="70">
        <f t="shared" si="225"/>
        <v>0</v>
      </c>
    </row>
    <row r="2846" spans="1:25" s="8" customFormat="1" x14ac:dyDescent="0.25">
      <c r="A2846" s="70">
        <f t="shared" si="226"/>
        <v>1035.1500000000001</v>
      </c>
      <c r="B2846" s="70">
        <f t="shared" si="227"/>
        <v>41.729069495716836</v>
      </c>
      <c r="C2846" s="70">
        <f t="shared" si="213"/>
        <v>34.670017281432195</v>
      </c>
      <c r="D2846" s="70">
        <f t="shared" si="211"/>
        <v>32.885966639449961</v>
      </c>
      <c r="E2846" s="70">
        <f t="shared" si="212"/>
        <v>34.670017281432195</v>
      </c>
      <c r="G2846" s="70">
        <f t="shared" si="214"/>
        <v>0</v>
      </c>
      <c r="H2846" s="70">
        <f>SUM(G$2085:$G2846)/($A2846-273.15)</f>
        <v>0</v>
      </c>
      <c r="I2846" s="70">
        <f t="shared" si="215"/>
        <v>0</v>
      </c>
      <c r="J2846" s="70">
        <f t="shared" si="216"/>
        <v>0</v>
      </c>
      <c r="K2846" s="70">
        <f t="shared" si="217"/>
        <v>0</v>
      </c>
      <c r="M2846" s="70">
        <f t="shared" si="218"/>
        <v>0</v>
      </c>
      <c r="N2846" s="70">
        <f>SUM($M$2085:M2846)/($A2846-273.15)</f>
        <v>0</v>
      </c>
      <c r="O2846" s="70">
        <f t="shared" si="219"/>
        <v>0</v>
      </c>
      <c r="P2846" s="70">
        <f t="shared" si="220"/>
        <v>0</v>
      </c>
      <c r="Q2846" s="70">
        <f t="shared" si="221"/>
        <v>0</v>
      </c>
      <c r="S2846" s="8" t="e">
        <f t="shared" si="222"/>
        <v>#DIV/0!</v>
      </c>
      <c r="U2846" s="8">
        <f t="shared" si="210"/>
        <v>33.519358037554603</v>
      </c>
      <c r="V2846" s="8">
        <f t="shared" si="223"/>
        <v>0</v>
      </c>
      <c r="W2846" s="70">
        <f>SUM($V$2085:V2846)/($A2846-273.15)</f>
        <v>0</v>
      </c>
      <c r="X2846" s="70">
        <f t="shared" si="224"/>
        <v>0</v>
      </c>
      <c r="Y2846" s="70">
        <f t="shared" si="225"/>
        <v>0</v>
      </c>
    </row>
    <row r="2847" spans="1:25" s="8" customFormat="1" x14ac:dyDescent="0.25">
      <c r="A2847" s="70">
        <f t="shared" si="226"/>
        <v>1036.1500000000001</v>
      </c>
      <c r="B2847" s="70">
        <f t="shared" si="227"/>
        <v>41.741815858151142</v>
      </c>
      <c r="C2847" s="70">
        <f t="shared" si="213"/>
        <v>34.673924411514434</v>
      </c>
      <c r="D2847" s="70">
        <f t="shared" si="211"/>
        <v>32.891592449788291</v>
      </c>
      <c r="E2847" s="70">
        <f t="shared" si="212"/>
        <v>34.673924411514434</v>
      </c>
      <c r="G2847" s="70">
        <f t="shared" si="214"/>
        <v>0</v>
      </c>
      <c r="H2847" s="70">
        <f>SUM(G$2085:$G2847)/($A2847-273.15)</f>
        <v>0</v>
      </c>
      <c r="I2847" s="70">
        <f t="shared" si="215"/>
        <v>0</v>
      </c>
      <c r="J2847" s="70">
        <f t="shared" si="216"/>
        <v>0</v>
      </c>
      <c r="K2847" s="70">
        <f t="shared" si="217"/>
        <v>0</v>
      </c>
      <c r="M2847" s="70">
        <f t="shared" si="218"/>
        <v>0</v>
      </c>
      <c r="N2847" s="70">
        <f>SUM($M$2085:M2847)/($A2847-273.15)</f>
        <v>0</v>
      </c>
      <c r="O2847" s="70">
        <f t="shared" si="219"/>
        <v>0</v>
      </c>
      <c r="P2847" s="70">
        <f t="shared" si="220"/>
        <v>0</v>
      </c>
      <c r="Q2847" s="70">
        <f t="shared" si="221"/>
        <v>0</v>
      </c>
      <c r="S2847" s="8" t="e">
        <f t="shared" si="222"/>
        <v>#DIV/0!</v>
      </c>
      <c r="U2847" s="8">
        <f t="shared" si="210"/>
        <v>33.524234257441996</v>
      </c>
      <c r="V2847" s="8">
        <f t="shared" si="223"/>
        <v>0</v>
      </c>
      <c r="W2847" s="70">
        <f>SUM($V$2085:V2847)/($A2847-273.15)</f>
        <v>0</v>
      </c>
      <c r="X2847" s="70">
        <f t="shared" si="224"/>
        <v>0</v>
      </c>
      <c r="Y2847" s="70">
        <f t="shared" si="225"/>
        <v>0</v>
      </c>
    </row>
    <row r="2848" spans="1:25" s="8" customFormat="1" x14ac:dyDescent="0.25">
      <c r="A2848" s="70">
        <f t="shared" si="226"/>
        <v>1037.1500000000001</v>
      </c>
      <c r="B2848" s="70">
        <f t="shared" si="227"/>
        <v>41.754558639523701</v>
      </c>
      <c r="C2848" s="70">
        <f t="shared" si="213"/>
        <v>34.677829283868391</v>
      </c>
      <c r="D2848" s="70">
        <f t="shared" si="211"/>
        <v>32.897213111444174</v>
      </c>
      <c r="E2848" s="70">
        <f t="shared" si="212"/>
        <v>34.677829283868391</v>
      </c>
      <c r="G2848" s="70">
        <f t="shared" si="214"/>
        <v>0</v>
      </c>
      <c r="H2848" s="70">
        <f>SUM(G$2085:$G2848)/($A2848-273.15)</f>
        <v>0</v>
      </c>
      <c r="I2848" s="70">
        <f t="shared" si="215"/>
        <v>0</v>
      </c>
      <c r="J2848" s="70">
        <f t="shared" si="216"/>
        <v>0</v>
      </c>
      <c r="K2848" s="70">
        <f t="shared" si="217"/>
        <v>0</v>
      </c>
      <c r="M2848" s="70">
        <f t="shared" si="218"/>
        <v>0</v>
      </c>
      <c r="N2848" s="70">
        <f>SUM($M$2085:M2848)/($A2848-273.15)</f>
        <v>0</v>
      </c>
      <c r="O2848" s="70">
        <f t="shared" si="219"/>
        <v>0</v>
      </c>
      <c r="P2848" s="70">
        <f t="shared" si="220"/>
        <v>0</v>
      </c>
      <c r="Q2848" s="70">
        <f t="shared" si="221"/>
        <v>0</v>
      </c>
      <c r="S2848" s="8" t="e">
        <f t="shared" si="222"/>
        <v>#DIV/0!</v>
      </c>
      <c r="U2848" s="8">
        <f t="shared" si="210"/>
        <v>33.529100473232639</v>
      </c>
      <c r="V2848" s="8">
        <f t="shared" si="223"/>
        <v>0</v>
      </c>
      <c r="W2848" s="70">
        <f>SUM($V$2085:V2848)/($A2848-273.15)</f>
        <v>0</v>
      </c>
      <c r="X2848" s="70">
        <f t="shared" si="224"/>
        <v>0</v>
      </c>
      <c r="Y2848" s="70">
        <f t="shared" si="225"/>
        <v>0</v>
      </c>
    </row>
    <row r="2849" spans="1:25" s="8" customFormat="1" x14ac:dyDescent="0.25">
      <c r="A2849" s="70">
        <f t="shared" si="226"/>
        <v>1038.1500000000001</v>
      </c>
      <c r="B2849" s="70">
        <f t="shared" si="227"/>
        <v>41.767297822816502</v>
      </c>
      <c r="C2849" s="70">
        <f t="shared" si="213"/>
        <v>34.681731904223525</v>
      </c>
      <c r="D2849" s="70">
        <f t="shared" si="211"/>
        <v>32.90282861814287</v>
      </c>
      <c r="E2849" s="70">
        <f t="shared" si="212"/>
        <v>34.681731904223525</v>
      </c>
      <c r="G2849" s="70">
        <f t="shared" si="214"/>
        <v>0</v>
      </c>
      <c r="H2849" s="70">
        <f>SUM(G$2085:$G2849)/($A2849-273.15)</f>
        <v>0</v>
      </c>
      <c r="I2849" s="70">
        <f t="shared" si="215"/>
        <v>0</v>
      </c>
      <c r="J2849" s="70">
        <f t="shared" si="216"/>
        <v>0</v>
      </c>
      <c r="K2849" s="70">
        <f t="shared" si="217"/>
        <v>0</v>
      </c>
      <c r="M2849" s="70">
        <f t="shared" si="218"/>
        <v>0</v>
      </c>
      <c r="N2849" s="70">
        <f>SUM($M$2085:M2849)/($A2849-273.15)</f>
        <v>0</v>
      </c>
      <c r="O2849" s="70">
        <f t="shared" si="219"/>
        <v>0</v>
      </c>
      <c r="P2849" s="70">
        <f t="shared" si="220"/>
        <v>0</v>
      </c>
      <c r="Q2849" s="70">
        <f t="shared" si="221"/>
        <v>0</v>
      </c>
      <c r="S2849" s="8" t="e">
        <f t="shared" si="222"/>
        <v>#DIV/0!</v>
      </c>
      <c r="U2849" s="8">
        <f t="shared" ref="U2849:U2912" si="228">33.349+(2.057/1000)*$A2849-(18.327*100000)/$A2849/$A2849-(0.232*0.000001)*$A2849*$A2849</f>
        <v>33.533956721666883</v>
      </c>
      <c r="V2849" s="8">
        <f t="shared" si="223"/>
        <v>0</v>
      </c>
      <c r="W2849" s="70">
        <f>SUM($V$2085:V2849)/($A2849-273.15)</f>
        <v>0</v>
      </c>
      <c r="X2849" s="70">
        <f t="shared" si="224"/>
        <v>0</v>
      </c>
      <c r="Y2849" s="70">
        <f t="shared" si="225"/>
        <v>0</v>
      </c>
    </row>
    <row r="2850" spans="1:25" s="8" customFormat="1" x14ac:dyDescent="0.25">
      <c r="A2850" s="70">
        <f t="shared" si="226"/>
        <v>1039.1500000000001</v>
      </c>
      <c r="B2850" s="70">
        <f t="shared" si="227"/>
        <v>41.780033391093397</v>
      </c>
      <c r="C2850" s="70">
        <f t="shared" si="213"/>
        <v>34.68563227828173</v>
      </c>
      <c r="D2850" s="70">
        <f t="shared" si="211"/>
        <v>32.908438963639789</v>
      </c>
      <c r="E2850" s="70">
        <f t="shared" si="212"/>
        <v>34.68563227828173</v>
      </c>
      <c r="G2850" s="70">
        <f t="shared" si="214"/>
        <v>0</v>
      </c>
      <c r="H2850" s="70">
        <f>SUM(G$2085:$G2850)/($A2850-273.15)</f>
        <v>0</v>
      </c>
      <c r="I2850" s="70">
        <f t="shared" si="215"/>
        <v>0</v>
      </c>
      <c r="J2850" s="70">
        <f t="shared" si="216"/>
        <v>0</v>
      </c>
      <c r="K2850" s="70">
        <f t="shared" si="217"/>
        <v>0</v>
      </c>
      <c r="M2850" s="70">
        <f t="shared" si="218"/>
        <v>0</v>
      </c>
      <c r="N2850" s="70">
        <f>SUM($M$2085:M2850)/($A2850-273.15)</f>
        <v>0</v>
      </c>
      <c r="O2850" s="70">
        <f t="shared" si="219"/>
        <v>0</v>
      </c>
      <c r="P2850" s="70">
        <f t="shared" si="220"/>
        <v>0</v>
      </c>
      <c r="Q2850" s="70">
        <f t="shared" si="221"/>
        <v>0</v>
      </c>
      <c r="S2850" s="8" t="e">
        <f t="shared" si="222"/>
        <v>#DIV/0!</v>
      </c>
      <c r="U2850" s="8">
        <f t="shared" si="228"/>
        <v>33.538803039308405</v>
      </c>
      <c r="V2850" s="8">
        <f t="shared" si="223"/>
        <v>0</v>
      </c>
      <c r="W2850" s="70">
        <f>SUM($V$2085:V2850)/($A2850-273.15)</f>
        <v>0</v>
      </c>
      <c r="X2850" s="70">
        <f t="shared" si="224"/>
        <v>0</v>
      </c>
      <c r="Y2850" s="70">
        <f t="shared" si="225"/>
        <v>0</v>
      </c>
    </row>
    <row r="2851" spans="1:25" s="8" customFormat="1" x14ac:dyDescent="0.25">
      <c r="A2851" s="70">
        <f t="shared" si="226"/>
        <v>1040.1500000000001</v>
      </c>
      <c r="B2851" s="70">
        <f t="shared" si="227"/>
        <v>41.792765327499609</v>
      </c>
      <c r="C2851" s="70">
        <f t="shared" si="213"/>
        <v>34.689530411717541</v>
      </c>
      <c r="D2851" s="70">
        <f t="shared" ref="D2851:D2914" si="229">22.552+(13.209/1000)*$A2851+(3.13*100000)/$A2851/$A2851-(3.389*0.000001)*$A2851*$A2851</f>
        <v>32.914044141720382</v>
      </c>
      <c r="E2851" s="70">
        <f t="shared" si="212"/>
        <v>34.689530411717541</v>
      </c>
      <c r="G2851" s="70">
        <f t="shared" si="214"/>
        <v>0</v>
      </c>
      <c r="H2851" s="70">
        <f>SUM(G$2085:$G2851)/($A2851-273.15)</f>
        <v>0</v>
      </c>
      <c r="I2851" s="70">
        <f t="shared" si="215"/>
        <v>0</v>
      </c>
      <c r="J2851" s="70">
        <f t="shared" si="216"/>
        <v>0</v>
      </c>
      <c r="K2851" s="70">
        <f t="shared" si="217"/>
        <v>0</v>
      </c>
      <c r="M2851" s="70">
        <f t="shared" si="218"/>
        <v>0</v>
      </c>
      <c r="N2851" s="70">
        <f>SUM($M$2085:M2851)/($A2851-273.15)</f>
        <v>0</v>
      </c>
      <c r="O2851" s="70">
        <f t="shared" si="219"/>
        <v>0</v>
      </c>
      <c r="P2851" s="70">
        <f t="shared" si="220"/>
        <v>0</v>
      </c>
      <c r="Q2851" s="70">
        <f t="shared" si="221"/>
        <v>0</v>
      </c>
      <c r="S2851" s="8" t="e">
        <f t="shared" si="222"/>
        <v>#DIV/0!</v>
      </c>
      <c r="U2851" s="8">
        <f t="shared" si="228"/>
        <v>33.54363946254518</v>
      </c>
      <c r="V2851" s="8">
        <f t="shared" si="223"/>
        <v>0</v>
      </c>
      <c r="W2851" s="70">
        <f>SUM($V$2085:V2851)/($A2851-273.15)</f>
        <v>0</v>
      </c>
      <c r="X2851" s="70">
        <f t="shared" si="224"/>
        <v>0</v>
      </c>
      <c r="Y2851" s="70">
        <f t="shared" si="225"/>
        <v>0</v>
      </c>
    </row>
    <row r="2852" spans="1:25" s="8" customFormat="1" x14ac:dyDescent="0.25">
      <c r="A2852" s="70">
        <f t="shared" si="226"/>
        <v>1041.1500000000001</v>
      </c>
      <c r="B2852" s="70">
        <f t="shared" si="227"/>
        <v>41.805493615261256</v>
      </c>
      <c r="C2852" s="70">
        <f t="shared" si="213"/>
        <v>34.693426310178218</v>
      </c>
      <c r="D2852" s="70">
        <f t="shared" si="229"/>
        <v>32.9196441461999</v>
      </c>
      <c r="E2852" s="70">
        <f t="shared" si="212"/>
        <v>34.693426310178218</v>
      </c>
      <c r="G2852" s="70">
        <f t="shared" si="214"/>
        <v>0</v>
      </c>
      <c r="H2852" s="70">
        <f>SUM(G$2085:$G2852)/($A2852-273.15)</f>
        <v>0</v>
      </c>
      <c r="I2852" s="70">
        <f t="shared" si="215"/>
        <v>0</v>
      </c>
      <c r="J2852" s="70">
        <f t="shared" si="216"/>
        <v>0</v>
      </c>
      <c r="K2852" s="70">
        <f t="shared" si="217"/>
        <v>0</v>
      </c>
      <c r="M2852" s="70">
        <f t="shared" si="218"/>
        <v>0</v>
      </c>
      <c r="N2852" s="70">
        <f>SUM($M$2085:M2852)/($A2852-273.15)</f>
        <v>0</v>
      </c>
      <c r="O2852" s="70">
        <f t="shared" si="219"/>
        <v>0</v>
      </c>
      <c r="P2852" s="70">
        <f t="shared" si="220"/>
        <v>0</v>
      </c>
      <c r="Q2852" s="70">
        <f t="shared" si="221"/>
        <v>0</v>
      </c>
      <c r="S2852" s="8" t="e">
        <f t="shared" si="222"/>
        <v>#DIV/0!</v>
      </c>
      <c r="U2852" s="8">
        <f t="shared" si="228"/>
        <v>33.548466027590521</v>
      </c>
      <c r="V2852" s="8">
        <f t="shared" si="223"/>
        <v>0</v>
      </c>
      <c r="W2852" s="70">
        <f>SUM($V$2085:V2852)/($A2852-273.15)</f>
        <v>0</v>
      </c>
      <c r="X2852" s="70">
        <f t="shared" si="224"/>
        <v>0</v>
      </c>
      <c r="Y2852" s="70">
        <f t="shared" si="225"/>
        <v>0</v>
      </c>
    </row>
    <row r="2853" spans="1:25" s="8" customFormat="1" x14ac:dyDescent="0.25">
      <c r="A2853" s="70">
        <f t="shared" si="226"/>
        <v>1042.1500000000001</v>
      </c>
      <c r="B2853" s="70">
        <f t="shared" si="227"/>
        <v>41.818218237684896</v>
      </c>
      <c r="C2853" s="70">
        <f t="shared" si="213"/>
        <v>34.697319979283968</v>
      </c>
      <c r="D2853" s="70">
        <f t="shared" si="229"/>
        <v>32.925238970923274</v>
      </c>
      <c r="E2853" s="70">
        <f t="shared" ref="E2853:E2916" si="230">31.012+(4.19/1000)*$A2853-(2.858*100000)/$A2853/$A2853-(0.385*0.000001)*$A2853*$A2853</f>
        <v>34.697319979283968</v>
      </c>
      <c r="G2853" s="70">
        <f t="shared" si="214"/>
        <v>0</v>
      </c>
      <c r="H2853" s="70">
        <f>SUM(G$2085:$G2853)/($A2853-273.15)</f>
        <v>0</v>
      </c>
      <c r="I2853" s="70">
        <f t="shared" si="215"/>
        <v>0</v>
      </c>
      <c r="J2853" s="70">
        <f t="shared" si="216"/>
        <v>0</v>
      </c>
      <c r="K2853" s="70">
        <f t="shared" si="217"/>
        <v>0</v>
      </c>
      <c r="M2853" s="70">
        <f t="shared" si="218"/>
        <v>0</v>
      </c>
      <c r="N2853" s="70">
        <f>SUM($M$2085:M2853)/($A2853-273.15)</f>
        <v>0</v>
      </c>
      <c r="O2853" s="70">
        <f t="shared" si="219"/>
        <v>0</v>
      </c>
      <c r="P2853" s="70">
        <f t="shared" si="220"/>
        <v>0</v>
      </c>
      <c r="Q2853" s="70">
        <f t="shared" si="221"/>
        <v>0</v>
      </c>
      <c r="S2853" s="8" t="e">
        <f t="shared" si="222"/>
        <v>#DIV/0!</v>
      </c>
      <c r="U2853" s="8">
        <f t="shared" si="228"/>
        <v>33.55328277048411</v>
      </c>
      <c r="V2853" s="8">
        <f t="shared" si="223"/>
        <v>0</v>
      </c>
      <c r="W2853" s="70">
        <f>SUM($V$2085:V2853)/($A2853-273.15)</f>
        <v>0</v>
      </c>
      <c r="X2853" s="70">
        <f t="shared" si="224"/>
        <v>0</v>
      </c>
      <c r="Y2853" s="70">
        <f t="shared" si="225"/>
        <v>0</v>
      </c>
    </row>
    <row r="2854" spans="1:25" s="8" customFormat="1" x14ac:dyDescent="0.25">
      <c r="A2854" s="70">
        <f t="shared" si="226"/>
        <v>1043.1500000000001</v>
      </c>
      <c r="B2854" s="70">
        <f t="shared" si="227"/>
        <v>41.83093917815706</v>
      </c>
      <c r="C2854" s="70">
        <f t="shared" ref="C2854:C2917" si="231">31.012+(4.19/1000)*$A2854-(2.858*100000)/$A2854/$A2854-(0.385*0.000001)*$A2854*$A2854</f>
        <v>34.701211424628063</v>
      </c>
      <c r="D2854" s="70">
        <f t="shared" si="229"/>
        <v>32.930828609764902</v>
      </c>
      <c r="E2854" s="70">
        <f t="shared" si="230"/>
        <v>34.701211424628063</v>
      </c>
      <c r="G2854" s="70">
        <f t="shared" ref="G2854:G2917" si="232">($I$2039*$B2854+$I$2040*$C2854+$I$2041*$D2854)</f>
        <v>0</v>
      </c>
      <c r="H2854" s="70">
        <f>SUM(G$2085:$G2854)/($A2854-273.15)</f>
        <v>0</v>
      </c>
      <c r="I2854" s="70">
        <f t="shared" ref="I2854:I2917" si="233">H2854*($A2854-273.15)*0.000001</f>
        <v>0</v>
      </c>
      <c r="J2854" s="70">
        <f t="shared" ref="J2854:J2917" si="234">$N$2039-I2854</f>
        <v>0</v>
      </c>
      <c r="K2854" s="70">
        <f t="shared" ref="K2854:K2917" si="235">IF(AND(J2854&gt;0,J2855&lt;0),A2854-273.15,0)</f>
        <v>0</v>
      </c>
      <c r="M2854" s="70">
        <f t="shared" ref="M2854:M2917" si="236">($K$2050*$B2854+$K$2049*$C2854+$K$2048*$D2854+$K$2047*$E2854)</f>
        <v>0</v>
      </c>
      <c r="N2854" s="70">
        <f>SUM($M$2085:M2854)/($A2854-273.15)</f>
        <v>0</v>
      </c>
      <c r="O2854" s="70">
        <f t="shared" ref="O2854:O2917" si="237">N2854*($A2854-273.15)*0.000001</f>
        <v>0</v>
      </c>
      <c r="P2854" s="70">
        <f t="shared" ref="P2854:P2917" si="238">$N$2039-O2854</f>
        <v>0</v>
      </c>
      <c r="Q2854" s="70">
        <f t="shared" ref="Q2854:Q2917" si="239">IF(AND(P2854&gt;0,P2855&lt;0),A2854-273.15,0)</f>
        <v>0</v>
      </c>
      <c r="S2854" s="8" t="e">
        <f t="shared" ref="S2854:S2917" si="240">IF($P$2050-$A2854=0,$O2854,0)</f>
        <v>#DIV/0!</v>
      </c>
      <c r="U2854" s="8">
        <f t="shared" si="228"/>
        <v>33.558089727092913</v>
      </c>
      <c r="V2854" s="8">
        <f t="shared" ref="V2854:V2917" si="241">($L$2071*$B2854+$L$2072*$C2854+$L$2070*$D2854+$L$2073*$U2854)</f>
        <v>0</v>
      </c>
      <c r="W2854" s="70">
        <f>SUM($V$2085:V2854)/($A2854-273.15)</f>
        <v>0</v>
      </c>
      <c r="X2854" s="70">
        <f t="shared" ref="X2854:X2917" si="242">W2854*($A2854-273.15)*0.000001</f>
        <v>0</v>
      </c>
      <c r="Y2854" s="70">
        <f t="shared" ref="Y2854:Y2917" si="243">$N$2039-X2854</f>
        <v>0</v>
      </c>
    </row>
    <row r="2855" spans="1:25" s="8" customFormat="1" x14ac:dyDescent="0.25">
      <c r="A2855" s="70">
        <f t="shared" ref="A2855:A2918" si="244">A2854+1</f>
        <v>1044.1500000000001</v>
      </c>
      <c r="B2855" s="70">
        <f t="shared" si="227"/>
        <v>41.843656420143809</v>
      </c>
      <c r="C2855" s="70">
        <f t="shared" si="231"/>
        <v>34.705100651777009</v>
      </c>
      <c r="D2855" s="70">
        <f t="shared" si="229"/>
        <v>32.936413056628517</v>
      </c>
      <c r="E2855" s="70">
        <f t="shared" si="230"/>
        <v>34.705100651777009</v>
      </c>
      <c r="G2855" s="70">
        <f t="shared" si="232"/>
        <v>0</v>
      </c>
      <c r="H2855" s="70">
        <f>SUM(G$2085:$G2855)/($A2855-273.15)</f>
        <v>0</v>
      </c>
      <c r="I2855" s="70">
        <f t="shared" si="233"/>
        <v>0</v>
      </c>
      <c r="J2855" s="70">
        <f t="shared" si="234"/>
        <v>0</v>
      </c>
      <c r="K2855" s="70">
        <f t="shared" si="235"/>
        <v>0</v>
      </c>
      <c r="M2855" s="70">
        <f t="shared" si="236"/>
        <v>0</v>
      </c>
      <c r="N2855" s="70">
        <f>SUM($M$2085:M2855)/($A2855-273.15)</f>
        <v>0</v>
      </c>
      <c r="O2855" s="70">
        <f t="shared" si="237"/>
        <v>0</v>
      </c>
      <c r="P2855" s="70">
        <f t="shared" si="238"/>
        <v>0</v>
      </c>
      <c r="Q2855" s="70">
        <f t="shared" si="239"/>
        <v>0</v>
      </c>
      <c r="S2855" s="8" t="e">
        <f t="shared" si="240"/>
        <v>#DIV/0!</v>
      </c>
      <c r="U2855" s="8">
        <f t="shared" si="228"/>
        <v>33.562886933112289</v>
      </c>
      <c r="V2855" s="8">
        <f t="shared" si="241"/>
        <v>0</v>
      </c>
      <c r="W2855" s="70">
        <f>SUM($V$2085:V2855)/($A2855-273.15)</f>
        <v>0</v>
      </c>
      <c r="X2855" s="70">
        <f t="shared" si="242"/>
        <v>0</v>
      </c>
      <c r="Y2855" s="70">
        <f t="shared" si="243"/>
        <v>0</v>
      </c>
    </row>
    <row r="2856" spans="1:25" s="8" customFormat="1" x14ac:dyDescent="0.25">
      <c r="A2856" s="70">
        <f t="shared" si="244"/>
        <v>1045.1500000000001</v>
      </c>
      <c r="B2856" s="70">
        <f t="shared" si="227"/>
        <v>41.856369947190259</v>
      </c>
      <c r="C2856" s="70">
        <f t="shared" si="231"/>
        <v>34.70898766627068</v>
      </c>
      <c r="D2856" s="70">
        <f t="shared" si="229"/>
        <v>32.941992305446995</v>
      </c>
      <c r="E2856" s="70">
        <f t="shared" si="230"/>
        <v>34.70898766627068</v>
      </c>
      <c r="G2856" s="70">
        <f t="shared" si="232"/>
        <v>0</v>
      </c>
      <c r="H2856" s="70">
        <f>SUM(G$2085:$G2856)/($A2856-273.15)</f>
        <v>0</v>
      </c>
      <c r="I2856" s="70">
        <f t="shared" si="233"/>
        <v>0</v>
      </c>
      <c r="J2856" s="70">
        <f t="shared" si="234"/>
        <v>0</v>
      </c>
      <c r="K2856" s="70">
        <f t="shared" si="235"/>
        <v>0</v>
      </c>
      <c r="M2856" s="70">
        <f t="shared" si="236"/>
        <v>0</v>
      </c>
      <c r="N2856" s="70">
        <f>SUM($M$2085:M2856)/($A2856-273.15)</f>
        <v>0</v>
      </c>
      <c r="O2856" s="70">
        <f t="shared" si="237"/>
        <v>0</v>
      </c>
      <c r="P2856" s="70">
        <f t="shared" si="238"/>
        <v>0</v>
      </c>
      <c r="Q2856" s="70">
        <f t="shared" si="239"/>
        <v>0</v>
      </c>
      <c r="S2856" s="8" t="e">
        <f t="shared" si="240"/>
        <v>#DIV/0!</v>
      </c>
      <c r="U2856" s="8">
        <f t="shared" si="228"/>
        <v>33.567674424066865</v>
      </c>
      <c r="V2856" s="8">
        <f t="shared" si="241"/>
        <v>0</v>
      </c>
      <c r="W2856" s="70">
        <f>SUM($V$2085:V2856)/($A2856-273.15)</f>
        <v>0</v>
      </c>
      <c r="X2856" s="70">
        <f t="shared" si="242"/>
        <v>0</v>
      </c>
      <c r="Y2856" s="70">
        <f t="shared" si="243"/>
        <v>0</v>
      </c>
    </row>
    <row r="2857" spans="1:25" s="8" customFormat="1" x14ac:dyDescent="0.25">
      <c r="A2857" s="70">
        <f t="shared" si="244"/>
        <v>1046.1500000000001</v>
      </c>
      <c r="B2857" s="70">
        <f t="shared" si="227"/>
        <v>41.869079742920121</v>
      </c>
      <c r="C2857" s="70">
        <f t="shared" si="231"/>
        <v>34.712872473622497</v>
      </c>
      <c r="D2857" s="70">
        <f t="shared" si="229"/>
        <v>32.947566350182207</v>
      </c>
      <c r="E2857" s="70">
        <f t="shared" si="230"/>
        <v>34.712872473622497</v>
      </c>
      <c r="G2857" s="70">
        <f t="shared" si="232"/>
        <v>0</v>
      </c>
      <c r="H2857" s="70">
        <f>SUM(G$2085:$G2857)/($A2857-273.15)</f>
        <v>0</v>
      </c>
      <c r="I2857" s="70">
        <f t="shared" si="233"/>
        <v>0</v>
      </c>
      <c r="J2857" s="70">
        <f t="shared" si="234"/>
        <v>0</v>
      </c>
      <c r="K2857" s="70">
        <f t="shared" si="235"/>
        <v>0</v>
      </c>
      <c r="M2857" s="70">
        <f t="shared" si="236"/>
        <v>0</v>
      </c>
      <c r="N2857" s="70">
        <f>SUM($M$2085:M2857)/($A2857-273.15)</f>
        <v>0</v>
      </c>
      <c r="O2857" s="70">
        <f t="shared" si="237"/>
        <v>0</v>
      </c>
      <c r="P2857" s="70">
        <f t="shared" si="238"/>
        <v>0</v>
      </c>
      <c r="Q2857" s="70">
        <f t="shared" si="239"/>
        <v>0</v>
      </c>
      <c r="S2857" s="8" t="e">
        <f t="shared" si="240"/>
        <v>#DIV/0!</v>
      </c>
      <c r="U2857" s="8">
        <f t="shared" si="228"/>
        <v>33.572452235311573</v>
      </c>
      <c r="V2857" s="8">
        <f t="shared" si="241"/>
        <v>0</v>
      </c>
      <c r="W2857" s="70">
        <f>SUM($V$2085:V2857)/($A2857-273.15)</f>
        <v>0</v>
      </c>
      <c r="X2857" s="70">
        <f t="shared" si="242"/>
        <v>0</v>
      </c>
      <c r="Y2857" s="70">
        <f t="shared" si="243"/>
        <v>0</v>
      </c>
    </row>
    <row r="2858" spans="1:25" s="8" customFormat="1" x14ac:dyDescent="0.25">
      <c r="A2858" s="70">
        <f t="shared" si="244"/>
        <v>1047.1500000000001</v>
      </c>
      <c r="B2858" s="70">
        <f t="shared" si="227"/>
        <v>41.881785791035284</v>
      </c>
      <c r="C2858" s="70">
        <f t="shared" si="231"/>
        <v>34.716755079319555</v>
      </c>
      <c r="D2858" s="70">
        <f t="shared" si="229"/>
        <v>32.953135184824816</v>
      </c>
      <c r="E2858" s="70">
        <f t="shared" si="230"/>
        <v>34.716755079319555</v>
      </c>
      <c r="G2858" s="70">
        <f t="shared" si="232"/>
        <v>0</v>
      </c>
      <c r="H2858" s="70">
        <f>SUM(G$2085:$G2858)/($A2858-273.15)</f>
        <v>0</v>
      </c>
      <c r="I2858" s="70">
        <f t="shared" si="233"/>
        <v>0</v>
      </c>
      <c r="J2858" s="70">
        <f t="shared" si="234"/>
        <v>0</v>
      </c>
      <c r="K2858" s="70">
        <f t="shared" si="235"/>
        <v>0</v>
      </c>
      <c r="M2858" s="70">
        <f t="shared" si="236"/>
        <v>0</v>
      </c>
      <c r="N2858" s="70">
        <f>SUM($M$2085:M2858)/($A2858-273.15)</f>
        <v>0</v>
      </c>
      <c r="O2858" s="70">
        <f t="shared" si="237"/>
        <v>0</v>
      </c>
      <c r="P2858" s="70">
        <f t="shared" si="238"/>
        <v>0</v>
      </c>
      <c r="Q2858" s="70">
        <f t="shared" si="239"/>
        <v>0</v>
      </c>
      <c r="S2858" s="8" t="e">
        <f t="shared" si="240"/>
        <v>#DIV/0!</v>
      </c>
      <c r="U2858" s="8">
        <f t="shared" si="228"/>
        <v>33.577220402032637</v>
      </c>
      <c r="V2858" s="8">
        <f t="shared" si="241"/>
        <v>0</v>
      </c>
      <c r="W2858" s="70">
        <f>SUM($V$2085:V2858)/($A2858-273.15)</f>
        <v>0</v>
      </c>
      <c r="X2858" s="70">
        <f t="shared" si="242"/>
        <v>0</v>
      </c>
      <c r="Y2858" s="70">
        <f t="shared" si="243"/>
        <v>0</v>
      </c>
    </row>
    <row r="2859" spans="1:25" s="8" customFormat="1" x14ac:dyDescent="0.25">
      <c r="A2859" s="70">
        <f t="shared" si="244"/>
        <v>1048.1500000000001</v>
      </c>
      <c r="B2859" s="70">
        <f t="shared" ref="B2859:B2922" si="245">21.87+(22.56/1000)*$A2859+(8.489*100000)/$A2859/$A2859-(4*0.000001)*$A2859*$A2859</f>
        <v>41.894488075315337</v>
      </c>
      <c r="C2859" s="70">
        <f t="shared" si="231"/>
        <v>34.720635488822808</v>
      </c>
      <c r="D2859" s="70">
        <f t="shared" si="229"/>
        <v>32.958698803394171</v>
      </c>
      <c r="E2859" s="70">
        <f t="shared" si="230"/>
        <v>34.720635488822808</v>
      </c>
      <c r="G2859" s="70">
        <f t="shared" si="232"/>
        <v>0</v>
      </c>
      <c r="H2859" s="70">
        <f>SUM(G$2085:$G2859)/($A2859-273.15)</f>
        <v>0</v>
      </c>
      <c r="I2859" s="70">
        <f t="shared" si="233"/>
        <v>0</v>
      </c>
      <c r="J2859" s="70">
        <f t="shared" si="234"/>
        <v>0</v>
      </c>
      <c r="K2859" s="70">
        <f t="shared" si="235"/>
        <v>0</v>
      </c>
      <c r="M2859" s="70">
        <f t="shared" si="236"/>
        <v>0</v>
      </c>
      <c r="N2859" s="70">
        <f>SUM($M$2085:M2859)/($A2859-273.15)</f>
        <v>0</v>
      </c>
      <c r="O2859" s="70">
        <f t="shared" si="237"/>
        <v>0</v>
      </c>
      <c r="P2859" s="70">
        <f t="shared" si="238"/>
        <v>0</v>
      </c>
      <c r="Q2859" s="70">
        <f t="shared" si="239"/>
        <v>0</v>
      </c>
      <c r="S2859" s="8" t="e">
        <f t="shared" si="240"/>
        <v>#DIV/0!</v>
      </c>
      <c r="U2859" s="8">
        <f t="shared" si="228"/>
        <v>33.58197895924846</v>
      </c>
      <c r="V2859" s="8">
        <f t="shared" si="241"/>
        <v>0</v>
      </c>
      <c r="W2859" s="70">
        <f>SUM($V$2085:V2859)/($A2859-273.15)</f>
        <v>0</v>
      </c>
      <c r="X2859" s="70">
        <f t="shared" si="242"/>
        <v>0</v>
      </c>
      <c r="Y2859" s="70">
        <f t="shared" si="243"/>
        <v>0</v>
      </c>
    </row>
    <row r="2860" spans="1:25" s="8" customFormat="1" x14ac:dyDescent="0.25">
      <c r="A2860" s="70">
        <f t="shared" si="244"/>
        <v>1049.1500000000001</v>
      </c>
      <c r="B2860" s="70">
        <f t="shared" si="245"/>
        <v>41.907186579617111</v>
      </c>
      <c r="C2860" s="70">
        <f t="shared" si="231"/>
        <v>34.724513707567183</v>
      </c>
      <c r="D2860" s="70">
        <f t="shared" si="229"/>
        <v>32.964257199938082</v>
      </c>
      <c r="E2860" s="70">
        <f t="shared" si="230"/>
        <v>34.724513707567183</v>
      </c>
      <c r="G2860" s="70">
        <f t="shared" si="232"/>
        <v>0</v>
      </c>
      <c r="H2860" s="70">
        <f>SUM(G$2085:$G2860)/($A2860-273.15)</f>
        <v>0</v>
      </c>
      <c r="I2860" s="70">
        <f t="shared" si="233"/>
        <v>0</v>
      </c>
      <c r="J2860" s="70">
        <f t="shared" si="234"/>
        <v>0</v>
      </c>
      <c r="K2860" s="70">
        <f t="shared" si="235"/>
        <v>0</v>
      </c>
      <c r="M2860" s="70">
        <f t="shared" si="236"/>
        <v>0</v>
      </c>
      <c r="N2860" s="70">
        <f>SUM($M$2085:M2860)/($A2860-273.15)</f>
        <v>0</v>
      </c>
      <c r="O2860" s="70">
        <f t="shared" si="237"/>
        <v>0</v>
      </c>
      <c r="P2860" s="70">
        <f t="shared" si="238"/>
        <v>0</v>
      </c>
      <c r="Q2860" s="70">
        <f t="shared" si="239"/>
        <v>0</v>
      </c>
      <c r="S2860" s="8" t="e">
        <f t="shared" si="240"/>
        <v>#DIV/0!</v>
      </c>
      <c r="U2860" s="8">
        <f t="shared" si="228"/>
        <v>33.586727941810693</v>
      </c>
      <c r="V2860" s="8">
        <f t="shared" si="241"/>
        <v>0</v>
      </c>
      <c r="W2860" s="70">
        <f>SUM($V$2085:V2860)/($A2860-273.15)</f>
        <v>0</v>
      </c>
      <c r="X2860" s="70">
        <f t="shared" si="242"/>
        <v>0</v>
      </c>
      <c r="Y2860" s="70">
        <f t="shared" si="243"/>
        <v>0</v>
      </c>
    </row>
    <row r="2861" spans="1:25" s="8" customFormat="1" x14ac:dyDescent="0.25">
      <c r="A2861" s="70">
        <f t="shared" si="244"/>
        <v>1050.1500000000001</v>
      </c>
      <c r="B2861" s="70">
        <f t="shared" si="245"/>
        <v>41.919881287874318</v>
      </c>
      <c r="C2861" s="70">
        <f t="shared" si="231"/>
        <v>34.728389740961745</v>
      </c>
      <c r="D2861" s="70">
        <f t="shared" si="229"/>
        <v>32.969810368532698</v>
      </c>
      <c r="E2861" s="70">
        <f t="shared" si="230"/>
        <v>34.728389740961745</v>
      </c>
      <c r="G2861" s="70">
        <f t="shared" si="232"/>
        <v>0</v>
      </c>
      <c r="H2861" s="70">
        <f>SUM(G$2085:$G2861)/($A2861-273.15)</f>
        <v>0</v>
      </c>
      <c r="I2861" s="70">
        <f t="shared" si="233"/>
        <v>0</v>
      </c>
      <c r="J2861" s="70">
        <f t="shared" si="234"/>
        <v>0</v>
      </c>
      <c r="K2861" s="70">
        <f t="shared" si="235"/>
        <v>0</v>
      </c>
      <c r="M2861" s="70">
        <f t="shared" si="236"/>
        <v>0</v>
      </c>
      <c r="N2861" s="70">
        <f>SUM($M$2085:M2861)/($A2861-273.15)</f>
        <v>0</v>
      </c>
      <c r="O2861" s="70">
        <f t="shared" si="237"/>
        <v>0</v>
      </c>
      <c r="P2861" s="70">
        <f t="shared" si="238"/>
        <v>0</v>
      </c>
      <c r="Q2861" s="70">
        <f t="shared" si="239"/>
        <v>0</v>
      </c>
      <c r="S2861" s="8" t="e">
        <f t="shared" si="240"/>
        <v>#DIV/0!</v>
      </c>
      <c r="U2861" s="8">
        <f t="shared" si="228"/>
        <v>33.591467384405092</v>
      </c>
      <c r="V2861" s="8">
        <f t="shared" si="241"/>
        <v>0</v>
      </c>
      <c r="W2861" s="70">
        <f>SUM($V$2085:V2861)/($A2861-273.15)</f>
        <v>0</v>
      </c>
      <c r="X2861" s="70">
        <f t="shared" si="242"/>
        <v>0</v>
      </c>
      <c r="Y2861" s="70">
        <f t="shared" si="243"/>
        <v>0</v>
      </c>
    </row>
    <row r="2862" spans="1:25" s="8" customFormat="1" x14ac:dyDescent="0.25">
      <c r="A2862" s="70">
        <f t="shared" si="244"/>
        <v>1051.1500000000001</v>
      </c>
      <c r="B2862" s="70">
        <f t="shared" si="245"/>
        <v>41.932572184096998</v>
      </c>
      <c r="C2862" s="70">
        <f t="shared" si="231"/>
        <v>34.732263594389842</v>
      </c>
      <c r="D2862" s="70">
        <f t="shared" si="229"/>
        <v>32.975358303282349</v>
      </c>
      <c r="E2862" s="70">
        <f t="shared" si="230"/>
        <v>34.732263594389842</v>
      </c>
      <c r="G2862" s="70">
        <f t="shared" si="232"/>
        <v>0</v>
      </c>
      <c r="H2862" s="70">
        <f>SUM(G$2085:$G2862)/($A2862-273.15)</f>
        <v>0</v>
      </c>
      <c r="I2862" s="70">
        <f t="shared" si="233"/>
        <v>0</v>
      </c>
      <c r="J2862" s="70">
        <f t="shared" si="234"/>
        <v>0</v>
      </c>
      <c r="K2862" s="70">
        <f t="shared" si="235"/>
        <v>0</v>
      </c>
      <c r="M2862" s="70">
        <f t="shared" si="236"/>
        <v>0</v>
      </c>
      <c r="N2862" s="70">
        <f>SUM($M$2085:M2862)/($A2862-273.15)</f>
        <v>0</v>
      </c>
      <c r="O2862" s="70">
        <f t="shared" si="237"/>
        <v>0</v>
      </c>
      <c r="P2862" s="70">
        <f t="shared" si="238"/>
        <v>0</v>
      </c>
      <c r="Q2862" s="70">
        <f t="shared" si="239"/>
        <v>0</v>
      </c>
      <c r="S2862" s="8" t="e">
        <f t="shared" si="240"/>
        <v>#DIV/0!</v>
      </c>
      <c r="U2862" s="8">
        <f t="shared" si="228"/>
        <v>33.596197321552523</v>
      </c>
      <c r="V2862" s="8">
        <f t="shared" si="241"/>
        <v>0</v>
      </c>
      <c r="W2862" s="70">
        <f>SUM($V$2085:V2862)/($A2862-273.15)</f>
        <v>0</v>
      </c>
      <c r="X2862" s="70">
        <f t="shared" si="242"/>
        <v>0</v>
      </c>
      <c r="Y2862" s="70">
        <f t="shared" si="243"/>
        <v>0</v>
      </c>
    </row>
    <row r="2863" spans="1:25" s="8" customFormat="1" x14ac:dyDescent="0.25">
      <c r="A2863" s="70">
        <f t="shared" si="244"/>
        <v>1052.1500000000001</v>
      </c>
      <c r="B2863" s="70">
        <f t="shared" si="245"/>
        <v>41.94525925237118</v>
      </c>
      <c r="C2863" s="70">
        <f t="shared" si="231"/>
        <v>34.736135273209243</v>
      </c>
      <c r="D2863" s="70">
        <f t="shared" si="229"/>
        <v>32.980900998319321</v>
      </c>
      <c r="E2863" s="70">
        <f t="shared" si="230"/>
        <v>34.736135273209243</v>
      </c>
      <c r="G2863" s="70">
        <f t="shared" si="232"/>
        <v>0</v>
      </c>
      <c r="H2863" s="70">
        <f>SUM(G$2085:$G2863)/($A2863-273.15)</f>
        <v>0</v>
      </c>
      <c r="I2863" s="70">
        <f t="shared" si="233"/>
        <v>0</v>
      </c>
      <c r="J2863" s="70">
        <f t="shared" si="234"/>
        <v>0</v>
      </c>
      <c r="K2863" s="70">
        <f t="shared" si="235"/>
        <v>0</v>
      </c>
      <c r="M2863" s="70">
        <f t="shared" si="236"/>
        <v>0</v>
      </c>
      <c r="N2863" s="70">
        <f>SUM($M$2085:M2863)/($A2863-273.15)</f>
        <v>0</v>
      </c>
      <c r="O2863" s="70">
        <f t="shared" si="237"/>
        <v>0</v>
      </c>
      <c r="P2863" s="70">
        <f t="shared" si="238"/>
        <v>0</v>
      </c>
      <c r="Q2863" s="70">
        <f t="shared" si="239"/>
        <v>0</v>
      </c>
      <c r="S2863" s="8" t="e">
        <f t="shared" si="240"/>
        <v>#DIV/0!</v>
      </c>
      <c r="U2863" s="8">
        <f t="shared" si="228"/>
        <v>33.600917787609859</v>
      </c>
      <c r="V2863" s="8">
        <f t="shared" si="241"/>
        <v>0</v>
      </c>
      <c r="W2863" s="70">
        <f>SUM($V$2085:V2863)/($A2863-273.15)</f>
        <v>0</v>
      </c>
      <c r="X2863" s="70">
        <f t="shared" si="242"/>
        <v>0</v>
      </c>
      <c r="Y2863" s="70">
        <f t="shared" si="243"/>
        <v>0</v>
      </c>
    </row>
    <row r="2864" spans="1:25" s="8" customFormat="1" x14ac:dyDescent="0.25">
      <c r="A2864" s="70">
        <f t="shared" si="244"/>
        <v>1053.1500000000001</v>
      </c>
      <c r="B2864" s="70">
        <f t="shared" si="245"/>
        <v>41.957942476858385</v>
      </c>
      <c r="C2864" s="70">
        <f t="shared" si="231"/>
        <v>34.740004782752294</v>
      </c>
      <c r="D2864" s="70">
        <f t="shared" si="229"/>
        <v>32.986438447803792</v>
      </c>
      <c r="E2864" s="70">
        <f t="shared" si="230"/>
        <v>34.740004782752294</v>
      </c>
      <c r="G2864" s="70">
        <f t="shared" si="232"/>
        <v>0</v>
      </c>
      <c r="H2864" s="70">
        <f>SUM(G$2085:$G2864)/($A2864-273.15)</f>
        <v>0</v>
      </c>
      <c r="I2864" s="70">
        <f t="shared" si="233"/>
        <v>0</v>
      </c>
      <c r="J2864" s="70">
        <f t="shared" si="234"/>
        <v>0</v>
      </c>
      <c r="K2864" s="70">
        <f t="shared" si="235"/>
        <v>0</v>
      </c>
      <c r="M2864" s="70">
        <f t="shared" si="236"/>
        <v>0</v>
      </c>
      <c r="N2864" s="70">
        <f>SUM($M$2085:M2864)/($A2864-273.15)</f>
        <v>0</v>
      </c>
      <c r="O2864" s="70">
        <f t="shared" si="237"/>
        <v>0</v>
      </c>
      <c r="P2864" s="70">
        <f t="shared" si="238"/>
        <v>0</v>
      </c>
      <c r="Q2864" s="70">
        <f t="shared" si="239"/>
        <v>0</v>
      </c>
      <c r="S2864" s="8" t="e">
        <f t="shared" si="240"/>
        <v>#DIV/0!</v>
      </c>
      <c r="U2864" s="8">
        <f t="shared" si="228"/>
        <v>33.605628816770945</v>
      </c>
      <c r="V2864" s="8">
        <f t="shared" si="241"/>
        <v>0</v>
      </c>
      <c r="W2864" s="70">
        <f>SUM($V$2085:V2864)/($A2864-273.15)</f>
        <v>0</v>
      </c>
      <c r="X2864" s="70">
        <f t="shared" si="242"/>
        <v>0</v>
      </c>
      <c r="Y2864" s="70">
        <f t="shared" si="243"/>
        <v>0</v>
      </c>
    </row>
    <row r="2865" spans="1:25" s="8" customFormat="1" x14ac:dyDescent="0.25">
      <c r="A2865" s="70">
        <f t="shared" si="244"/>
        <v>1054.1500000000001</v>
      </c>
      <c r="B2865" s="70">
        <f t="shared" si="245"/>
        <v>41.97062184179525</v>
      </c>
      <c r="C2865" s="70">
        <f t="shared" si="231"/>
        <v>34.743872128326096</v>
      </c>
      <c r="D2865" s="70">
        <f t="shared" si="229"/>
        <v>32.991970645923601</v>
      </c>
      <c r="E2865" s="70">
        <f t="shared" si="230"/>
        <v>34.743872128326096</v>
      </c>
      <c r="G2865" s="70">
        <f t="shared" si="232"/>
        <v>0</v>
      </c>
      <c r="H2865" s="70">
        <f>SUM(G$2085:$G2865)/($A2865-273.15)</f>
        <v>0</v>
      </c>
      <c r="I2865" s="70">
        <f t="shared" si="233"/>
        <v>0</v>
      </c>
      <c r="J2865" s="70">
        <f t="shared" si="234"/>
        <v>0</v>
      </c>
      <c r="K2865" s="70">
        <f t="shared" si="235"/>
        <v>0</v>
      </c>
      <c r="M2865" s="70">
        <f t="shared" si="236"/>
        <v>0</v>
      </c>
      <c r="N2865" s="70">
        <f>SUM($M$2085:M2865)/($A2865-273.15)</f>
        <v>0</v>
      </c>
      <c r="O2865" s="70">
        <f t="shared" si="237"/>
        <v>0</v>
      </c>
      <c r="P2865" s="70">
        <f t="shared" si="238"/>
        <v>0</v>
      </c>
      <c r="Q2865" s="70">
        <f t="shared" si="239"/>
        <v>0</v>
      </c>
      <c r="S2865" s="8" t="e">
        <f t="shared" si="240"/>
        <v>#DIV/0!</v>
      </c>
      <c r="U2865" s="8">
        <f t="shared" si="228"/>
        <v>33.610330443067525</v>
      </c>
      <c r="V2865" s="8">
        <f t="shared" si="241"/>
        <v>0</v>
      </c>
      <c r="W2865" s="70">
        <f>SUM($V$2085:V2865)/($A2865-273.15)</f>
        <v>0</v>
      </c>
      <c r="X2865" s="70">
        <f t="shared" si="242"/>
        <v>0</v>
      </c>
      <c r="Y2865" s="70">
        <f t="shared" si="243"/>
        <v>0</v>
      </c>
    </row>
    <row r="2866" spans="1:25" s="8" customFormat="1" x14ac:dyDescent="0.25">
      <c r="A2866" s="70">
        <f t="shared" si="244"/>
        <v>1055.1500000000001</v>
      </c>
      <c r="B2866" s="70">
        <f t="shared" si="245"/>
        <v>41.983297331493056</v>
      </c>
      <c r="C2866" s="70">
        <f t="shared" si="231"/>
        <v>34.747737315212554</v>
      </c>
      <c r="D2866" s="70">
        <f t="shared" si="229"/>
        <v>32.997497586894134</v>
      </c>
      <c r="E2866" s="70">
        <f t="shared" si="230"/>
        <v>34.747737315212554</v>
      </c>
      <c r="G2866" s="70">
        <f t="shared" si="232"/>
        <v>0</v>
      </c>
      <c r="H2866" s="70">
        <f>SUM(G$2085:$G2866)/($A2866-273.15)</f>
        <v>0</v>
      </c>
      <c r="I2866" s="70">
        <f t="shared" si="233"/>
        <v>0</v>
      </c>
      <c r="J2866" s="70">
        <f t="shared" si="234"/>
        <v>0</v>
      </c>
      <c r="K2866" s="70">
        <f t="shared" si="235"/>
        <v>0</v>
      </c>
      <c r="M2866" s="70">
        <f t="shared" si="236"/>
        <v>0</v>
      </c>
      <c r="N2866" s="70">
        <f>SUM($M$2085:M2866)/($A2866-273.15)</f>
        <v>0</v>
      </c>
      <c r="O2866" s="70">
        <f t="shared" si="237"/>
        <v>0</v>
      </c>
      <c r="P2866" s="70">
        <f t="shared" si="238"/>
        <v>0</v>
      </c>
      <c r="Q2866" s="70">
        <f t="shared" si="239"/>
        <v>0</v>
      </c>
      <c r="S2866" s="8" t="e">
        <f t="shared" si="240"/>
        <v>#DIV/0!</v>
      </c>
      <c r="U2866" s="8">
        <f t="shared" si="228"/>
        <v>33.615022700370147</v>
      </c>
      <c r="V2866" s="8">
        <f t="shared" si="241"/>
        <v>0</v>
      </c>
      <c r="W2866" s="70">
        <f>SUM($V$2085:V2866)/($A2866-273.15)</f>
        <v>0</v>
      </c>
      <c r="X2866" s="70">
        <f t="shared" si="242"/>
        <v>0</v>
      </c>
      <c r="Y2866" s="70">
        <f t="shared" si="243"/>
        <v>0</v>
      </c>
    </row>
    <row r="2867" spans="1:25" s="8" customFormat="1" x14ac:dyDescent="0.25">
      <c r="A2867" s="70">
        <f t="shared" si="244"/>
        <v>1056.1500000000001</v>
      </c>
      <c r="B2867" s="70">
        <f t="shared" si="245"/>
        <v>41.995968930337327</v>
      </c>
      <c r="C2867" s="70">
        <f t="shared" si="231"/>
        <v>34.751600348668624</v>
      </c>
      <c r="D2867" s="70">
        <f t="shared" si="229"/>
        <v>33.003019264958127</v>
      </c>
      <c r="E2867" s="70">
        <f t="shared" si="230"/>
        <v>34.751600348668624</v>
      </c>
      <c r="G2867" s="70">
        <f t="shared" si="232"/>
        <v>0</v>
      </c>
      <c r="H2867" s="70">
        <f>SUM(G$2085:$G2867)/($A2867-273.15)</f>
        <v>0</v>
      </c>
      <c r="I2867" s="70">
        <f t="shared" si="233"/>
        <v>0</v>
      </c>
      <c r="J2867" s="70">
        <f t="shared" si="234"/>
        <v>0</v>
      </c>
      <c r="K2867" s="70">
        <f t="shared" si="235"/>
        <v>0</v>
      </c>
      <c r="M2867" s="70">
        <f t="shared" si="236"/>
        <v>0</v>
      </c>
      <c r="N2867" s="70">
        <f>SUM($M$2085:M2867)/($A2867-273.15)</f>
        <v>0</v>
      </c>
      <c r="O2867" s="70">
        <f t="shared" si="237"/>
        <v>0</v>
      </c>
      <c r="P2867" s="70">
        <f t="shared" si="238"/>
        <v>0</v>
      </c>
      <c r="Q2867" s="70">
        <f t="shared" si="239"/>
        <v>0</v>
      </c>
      <c r="S2867" s="8" t="e">
        <f t="shared" si="240"/>
        <v>#DIV/0!</v>
      </c>
      <c r="U2867" s="8">
        <f t="shared" si="228"/>
        <v>33.619705622389077</v>
      </c>
      <c r="V2867" s="8">
        <f t="shared" si="241"/>
        <v>0</v>
      </c>
      <c r="W2867" s="70">
        <f>SUM($V$2085:V2867)/($A2867-273.15)</f>
        <v>0</v>
      </c>
      <c r="X2867" s="70">
        <f t="shared" si="242"/>
        <v>0</v>
      </c>
      <c r="Y2867" s="70">
        <f t="shared" si="243"/>
        <v>0</v>
      </c>
    </row>
    <row r="2868" spans="1:25" s="8" customFormat="1" x14ac:dyDescent="0.25">
      <c r="A2868" s="70">
        <f t="shared" si="244"/>
        <v>1057.1500000000001</v>
      </c>
      <c r="B2868" s="70">
        <f t="shared" si="245"/>
        <v>42.0086366227874</v>
      </c>
      <c r="C2868" s="70">
        <f t="shared" si="231"/>
        <v>34.755461233926404</v>
      </c>
      <c r="D2868" s="70">
        <f t="shared" si="229"/>
        <v>33.008535674385563</v>
      </c>
      <c r="E2868" s="70">
        <f t="shared" si="230"/>
        <v>34.755461233926404</v>
      </c>
      <c r="G2868" s="70">
        <f t="shared" si="232"/>
        <v>0</v>
      </c>
      <c r="H2868" s="70">
        <f>SUM(G$2085:$G2868)/($A2868-273.15)</f>
        <v>0</v>
      </c>
      <c r="I2868" s="70">
        <f t="shared" si="233"/>
        <v>0</v>
      </c>
      <c r="J2868" s="70">
        <f t="shared" si="234"/>
        <v>0</v>
      </c>
      <c r="K2868" s="70">
        <f t="shared" si="235"/>
        <v>0</v>
      </c>
      <c r="M2868" s="70">
        <f t="shared" si="236"/>
        <v>0</v>
      </c>
      <c r="N2868" s="70">
        <f>SUM($M$2085:M2868)/($A2868-273.15)</f>
        <v>0</v>
      </c>
      <c r="O2868" s="70">
        <f t="shared" si="237"/>
        <v>0</v>
      </c>
      <c r="P2868" s="70">
        <f t="shared" si="238"/>
        <v>0</v>
      </c>
      <c r="Q2868" s="70">
        <f t="shared" si="239"/>
        <v>0</v>
      </c>
      <c r="S2868" s="8" t="e">
        <f t="shared" si="240"/>
        <v>#DIV/0!</v>
      </c>
      <c r="U2868" s="8">
        <f t="shared" si="228"/>
        <v>33.624379242675239</v>
      </c>
      <c r="V2868" s="8">
        <f t="shared" si="241"/>
        <v>0</v>
      </c>
      <c r="W2868" s="70">
        <f>SUM($V$2085:V2868)/($A2868-273.15)</f>
        <v>0</v>
      </c>
      <c r="X2868" s="70">
        <f t="shared" si="242"/>
        <v>0</v>
      </c>
      <c r="Y2868" s="70">
        <f t="shared" si="243"/>
        <v>0</v>
      </c>
    </row>
    <row r="2869" spans="1:25" s="8" customFormat="1" x14ac:dyDescent="0.25">
      <c r="A2869" s="70">
        <f t="shared" si="244"/>
        <v>1058.1500000000001</v>
      </c>
      <c r="B2869" s="70">
        <f t="shared" si="245"/>
        <v>42.021300393376009</v>
      </c>
      <c r="C2869" s="70">
        <f t="shared" si="231"/>
        <v>34.759319976193247</v>
      </c>
      <c r="D2869" s="70">
        <f t="shared" si="229"/>
        <v>33.014046809473442</v>
      </c>
      <c r="E2869" s="70">
        <f t="shared" si="230"/>
        <v>34.759319976193247</v>
      </c>
      <c r="G2869" s="70">
        <f t="shared" si="232"/>
        <v>0</v>
      </c>
      <c r="H2869" s="70">
        <f>SUM(G$2085:$G2869)/($A2869-273.15)</f>
        <v>0</v>
      </c>
      <c r="I2869" s="70">
        <f t="shared" si="233"/>
        <v>0</v>
      </c>
      <c r="J2869" s="70">
        <f t="shared" si="234"/>
        <v>0</v>
      </c>
      <c r="K2869" s="70">
        <f t="shared" si="235"/>
        <v>0</v>
      </c>
      <c r="M2869" s="70">
        <f t="shared" si="236"/>
        <v>0</v>
      </c>
      <c r="N2869" s="70">
        <f>SUM($M$2085:M2869)/($A2869-273.15)</f>
        <v>0</v>
      </c>
      <c r="O2869" s="70">
        <f t="shared" si="237"/>
        <v>0</v>
      </c>
      <c r="P2869" s="70">
        <f t="shared" si="238"/>
        <v>0</v>
      </c>
      <c r="Q2869" s="70">
        <f t="shared" si="239"/>
        <v>0</v>
      </c>
      <c r="S2869" s="8" t="e">
        <f t="shared" si="240"/>
        <v>#DIV/0!</v>
      </c>
      <c r="U2869" s="8">
        <f t="shared" si="228"/>
        <v>33.629043594621074</v>
      </c>
      <c r="V2869" s="8">
        <f t="shared" si="241"/>
        <v>0</v>
      </c>
      <c r="W2869" s="70">
        <f>SUM($V$2085:V2869)/($A2869-273.15)</f>
        <v>0</v>
      </c>
      <c r="X2869" s="70">
        <f t="shared" si="242"/>
        <v>0</v>
      </c>
      <c r="Y2869" s="70">
        <f t="shared" si="243"/>
        <v>0</v>
      </c>
    </row>
    <row r="2870" spans="1:25" s="8" customFormat="1" x14ac:dyDescent="0.25">
      <c r="A2870" s="70">
        <f t="shared" si="244"/>
        <v>1059.1500000000001</v>
      </c>
      <c r="B2870" s="70">
        <f t="shared" si="245"/>
        <v>42.033960226708871</v>
      </c>
      <c r="C2870" s="70">
        <f t="shared" si="231"/>
        <v>34.763176580651972</v>
      </c>
      <c r="D2870" s="70">
        <f t="shared" si="229"/>
        <v>33.019552664545714</v>
      </c>
      <c r="E2870" s="70">
        <f t="shared" si="230"/>
        <v>34.763176580651972</v>
      </c>
      <c r="G2870" s="70">
        <f t="shared" si="232"/>
        <v>0</v>
      </c>
      <c r="H2870" s="70">
        <f>SUM(G$2085:$G2870)/($A2870-273.15)</f>
        <v>0</v>
      </c>
      <c r="I2870" s="70">
        <f t="shared" si="233"/>
        <v>0</v>
      </c>
      <c r="J2870" s="70">
        <f t="shared" si="234"/>
        <v>0</v>
      </c>
      <c r="K2870" s="70">
        <f t="shared" si="235"/>
        <v>0</v>
      </c>
      <c r="M2870" s="70">
        <f t="shared" si="236"/>
        <v>0</v>
      </c>
      <c r="N2870" s="70">
        <f>SUM($M$2085:M2870)/($A2870-273.15)</f>
        <v>0</v>
      </c>
      <c r="O2870" s="70">
        <f t="shared" si="237"/>
        <v>0</v>
      </c>
      <c r="P2870" s="70">
        <f t="shared" si="238"/>
        <v>0</v>
      </c>
      <c r="Q2870" s="70">
        <f t="shared" si="239"/>
        <v>0</v>
      </c>
      <c r="S2870" s="8" t="e">
        <f t="shared" si="240"/>
        <v>#DIV/0!</v>
      </c>
      <c r="U2870" s="8">
        <f t="shared" si="228"/>
        <v>33.63369871146147</v>
      </c>
      <c r="V2870" s="8">
        <f t="shared" si="241"/>
        <v>0</v>
      </c>
      <c r="W2870" s="70">
        <f>SUM($V$2085:V2870)/($A2870-273.15)</f>
        <v>0</v>
      </c>
      <c r="X2870" s="70">
        <f t="shared" si="242"/>
        <v>0</v>
      </c>
      <c r="Y2870" s="70">
        <f t="shared" si="243"/>
        <v>0</v>
      </c>
    </row>
    <row r="2871" spans="1:25" s="8" customFormat="1" x14ac:dyDescent="0.25">
      <c r="A2871" s="70">
        <f t="shared" si="244"/>
        <v>1060.1500000000001</v>
      </c>
      <c r="B2871" s="70">
        <f t="shared" si="245"/>
        <v>42.046616107464281</v>
      </c>
      <c r="C2871" s="70">
        <f t="shared" si="231"/>
        <v>34.767031052460965</v>
      </c>
      <c r="D2871" s="70">
        <f t="shared" si="229"/>
        <v>33.025053233953081</v>
      </c>
      <c r="E2871" s="70">
        <f t="shared" si="230"/>
        <v>34.767031052460965</v>
      </c>
      <c r="G2871" s="70">
        <f t="shared" si="232"/>
        <v>0</v>
      </c>
      <c r="H2871" s="70">
        <f>SUM(G$2085:$G2871)/($A2871-273.15)</f>
        <v>0</v>
      </c>
      <c r="I2871" s="70">
        <f t="shared" si="233"/>
        <v>0</v>
      </c>
      <c r="J2871" s="70">
        <f t="shared" si="234"/>
        <v>0</v>
      </c>
      <c r="K2871" s="70">
        <f t="shared" si="235"/>
        <v>0</v>
      </c>
      <c r="M2871" s="70">
        <f t="shared" si="236"/>
        <v>0</v>
      </c>
      <c r="N2871" s="70">
        <f>SUM($M$2085:M2871)/($A2871-273.15)</f>
        <v>0</v>
      </c>
      <c r="O2871" s="70">
        <f t="shared" si="237"/>
        <v>0</v>
      </c>
      <c r="P2871" s="70">
        <f t="shared" si="238"/>
        <v>0</v>
      </c>
      <c r="Q2871" s="70">
        <f t="shared" si="239"/>
        <v>0</v>
      </c>
      <c r="S2871" s="8" t="e">
        <f t="shared" si="240"/>
        <v>#DIV/0!</v>
      </c>
      <c r="U2871" s="8">
        <f t="shared" si="228"/>
        <v>33.638344626274659</v>
      </c>
      <c r="V2871" s="8">
        <f t="shared" si="241"/>
        <v>0</v>
      </c>
      <c r="W2871" s="70">
        <f>SUM($V$2085:V2871)/($A2871-273.15)</f>
        <v>0</v>
      </c>
      <c r="X2871" s="70">
        <f t="shared" si="242"/>
        <v>0</v>
      </c>
      <c r="Y2871" s="70">
        <f t="shared" si="243"/>
        <v>0</v>
      </c>
    </row>
    <row r="2872" spans="1:25" s="8" customFormat="1" x14ac:dyDescent="0.25">
      <c r="A2872" s="70">
        <f t="shared" si="244"/>
        <v>1061.1500000000001</v>
      </c>
      <c r="B2872" s="70">
        <f t="shared" si="245"/>
        <v>42.059268020392693</v>
      </c>
      <c r="C2872" s="70">
        <f t="shared" si="231"/>
        <v>34.7708833967543</v>
      </c>
      <c r="D2872" s="70">
        <f t="shared" si="229"/>
        <v>33.030548512072841</v>
      </c>
      <c r="E2872" s="70">
        <f t="shared" si="230"/>
        <v>34.7708833967543</v>
      </c>
      <c r="G2872" s="70">
        <f t="shared" si="232"/>
        <v>0</v>
      </c>
      <c r="H2872" s="70">
        <f>SUM(G$2085:$G2872)/($A2872-273.15)</f>
        <v>0</v>
      </c>
      <c r="I2872" s="70">
        <f t="shared" si="233"/>
        <v>0</v>
      </c>
      <c r="J2872" s="70">
        <f t="shared" si="234"/>
        <v>0</v>
      </c>
      <c r="K2872" s="70">
        <f t="shared" si="235"/>
        <v>0</v>
      </c>
      <c r="M2872" s="70">
        <f t="shared" si="236"/>
        <v>0</v>
      </c>
      <c r="N2872" s="70">
        <f>SUM($M$2085:M2872)/($A2872-273.15)</f>
        <v>0</v>
      </c>
      <c r="O2872" s="70">
        <f t="shared" si="237"/>
        <v>0</v>
      </c>
      <c r="P2872" s="70">
        <f t="shared" si="238"/>
        <v>0</v>
      </c>
      <c r="Q2872" s="70">
        <f t="shared" si="239"/>
        <v>0</v>
      </c>
      <c r="S2872" s="8" t="e">
        <f t="shared" si="240"/>
        <v>#DIV/0!</v>
      </c>
      <c r="U2872" s="8">
        <f t="shared" si="228"/>
        <v>33.642981371983048</v>
      </c>
      <c r="V2872" s="8">
        <f t="shared" si="241"/>
        <v>0</v>
      </c>
      <c r="W2872" s="70">
        <f>SUM($V$2085:V2872)/($A2872-273.15)</f>
        <v>0</v>
      </c>
      <c r="X2872" s="70">
        <f t="shared" si="242"/>
        <v>0</v>
      </c>
      <c r="Y2872" s="70">
        <f t="shared" si="243"/>
        <v>0</v>
      </c>
    </row>
    <row r="2873" spans="1:25" s="8" customFormat="1" x14ac:dyDescent="0.25">
      <c r="A2873" s="70">
        <f t="shared" si="244"/>
        <v>1062.1500000000001</v>
      </c>
      <c r="B2873" s="70">
        <f t="shared" si="245"/>
        <v>42.071915950316317</v>
      </c>
      <c r="C2873" s="70">
        <f t="shared" si="231"/>
        <v>34.774733618641896</v>
      </c>
      <c r="D2873" s="70">
        <f t="shared" si="229"/>
        <v>33.036038493308752</v>
      </c>
      <c r="E2873" s="70">
        <f t="shared" si="230"/>
        <v>34.774733618641896</v>
      </c>
      <c r="G2873" s="70">
        <f t="shared" si="232"/>
        <v>0</v>
      </c>
      <c r="H2873" s="70">
        <f>SUM(G$2085:$G2873)/($A2873-273.15)</f>
        <v>0</v>
      </c>
      <c r="I2873" s="70">
        <f t="shared" si="233"/>
        <v>0</v>
      </c>
      <c r="J2873" s="70">
        <f t="shared" si="234"/>
        <v>0</v>
      </c>
      <c r="K2873" s="70">
        <f t="shared" si="235"/>
        <v>0</v>
      </c>
      <c r="M2873" s="70">
        <f t="shared" si="236"/>
        <v>0</v>
      </c>
      <c r="N2873" s="70">
        <f>SUM($M$2085:M2873)/($A2873-273.15)</f>
        <v>0</v>
      </c>
      <c r="O2873" s="70">
        <f t="shared" si="237"/>
        <v>0</v>
      </c>
      <c r="P2873" s="70">
        <f t="shared" si="238"/>
        <v>0</v>
      </c>
      <c r="Q2873" s="70">
        <f t="shared" si="239"/>
        <v>0</v>
      </c>
      <c r="S2873" s="8" t="e">
        <f t="shared" si="240"/>
        <v>#DIV/0!</v>
      </c>
      <c r="U2873" s="8">
        <f t="shared" si="228"/>
        <v>33.647608981354168</v>
      </c>
      <c r="V2873" s="8">
        <f t="shared" si="241"/>
        <v>0</v>
      </c>
      <c r="W2873" s="70">
        <f>SUM($V$2085:V2873)/($A2873-273.15)</f>
        <v>0</v>
      </c>
      <c r="X2873" s="70">
        <f t="shared" si="242"/>
        <v>0</v>
      </c>
      <c r="Y2873" s="70">
        <f t="shared" si="243"/>
        <v>0</v>
      </c>
    </row>
    <row r="2874" spans="1:25" s="8" customFormat="1" x14ac:dyDescent="0.25">
      <c r="A2874" s="70">
        <f t="shared" si="244"/>
        <v>1063.1500000000001</v>
      </c>
      <c r="B2874" s="70">
        <f t="shared" si="245"/>
        <v>42.08455988212868</v>
      </c>
      <c r="C2874" s="70">
        <f t="shared" si="231"/>
        <v>34.778581723209662</v>
      </c>
      <c r="D2874" s="70">
        <f t="shared" si="229"/>
        <v>33.041523172090876</v>
      </c>
      <c r="E2874" s="70">
        <f t="shared" si="230"/>
        <v>34.778581723209662</v>
      </c>
      <c r="G2874" s="70">
        <f t="shared" si="232"/>
        <v>0</v>
      </c>
      <c r="H2874" s="70">
        <f>SUM(G$2085:$G2874)/($A2874-273.15)</f>
        <v>0</v>
      </c>
      <c r="I2874" s="70">
        <f t="shared" si="233"/>
        <v>0</v>
      </c>
      <c r="J2874" s="70">
        <f t="shared" si="234"/>
        <v>0</v>
      </c>
      <c r="K2874" s="70">
        <f t="shared" si="235"/>
        <v>0</v>
      </c>
      <c r="M2874" s="70">
        <f t="shared" si="236"/>
        <v>0</v>
      </c>
      <c r="N2874" s="70">
        <f>SUM($M$2085:M2874)/($A2874-273.15)</f>
        <v>0</v>
      </c>
      <c r="O2874" s="70">
        <f t="shared" si="237"/>
        <v>0</v>
      </c>
      <c r="P2874" s="70">
        <f t="shared" si="238"/>
        <v>0</v>
      </c>
      <c r="Q2874" s="70">
        <f t="shared" si="239"/>
        <v>0</v>
      </c>
      <c r="S2874" s="8" t="e">
        <f t="shared" si="240"/>
        <v>#DIV/0!</v>
      </c>
      <c r="U2874" s="8">
        <f t="shared" si="228"/>
        <v>33.652227487001504</v>
      </c>
      <c r="V2874" s="8">
        <f t="shared" si="241"/>
        <v>0</v>
      </c>
      <c r="W2874" s="70">
        <f>SUM($V$2085:V2874)/($A2874-273.15)</f>
        <v>0</v>
      </c>
      <c r="X2874" s="70">
        <f t="shared" si="242"/>
        <v>0</v>
      </c>
      <c r="Y2874" s="70">
        <f t="shared" si="243"/>
        <v>0</v>
      </c>
    </row>
    <row r="2875" spans="1:25" s="8" customFormat="1" x14ac:dyDescent="0.25">
      <c r="A2875" s="70">
        <f t="shared" si="244"/>
        <v>1064.1500000000001</v>
      </c>
      <c r="B2875" s="70">
        <f t="shared" si="245"/>
        <v>42.097199800794307</v>
      </c>
      <c r="C2875" s="70">
        <f t="shared" si="231"/>
        <v>34.782427715519603</v>
      </c>
      <c r="D2875" s="70">
        <f t="shared" si="229"/>
        <v>33.047002542875425</v>
      </c>
      <c r="E2875" s="70">
        <f t="shared" si="230"/>
        <v>34.782427715519603</v>
      </c>
      <c r="G2875" s="70">
        <f t="shared" si="232"/>
        <v>0</v>
      </c>
      <c r="H2875" s="70">
        <f>SUM(G$2085:$G2875)/($A2875-273.15)</f>
        <v>0</v>
      </c>
      <c r="I2875" s="70">
        <f t="shared" si="233"/>
        <v>0</v>
      </c>
      <c r="J2875" s="70">
        <f t="shared" si="234"/>
        <v>0</v>
      </c>
      <c r="K2875" s="70">
        <f t="shared" si="235"/>
        <v>0</v>
      </c>
      <c r="M2875" s="70">
        <f t="shared" si="236"/>
        <v>0</v>
      </c>
      <c r="N2875" s="70">
        <f>SUM($M$2085:M2875)/($A2875-273.15)</f>
        <v>0</v>
      </c>
      <c r="O2875" s="70">
        <f t="shared" si="237"/>
        <v>0</v>
      </c>
      <c r="P2875" s="70">
        <f t="shared" si="238"/>
        <v>0</v>
      </c>
      <c r="Q2875" s="70">
        <f t="shared" si="239"/>
        <v>0</v>
      </c>
      <c r="S2875" s="8" t="e">
        <f t="shared" si="240"/>
        <v>#DIV/0!</v>
      </c>
      <c r="U2875" s="8">
        <f t="shared" si="228"/>
        <v>33.656836921385377</v>
      </c>
      <c r="V2875" s="8">
        <f t="shared" si="241"/>
        <v>0</v>
      </c>
      <c r="W2875" s="70">
        <f>SUM($V$2085:V2875)/($A2875-273.15)</f>
        <v>0</v>
      </c>
      <c r="X2875" s="70">
        <f t="shared" si="242"/>
        <v>0</v>
      </c>
      <c r="Y2875" s="70">
        <f t="shared" si="243"/>
        <v>0</v>
      </c>
    </row>
    <row r="2876" spans="1:25" s="8" customFormat="1" x14ac:dyDescent="0.25">
      <c r="A2876" s="70">
        <f t="shared" si="244"/>
        <v>1065.1500000000001</v>
      </c>
      <c r="B2876" s="70">
        <f t="shared" si="245"/>
        <v>42.109835691348223</v>
      </c>
      <c r="C2876" s="70">
        <f t="shared" si="231"/>
        <v>34.78627160061</v>
      </c>
      <c r="D2876" s="70">
        <f t="shared" si="229"/>
        <v>33.052476600144658</v>
      </c>
      <c r="E2876" s="70">
        <f t="shared" si="230"/>
        <v>34.78627160061</v>
      </c>
      <c r="G2876" s="70">
        <f t="shared" si="232"/>
        <v>0</v>
      </c>
      <c r="H2876" s="70">
        <f>SUM(G$2085:$G2876)/($A2876-273.15)</f>
        <v>0</v>
      </c>
      <c r="I2876" s="70">
        <f t="shared" si="233"/>
        <v>0</v>
      </c>
      <c r="J2876" s="70">
        <f t="shared" si="234"/>
        <v>0</v>
      </c>
      <c r="K2876" s="70">
        <f t="shared" si="235"/>
        <v>0</v>
      </c>
      <c r="M2876" s="70">
        <f t="shared" si="236"/>
        <v>0</v>
      </c>
      <c r="N2876" s="70">
        <f>SUM($M$2085:M2876)/($A2876-273.15)</f>
        <v>0</v>
      </c>
      <c r="O2876" s="70">
        <f t="shared" si="237"/>
        <v>0</v>
      </c>
      <c r="P2876" s="70">
        <f t="shared" si="238"/>
        <v>0</v>
      </c>
      <c r="Q2876" s="70">
        <f t="shared" si="239"/>
        <v>0</v>
      </c>
      <c r="S2876" s="8" t="e">
        <f t="shared" si="240"/>
        <v>#DIV/0!</v>
      </c>
      <c r="U2876" s="8">
        <f t="shared" si="228"/>
        <v>33.661437316813817</v>
      </c>
      <c r="V2876" s="8">
        <f t="shared" si="241"/>
        <v>0</v>
      </c>
      <c r="W2876" s="70">
        <f>SUM($V$2085:V2876)/($A2876-273.15)</f>
        <v>0</v>
      </c>
      <c r="X2876" s="70">
        <f t="shared" si="242"/>
        <v>0</v>
      </c>
      <c r="Y2876" s="70">
        <f t="shared" si="243"/>
        <v>0</v>
      </c>
    </row>
    <row r="2877" spans="1:25" s="8" customFormat="1" x14ac:dyDescent="0.25">
      <c r="A2877" s="70">
        <f t="shared" si="244"/>
        <v>1066.1500000000001</v>
      </c>
      <c r="B2877" s="70">
        <f t="shared" si="245"/>
        <v>42.12246753889562</v>
      </c>
      <c r="C2877" s="70">
        <f t="shared" si="231"/>
        <v>34.790113383495502</v>
      </c>
      <c r="D2877" s="70">
        <f t="shared" si="229"/>
        <v>33.057945338406647</v>
      </c>
      <c r="E2877" s="70">
        <f t="shared" si="230"/>
        <v>34.790113383495502</v>
      </c>
      <c r="G2877" s="70">
        <f t="shared" si="232"/>
        <v>0</v>
      </c>
      <c r="H2877" s="70">
        <f>SUM(G$2085:$G2877)/($A2877-273.15)</f>
        <v>0</v>
      </c>
      <c r="I2877" s="70">
        <f t="shared" si="233"/>
        <v>0</v>
      </c>
      <c r="J2877" s="70">
        <f t="shared" si="234"/>
        <v>0</v>
      </c>
      <c r="K2877" s="70">
        <f t="shared" si="235"/>
        <v>0</v>
      </c>
      <c r="M2877" s="70">
        <f t="shared" si="236"/>
        <v>0</v>
      </c>
      <c r="N2877" s="70">
        <f>SUM($M$2085:M2877)/($A2877-273.15)</f>
        <v>0</v>
      </c>
      <c r="O2877" s="70">
        <f t="shared" si="237"/>
        <v>0</v>
      </c>
      <c r="P2877" s="70">
        <f t="shared" si="238"/>
        <v>0</v>
      </c>
      <c r="Q2877" s="70">
        <f t="shared" si="239"/>
        <v>0</v>
      </c>
      <c r="S2877" s="8" t="e">
        <f t="shared" si="240"/>
        <v>#DIV/0!</v>
      </c>
      <c r="U2877" s="8">
        <f t="shared" si="228"/>
        <v>33.666028705443388</v>
      </c>
      <c r="V2877" s="8">
        <f t="shared" si="241"/>
        <v>0</v>
      </c>
      <c r="W2877" s="70">
        <f>SUM($V$2085:V2877)/($A2877-273.15)</f>
        <v>0</v>
      </c>
      <c r="X2877" s="70">
        <f t="shared" si="242"/>
        <v>0</v>
      </c>
      <c r="Y2877" s="70">
        <f t="shared" si="243"/>
        <v>0</v>
      </c>
    </row>
    <row r="2878" spans="1:25" s="8" customFormat="1" x14ac:dyDescent="0.25">
      <c r="A2878" s="70">
        <f t="shared" si="244"/>
        <v>1067.1500000000001</v>
      </c>
      <c r="B2878" s="70">
        <f t="shared" si="245"/>
        <v>42.135095328611463</v>
      </c>
      <c r="C2878" s="70">
        <f t="shared" si="231"/>
        <v>34.79395306916728</v>
      </c>
      <c r="D2878" s="70">
        <f t="shared" si="229"/>
        <v>33.063408752195222</v>
      </c>
      <c r="E2878" s="70">
        <f t="shared" si="230"/>
        <v>34.79395306916728</v>
      </c>
      <c r="G2878" s="70">
        <f t="shared" si="232"/>
        <v>0</v>
      </c>
      <c r="H2878" s="70">
        <f>SUM(G$2085:$G2878)/($A2878-273.15)</f>
        <v>0</v>
      </c>
      <c r="I2878" s="70">
        <f t="shared" si="233"/>
        <v>0</v>
      </c>
      <c r="J2878" s="70">
        <f t="shared" si="234"/>
        <v>0</v>
      </c>
      <c r="K2878" s="70">
        <f t="shared" si="235"/>
        <v>0</v>
      </c>
      <c r="M2878" s="70">
        <f t="shared" si="236"/>
        <v>0</v>
      </c>
      <c r="N2878" s="70">
        <f>SUM($M$2085:M2878)/($A2878-273.15)</f>
        <v>0</v>
      </c>
      <c r="O2878" s="70">
        <f t="shared" si="237"/>
        <v>0</v>
      </c>
      <c r="P2878" s="70">
        <f t="shared" si="238"/>
        <v>0</v>
      </c>
      <c r="Q2878" s="70">
        <f t="shared" si="239"/>
        <v>0</v>
      </c>
      <c r="S2878" s="8" t="e">
        <f t="shared" si="240"/>
        <v>#DIV/0!</v>
      </c>
      <c r="U2878" s="8">
        <f t="shared" si="228"/>
        <v>33.670611119280068</v>
      </c>
      <c r="V2878" s="8">
        <f t="shared" si="241"/>
        <v>0</v>
      </c>
      <c r="W2878" s="70">
        <f>SUM($V$2085:V2878)/($A2878-273.15)</f>
        <v>0</v>
      </c>
      <c r="X2878" s="70">
        <f t="shared" si="242"/>
        <v>0</v>
      </c>
      <c r="Y2878" s="70">
        <f t="shared" si="243"/>
        <v>0</v>
      </c>
    </row>
    <row r="2879" spans="1:25" s="8" customFormat="1" x14ac:dyDescent="0.25">
      <c r="A2879" s="70">
        <f t="shared" si="244"/>
        <v>1068.1500000000001</v>
      </c>
      <c r="B2879" s="70">
        <f t="shared" si="245"/>
        <v>42.147719045740033</v>
      </c>
      <c r="C2879" s="70">
        <f t="shared" si="231"/>
        <v>34.79779066259313</v>
      </c>
      <c r="D2879" s="70">
        <f t="shared" si="229"/>
        <v>33.068866836069795</v>
      </c>
      <c r="E2879" s="70">
        <f t="shared" si="230"/>
        <v>34.79779066259313</v>
      </c>
      <c r="G2879" s="70">
        <f t="shared" si="232"/>
        <v>0</v>
      </c>
      <c r="H2879" s="70">
        <f>SUM(G$2085:$G2879)/($A2879-273.15)</f>
        <v>0</v>
      </c>
      <c r="I2879" s="70">
        <f t="shared" si="233"/>
        <v>0</v>
      </c>
      <c r="J2879" s="70">
        <f t="shared" si="234"/>
        <v>0</v>
      </c>
      <c r="K2879" s="70">
        <f t="shared" si="235"/>
        <v>0</v>
      </c>
      <c r="M2879" s="70">
        <f t="shared" si="236"/>
        <v>0</v>
      </c>
      <c r="N2879" s="70">
        <f>SUM($M$2085:M2879)/($A2879-273.15)</f>
        <v>0</v>
      </c>
      <c r="O2879" s="70">
        <f t="shared" si="237"/>
        <v>0</v>
      </c>
      <c r="P2879" s="70">
        <f t="shared" si="238"/>
        <v>0</v>
      </c>
      <c r="Q2879" s="70">
        <f t="shared" si="239"/>
        <v>0</v>
      </c>
      <c r="S2879" s="8" t="e">
        <f t="shared" si="240"/>
        <v>#DIV/0!</v>
      </c>
      <c r="U2879" s="8">
        <f t="shared" si="228"/>
        <v>33.675184590180088</v>
      </c>
      <c r="V2879" s="8">
        <f t="shared" si="241"/>
        <v>0</v>
      </c>
      <c r="W2879" s="70">
        <f>SUM($V$2085:V2879)/($A2879-273.15)</f>
        <v>0</v>
      </c>
      <c r="X2879" s="70">
        <f t="shared" si="242"/>
        <v>0</v>
      </c>
      <c r="Y2879" s="70">
        <f t="shared" si="243"/>
        <v>0</v>
      </c>
    </row>
    <row r="2880" spans="1:25" s="8" customFormat="1" x14ac:dyDescent="0.25">
      <c r="A2880" s="70">
        <f t="shared" si="244"/>
        <v>1069.1500000000001</v>
      </c>
      <c r="B2880" s="70">
        <f t="shared" si="245"/>
        <v>42.16033867559463</v>
      </c>
      <c r="C2880" s="70">
        <f t="shared" si="231"/>
        <v>34.801626168717647</v>
      </c>
      <c r="D2880" s="70">
        <f t="shared" si="229"/>
        <v>33.074319584615154</v>
      </c>
      <c r="E2880" s="70">
        <f t="shared" si="230"/>
        <v>34.801626168717647</v>
      </c>
      <c r="G2880" s="70">
        <f t="shared" si="232"/>
        <v>0</v>
      </c>
      <c r="H2880" s="70">
        <f>SUM(G$2085:$G2880)/($A2880-273.15)</f>
        <v>0</v>
      </c>
      <c r="I2880" s="70">
        <f t="shared" si="233"/>
        <v>0</v>
      </c>
      <c r="J2880" s="70">
        <f t="shared" si="234"/>
        <v>0</v>
      </c>
      <c r="K2880" s="70">
        <f t="shared" si="235"/>
        <v>0</v>
      </c>
      <c r="M2880" s="70">
        <f t="shared" si="236"/>
        <v>0</v>
      </c>
      <c r="N2880" s="70">
        <f>SUM($M$2085:M2880)/($A2880-273.15)</f>
        <v>0</v>
      </c>
      <c r="O2880" s="70">
        <f t="shared" si="237"/>
        <v>0</v>
      </c>
      <c r="P2880" s="70">
        <f t="shared" si="238"/>
        <v>0</v>
      </c>
      <c r="Q2880" s="70">
        <f t="shared" si="239"/>
        <v>0</v>
      </c>
      <c r="S2880" s="8" t="e">
        <f t="shared" si="240"/>
        <v>#DIV/0!</v>
      </c>
      <c r="U2880" s="8">
        <f t="shared" si="228"/>
        <v>33.679749149850771</v>
      </c>
      <c r="V2880" s="8">
        <f t="shared" si="241"/>
        <v>0</v>
      </c>
      <c r="W2880" s="70">
        <f>SUM($V$2085:V2880)/($A2880-273.15)</f>
        <v>0</v>
      </c>
      <c r="X2880" s="70">
        <f t="shared" si="242"/>
        <v>0</v>
      </c>
      <c r="Y2880" s="70">
        <f t="shared" si="243"/>
        <v>0</v>
      </c>
    </row>
    <row r="2881" spans="1:25" s="8" customFormat="1" x14ac:dyDescent="0.25">
      <c r="A2881" s="70">
        <f t="shared" si="244"/>
        <v>1070.1500000000001</v>
      </c>
      <c r="B2881" s="70">
        <f t="shared" si="245"/>
        <v>42.172954203557126</v>
      </c>
      <c r="C2881" s="70">
        <f t="shared" si="231"/>
        <v>34.805459592462334</v>
      </c>
      <c r="D2881" s="70">
        <f t="shared" si="229"/>
        <v>33.079766992441428</v>
      </c>
      <c r="E2881" s="70">
        <f t="shared" si="230"/>
        <v>34.805459592462334</v>
      </c>
      <c r="G2881" s="70">
        <f t="shared" si="232"/>
        <v>0</v>
      </c>
      <c r="H2881" s="70">
        <f>SUM(G$2085:$G2881)/($A2881-273.15)</f>
        <v>0</v>
      </c>
      <c r="I2881" s="70">
        <f t="shared" si="233"/>
        <v>0</v>
      </c>
      <c r="J2881" s="70">
        <f t="shared" si="234"/>
        <v>0</v>
      </c>
      <c r="K2881" s="70">
        <f t="shared" si="235"/>
        <v>0</v>
      </c>
      <c r="M2881" s="70">
        <f t="shared" si="236"/>
        <v>0</v>
      </c>
      <c r="N2881" s="70">
        <f>SUM($M$2085:M2881)/($A2881-273.15)</f>
        <v>0</v>
      </c>
      <c r="O2881" s="70">
        <f t="shared" si="237"/>
        <v>0</v>
      </c>
      <c r="P2881" s="70">
        <f t="shared" si="238"/>
        <v>0</v>
      </c>
      <c r="Q2881" s="70">
        <f t="shared" si="239"/>
        <v>0</v>
      </c>
      <c r="S2881" s="8" t="e">
        <f t="shared" si="240"/>
        <v>#DIV/0!</v>
      </c>
      <c r="U2881" s="8">
        <f t="shared" si="228"/>
        <v>33.684304829851342</v>
      </c>
      <c r="V2881" s="8">
        <f t="shared" si="241"/>
        <v>0</v>
      </c>
      <c r="W2881" s="70">
        <f>SUM($V$2085:V2881)/($A2881-273.15)</f>
        <v>0</v>
      </c>
      <c r="X2881" s="70">
        <f t="shared" si="242"/>
        <v>0</v>
      </c>
      <c r="Y2881" s="70">
        <f t="shared" si="243"/>
        <v>0</v>
      </c>
    </row>
    <row r="2882" spans="1:25" s="8" customFormat="1" x14ac:dyDescent="0.25">
      <c r="A2882" s="70">
        <f t="shared" si="244"/>
        <v>1071.1500000000001</v>
      </c>
      <c r="B2882" s="70">
        <f t="shared" si="245"/>
        <v>42.185565615077593</v>
      </c>
      <c r="C2882" s="70">
        <f t="shared" si="231"/>
        <v>34.809290938725731</v>
      </c>
      <c r="D2882" s="70">
        <f t="shared" si="229"/>
        <v>33.085209054183892</v>
      </c>
      <c r="E2882" s="70">
        <f t="shared" si="230"/>
        <v>34.809290938725731</v>
      </c>
      <c r="G2882" s="70">
        <f t="shared" si="232"/>
        <v>0</v>
      </c>
      <c r="H2882" s="70">
        <f>SUM(G$2085:$G2882)/($A2882-273.15)</f>
        <v>0</v>
      </c>
      <c r="I2882" s="70">
        <f t="shared" si="233"/>
        <v>0</v>
      </c>
      <c r="J2882" s="70">
        <f t="shared" si="234"/>
        <v>0</v>
      </c>
      <c r="K2882" s="70">
        <f t="shared" si="235"/>
        <v>0</v>
      </c>
      <c r="M2882" s="70">
        <f t="shared" si="236"/>
        <v>0</v>
      </c>
      <c r="N2882" s="70">
        <f>SUM($M$2085:M2882)/($A2882-273.15)</f>
        <v>0</v>
      </c>
      <c r="O2882" s="70">
        <f t="shared" si="237"/>
        <v>0</v>
      </c>
      <c r="P2882" s="70">
        <f t="shared" si="238"/>
        <v>0</v>
      </c>
      <c r="Q2882" s="70">
        <f t="shared" si="239"/>
        <v>0</v>
      </c>
      <c r="S2882" s="8" t="e">
        <f t="shared" si="240"/>
        <v>#DIV/0!</v>
      </c>
      <c r="U2882" s="8">
        <f t="shared" si="228"/>
        <v>33.68885166159383</v>
      </c>
      <c r="V2882" s="8">
        <f t="shared" si="241"/>
        <v>0</v>
      </c>
      <c r="W2882" s="70">
        <f>SUM($V$2085:V2882)/($A2882-273.15)</f>
        <v>0</v>
      </c>
      <c r="X2882" s="70">
        <f t="shared" si="242"/>
        <v>0</v>
      </c>
      <c r="Y2882" s="70">
        <f t="shared" si="243"/>
        <v>0</v>
      </c>
    </row>
    <row r="2883" spans="1:25" s="8" customFormat="1" x14ac:dyDescent="0.25">
      <c r="A2883" s="70">
        <f t="shared" si="244"/>
        <v>1072.1500000000001</v>
      </c>
      <c r="B2883" s="70">
        <f t="shared" si="245"/>
        <v>42.198172895673935</v>
      </c>
      <c r="C2883" s="70">
        <f t="shared" si="231"/>
        <v>34.813120212383552</v>
      </c>
      <c r="D2883" s="70">
        <f t="shared" si="229"/>
        <v>33.09064576450281</v>
      </c>
      <c r="E2883" s="70">
        <f t="shared" si="230"/>
        <v>34.813120212383552</v>
      </c>
      <c r="G2883" s="70">
        <f t="shared" si="232"/>
        <v>0</v>
      </c>
      <c r="H2883" s="70">
        <f>SUM(G$2085:$G2883)/($A2883-273.15)</f>
        <v>0</v>
      </c>
      <c r="I2883" s="70">
        <f t="shared" si="233"/>
        <v>0</v>
      </c>
      <c r="J2883" s="70">
        <f t="shared" si="234"/>
        <v>0</v>
      </c>
      <c r="K2883" s="70">
        <f t="shared" si="235"/>
        <v>0</v>
      </c>
      <c r="M2883" s="70">
        <f t="shared" si="236"/>
        <v>0</v>
      </c>
      <c r="N2883" s="70">
        <f>SUM($M$2085:M2883)/($A2883-273.15)</f>
        <v>0</v>
      </c>
      <c r="O2883" s="70">
        <f t="shared" si="237"/>
        <v>0</v>
      </c>
      <c r="P2883" s="70">
        <f t="shared" si="238"/>
        <v>0</v>
      </c>
      <c r="Q2883" s="70">
        <f t="shared" si="239"/>
        <v>0</v>
      </c>
      <c r="S2883" s="8" t="e">
        <f t="shared" si="240"/>
        <v>#DIV/0!</v>
      </c>
      <c r="U2883" s="8">
        <f t="shared" si="228"/>
        <v>33.693389676343791</v>
      </c>
      <c r="V2883" s="8">
        <f t="shared" si="241"/>
        <v>0</v>
      </c>
      <c r="W2883" s="70">
        <f>SUM($V$2085:V2883)/($A2883-273.15)</f>
        <v>0</v>
      </c>
      <c r="X2883" s="70">
        <f t="shared" si="242"/>
        <v>0</v>
      </c>
      <c r="Y2883" s="70">
        <f t="shared" si="243"/>
        <v>0</v>
      </c>
    </row>
    <row r="2884" spans="1:25" s="8" customFormat="1" x14ac:dyDescent="0.25">
      <c r="A2884" s="70">
        <f t="shared" si="244"/>
        <v>1073.1500000000001</v>
      </c>
      <c r="B2884" s="70">
        <f t="shared" si="245"/>
        <v>42.210776030931484</v>
      </c>
      <c r="C2884" s="70">
        <f t="shared" si="231"/>
        <v>34.81694741828877</v>
      </c>
      <c r="D2884" s="70">
        <f t="shared" si="229"/>
        <v>33.096077118083308</v>
      </c>
      <c r="E2884" s="70">
        <f t="shared" si="230"/>
        <v>34.81694741828877</v>
      </c>
      <c r="G2884" s="70">
        <f t="shared" si="232"/>
        <v>0</v>
      </c>
      <c r="H2884" s="70">
        <f>SUM(G$2085:$G2884)/($A2884-273.15)</f>
        <v>0</v>
      </c>
      <c r="I2884" s="70">
        <f t="shared" si="233"/>
        <v>0</v>
      </c>
      <c r="J2884" s="70">
        <f t="shared" si="234"/>
        <v>0</v>
      </c>
      <c r="K2884" s="70">
        <f t="shared" si="235"/>
        <v>0</v>
      </c>
      <c r="M2884" s="70">
        <f t="shared" si="236"/>
        <v>0</v>
      </c>
      <c r="N2884" s="70">
        <f>SUM($M$2085:M2884)/($A2884-273.15)</f>
        <v>0</v>
      </c>
      <c r="O2884" s="70">
        <f t="shared" si="237"/>
        <v>0</v>
      </c>
      <c r="P2884" s="70">
        <f t="shared" si="238"/>
        <v>0</v>
      </c>
      <c r="Q2884" s="70">
        <f t="shared" si="239"/>
        <v>0</v>
      </c>
      <c r="S2884" s="8" t="e">
        <f t="shared" si="240"/>
        <v>#DIV/0!</v>
      </c>
      <c r="U2884" s="8">
        <f t="shared" si="228"/>
        <v>33.697918905221208</v>
      </c>
      <c r="V2884" s="8">
        <f t="shared" si="241"/>
        <v>0</v>
      </c>
      <c r="W2884" s="70">
        <f>SUM($V$2085:V2884)/($A2884-273.15)</f>
        <v>0</v>
      </c>
      <c r="X2884" s="70">
        <f t="shared" si="242"/>
        <v>0</v>
      </c>
      <c r="Y2884" s="70">
        <f t="shared" si="243"/>
        <v>0</v>
      </c>
    </row>
    <row r="2885" spans="1:25" s="8" customFormat="1" x14ac:dyDescent="0.25">
      <c r="A2885" s="70">
        <f t="shared" si="244"/>
        <v>1074.1500000000001</v>
      </c>
      <c r="B2885" s="70">
        <f t="shared" si="245"/>
        <v>42.223375006502664</v>
      </c>
      <c r="C2885" s="70">
        <f t="shared" si="231"/>
        <v>34.820772561271816</v>
      </c>
      <c r="D2885" s="70">
        <f t="shared" si="229"/>
        <v>33.10150310963526</v>
      </c>
      <c r="E2885" s="70">
        <f t="shared" si="230"/>
        <v>34.820772561271816</v>
      </c>
      <c r="G2885" s="70">
        <f t="shared" si="232"/>
        <v>0</v>
      </c>
      <c r="H2885" s="70">
        <f>SUM(G$2085:$G2885)/($A2885-273.15)</f>
        <v>0</v>
      </c>
      <c r="I2885" s="70">
        <f t="shared" si="233"/>
        <v>0</v>
      </c>
      <c r="J2885" s="70">
        <f t="shared" si="234"/>
        <v>0</v>
      </c>
      <c r="K2885" s="70">
        <f t="shared" si="235"/>
        <v>0</v>
      </c>
      <c r="M2885" s="70">
        <f t="shared" si="236"/>
        <v>0</v>
      </c>
      <c r="N2885" s="70">
        <f>SUM($M$2085:M2885)/($A2885-273.15)</f>
        <v>0</v>
      </c>
      <c r="O2885" s="70">
        <f t="shared" si="237"/>
        <v>0</v>
      </c>
      <c r="P2885" s="70">
        <f t="shared" si="238"/>
        <v>0</v>
      </c>
      <c r="Q2885" s="70">
        <f t="shared" si="239"/>
        <v>0</v>
      </c>
      <c r="S2885" s="8" t="e">
        <f t="shared" si="240"/>
        <v>#DIV/0!</v>
      </c>
      <c r="U2885" s="8">
        <f t="shared" si="228"/>
        <v>33.702439379201252</v>
      </c>
      <c r="V2885" s="8">
        <f t="shared" si="241"/>
        <v>0</v>
      </c>
      <c r="W2885" s="70">
        <f>SUM($V$2085:V2885)/($A2885-273.15)</f>
        <v>0</v>
      </c>
      <c r="X2885" s="70">
        <f t="shared" si="242"/>
        <v>0</v>
      </c>
      <c r="Y2885" s="70">
        <f t="shared" si="243"/>
        <v>0</v>
      </c>
    </row>
    <row r="2886" spans="1:25" s="8" customFormat="1" x14ac:dyDescent="0.25">
      <c r="A2886" s="70">
        <f t="shared" si="244"/>
        <v>1075.1500000000001</v>
      </c>
      <c r="B2886" s="70">
        <f t="shared" si="245"/>
        <v>42.235969808106574</v>
      </c>
      <c r="C2886" s="70">
        <f t="shared" si="231"/>
        <v>34.824595646140658</v>
      </c>
      <c r="D2886" s="70">
        <f t="shared" si="229"/>
        <v>33.106923733893112</v>
      </c>
      <c r="E2886" s="70">
        <f t="shared" si="230"/>
        <v>34.824595646140658</v>
      </c>
      <c r="G2886" s="70">
        <f t="shared" si="232"/>
        <v>0</v>
      </c>
      <c r="H2886" s="70">
        <f>SUM(G$2085:$G2886)/($A2886-273.15)</f>
        <v>0</v>
      </c>
      <c r="I2886" s="70">
        <f t="shared" si="233"/>
        <v>0</v>
      </c>
      <c r="J2886" s="70">
        <f t="shared" si="234"/>
        <v>0</v>
      </c>
      <c r="K2886" s="70">
        <f t="shared" si="235"/>
        <v>0</v>
      </c>
      <c r="M2886" s="70">
        <f t="shared" si="236"/>
        <v>0</v>
      </c>
      <c r="N2886" s="70">
        <f>SUM($M$2085:M2886)/($A2886-273.15)</f>
        <v>0</v>
      </c>
      <c r="O2886" s="70">
        <f t="shared" si="237"/>
        <v>0</v>
      </c>
      <c r="P2886" s="70">
        <f t="shared" si="238"/>
        <v>0</v>
      </c>
      <c r="Q2886" s="70">
        <f t="shared" si="239"/>
        <v>0</v>
      </c>
      <c r="S2886" s="8" t="e">
        <f t="shared" si="240"/>
        <v>#DIV/0!</v>
      </c>
      <c r="U2886" s="8">
        <f t="shared" si="228"/>
        <v>33.706951129115126</v>
      </c>
      <c r="V2886" s="8">
        <f t="shared" si="241"/>
        <v>0</v>
      </c>
      <c r="W2886" s="70">
        <f>SUM($V$2085:V2886)/($A2886-273.15)</f>
        <v>0</v>
      </c>
      <c r="X2886" s="70">
        <f t="shared" si="242"/>
        <v>0</v>
      </c>
      <c r="Y2886" s="70">
        <f t="shared" si="243"/>
        <v>0</v>
      </c>
    </row>
    <row r="2887" spans="1:25" s="8" customFormat="1" x14ac:dyDescent="0.25">
      <c r="A2887" s="70">
        <f t="shared" si="244"/>
        <v>1076.1500000000001</v>
      </c>
      <c r="B2887" s="70">
        <f t="shared" si="245"/>
        <v>42.248560421528623</v>
      </c>
      <c r="C2887" s="70">
        <f t="shared" si="231"/>
        <v>34.828416677680913</v>
      </c>
      <c r="D2887" s="70">
        <f t="shared" si="229"/>
        <v>33.112338985615771</v>
      </c>
      <c r="E2887" s="70">
        <f t="shared" si="230"/>
        <v>34.828416677680913</v>
      </c>
      <c r="G2887" s="70">
        <f t="shared" si="232"/>
        <v>0</v>
      </c>
      <c r="H2887" s="70">
        <f>SUM(G$2085:$G2887)/($A2887-273.15)</f>
        <v>0</v>
      </c>
      <c r="I2887" s="70">
        <f t="shared" si="233"/>
        <v>0</v>
      </c>
      <c r="J2887" s="70">
        <f t="shared" si="234"/>
        <v>0</v>
      </c>
      <c r="K2887" s="70">
        <f t="shared" si="235"/>
        <v>0</v>
      </c>
      <c r="M2887" s="70">
        <f t="shared" si="236"/>
        <v>0</v>
      </c>
      <c r="N2887" s="70">
        <f>SUM($M$2085:M2887)/($A2887-273.15)</f>
        <v>0</v>
      </c>
      <c r="O2887" s="70">
        <f t="shared" si="237"/>
        <v>0</v>
      </c>
      <c r="P2887" s="70">
        <f t="shared" si="238"/>
        <v>0</v>
      </c>
      <c r="Q2887" s="70">
        <f t="shared" si="239"/>
        <v>0</v>
      </c>
      <c r="S2887" s="8" t="e">
        <f t="shared" si="240"/>
        <v>#DIV/0!</v>
      </c>
      <c r="U2887" s="8">
        <f t="shared" si="228"/>
        <v>33.711454185650844</v>
      </c>
      <c r="V2887" s="8">
        <f t="shared" si="241"/>
        <v>0</v>
      </c>
      <c r="W2887" s="70">
        <f>SUM($V$2085:V2887)/($A2887-273.15)</f>
        <v>0</v>
      </c>
      <c r="X2887" s="70">
        <f t="shared" si="242"/>
        <v>0</v>
      </c>
      <c r="Y2887" s="70">
        <f t="shared" si="243"/>
        <v>0</v>
      </c>
    </row>
    <row r="2888" spans="1:25" s="8" customFormat="1" x14ac:dyDescent="0.25">
      <c r="A2888" s="70">
        <f t="shared" si="244"/>
        <v>1077.1500000000001</v>
      </c>
      <c r="B2888" s="70">
        <f t="shared" si="245"/>
        <v>42.261146832620184</v>
      </c>
      <c r="C2888" s="70">
        <f t="shared" si="231"/>
        <v>34.832235660656025</v>
      </c>
      <c r="D2888" s="70">
        <f t="shared" si="229"/>
        <v>33.117748859586477</v>
      </c>
      <c r="E2888" s="70">
        <f t="shared" si="230"/>
        <v>34.832235660656025</v>
      </c>
      <c r="G2888" s="70">
        <f t="shared" si="232"/>
        <v>0</v>
      </c>
      <c r="H2888" s="70">
        <f>SUM(G$2085:$G2888)/($A2888-273.15)</f>
        <v>0</v>
      </c>
      <c r="I2888" s="70">
        <f t="shared" si="233"/>
        <v>0</v>
      </c>
      <c r="J2888" s="70">
        <f t="shared" si="234"/>
        <v>0</v>
      </c>
      <c r="K2888" s="70">
        <f t="shared" si="235"/>
        <v>0</v>
      </c>
      <c r="M2888" s="70">
        <f t="shared" si="236"/>
        <v>0</v>
      </c>
      <c r="N2888" s="70">
        <f>SUM($M$2085:M2888)/($A2888-273.15)</f>
        <v>0</v>
      </c>
      <c r="O2888" s="70">
        <f t="shared" si="237"/>
        <v>0</v>
      </c>
      <c r="P2888" s="70">
        <f t="shared" si="238"/>
        <v>0</v>
      </c>
      <c r="Q2888" s="70">
        <f t="shared" si="239"/>
        <v>0</v>
      </c>
      <c r="S2888" s="8" t="e">
        <f t="shared" si="240"/>
        <v>#DIV/0!</v>
      </c>
      <c r="U2888" s="8">
        <f t="shared" si="228"/>
        <v>33.715948579354048</v>
      </c>
      <c r="V2888" s="8">
        <f t="shared" si="241"/>
        <v>0</v>
      </c>
      <c r="W2888" s="70">
        <f>SUM($V$2085:V2888)/($A2888-273.15)</f>
        <v>0</v>
      </c>
      <c r="X2888" s="70">
        <f t="shared" si="242"/>
        <v>0</v>
      </c>
      <c r="Y2888" s="70">
        <f t="shared" si="243"/>
        <v>0</v>
      </c>
    </row>
    <row r="2889" spans="1:25" s="8" customFormat="1" x14ac:dyDescent="0.25">
      <c r="A2889" s="70">
        <f t="shared" si="244"/>
        <v>1078.1500000000001</v>
      </c>
      <c r="B2889" s="70">
        <f t="shared" si="245"/>
        <v>42.273729027298238</v>
      </c>
      <c r="C2889" s="70">
        <f t="shared" si="231"/>
        <v>34.83605259980736</v>
      </c>
      <c r="D2889" s="70">
        <f t="shared" si="229"/>
        <v>33.123153350612633</v>
      </c>
      <c r="E2889" s="70">
        <f t="shared" si="230"/>
        <v>34.83605259980736</v>
      </c>
      <c r="G2889" s="70">
        <f t="shared" si="232"/>
        <v>0</v>
      </c>
      <c r="H2889" s="70">
        <f>SUM(G$2085:$G2889)/($A2889-273.15)</f>
        <v>0</v>
      </c>
      <c r="I2889" s="70">
        <f t="shared" si="233"/>
        <v>0</v>
      </c>
      <c r="J2889" s="70">
        <f t="shared" si="234"/>
        <v>0</v>
      </c>
      <c r="K2889" s="70">
        <f t="shared" si="235"/>
        <v>0</v>
      </c>
      <c r="M2889" s="70">
        <f t="shared" si="236"/>
        <v>0</v>
      </c>
      <c r="N2889" s="70">
        <f>SUM($M$2085:M2889)/($A2889-273.15)</f>
        <v>0</v>
      </c>
      <c r="O2889" s="70">
        <f t="shared" si="237"/>
        <v>0</v>
      </c>
      <c r="P2889" s="70">
        <f t="shared" si="238"/>
        <v>0</v>
      </c>
      <c r="Q2889" s="70">
        <f t="shared" si="239"/>
        <v>0</v>
      </c>
      <c r="S2889" s="8" t="e">
        <f t="shared" si="240"/>
        <v>#DIV/0!</v>
      </c>
      <c r="U2889" s="8">
        <f t="shared" si="228"/>
        <v>33.720434340628763</v>
      </c>
      <c r="V2889" s="8">
        <f t="shared" si="241"/>
        <v>0</v>
      </c>
      <c r="W2889" s="70">
        <f>SUM($V$2085:V2889)/($A2889-273.15)</f>
        <v>0</v>
      </c>
      <c r="X2889" s="70">
        <f t="shared" si="242"/>
        <v>0</v>
      </c>
      <c r="Y2889" s="70">
        <f t="shared" si="243"/>
        <v>0</v>
      </c>
    </row>
    <row r="2890" spans="1:25" s="8" customFormat="1" x14ac:dyDescent="0.25">
      <c r="A2890" s="70">
        <f t="shared" si="244"/>
        <v>1079.1500000000001</v>
      </c>
      <c r="B2890" s="70">
        <f t="shared" si="245"/>
        <v>42.28630699154494</v>
      </c>
      <c r="C2890" s="70">
        <f t="shared" si="231"/>
        <v>34.8398674998543</v>
      </c>
      <c r="D2890" s="70">
        <f t="shared" si="229"/>
        <v>33.128552453525671</v>
      </c>
      <c r="E2890" s="70">
        <f t="shared" si="230"/>
        <v>34.8398674998543</v>
      </c>
      <c r="G2890" s="70">
        <f t="shared" si="232"/>
        <v>0</v>
      </c>
      <c r="H2890" s="70">
        <f>SUM(G$2085:$G2890)/($A2890-273.15)</f>
        <v>0</v>
      </c>
      <c r="I2890" s="70">
        <f t="shared" si="233"/>
        <v>0</v>
      </c>
      <c r="J2890" s="70">
        <f t="shared" si="234"/>
        <v>0</v>
      </c>
      <c r="K2890" s="70">
        <f t="shared" si="235"/>
        <v>0</v>
      </c>
      <c r="M2890" s="70">
        <f t="shared" si="236"/>
        <v>0</v>
      </c>
      <c r="N2890" s="70">
        <f>SUM($M$2085:M2890)/($A2890-273.15)</f>
        <v>0</v>
      </c>
      <c r="O2890" s="70">
        <f t="shared" si="237"/>
        <v>0</v>
      </c>
      <c r="P2890" s="70">
        <f t="shared" si="238"/>
        <v>0</v>
      </c>
      <c r="Q2890" s="70">
        <f t="shared" si="239"/>
        <v>0</v>
      </c>
      <c r="S2890" s="8" t="e">
        <f t="shared" si="240"/>
        <v>#DIV/0!</v>
      </c>
      <c r="U2890" s="8">
        <f t="shared" si="228"/>
        <v>33.724911499738234</v>
      </c>
      <c r="V2890" s="8">
        <f t="shared" si="241"/>
        <v>0</v>
      </c>
      <c r="W2890" s="70">
        <f>SUM($V$2085:V2890)/($A2890-273.15)</f>
        <v>0</v>
      </c>
      <c r="X2890" s="70">
        <f t="shared" si="242"/>
        <v>0</v>
      </c>
      <c r="Y2890" s="70">
        <f t="shared" si="243"/>
        <v>0</v>
      </c>
    </row>
    <row r="2891" spans="1:25" s="8" customFormat="1" x14ac:dyDescent="0.25">
      <c r="A2891" s="70">
        <f t="shared" si="244"/>
        <v>1080.1500000000001</v>
      </c>
      <c r="B2891" s="70">
        <f t="shared" si="245"/>
        <v>42.298880711407328</v>
      </c>
      <c r="C2891" s="70">
        <f t="shared" si="231"/>
        <v>34.843680365494393</v>
      </c>
      <c r="D2891" s="70">
        <f t="shared" si="229"/>
        <v>33.133946163181001</v>
      </c>
      <c r="E2891" s="70">
        <f t="shared" si="230"/>
        <v>34.843680365494393</v>
      </c>
      <c r="G2891" s="70">
        <f t="shared" si="232"/>
        <v>0</v>
      </c>
      <c r="H2891" s="70">
        <f>SUM(G$2085:$G2891)/($A2891-273.15)</f>
        <v>0</v>
      </c>
      <c r="I2891" s="70">
        <f t="shared" si="233"/>
        <v>0</v>
      </c>
      <c r="J2891" s="70">
        <f t="shared" si="234"/>
        <v>0</v>
      </c>
      <c r="K2891" s="70">
        <f t="shared" si="235"/>
        <v>0</v>
      </c>
      <c r="M2891" s="70">
        <f t="shared" si="236"/>
        <v>0</v>
      </c>
      <c r="N2891" s="70">
        <f>SUM($M$2085:M2891)/($A2891-273.15)</f>
        <v>0</v>
      </c>
      <c r="O2891" s="70">
        <f t="shared" si="237"/>
        <v>0</v>
      </c>
      <c r="P2891" s="70">
        <f t="shared" si="238"/>
        <v>0</v>
      </c>
      <c r="Q2891" s="70">
        <f t="shared" si="239"/>
        <v>0</v>
      </c>
      <c r="S2891" s="8" t="e">
        <f t="shared" si="240"/>
        <v>#DIV/0!</v>
      </c>
      <c r="U2891" s="8">
        <f t="shared" si="228"/>
        <v>33.729380086805676</v>
      </c>
      <c r="V2891" s="8">
        <f t="shared" si="241"/>
        <v>0</v>
      </c>
      <c r="W2891" s="70">
        <f>SUM($V$2085:V2891)/($A2891-273.15)</f>
        <v>0</v>
      </c>
      <c r="X2891" s="70">
        <f t="shared" si="242"/>
        <v>0</v>
      </c>
      <c r="Y2891" s="70">
        <f t="shared" si="243"/>
        <v>0</v>
      </c>
    </row>
    <row r="2892" spans="1:25" s="8" customFormat="1" x14ac:dyDescent="0.25">
      <c r="A2892" s="70">
        <f t="shared" si="244"/>
        <v>1081.1500000000001</v>
      </c>
      <c r="B2892" s="70">
        <f t="shared" si="245"/>
        <v>42.311450172996956</v>
      </c>
      <c r="C2892" s="70">
        <f t="shared" si="231"/>
        <v>34.847491201403493</v>
      </c>
      <c r="D2892" s="70">
        <f t="shared" si="229"/>
        <v>33.139334474457733</v>
      </c>
      <c r="E2892" s="70">
        <f t="shared" si="230"/>
        <v>34.847491201403493</v>
      </c>
      <c r="G2892" s="70">
        <f t="shared" si="232"/>
        <v>0</v>
      </c>
      <c r="H2892" s="70">
        <f>SUM(G$2085:$G2892)/($A2892-273.15)</f>
        <v>0</v>
      </c>
      <c r="I2892" s="70">
        <f t="shared" si="233"/>
        <v>0</v>
      </c>
      <c r="J2892" s="70">
        <f t="shared" si="234"/>
        <v>0</v>
      </c>
      <c r="K2892" s="70">
        <f t="shared" si="235"/>
        <v>0</v>
      </c>
      <c r="M2892" s="70">
        <f t="shared" si="236"/>
        <v>0</v>
      </c>
      <c r="N2892" s="70">
        <f>SUM($M$2085:M2892)/($A2892-273.15)</f>
        <v>0</v>
      </c>
      <c r="O2892" s="70">
        <f t="shared" si="237"/>
        <v>0</v>
      </c>
      <c r="P2892" s="70">
        <f t="shared" si="238"/>
        <v>0</v>
      </c>
      <c r="Q2892" s="70">
        <f t="shared" si="239"/>
        <v>0</v>
      </c>
      <c r="S2892" s="8" t="e">
        <f t="shared" si="240"/>
        <v>#DIV/0!</v>
      </c>
      <c r="U2892" s="8">
        <f t="shared" si="228"/>
        <v>33.733840131815036</v>
      </c>
      <c r="V2892" s="8">
        <f t="shared" si="241"/>
        <v>0</v>
      </c>
      <c r="W2892" s="70">
        <f>SUM($V$2085:V2892)/($A2892-273.15)</f>
        <v>0</v>
      </c>
      <c r="X2892" s="70">
        <f t="shared" si="242"/>
        <v>0</v>
      </c>
      <c r="Y2892" s="70">
        <f t="shared" si="243"/>
        <v>0</v>
      </c>
    </row>
    <row r="2893" spans="1:25" s="8" customFormat="1" x14ac:dyDescent="0.25">
      <c r="A2893" s="70">
        <f t="shared" si="244"/>
        <v>1082.1500000000001</v>
      </c>
      <c r="B2893" s="70">
        <f t="shared" si="245"/>
        <v>42.324015362489483</v>
      </c>
      <c r="C2893" s="70">
        <f t="shared" si="231"/>
        <v>34.851300012235846</v>
      </c>
      <c r="D2893" s="70">
        <f t="shared" si="229"/>
        <v>33.14471738225869</v>
      </c>
      <c r="E2893" s="70">
        <f t="shared" si="230"/>
        <v>34.851300012235846</v>
      </c>
      <c r="G2893" s="70">
        <f t="shared" si="232"/>
        <v>0</v>
      </c>
      <c r="H2893" s="70">
        <f>SUM(G$2085:$G2893)/($A2893-273.15)</f>
        <v>0</v>
      </c>
      <c r="I2893" s="70">
        <f t="shared" si="233"/>
        <v>0</v>
      </c>
      <c r="J2893" s="70">
        <f t="shared" si="234"/>
        <v>0</v>
      </c>
      <c r="K2893" s="70">
        <f t="shared" si="235"/>
        <v>0</v>
      </c>
      <c r="M2893" s="70">
        <f t="shared" si="236"/>
        <v>0</v>
      </c>
      <c r="N2893" s="70">
        <f>SUM($M$2085:M2893)/($A2893-273.15)</f>
        <v>0</v>
      </c>
      <c r="O2893" s="70">
        <f t="shared" si="237"/>
        <v>0</v>
      </c>
      <c r="P2893" s="70">
        <f t="shared" si="238"/>
        <v>0</v>
      </c>
      <c r="Q2893" s="70">
        <f t="shared" si="239"/>
        <v>0</v>
      </c>
      <c r="S2893" s="8" t="e">
        <f t="shared" si="240"/>
        <v>#DIV/0!</v>
      </c>
      <c r="U2893" s="8">
        <f t="shared" si="228"/>
        <v>33.738291664611822</v>
      </c>
      <c r="V2893" s="8">
        <f t="shared" si="241"/>
        <v>0</v>
      </c>
      <c r="W2893" s="70">
        <f>SUM($V$2085:V2893)/($A2893-273.15)</f>
        <v>0</v>
      </c>
      <c r="X2893" s="70">
        <f t="shared" si="242"/>
        <v>0</v>
      </c>
      <c r="Y2893" s="70">
        <f t="shared" si="243"/>
        <v>0</v>
      </c>
    </row>
    <row r="2894" spans="1:25" s="8" customFormat="1" x14ac:dyDescent="0.25">
      <c r="A2894" s="70">
        <f t="shared" si="244"/>
        <v>1083.1500000000001</v>
      </c>
      <c r="B2894" s="70">
        <f t="shared" si="245"/>
        <v>42.336576266124382</v>
      </c>
      <c r="C2894" s="70">
        <f t="shared" si="231"/>
        <v>34.855106802624221</v>
      </c>
      <c r="D2894" s="70">
        <f t="shared" si="229"/>
        <v>33.150094881510178</v>
      </c>
      <c r="E2894" s="70">
        <f t="shared" si="230"/>
        <v>34.855106802624221</v>
      </c>
      <c r="G2894" s="70">
        <f t="shared" si="232"/>
        <v>0</v>
      </c>
      <c r="H2894" s="70">
        <f>SUM(G$2085:$G2894)/($A2894-273.15)</f>
        <v>0</v>
      </c>
      <c r="I2894" s="70">
        <f t="shared" si="233"/>
        <v>0</v>
      </c>
      <c r="J2894" s="70">
        <f t="shared" si="234"/>
        <v>0</v>
      </c>
      <c r="K2894" s="70">
        <f t="shared" si="235"/>
        <v>0</v>
      </c>
      <c r="M2894" s="70">
        <f t="shared" si="236"/>
        <v>0</v>
      </c>
      <c r="N2894" s="70">
        <f>SUM($M$2085:M2894)/($A2894-273.15)</f>
        <v>0</v>
      </c>
      <c r="O2894" s="70">
        <f t="shared" si="237"/>
        <v>0</v>
      </c>
      <c r="P2894" s="70">
        <f t="shared" si="238"/>
        <v>0</v>
      </c>
      <c r="Q2894" s="70">
        <f t="shared" si="239"/>
        <v>0</v>
      </c>
      <c r="S2894" s="8" t="e">
        <f t="shared" si="240"/>
        <v>#DIV/0!</v>
      </c>
      <c r="U2894" s="8">
        <f t="shared" si="228"/>
        <v>33.742734714903825</v>
      </c>
      <c r="V2894" s="8">
        <f t="shared" si="241"/>
        <v>0</v>
      </c>
      <c r="W2894" s="70">
        <f>SUM($V$2085:V2894)/($A2894-273.15)</f>
        <v>0</v>
      </c>
      <c r="X2894" s="70">
        <f t="shared" si="242"/>
        <v>0</v>
      </c>
      <c r="Y2894" s="70">
        <f t="shared" si="243"/>
        <v>0</v>
      </c>
    </row>
    <row r="2895" spans="1:25" s="8" customFormat="1" x14ac:dyDescent="0.25">
      <c r="A2895" s="70">
        <f t="shared" si="244"/>
        <v>1084.1500000000001</v>
      </c>
      <c r="B2895" s="70">
        <f t="shared" si="245"/>
        <v>42.349132870204549</v>
      </c>
      <c r="C2895" s="70">
        <f t="shared" si="231"/>
        <v>34.858911577180052</v>
      </c>
      <c r="D2895" s="70">
        <f t="shared" si="229"/>
        <v>33.155466967161928</v>
      </c>
      <c r="E2895" s="70">
        <f t="shared" si="230"/>
        <v>34.858911577180052</v>
      </c>
      <c r="G2895" s="70">
        <f t="shared" si="232"/>
        <v>0</v>
      </c>
      <c r="H2895" s="70">
        <f>SUM(G$2085:$G2895)/($A2895-273.15)</f>
        <v>0</v>
      </c>
      <c r="I2895" s="70">
        <f t="shared" si="233"/>
        <v>0</v>
      </c>
      <c r="J2895" s="70">
        <f t="shared" si="234"/>
        <v>0</v>
      </c>
      <c r="K2895" s="70">
        <f t="shared" si="235"/>
        <v>0</v>
      </c>
      <c r="M2895" s="70">
        <f t="shared" si="236"/>
        <v>0</v>
      </c>
      <c r="N2895" s="70">
        <f>SUM($M$2085:M2895)/($A2895-273.15)</f>
        <v>0</v>
      </c>
      <c r="O2895" s="70">
        <f t="shared" si="237"/>
        <v>0</v>
      </c>
      <c r="P2895" s="70">
        <f t="shared" si="238"/>
        <v>0</v>
      </c>
      <c r="Q2895" s="70">
        <f t="shared" si="239"/>
        <v>0</v>
      </c>
      <c r="S2895" s="8" t="e">
        <f t="shared" si="240"/>
        <v>#DIV/0!</v>
      </c>
      <c r="U2895" s="8">
        <f t="shared" si="228"/>
        <v>33.74716931226186</v>
      </c>
      <c r="V2895" s="8">
        <f t="shared" si="241"/>
        <v>0</v>
      </c>
      <c r="W2895" s="70">
        <f>SUM($V$2085:V2895)/($A2895-273.15)</f>
        <v>0</v>
      </c>
      <c r="X2895" s="70">
        <f t="shared" si="242"/>
        <v>0</v>
      </c>
      <c r="Y2895" s="70">
        <f t="shared" si="243"/>
        <v>0</v>
      </c>
    </row>
    <row r="2896" spans="1:25" s="8" customFormat="1" x14ac:dyDescent="0.25">
      <c r="A2896" s="70">
        <f t="shared" si="244"/>
        <v>1085.1500000000001</v>
      </c>
      <c r="B2896" s="70">
        <f t="shared" si="245"/>
        <v>42.361685161095963</v>
      </c>
      <c r="C2896" s="70">
        <f t="shared" si="231"/>
        <v>34.862714340493497</v>
      </c>
      <c r="D2896" s="70">
        <f t="shared" si="229"/>
        <v>33.160833634186886</v>
      </c>
      <c r="E2896" s="70">
        <f t="shared" si="230"/>
        <v>34.862714340493497</v>
      </c>
      <c r="G2896" s="70">
        <f t="shared" si="232"/>
        <v>0</v>
      </c>
      <c r="H2896" s="70">
        <f>SUM(G$2085:$G2896)/($A2896-273.15)</f>
        <v>0</v>
      </c>
      <c r="I2896" s="70">
        <f t="shared" si="233"/>
        <v>0</v>
      </c>
      <c r="J2896" s="70">
        <f t="shared" si="234"/>
        <v>0</v>
      </c>
      <c r="K2896" s="70">
        <f t="shared" si="235"/>
        <v>0</v>
      </c>
      <c r="M2896" s="70">
        <f t="shared" si="236"/>
        <v>0</v>
      </c>
      <c r="N2896" s="70">
        <f>SUM($M$2085:M2896)/($A2896-273.15)</f>
        <v>0</v>
      </c>
      <c r="O2896" s="70">
        <f t="shared" si="237"/>
        <v>0</v>
      </c>
      <c r="P2896" s="70">
        <f t="shared" si="238"/>
        <v>0</v>
      </c>
      <c r="Q2896" s="70">
        <f t="shared" si="239"/>
        <v>0</v>
      </c>
      <c r="S2896" s="8" t="e">
        <f t="shared" si="240"/>
        <v>#DIV/0!</v>
      </c>
      <c r="U2896" s="8">
        <f t="shared" si="228"/>
        <v>33.751595486120586</v>
      </c>
      <c r="V2896" s="8">
        <f t="shared" si="241"/>
        <v>0</v>
      </c>
      <c r="W2896" s="70">
        <f>SUM($V$2085:V2896)/($A2896-273.15)</f>
        <v>0</v>
      </c>
      <c r="X2896" s="70">
        <f t="shared" si="242"/>
        <v>0</v>
      </c>
      <c r="Y2896" s="70">
        <f t="shared" si="243"/>
        <v>0</v>
      </c>
    </row>
    <row r="2897" spans="1:25" s="8" customFormat="1" x14ac:dyDescent="0.25">
      <c r="A2897" s="70">
        <f t="shared" si="244"/>
        <v>1086.1500000000001</v>
      </c>
      <c r="B2897" s="70">
        <f t="shared" si="245"/>
        <v>42.374233125227335</v>
      </c>
      <c r="C2897" s="70">
        <f t="shared" si="231"/>
        <v>34.866515097133629</v>
      </c>
      <c r="D2897" s="70">
        <f t="shared" si="229"/>
        <v>33.166194877581141</v>
      </c>
      <c r="E2897" s="70">
        <f t="shared" si="230"/>
        <v>34.866515097133629</v>
      </c>
      <c r="G2897" s="70">
        <f t="shared" si="232"/>
        <v>0</v>
      </c>
      <c r="H2897" s="70">
        <f>SUM(G$2085:$G2897)/($A2897-273.15)</f>
        <v>0</v>
      </c>
      <c r="I2897" s="70">
        <f t="shared" si="233"/>
        <v>0</v>
      </c>
      <c r="J2897" s="70">
        <f t="shared" si="234"/>
        <v>0</v>
      </c>
      <c r="K2897" s="70">
        <f t="shared" si="235"/>
        <v>0</v>
      </c>
      <c r="M2897" s="70">
        <f t="shared" si="236"/>
        <v>0</v>
      </c>
      <c r="N2897" s="70">
        <f>SUM($M$2085:M2897)/($A2897-273.15)</f>
        <v>0</v>
      </c>
      <c r="O2897" s="70">
        <f t="shared" si="237"/>
        <v>0</v>
      </c>
      <c r="P2897" s="70">
        <f t="shared" si="238"/>
        <v>0</v>
      </c>
      <c r="Q2897" s="70">
        <f t="shared" si="239"/>
        <v>0</v>
      </c>
      <c r="S2897" s="8" t="e">
        <f t="shared" si="240"/>
        <v>#DIV/0!</v>
      </c>
      <c r="U2897" s="8">
        <f t="shared" si="228"/>
        <v>33.756013265779217</v>
      </c>
      <c r="V2897" s="8">
        <f t="shared" si="241"/>
        <v>0</v>
      </c>
      <c r="W2897" s="70">
        <f>SUM($V$2085:V2897)/($A2897-273.15)</f>
        <v>0</v>
      </c>
      <c r="X2897" s="70">
        <f t="shared" si="242"/>
        <v>0</v>
      </c>
      <c r="Y2897" s="70">
        <f t="shared" si="243"/>
        <v>0</v>
      </c>
    </row>
    <row r="2898" spans="1:25" s="8" customFormat="1" x14ac:dyDescent="0.25">
      <c r="A2898" s="70">
        <f t="shared" si="244"/>
        <v>1087.1500000000001</v>
      </c>
      <c r="B2898" s="70">
        <f t="shared" si="245"/>
        <v>42.386776749089755</v>
      </c>
      <c r="C2898" s="70">
        <f t="shared" si="231"/>
        <v>34.87031385164849</v>
      </c>
      <c r="D2898" s="70">
        <f t="shared" si="229"/>
        <v>33.171550692363802</v>
      </c>
      <c r="E2898" s="70">
        <f t="shared" si="230"/>
        <v>34.87031385164849</v>
      </c>
      <c r="G2898" s="70">
        <f t="shared" si="232"/>
        <v>0</v>
      </c>
      <c r="H2898" s="70">
        <f>SUM(G$2085:$G2898)/($A2898-273.15)</f>
        <v>0</v>
      </c>
      <c r="I2898" s="70">
        <f t="shared" si="233"/>
        <v>0</v>
      </c>
      <c r="J2898" s="70">
        <f t="shared" si="234"/>
        <v>0</v>
      </c>
      <c r="K2898" s="70">
        <f t="shared" si="235"/>
        <v>0</v>
      </c>
      <c r="M2898" s="70">
        <f t="shared" si="236"/>
        <v>0</v>
      </c>
      <c r="N2898" s="70">
        <f>SUM($M$2085:M2898)/($A2898-273.15)</f>
        <v>0</v>
      </c>
      <c r="O2898" s="70">
        <f t="shared" si="237"/>
        <v>0</v>
      </c>
      <c r="P2898" s="70">
        <f t="shared" si="238"/>
        <v>0</v>
      </c>
      <c r="Q2898" s="70">
        <f t="shared" si="239"/>
        <v>0</v>
      </c>
      <c r="S2898" s="8" t="e">
        <f t="shared" si="240"/>
        <v>#DIV/0!</v>
      </c>
      <c r="U2898" s="8">
        <f t="shared" si="228"/>
        <v>33.760422680402257</v>
      </c>
      <c r="V2898" s="8">
        <f t="shared" si="241"/>
        <v>0</v>
      </c>
      <c r="W2898" s="70">
        <f>SUM($V$2085:V2898)/($A2898-273.15)</f>
        <v>0</v>
      </c>
      <c r="X2898" s="70">
        <f t="shared" si="242"/>
        <v>0</v>
      </c>
      <c r="Y2898" s="70">
        <f t="shared" si="243"/>
        <v>0</v>
      </c>
    </row>
    <row r="2899" spans="1:25" s="8" customFormat="1" x14ac:dyDescent="0.25">
      <c r="A2899" s="70">
        <f t="shared" si="244"/>
        <v>1088.1500000000001</v>
      </c>
      <c r="B2899" s="70">
        <f t="shared" si="245"/>
        <v>42.39931601923638</v>
      </c>
      <c r="C2899" s="70">
        <f t="shared" si="231"/>
        <v>34.874110608565253</v>
      </c>
      <c r="D2899" s="70">
        <f t="shared" si="229"/>
        <v>33.176901073576857</v>
      </c>
      <c r="E2899" s="70">
        <f t="shared" si="230"/>
        <v>34.874110608565253</v>
      </c>
      <c r="G2899" s="70">
        <f t="shared" si="232"/>
        <v>0</v>
      </c>
      <c r="H2899" s="70">
        <f>SUM(G$2085:$G2899)/($A2899-273.15)</f>
        <v>0</v>
      </c>
      <c r="I2899" s="70">
        <f t="shared" si="233"/>
        <v>0</v>
      </c>
      <c r="J2899" s="70">
        <f t="shared" si="234"/>
        <v>0</v>
      </c>
      <c r="K2899" s="70">
        <f t="shared" si="235"/>
        <v>0</v>
      </c>
      <c r="M2899" s="70">
        <f t="shared" si="236"/>
        <v>0</v>
      </c>
      <c r="N2899" s="70">
        <f>SUM($M$2085:M2899)/($A2899-273.15)</f>
        <v>0</v>
      </c>
      <c r="O2899" s="70">
        <f t="shared" si="237"/>
        <v>0</v>
      </c>
      <c r="P2899" s="70">
        <f t="shared" si="238"/>
        <v>0</v>
      </c>
      <c r="Q2899" s="70">
        <f t="shared" si="239"/>
        <v>0</v>
      </c>
      <c r="S2899" s="8" t="e">
        <f t="shared" si="240"/>
        <v>#DIV/0!</v>
      </c>
      <c r="U2899" s="8">
        <f t="shared" si="228"/>
        <v>33.764823759020288</v>
      </c>
      <c r="V2899" s="8">
        <f t="shared" si="241"/>
        <v>0</v>
      </c>
      <c r="W2899" s="70">
        <f>SUM($V$2085:V2899)/($A2899-273.15)</f>
        <v>0</v>
      </c>
      <c r="X2899" s="70">
        <f t="shared" si="242"/>
        <v>0</v>
      </c>
      <c r="Y2899" s="70">
        <f t="shared" si="243"/>
        <v>0</v>
      </c>
    </row>
    <row r="2900" spans="1:25" s="8" customFormat="1" x14ac:dyDescent="0.25">
      <c r="A2900" s="70">
        <f t="shared" si="244"/>
        <v>1089.1500000000001</v>
      </c>
      <c r="B2900" s="70">
        <f t="shared" si="245"/>
        <v>42.411850922282042</v>
      </c>
      <c r="C2900" s="70">
        <f t="shared" si="231"/>
        <v>34.877905372390323</v>
      </c>
      <c r="D2900" s="70">
        <f t="shared" si="229"/>
        <v>33.182246016285035</v>
      </c>
      <c r="E2900" s="70">
        <f t="shared" si="230"/>
        <v>34.877905372390323</v>
      </c>
      <c r="G2900" s="70">
        <f t="shared" si="232"/>
        <v>0</v>
      </c>
      <c r="H2900" s="70">
        <f>SUM(G$2085:$G2900)/($A2900-273.15)</f>
        <v>0</v>
      </c>
      <c r="I2900" s="70">
        <f t="shared" si="233"/>
        <v>0</v>
      </c>
      <c r="J2900" s="70">
        <f t="shared" si="234"/>
        <v>0</v>
      </c>
      <c r="K2900" s="70">
        <f t="shared" si="235"/>
        <v>0</v>
      </c>
      <c r="M2900" s="70">
        <f t="shared" si="236"/>
        <v>0</v>
      </c>
      <c r="N2900" s="70">
        <f>SUM($M$2085:M2900)/($A2900-273.15)</f>
        <v>0</v>
      </c>
      <c r="O2900" s="70">
        <f t="shared" si="237"/>
        <v>0</v>
      </c>
      <c r="P2900" s="70">
        <f t="shared" si="238"/>
        <v>0</v>
      </c>
      <c r="Q2900" s="70">
        <f t="shared" si="239"/>
        <v>0</v>
      </c>
      <c r="S2900" s="8" t="e">
        <f t="shared" si="240"/>
        <v>#DIV/0!</v>
      </c>
      <c r="U2900" s="8">
        <f t="shared" si="228"/>
        <v>33.76921653053067</v>
      </c>
      <c r="V2900" s="8">
        <f t="shared" si="241"/>
        <v>0</v>
      </c>
      <c r="W2900" s="70">
        <f>SUM($V$2085:V2900)/($A2900-273.15)</f>
        <v>0</v>
      </c>
      <c r="X2900" s="70">
        <f t="shared" si="242"/>
        <v>0</v>
      </c>
      <c r="Y2900" s="70">
        <f t="shared" si="243"/>
        <v>0</v>
      </c>
    </row>
    <row r="2901" spans="1:25" s="8" customFormat="1" x14ac:dyDescent="0.25">
      <c r="A2901" s="70">
        <f t="shared" si="244"/>
        <v>1090.1500000000001</v>
      </c>
      <c r="B2901" s="70">
        <f t="shared" si="245"/>
        <v>42.424381444902963</v>
      </c>
      <c r="C2901" s="70">
        <f t="shared" si="231"/>
        <v>34.88169814760942</v>
      </c>
      <c r="D2901" s="70">
        <f t="shared" si="229"/>
        <v>33.187585515575662</v>
      </c>
      <c r="E2901" s="70">
        <f t="shared" si="230"/>
        <v>34.88169814760942</v>
      </c>
      <c r="G2901" s="70">
        <f t="shared" si="232"/>
        <v>0</v>
      </c>
      <c r="H2901" s="70">
        <f>SUM(G$2085:$G2901)/($A2901-273.15)</f>
        <v>0</v>
      </c>
      <c r="I2901" s="70">
        <f t="shared" si="233"/>
        <v>0</v>
      </c>
      <c r="J2901" s="70">
        <f t="shared" si="234"/>
        <v>0</v>
      </c>
      <c r="K2901" s="70">
        <f t="shared" si="235"/>
        <v>0</v>
      </c>
      <c r="M2901" s="70">
        <f t="shared" si="236"/>
        <v>0</v>
      </c>
      <c r="N2901" s="70">
        <f>SUM($M$2085:M2901)/($A2901-273.15)</f>
        <v>0</v>
      </c>
      <c r="O2901" s="70">
        <f t="shared" si="237"/>
        <v>0</v>
      </c>
      <c r="P2901" s="70">
        <f t="shared" si="238"/>
        <v>0</v>
      </c>
      <c r="Q2901" s="70">
        <f t="shared" si="239"/>
        <v>0</v>
      </c>
      <c r="S2901" s="8" t="e">
        <f t="shared" si="240"/>
        <v>#DIV/0!</v>
      </c>
      <c r="U2901" s="8">
        <f t="shared" si="228"/>
        <v>33.773601023698291</v>
      </c>
      <c r="V2901" s="8">
        <f t="shared" si="241"/>
        <v>0</v>
      </c>
      <c r="W2901" s="70">
        <f>SUM($V$2085:V2901)/($A2901-273.15)</f>
        <v>0</v>
      </c>
      <c r="X2901" s="70">
        <f t="shared" si="242"/>
        <v>0</v>
      </c>
      <c r="Y2901" s="70">
        <f t="shared" si="243"/>
        <v>0</v>
      </c>
    </row>
    <row r="2902" spans="1:25" s="8" customFormat="1" x14ac:dyDescent="0.25">
      <c r="A2902" s="70">
        <f t="shared" si="244"/>
        <v>1091.1500000000001</v>
      </c>
      <c r="B2902" s="70">
        <f t="shared" si="245"/>
        <v>42.436907573836386</v>
      </c>
      <c r="C2902" s="70">
        <f t="shared" si="231"/>
        <v>34.885488938687736</v>
      </c>
      <c r="D2902" s="70">
        <f t="shared" si="229"/>
        <v>33.192919566558615</v>
      </c>
      <c r="E2902" s="70">
        <f t="shared" si="230"/>
        <v>34.885488938687736</v>
      </c>
      <c r="G2902" s="70">
        <f t="shared" si="232"/>
        <v>0</v>
      </c>
      <c r="H2902" s="70">
        <f>SUM(G$2085:$G2902)/($A2902-273.15)</f>
        <v>0</v>
      </c>
      <c r="I2902" s="70">
        <f t="shared" si="233"/>
        <v>0</v>
      </c>
      <c r="J2902" s="70">
        <f t="shared" si="234"/>
        <v>0</v>
      </c>
      <c r="K2902" s="70">
        <f t="shared" si="235"/>
        <v>0</v>
      </c>
      <c r="M2902" s="70">
        <f t="shared" si="236"/>
        <v>0</v>
      </c>
      <c r="N2902" s="70">
        <f>SUM($M$2085:M2902)/($A2902-273.15)</f>
        <v>0</v>
      </c>
      <c r="O2902" s="70">
        <f t="shared" si="237"/>
        <v>0</v>
      </c>
      <c r="P2902" s="70">
        <f t="shared" si="238"/>
        <v>0</v>
      </c>
      <c r="Q2902" s="70">
        <f t="shared" si="239"/>
        <v>0</v>
      </c>
      <c r="S2902" s="8" t="e">
        <f t="shared" si="240"/>
        <v>#DIV/0!</v>
      </c>
      <c r="U2902" s="8">
        <f t="shared" si="228"/>
        <v>33.777977267156274</v>
      </c>
      <c r="V2902" s="8">
        <f t="shared" si="241"/>
        <v>0</v>
      </c>
      <c r="W2902" s="70">
        <f>SUM($V$2085:V2902)/($A2902-273.15)</f>
        <v>0</v>
      </c>
      <c r="X2902" s="70">
        <f t="shared" si="242"/>
        <v>0</v>
      </c>
      <c r="Y2902" s="70">
        <f t="shared" si="243"/>
        <v>0</v>
      </c>
    </row>
    <row r="2903" spans="1:25" s="8" customFormat="1" x14ac:dyDescent="0.25">
      <c r="A2903" s="70">
        <f t="shared" si="244"/>
        <v>1092.1500000000001</v>
      </c>
      <c r="B2903" s="70">
        <f t="shared" si="245"/>
        <v>42.449429295880229</v>
      </c>
      <c r="C2903" s="70">
        <f t="shared" si="231"/>
        <v>34.889277750070015</v>
      </c>
      <c r="D2903" s="70">
        <f t="shared" si="229"/>
        <v>33.198248164366127</v>
      </c>
      <c r="E2903" s="70">
        <f t="shared" si="230"/>
        <v>34.889277750070015</v>
      </c>
      <c r="G2903" s="70">
        <f t="shared" si="232"/>
        <v>0</v>
      </c>
      <c r="H2903" s="70">
        <f>SUM(G$2085:$G2903)/($A2903-273.15)</f>
        <v>0</v>
      </c>
      <c r="I2903" s="70">
        <f t="shared" si="233"/>
        <v>0</v>
      </c>
      <c r="J2903" s="70">
        <f t="shared" si="234"/>
        <v>0</v>
      </c>
      <c r="K2903" s="70">
        <f t="shared" si="235"/>
        <v>0</v>
      </c>
      <c r="M2903" s="70">
        <f t="shared" si="236"/>
        <v>0</v>
      </c>
      <c r="N2903" s="70">
        <f>SUM($M$2085:M2903)/($A2903-273.15)</f>
        <v>0</v>
      </c>
      <c r="O2903" s="70">
        <f t="shared" si="237"/>
        <v>0</v>
      </c>
      <c r="P2903" s="70">
        <f t="shared" si="238"/>
        <v>0</v>
      </c>
      <c r="Q2903" s="70">
        <f t="shared" si="239"/>
        <v>0</v>
      </c>
      <c r="S2903" s="8" t="e">
        <f t="shared" si="240"/>
        <v>#DIV/0!</v>
      </c>
      <c r="U2903" s="8">
        <f t="shared" si="228"/>
        <v>33.78234528940672</v>
      </c>
      <c r="V2903" s="8">
        <f t="shared" si="241"/>
        <v>0</v>
      </c>
      <c r="W2903" s="70">
        <f>SUM($V$2085:V2903)/($A2903-273.15)</f>
        <v>0</v>
      </c>
      <c r="X2903" s="70">
        <f t="shared" si="242"/>
        <v>0</v>
      </c>
      <c r="Y2903" s="70">
        <f t="shared" si="243"/>
        <v>0</v>
      </c>
    </row>
    <row r="2904" spans="1:25" s="8" customFormat="1" x14ac:dyDescent="0.25">
      <c r="A2904" s="70">
        <f t="shared" si="244"/>
        <v>1093.1500000000001</v>
      </c>
      <c r="B2904" s="70">
        <f t="shared" si="245"/>
        <v>42.461946597892776</v>
      </c>
      <c r="C2904" s="70">
        <f t="shared" si="231"/>
        <v>34.893064586180699</v>
      </c>
      <c r="D2904" s="70">
        <f t="shared" si="229"/>
        <v>33.203571304152668</v>
      </c>
      <c r="E2904" s="70">
        <f t="shared" si="230"/>
        <v>34.893064586180699</v>
      </c>
      <c r="G2904" s="70">
        <f t="shared" si="232"/>
        <v>0</v>
      </c>
      <c r="H2904" s="70">
        <f>SUM(G$2085:$G2904)/($A2904-273.15)</f>
        <v>0</v>
      </c>
      <c r="I2904" s="70">
        <f t="shared" si="233"/>
        <v>0</v>
      </c>
      <c r="J2904" s="70">
        <f t="shared" si="234"/>
        <v>0</v>
      </c>
      <c r="K2904" s="70">
        <f t="shared" si="235"/>
        <v>0</v>
      </c>
      <c r="M2904" s="70">
        <f t="shared" si="236"/>
        <v>0</v>
      </c>
      <c r="N2904" s="70">
        <f>SUM($M$2085:M2904)/($A2904-273.15)</f>
        <v>0</v>
      </c>
      <c r="O2904" s="70">
        <f t="shared" si="237"/>
        <v>0</v>
      </c>
      <c r="P2904" s="70">
        <f t="shared" si="238"/>
        <v>0</v>
      </c>
      <c r="Q2904" s="70">
        <f t="shared" si="239"/>
        <v>0</v>
      </c>
      <c r="S2904" s="8" t="e">
        <f t="shared" si="240"/>
        <v>#DIV/0!</v>
      </c>
      <c r="U2904" s="8">
        <f t="shared" si="228"/>
        <v>33.786705118821445</v>
      </c>
      <c r="V2904" s="8">
        <f t="shared" si="241"/>
        <v>0</v>
      </c>
      <c r="W2904" s="70">
        <f>SUM($V$2085:V2904)/($A2904-273.15)</f>
        <v>0</v>
      </c>
      <c r="X2904" s="70">
        <f t="shared" si="242"/>
        <v>0</v>
      </c>
      <c r="Y2904" s="70">
        <f t="shared" si="243"/>
        <v>0</v>
      </c>
    </row>
    <row r="2905" spans="1:25" s="8" customFormat="1" x14ac:dyDescent="0.25">
      <c r="A2905" s="70">
        <f t="shared" si="244"/>
        <v>1094.1500000000001</v>
      </c>
      <c r="B2905" s="70">
        <f t="shared" si="245"/>
        <v>42.474459466792347</v>
      </c>
      <c r="C2905" s="70">
        <f t="shared" si="231"/>
        <v>34.896849451424018</v>
      </c>
      <c r="D2905" s="70">
        <f t="shared" si="229"/>
        <v>33.208888981094873</v>
      </c>
      <c r="E2905" s="70">
        <f t="shared" si="230"/>
        <v>34.896849451424018</v>
      </c>
      <c r="G2905" s="70">
        <f t="shared" si="232"/>
        <v>0</v>
      </c>
      <c r="H2905" s="70">
        <f>SUM(G$2085:$G2905)/($A2905-273.15)</f>
        <v>0</v>
      </c>
      <c r="I2905" s="70">
        <f t="shared" si="233"/>
        <v>0</v>
      </c>
      <c r="J2905" s="70">
        <f t="shared" si="234"/>
        <v>0</v>
      </c>
      <c r="K2905" s="70">
        <f t="shared" si="235"/>
        <v>0</v>
      </c>
      <c r="M2905" s="70">
        <f t="shared" si="236"/>
        <v>0</v>
      </c>
      <c r="N2905" s="70">
        <f>SUM($M$2085:M2905)/($A2905-273.15)</f>
        <v>0</v>
      </c>
      <c r="O2905" s="70">
        <f t="shared" si="237"/>
        <v>0</v>
      </c>
      <c r="P2905" s="70">
        <f t="shared" si="238"/>
        <v>0</v>
      </c>
      <c r="Q2905" s="70">
        <f t="shared" si="239"/>
        <v>0</v>
      </c>
      <c r="S2905" s="8" t="e">
        <f t="shared" si="240"/>
        <v>#DIV/0!</v>
      </c>
      <c r="U2905" s="8">
        <f t="shared" si="228"/>
        <v>33.791056783642652</v>
      </c>
      <c r="V2905" s="8">
        <f t="shared" si="241"/>
        <v>0</v>
      </c>
      <c r="W2905" s="70">
        <f>SUM($V$2085:V2905)/($A2905-273.15)</f>
        <v>0</v>
      </c>
      <c r="X2905" s="70">
        <f t="shared" si="242"/>
        <v>0</v>
      </c>
      <c r="Y2905" s="70">
        <f t="shared" si="243"/>
        <v>0</v>
      </c>
    </row>
    <row r="2906" spans="1:25" s="8" customFormat="1" x14ac:dyDescent="0.25">
      <c r="A2906" s="70">
        <f t="shared" si="244"/>
        <v>1095.1500000000001</v>
      </c>
      <c r="B2906" s="70">
        <f t="shared" si="245"/>
        <v>42.486967889556951</v>
      </c>
      <c r="C2906" s="70">
        <f t="shared" si="231"/>
        <v>34.900632350184097</v>
      </c>
      <c r="D2906" s="70">
        <f t="shared" si="229"/>
        <v>33.214201190391364</v>
      </c>
      <c r="E2906" s="70">
        <f t="shared" si="230"/>
        <v>34.900632350184097</v>
      </c>
      <c r="G2906" s="70">
        <f t="shared" si="232"/>
        <v>0</v>
      </c>
      <c r="H2906" s="70">
        <f>SUM(G$2085:$G2906)/($A2906-273.15)</f>
        <v>0</v>
      </c>
      <c r="I2906" s="70">
        <f t="shared" si="233"/>
        <v>0</v>
      </c>
      <c r="J2906" s="70">
        <f t="shared" si="234"/>
        <v>0</v>
      </c>
      <c r="K2906" s="70">
        <f t="shared" si="235"/>
        <v>0</v>
      </c>
      <c r="M2906" s="70">
        <f t="shared" si="236"/>
        <v>0</v>
      </c>
      <c r="N2906" s="70">
        <f>SUM($M$2085:M2906)/($A2906-273.15)</f>
        <v>0</v>
      </c>
      <c r="O2906" s="70">
        <f t="shared" si="237"/>
        <v>0</v>
      </c>
      <c r="P2906" s="70">
        <f t="shared" si="238"/>
        <v>0</v>
      </c>
      <c r="Q2906" s="70">
        <f t="shared" si="239"/>
        <v>0</v>
      </c>
      <c r="S2906" s="8" t="e">
        <f t="shared" si="240"/>
        <v>#DIV/0!</v>
      </c>
      <c r="U2906" s="8">
        <f t="shared" si="228"/>
        <v>33.795400311983663</v>
      </c>
      <c r="V2906" s="8">
        <f t="shared" si="241"/>
        <v>0</v>
      </c>
      <c r="W2906" s="70">
        <f>SUM($V$2085:V2906)/($A2906-273.15)</f>
        <v>0</v>
      </c>
      <c r="X2906" s="70">
        <f t="shared" si="242"/>
        <v>0</v>
      </c>
      <c r="Y2906" s="70">
        <f t="shared" si="243"/>
        <v>0</v>
      </c>
    </row>
    <row r="2907" spans="1:25" s="8" customFormat="1" x14ac:dyDescent="0.25">
      <c r="A2907" s="70">
        <f t="shared" si="244"/>
        <v>1096.1500000000001</v>
      </c>
      <c r="B2907" s="70">
        <f t="shared" si="245"/>
        <v>42.499471853223945</v>
      </c>
      <c r="C2907" s="70">
        <f t="shared" si="231"/>
        <v>34.904413286825068</v>
      </c>
      <c r="D2907" s="70">
        <f t="shared" si="229"/>
        <v>33.219507927262654</v>
      </c>
      <c r="E2907" s="70">
        <f t="shared" si="230"/>
        <v>34.904413286825068</v>
      </c>
      <c r="G2907" s="70">
        <f t="shared" si="232"/>
        <v>0</v>
      </c>
      <c r="H2907" s="70">
        <f>SUM(G$2085:$G2907)/($A2907-273.15)</f>
        <v>0</v>
      </c>
      <c r="I2907" s="70">
        <f t="shared" si="233"/>
        <v>0</v>
      </c>
      <c r="J2907" s="70">
        <f t="shared" si="234"/>
        <v>0</v>
      </c>
      <c r="K2907" s="70">
        <f t="shared" si="235"/>
        <v>0</v>
      </c>
      <c r="M2907" s="70">
        <f t="shared" si="236"/>
        <v>0</v>
      </c>
      <c r="N2907" s="70">
        <f>SUM($M$2085:M2907)/($A2907-273.15)</f>
        <v>0</v>
      </c>
      <c r="O2907" s="70">
        <f t="shared" si="237"/>
        <v>0</v>
      </c>
      <c r="P2907" s="70">
        <f t="shared" si="238"/>
        <v>0</v>
      </c>
      <c r="Q2907" s="70">
        <f t="shared" si="239"/>
        <v>0</v>
      </c>
      <c r="S2907" s="8" t="e">
        <f t="shared" si="240"/>
        <v>#DIV/0!</v>
      </c>
      <c r="U2907" s="8">
        <f t="shared" si="228"/>
        <v>33.799735731829621</v>
      </c>
      <c r="V2907" s="8">
        <f t="shared" si="241"/>
        <v>0</v>
      </c>
      <c r="W2907" s="70">
        <f>SUM($V$2085:V2907)/($A2907-273.15)</f>
        <v>0</v>
      </c>
      <c r="X2907" s="70">
        <f t="shared" si="242"/>
        <v>0</v>
      </c>
      <c r="Y2907" s="70">
        <f t="shared" si="243"/>
        <v>0</v>
      </c>
    </row>
    <row r="2908" spans="1:25" s="8" customFormat="1" x14ac:dyDescent="0.25">
      <c r="A2908" s="70">
        <f t="shared" si="244"/>
        <v>1097.1500000000001</v>
      </c>
      <c r="B2908" s="70">
        <f t="shared" si="245"/>
        <v>42.511971344889801</v>
      </c>
      <c r="C2908" s="70">
        <f t="shared" si="231"/>
        <v>34.908192265691191</v>
      </c>
      <c r="D2908" s="70">
        <f t="shared" si="229"/>
        <v>33.224809186951049</v>
      </c>
      <c r="E2908" s="70">
        <f t="shared" si="230"/>
        <v>34.908192265691191</v>
      </c>
      <c r="G2908" s="70">
        <f t="shared" si="232"/>
        <v>0</v>
      </c>
      <c r="H2908" s="70">
        <f>SUM(G$2085:$G2908)/($A2908-273.15)</f>
        <v>0</v>
      </c>
      <c r="I2908" s="70">
        <f t="shared" si="233"/>
        <v>0</v>
      </c>
      <c r="J2908" s="70">
        <f t="shared" si="234"/>
        <v>0</v>
      </c>
      <c r="K2908" s="70">
        <f t="shared" si="235"/>
        <v>0</v>
      </c>
      <c r="M2908" s="70">
        <f t="shared" si="236"/>
        <v>0</v>
      </c>
      <c r="N2908" s="70">
        <f>SUM($M$2085:M2908)/($A2908-273.15)</f>
        <v>0</v>
      </c>
      <c r="O2908" s="70">
        <f t="shared" si="237"/>
        <v>0</v>
      </c>
      <c r="P2908" s="70">
        <f t="shared" si="238"/>
        <v>0</v>
      </c>
      <c r="Q2908" s="70">
        <f t="shared" si="239"/>
        <v>0</v>
      </c>
      <c r="S2908" s="8" t="e">
        <f t="shared" si="240"/>
        <v>#DIV/0!</v>
      </c>
      <c r="U2908" s="8">
        <f t="shared" si="228"/>
        <v>33.804063071038208</v>
      </c>
      <c r="V2908" s="8">
        <f t="shared" si="241"/>
        <v>0</v>
      </c>
      <c r="W2908" s="70">
        <f>SUM($V$2085:V2908)/($A2908-273.15)</f>
        <v>0</v>
      </c>
      <c r="X2908" s="70">
        <f t="shared" si="242"/>
        <v>0</v>
      </c>
      <c r="Y2908" s="70">
        <f t="shared" si="243"/>
        <v>0</v>
      </c>
    </row>
    <row r="2909" spans="1:25" s="8" customFormat="1" x14ac:dyDescent="0.25">
      <c r="A2909" s="70">
        <f t="shared" si="244"/>
        <v>1098.1500000000001</v>
      </c>
      <c r="B2909" s="70">
        <f t="shared" si="245"/>
        <v>42.524466351709641</v>
      </c>
      <c r="C2909" s="70">
        <f t="shared" si="231"/>
        <v>34.911969291106949</v>
      </c>
      <c r="D2909" s="70">
        <f t="shared" si="229"/>
        <v>33.230104964720496</v>
      </c>
      <c r="E2909" s="70">
        <f t="shared" si="230"/>
        <v>34.911969291106949</v>
      </c>
      <c r="G2909" s="70">
        <f t="shared" si="232"/>
        <v>0</v>
      </c>
      <c r="H2909" s="70">
        <f>SUM(G$2085:$G2909)/($A2909-273.15)</f>
        <v>0</v>
      </c>
      <c r="I2909" s="70">
        <f t="shared" si="233"/>
        <v>0</v>
      </c>
      <c r="J2909" s="70">
        <f t="shared" si="234"/>
        <v>0</v>
      </c>
      <c r="K2909" s="70">
        <f t="shared" si="235"/>
        <v>0</v>
      </c>
      <c r="M2909" s="70">
        <f t="shared" si="236"/>
        <v>0</v>
      </c>
      <c r="N2909" s="70">
        <f>SUM($M$2085:M2909)/($A2909-273.15)</f>
        <v>0</v>
      </c>
      <c r="O2909" s="70">
        <f t="shared" si="237"/>
        <v>0</v>
      </c>
      <c r="P2909" s="70">
        <f t="shared" si="238"/>
        <v>0</v>
      </c>
      <c r="Q2909" s="70">
        <f t="shared" si="239"/>
        <v>0</v>
      </c>
      <c r="S2909" s="8" t="e">
        <f t="shared" si="240"/>
        <v>#DIV/0!</v>
      </c>
      <c r="U2909" s="8">
        <f t="shared" si="228"/>
        <v>33.808382357340292</v>
      </c>
      <c r="V2909" s="8">
        <f t="shared" si="241"/>
        <v>0</v>
      </c>
      <c r="W2909" s="70">
        <f>SUM($V$2085:V2909)/($A2909-273.15)</f>
        <v>0</v>
      </c>
      <c r="X2909" s="70">
        <f t="shared" si="242"/>
        <v>0</v>
      </c>
      <c r="Y2909" s="70">
        <f t="shared" si="243"/>
        <v>0</v>
      </c>
    </row>
    <row r="2910" spans="1:25" s="8" customFormat="1" x14ac:dyDescent="0.25">
      <c r="A2910" s="70">
        <f t="shared" si="244"/>
        <v>1099.1500000000001</v>
      </c>
      <c r="B2910" s="70">
        <f t="shared" si="245"/>
        <v>42.536956860897028</v>
      </c>
      <c r="C2910" s="70">
        <f t="shared" si="231"/>
        <v>34.915744367377172</v>
      </c>
      <c r="D2910" s="70">
        <f t="shared" si="229"/>
        <v>33.235395255856467</v>
      </c>
      <c r="E2910" s="70">
        <f t="shared" si="230"/>
        <v>34.915744367377172</v>
      </c>
      <c r="G2910" s="70">
        <f t="shared" si="232"/>
        <v>0</v>
      </c>
      <c r="H2910" s="70">
        <f>SUM(G$2085:$G2910)/($A2910-273.15)</f>
        <v>0</v>
      </c>
      <c r="I2910" s="70">
        <f t="shared" si="233"/>
        <v>0</v>
      </c>
      <c r="J2910" s="70">
        <f t="shared" si="234"/>
        <v>0</v>
      </c>
      <c r="K2910" s="70">
        <f t="shared" si="235"/>
        <v>0</v>
      </c>
      <c r="M2910" s="70">
        <f t="shared" si="236"/>
        <v>0</v>
      </c>
      <c r="N2910" s="70">
        <f>SUM($M$2085:M2910)/($A2910-273.15)</f>
        <v>0</v>
      </c>
      <c r="O2910" s="70">
        <f t="shared" si="237"/>
        <v>0</v>
      </c>
      <c r="P2910" s="70">
        <f t="shared" si="238"/>
        <v>0</v>
      </c>
      <c r="Q2910" s="70">
        <f t="shared" si="239"/>
        <v>0</v>
      </c>
      <c r="S2910" s="8" t="e">
        <f t="shared" si="240"/>
        <v>#DIV/0!</v>
      </c>
      <c r="U2910" s="8">
        <f t="shared" si="228"/>
        <v>33.812693618340688</v>
      </c>
      <c r="V2910" s="8">
        <f t="shared" si="241"/>
        <v>0</v>
      </c>
      <c r="W2910" s="70">
        <f>SUM($V$2085:V2910)/($A2910-273.15)</f>
        <v>0</v>
      </c>
      <c r="X2910" s="70">
        <f t="shared" si="242"/>
        <v>0</v>
      </c>
      <c r="Y2910" s="70">
        <f t="shared" si="243"/>
        <v>0</v>
      </c>
    </row>
    <row r="2911" spans="1:25" s="8" customFormat="1" x14ac:dyDescent="0.25">
      <c r="A2911" s="70">
        <f t="shared" si="244"/>
        <v>1100.1500000000001</v>
      </c>
      <c r="B2911" s="70">
        <f t="shared" si="245"/>
        <v>42.549442859723605</v>
      </c>
      <c r="C2911" s="70">
        <f t="shared" si="231"/>
        <v>34.91951749878713</v>
      </c>
      <c r="D2911" s="70">
        <f t="shared" si="229"/>
        <v>33.240680055665855</v>
      </c>
      <c r="E2911" s="70">
        <f t="shared" si="230"/>
        <v>34.91951749878713</v>
      </c>
      <c r="G2911" s="70">
        <f t="shared" si="232"/>
        <v>0</v>
      </c>
      <c r="H2911" s="70">
        <f>SUM(G$2085:$G2911)/($A2911-273.15)</f>
        <v>0</v>
      </c>
      <c r="I2911" s="70">
        <f t="shared" si="233"/>
        <v>0</v>
      </c>
      <c r="J2911" s="70">
        <f t="shared" si="234"/>
        <v>0</v>
      </c>
      <c r="K2911" s="70">
        <f t="shared" si="235"/>
        <v>0</v>
      </c>
      <c r="M2911" s="70">
        <f t="shared" si="236"/>
        <v>0</v>
      </c>
      <c r="N2911" s="70">
        <f>SUM($M$2085:M2911)/($A2911-273.15)</f>
        <v>0</v>
      </c>
      <c r="O2911" s="70">
        <f t="shared" si="237"/>
        <v>0</v>
      </c>
      <c r="P2911" s="70">
        <f t="shared" si="238"/>
        <v>0</v>
      </c>
      <c r="Q2911" s="70">
        <f t="shared" si="239"/>
        <v>0</v>
      </c>
      <c r="S2911" s="8" t="e">
        <f t="shared" si="240"/>
        <v>#DIV/0!</v>
      </c>
      <c r="U2911" s="8">
        <f t="shared" si="228"/>
        <v>33.816996881518769</v>
      </c>
      <c r="V2911" s="8">
        <f t="shared" si="241"/>
        <v>0</v>
      </c>
      <c r="W2911" s="70">
        <f>SUM($V$2085:V2911)/($A2911-273.15)</f>
        <v>0</v>
      </c>
      <c r="X2911" s="70">
        <f t="shared" si="242"/>
        <v>0</v>
      </c>
      <c r="Y2911" s="70">
        <f t="shared" si="243"/>
        <v>0</v>
      </c>
    </row>
    <row r="2912" spans="1:25" s="8" customFormat="1" x14ac:dyDescent="0.25">
      <c r="A2912" s="70">
        <f t="shared" si="244"/>
        <v>1101.1500000000001</v>
      </c>
      <c r="B2912" s="70">
        <f t="shared" si="245"/>
        <v>42.561924335518803</v>
      </c>
      <c r="C2912" s="70">
        <f t="shared" si="231"/>
        <v>34.923288689602643</v>
      </c>
      <c r="D2912" s="70">
        <f t="shared" si="229"/>
        <v>33.245959359476863</v>
      </c>
      <c r="E2912" s="70">
        <f t="shared" si="230"/>
        <v>34.923288689602643</v>
      </c>
      <c r="G2912" s="70">
        <f t="shared" si="232"/>
        <v>0</v>
      </c>
      <c r="H2912" s="70">
        <f>SUM(G$2085:$G2912)/($A2912-273.15)</f>
        <v>0</v>
      </c>
      <c r="I2912" s="70">
        <f t="shared" si="233"/>
        <v>0</v>
      </c>
      <c r="J2912" s="70">
        <f t="shared" si="234"/>
        <v>0</v>
      </c>
      <c r="K2912" s="70">
        <f t="shared" si="235"/>
        <v>0</v>
      </c>
      <c r="M2912" s="70">
        <f t="shared" si="236"/>
        <v>0</v>
      </c>
      <c r="N2912" s="70">
        <f>SUM($M$2085:M2912)/($A2912-273.15)</f>
        <v>0</v>
      </c>
      <c r="O2912" s="70">
        <f t="shared" si="237"/>
        <v>0</v>
      </c>
      <c r="P2912" s="70">
        <f t="shared" si="238"/>
        <v>0</v>
      </c>
      <c r="Q2912" s="70">
        <f t="shared" si="239"/>
        <v>0</v>
      </c>
      <c r="S2912" s="8" t="e">
        <f t="shared" si="240"/>
        <v>#DIV/0!</v>
      </c>
      <c r="U2912" s="8">
        <f t="shared" si="228"/>
        <v>33.821292174229235</v>
      </c>
      <c r="V2912" s="8">
        <f t="shared" si="241"/>
        <v>0</v>
      </c>
      <c r="W2912" s="70">
        <f>SUM($V$2085:V2912)/($A2912-273.15)</f>
        <v>0</v>
      </c>
      <c r="X2912" s="70">
        <f t="shared" si="242"/>
        <v>0</v>
      </c>
      <c r="Y2912" s="70">
        <f t="shared" si="243"/>
        <v>0</v>
      </c>
    </row>
    <row r="2913" spans="1:25" s="8" customFormat="1" x14ac:dyDescent="0.25">
      <c r="A2913" s="70">
        <f t="shared" si="244"/>
        <v>1102.1500000000001</v>
      </c>
      <c r="B2913" s="70">
        <f t="shared" si="245"/>
        <v>42.574401275669473</v>
      </c>
      <c r="C2913" s="70">
        <f t="shared" si="231"/>
        <v>34.927057944070178</v>
      </c>
      <c r="D2913" s="70">
        <f t="shared" si="229"/>
        <v>33.251233162638869</v>
      </c>
      <c r="E2913" s="70">
        <f t="shared" si="230"/>
        <v>34.927057944070178</v>
      </c>
      <c r="G2913" s="70">
        <f t="shared" si="232"/>
        <v>0</v>
      </c>
      <c r="H2913" s="70">
        <f>SUM(G$2085:$G2913)/($A2913-273.15)</f>
        <v>0</v>
      </c>
      <c r="I2913" s="70">
        <f t="shared" si="233"/>
        <v>0</v>
      </c>
      <c r="J2913" s="70">
        <f t="shared" si="234"/>
        <v>0</v>
      </c>
      <c r="K2913" s="70">
        <f t="shared" si="235"/>
        <v>0</v>
      </c>
      <c r="M2913" s="70">
        <f t="shared" si="236"/>
        <v>0</v>
      </c>
      <c r="N2913" s="70">
        <f>SUM($M$2085:M2913)/($A2913-273.15)</f>
        <v>0</v>
      </c>
      <c r="O2913" s="70">
        <f t="shared" si="237"/>
        <v>0</v>
      </c>
      <c r="P2913" s="70">
        <f t="shared" si="238"/>
        <v>0</v>
      </c>
      <c r="Q2913" s="70">
        <f t="shared" si="239"/>
        <v>0</v>
      </c>
      <c r="S2913" s="8" t="e">
        <f t="shared" si="240"/>
        <v>#DIV/0!</v>
      </c>
      <c r="U2913" s="8">
        <f t="shared" ref="U2913:U2976" si="246">33.349+(2.057/1000)*$A2913-(18.327*100000)/$A2913/$A2913-(0.232*0.000001)*$A2913*$A2913</f>
        <v>33.8255795237027</v>
      </c>
      <c r="V2913" s="8">
        <f t="shared" si="241"/>
        <v>0</v>
      </c>
      <c r="W2913" s="70">
        <f>SUM($V$2085:V2913)/($A2913-273.15)</f>
        <v>0</v>
      </c>
      <c r="X2913" s="70">
        <f t="shared" si="242"/>
        <v>0</v>
      </c>
      <c r="Y2913" s="70">
        <f t="shared" si="243"/>
        <v>0</v>
      </c>
    </row>
    <row r="2914" spans="1:25" s="8" customFormat="1" x14ac:dyDescent="0.25">
      <c r="A2914" s="70">
        <f t="shared" si="244"/>
        <v>1103.1500000000001</v>
      </c>
      <c r="B2914" s="70">
        <f t="shared" si="245"/>
        <v>42.586873667619621</v>
      </c>
      <c r="C2914" s="70">
        <f t="shared" si="231"/>
        <v>34.930825266416974</v>
      </c>
      <c r="D2914" s="70">
        <f t="shared" si="229"/>
        <v>33.25650146052233</v>
      </c>
      <c r="E2914" s="70">
        <f t="shared" si="230"/>
        <v>34.930825266416974</v>
      </c>
      <c r="G2914" s="70">
        <f t="shared" si="232"/>
        <v>0</v>
      </c>
      <c r="H2914" s="70">
        <f>SUM(G$2085:$G2914)/($A2914-273.15)</f>
        <v>0</v>
      </c>
      <c r="I2914" s="70">
        <f t="shared" si="233"/>
        <v>0</v>
      </c>
      <c r="J2914" s="70">
        <f t="shared" si="234"/>
        <v>0</v>
      </c>
      <c r="K2914" s="70">
        <f t="shared" si="235"/>
        <v>0</v>
      </c>
      <c r="M2914" s="70">
        <f t="shared" si="236"/>
        <v>0</v>
      </c>
      <c r="N2914" s="70">
        <f>SUM($M$2085:M2914)/($A2914-273.15)</f>
        <v>0</v>
      </c>
      <c r="O2914" s="70">
        <f t="shared" si="237"/>
        <v>0</v>
      </c>
      <c r="P2914" s="70">
        <f t="shared" si="238"/>
        <v>0</v>
      </c>
      <c r="Q2914" s="70">
        <f t="shared" si="239"/>
        <v>0</v>
      </c>
      <c r="S2914" s="8" t="e">
        <f t="shared" si="240"/>
        <v>#DIV/0!</v>
      </c>
      <c r="U2914" s="8">
        <f t="shared" si="246"/>
        <v>33.829858957046447</v>
      </c>
      <c r="V2914" s="8">
        <f t="shared" si="241"/>
        <v>0</v>
      </c>
      <c r="W2914" s="70">
        <f>SUM($V$2085:V2914)/($A2914-273.15)</f>
        <v>0</v>
      </c>
      <c r="X2914" s="70">
        <f t="shared" si="242"/>
        <v>0</v>
      </c>
      <c r="Y2914" s="70">
        <f t="shared" si="243"/>
        <v>0</v>
      </c>
    </row>
    <row r="2915" spans="1:25" s="8" customFormat="1" x14ac:dyDescent="0.25">
      <c r="A2915" s="70">
        <f t="shared" si="244"/>
        <v>1104.1500000000001</v>
      </c>
      <c r="B2915" s="70">
        <f t="shared" si="245"/>
        <v>42.59934149887011</v>
      </c>
      <c r="C2915" s="70">
        <f t="shared" si="231"/>
        <v>34.934590660851143</v>
      </c>
      <c r="D2915" s="70">
        <f t="shared" ref="D2915:D2978" si="247">22.552+(13.209/1000)*$A2915+(3.13*100000)/$A2915/$A2915-(3.389*0.000001)*$A2915*$A2915</f>
        <v>33.261764248518645</v>
      </c>
      <c r="E2915" s="70">
        <f t="shared" si="230"/>
        <v>34.934590660851143</v>
      </c>
      <c r="G2915" s="70">
        <f t="shared" si="232"/>
        <v>0</v>
      </c>
      <c r="H2915" s="70">
        <f>SUM(G$2085:$G2915)/($A2915-273.15)</f>
        <v>0</v>
      </c>
      <c r="I2915" s="70">
        <f t="shared" si="233"/>
        <v>0</v>
      </c>
      <c r="J2915" s="70">
        <f t="shared" si="234"/>
        <v>0</v>
      </c>
      <c r="K2915" s="70">
        <f t="shared" si="235"/>
        <v>0</v>
      </c>
      <c r="M2915" s="70">
        <f t="shared" si="236"/>
        <v>0</v>
      </c>
      <c r="N2915" s="70">
        <f>SUM($M$2085:M2915)/($A2915-273.15)</f>
        <v>0</v>
      </c>
      <c r="O2915" s="70">
        <f t="shared" si="237"/>
        <v>0</v>
      </c>
      <c r="P2915" s="70">
        <f t="shared" si="238"/>
        <v>0</v>
      </c>
      <c r="Q2915" s="70">
        <f t="shared" si="239"/>
        <v>0</v>
      </c>
      <c r="S2915" s="8" t="e">
        <f t="shared" si="240"/>
        <v>#DIV/0!</v>
      </c>
      <c r="U2915" s="8">
        <f t="shared" si="246"/>
        <v>33.834130501245049</v>
      </c>
      <c r="V2915" s="8">
        <f t="shared" si="241"/>
        <v>0</v>
      </c>
      <c r="W2915" s="70">
        <f>SUM($V$2085:V2915)/($A2915-273.15)</f>
        <v>0</v>
      </c>
      <c r="X2915" s="70">
        <f t="shared" si="242"/>
        <v>0</v>
      </c>
      <c r="Y2915" s="70">
        <f t="shared" si="243"/>
        <v>0</v>
      </c>
    </row>
    <row r="2916" spans="1:25" s="8" customFormat="1" x14ac:dyDescent="0.25">
      <c r="A2916" s="70">
        <f t="shared" si="244"/>
        <v>1105.1500000000001</v>
      </c>
      <c r="B2916" s="70">
        <f t="shared" si="245"/>
        <v>42.611804756978295</v>
      </c>
      <c r="C2916" s="70">
        <f t="shared" si="231"/>
        <v>34.938354131561738</v>
      </c>
      <c r="D2916" s="70">
        <f t="shared" si="247"/>
        <v>33.267021522040068</v>
      </c>
      <c r="E2916" s="70">
        <f t="shared" si="230"/>
        <v>34.938354131561738</v>
      </c>
      <c r="G2916" s="70">
        <f t="shared" si="232"/>
        <v>0</v>
      </c>
      <c r="H2916" s="70">
        <f>SUM(G$2085:$G2916)/($A2916-273.15)</f>
        <v>0</v>
      </c>
      <c r="I2916" s="70">
        <f t="shared" si="233"/>
        <v>0</v>
      </c>
      <c r="J2916" s="70">
        <f t="shared" si="234"/>
        <v>0</v>
      </c>
      <c r="K2916" s="70">
        <f t="shared" si="235"/>
        <v>0</v>
      </c>
      <c r="M2916" s="70">
        <f t="shared" si="236"/>
        <v>0</v>
      </c>
      <c r="N2916" s="70">
        <f>SUM($M$2085:M2916)/($A2916-273.15)</f>
        <v>0</v>
      </c>
      <c r="O2916" s="70">
        <f t="shared" si="237"/>
        <v>0</v>
      </c>
      <c r="P2916" s="70">
        <f t="shared" si="238"/>
        <v>0</v>
      </c>
      <c r="Q2916" s="70">
        <f t="shared" si="239"/>
        <v>0</v>
      </c>
      <c r="S2916" s="8" t="e">
        <f t="shared" si="240"/>
        <v>#DIV/0!</v>
      </c>
      <c r="U2916" s="8">
        <f t="shared" si="246"/>
        <v>33.83839418316105</v>
      </c>
      <c r="V2916" s="8">
        <f t="shared" si="241"/>
        <v>0</v>
      </c>
      <c r="W2916" s="70">
        <f>SUM($V$2085:V2916)/($A2916-273.15)</f>
        <v>0</v>
      </c>
      <c r="X2916" s="70">
        <f t="shared" si="242"/>
        <v>0</v>
      </c>
      <c r="Y2916" s="70">
        <f t="shared" si="243"/>
        <v>0</v>
      </c>
    </row>
    <row r="2917" spans="1:25" s="8" customFormat="1" x14ac:dyDescent="0.25">
      <c r="A2917" s="70">
        <f t="shared" si="244"/>
        <v>1106.1500000000001</v>
      </c>
      <c r="B2917" s="70">
        <f t="shared" si="245"/>
        <v>42.624263429557764</v>
      </c>
      <c r="C2917" s="70">
        <f t="shared" si="231"/>
        <v>34.942115682718928</v>
      </c>
      <c r="D2917" s="70">
        <f t="shared" si="247"/>
        <v>33.272273276519563</v>
      </c>
      <c r="E2917" s="70">
        <f t="shared" ref="E2917:E2980" si="248">31.012+(4.19/1000)*$A2917-(2.858*100000)/$A2917/$A2917-(0.385*0.000001)*$A2917*$A2917</f>
        <v>34.942115682718928</v>
      </c>
      <c r="G2917" s="70">
        <f t="shared" si="232"/>
        <v>0</v>
      </c>
      <c r="H2917" s="70">
        <f>SUM(G$2085:$G2917)/($A2917-273.15)</f>
        <v>0</v>
      </c>
      <c r="I2917" s="70">
        <f t="shared" si="233"/>
        <v>0</v>
      </c>
      <c r="J2917" s="70">
        <f t="shared" si="234"/>
        <v>0</v>
      </c>
      <c r="K2917" s="70">
        <f t="shared" si="235"/>
        <v>0</v>
      </c>
      <c r="M2917" s="70">
        <f t="shared" si="236"/>
        <v>0</v>
      </c>
      <c r="N2917" s="70">
        <f>SUM($M$2085:M2917)/($A2917-273.15)</f>
        <v>0</v>
      </c>
      <c r="O2917" s="70">
        <f t="shared" si="237"/>
        <v>0</v>
      </c>
      <c r="P2917" s="70">
        <f t="shared" si="238"/>
        <v>0</v>
      </c>
      <c r="Q2917" s="70">
        <f t="shared" si="239"/>
        <v>0</v>
      </c>
      <c r="S2917" s="8" t="e">
        <f t="shared" si="240"/>
        <v>#DIV/0!</v>
      </c>
      <c r="U2917" s="8">
        <f t="shared" si="246"/>
        <v>33.842650029535619</v>
      </c>
      <c r="V2917" s="8">
        <f t="shared" si="241"/>
        <v>0</v>
      </c>
      <c r="W2917" s="70">
        <f>SUM($V$2085:V2917)/($A2917-273.15)</f>
        <v>0</v>
      </c>
      <c r="X2917" s="70">
        <f t="shared" si="242"/>
        <v>0</v>
      </c>
      <c r="Y2917" s="70">
        <f t="shared" si="243"/>
        <v>0</v>
      </c>
    </row>
    <row r="2918" spans="1:25" s="8" customFormat="1" x14ac:dyDescent="0.25">
      <c r="A2918" s="70">
        <f t="shared" si="244"/>
        <v>1107.1500000000001</v>
      </c>
      <c r="B2918" s="70">
        <f t="shared" si="245"/>
        <v>42.636717504278018</v>
      </c>
      <c r="C2918" s="70">
        <f t="shared" ref="C2918:C2981" si="249">31.012+(4.19/1000)*$A2918-(2.858*100000)/$A2918/$A2918-(0.385*0.000001)*$A2918*$A2918</f>
        <v>34.94587531847403</v>
      </c>
      <c r="D2918" s="70">
        <f t="shared" si="247"/>
        <v>33.277519507410716</v>
      </c>
      <c r="E2918" s="70">
        <f t="shared" si="248"/>
        <v>34.94587531847403</v>
      </c>
      <c r="G2918" s="70">
        <f t="shared" ref="G2918:G2981" si="250">($I$2039*$B2918+$I$2040*$C2918+$I$2041*$D2918)</f>
        <v>0</v>
      </c>
      <c r="H2918" s="70">
        <f>SUM(G$2085:$G2918)/($A2918-273.15)</f>
        <v>0</v>
      </c>
      <c r="I2918" s="70">
        <f t="shared" ref="I2918:I2981" si="251">H2918*($A2918-273.15)*0.000001</f>
        <v>0</v>
      </c>
      <c r="J2918" s="70">
        <f t="shared" ref="J2918:J2981" si="252">$N$2039-I2918</f>
        <v>0</v>
      </c>
      <c r="K2918" s="70">
        <f t="shared" ref="K2918:K2981" si="253">IF(AND(J2918&gt;0,J2919&lt;0),A2918-273.15,0)</f>
        <v>0</v>
      </c>
      <c r="M2918" s="70">
        <f t="shared" ref="M2918:M2981" si="254">($K$2050*$B2918+$K$2049*$C2918+$K$2048*$D2918+$K$2047*$E2918)</f>
        <v>0</v>
      </c>
      <c r="N2918" s="70">
        <f>SUM($M$2085:M2918)/($A2918-273.15)</f>
        <v>0</v>
      </c>
      <c r="O2918" s="70">
        <f t="shared" ref="O2918:O2981" si="255">N2918*($A2918-273.15)*0.000001</f>
        <v>0</v>
      </c>
      <c r="P2918" s="70">
        <f t="shared" ref="P2918:P2981" si="256">$N$2039-O2918</f>
        <v>0</v>
      </c>
      <c r="Q2918" s="70">
        <f t="shared" ref="Q2918:Q2981" si="257">IF(AND(P2918&gt;0,P2919&lt;0),A2918-273.15,0)</f>
        <v>0</v>
      </c>
      <c r="S2918" s="8" t="e">
        <f t="shared" ref="S2918:S2981" si="258">IF($P$2050-$A2918=0,$O2918,0)</f>
        <v>#DIV/0!</v>
      </c>
      <c r="U2918" s="8">
        <f t="shared" si="246"/>
        <v>33.846898066989212</v>
      </c>
      <c r="V2918" s="8">
        <f t="shared" ref="V2918:V2981" si="259">($L$2071*$B2918+$L$2072*$C2918+$L$2070*$D2918+$L$2073*$U2918)</f>
        <v>0</v>
      </c>
      <c r="W2918" s="70">
        <f>SUM($V$2085:V2918)/($A2918-273.15)</f>
        <v>0</v>
      </c>
      <c r="X2918" s="70">
        <f t="shared" ref="X2918:X2981" si="260">W2918*($A2918-273.15)*0.000001</f>
        <v>0</v>
      </c>
      <c r="Y2918" s="70">
        <f t="shared" ref="Y2918:Y2981" si="261">$N$2039-X2918</f>
        <v>0</v>
      </c>
    </row>
    <row r="2919" spans="1:25" s="8" customFormat="1" x14ac:dyDescent="0.25">
      <c r="A2919" s="70">
        <f t="shared" ref="A2919:A2982" si="262">A2918+1</f>
        <v>1108.1500000000001</v>
      </c>
      <c r="B2919" s="70">
        <f t="shared" si="245"/>
        <v>42.649166968864158</v>
      </c>
      <c r="C2919" s="70">
        <f t="shared" si="249"/>
        <v>34.949633042959633</v>
      </c>
      <c r="D2919" s="70">
        <f t="shared" si="247"/>
        <v>33.282760210187639</v>
      </c>
      <c r="E2919" s="70">
        <f t="shared" si="248"/>
        <v>34.949633042959633</v>
      </c>
      <c r="G2919" s="70">
        <f t="shared" si="250"/>
        <v>0</v>
      </c>
      <c r="H2919" s="70">
        <f>SUM(G$2085:$G2919)/($A2919-273.15)</f>
        <v>0</v>
      </c>
      <c r="I2919" s="70">
        <f t="shared" si="251"/>
        <v>0</v>
      </c>
      <c r="J2919" s="70">
        <f t="shared" si="252"/>
        <v>0</v>
      </c>
      <c r="K2919" s="70">
        <f t="shared" si="253"/>
        <v>0</v>
      </c>
      <c r="M2919" s="70">
        <f t="shared" si="254"/>
        <v>0</v>
      </c>
      <c r="N2919" s="70">
        <f>SUM($M$2085:M2919)/($A2919-273.15)</f>
        <v>0</v>
      </c>
      <c r="O2919" s="70">
        <f t="shared" si="255"/>
        <v>0</v>
      </c>
      <c r="P2919" s="70">
        <f t="shared" si="256"/>
        <v>0</v>
      </c>
      <c r="Q2919" s="70">
        <f t="shared" si="257"/>
        <v>0</v>
      </c>
      <c r="S2919" s="8" t="e">
        <f t="shared" si="258"/>
        <v>#DIV/0!</v>
      </c>
      <c r="U2919" s="8">
        <f t="shared" si="246"/>
        <v>33.851138322022251</v>
      </c>
      <c r="V2919" s="8">
        <f t="shared" si="259"/>
        <v>0</v>
      </c>
      <c r="W2919" s="70">
        <f>SUM($V$2085:V2919)/($A2919-273.15)</f>
        <v>0</v>
      </c>
      <c r="X2919" s="70">
        <f t="shared" si="260"/>
        <v>0</v>
      </c>
      <c r="Y2919" s="70">
        <f t="shared" si="261"/>
        <v>0</v>
      </c>
    </row>
    <row r="2920" spans="1:25" s="8" customFormat="1" x14ac:dyDescent="0.25">
      <c r="A2920" s="70">
        <f t="shared" si="262"/>
        <v>1109.1500000000001</v>
      </c>
      <c r="B2920" s="70">
        <f t="shared" si="245"/>
        <v>42.661611811096599</v>
      </c>
      <c r="C2920" s="70">
        <f t="shared" si="249"/>
        <v>34.953388860289728</v>
      </c>
      <c r="D2920" s="70">
        <f t="shared" si="247"/>
        <v>33.287995380344817</v>
      </c>
      <c r="E2920" s="70">
        <f t="shared" si="248"/>
        <v>34.953388860289728</v>
      </c>
      <c r="G2920" s="70">
        <f t="shared" si="250"/>
        <v>0</v>
      </c>
      <c r="H2920" s="70">
        <f>SUM(G$2085:$G2920)/($A2920-273.15)</f>
        <v>0</v>
      </c>
      <c r="I2920" s="70">
        <f t="shared" si="251"/>
        <v>0</v>
      </c>
      <c r="J2920" s="70">
        <f t="shared" si="252"/>
        <v>0</v>
      </c>
      <c r="K2920" s="70">
        <f t="shared" si="253"/>
        <v>0</v>
      </c>
      <c r="M2920" s="70">
        <f t="shared" si="254"/>
        <v>0</v>
      </c>
      <c r="N2920" s="70">
        <f>SUM($M$2085:M2920)/($A2920-273.15)</f>
        <v>0</v>
      </c>
      <c r="O2920" s="70">
        <f t="shared" si="255"/>
        <v>0</v>
      </c>
      <c r="P2920" s="70">
        <f t="shared" si="256"/>
        <v>0</v>
      </c>
      <c r="Q2920" s="70">
        <f t="shared" si="257"/>
        <v>0</v>
      </c>
      <c r="S2920" s="8" t="e">
        <f t="shared" si="258"/>
        <v>#DIV/0!</v>
      </c>
      <c r="U2920" s="8">
        <f t="shared" si="246"/>
        <v>33.855370821015718</v>
      </c>
      <c r="V2920" s="8">
        <f t="shared" si="259"/>
        <v>0</v>
      </c>
      <c r="W2920" s="70">
        <f>SUM($V$2085:V2920)/($A2920-273.15)</f>
        <v>0</v>
      </c>
      <c r="X2920" s="70">
        <f t="shared" si="260"/>
        <v>0</v>
      </c>
      <c r="Y2920" s="70">
        <f t="shared" si="261"/>
        <v>0</v>
      </c>
    </row>
    <row r="2921" spans="1:25" s="8" customFormat="1" x14ac:dyDescent="0.25">
      <c r="A2921" s="70">
        <f t="shared" si="262"/>
        <v>1110.1500000000001</v>
      </c>
      <c r="B2921" s="70">
        <f t="shared" si="245"/>
        <v>42.674052018810784</v>
      </c>
      <c r="C2921" s="70">
        <f t="shared" si="249"/>
        <v>34.957142774559763</v>
      </c>
      <c r="D2921" s="70">
        <f t="shared" si="247"/>
        <v>33.29322501339702</v>
      </c>
      <c r="E2921" s="70">
        <f t="shared" si="248"/>
        <v>34.957142774559763</v>
      </c>
      <c r="G2921" s="70">
        <f t="shared" si="250"/>
        <v>0</v>
      </c>
      <c r="H2921" s="70">
        <f>SUM(G$2085:$G2921)/($A2921-273.15)</f>
        <v>0</v>
      </c>
      <c r="I2921" s="70">
        <f t="shared" si="251"/>
        <v>0</v>
      </c>
      <c r="J2921" s="70">
        <f t="shared" si="252"/>
        <v>0</v>
      </c>
      <c r="K2921" s="70">
        <f t="shared" si="253"/>
        <v>0</v>
      </c>
      <c r="M2921" s="70">
        <f t="shared" si="254"/>
        <v>0</v>
      </c>
      <c r="N2921" s="70">
        <f>SUM($M$2085:M2921)/($A2921-273.15)</f>
        <v>0</v>
      </c>
      <c r="O2921" s="70">
        <f t="shared" si="255"/>
        <v>0</v>
      </c>
      <c r="P2921" s="70">
        <f t="shared" si="256"/>
        <v>0</v>
      </c>
      <c r="Q2921" s="70">
        <f t="shared" si="257"/>
        <v>0</v>
      </c>
      <c r="S2921" s="8" t="e">
        <f t="shared" si="258"/>
        <v>#DIV/0!</v>
      </c>
      <c r="U2921" s="8">
        <f t="shared" si="246"/>
        <v>33.859595590231855</v>
      </c>
      <c r="V2921" s="8">
        <f t="shared" si="259"/>
        <v>0</v>
      </c>
      <c r="W2921" s="70">
        <f>SUM($V$2085:V2921)/($A2921-273.15)</f>
        <v>0</v>
      </c>
      <c r="X2921" s="70">
        <f t="shared" si="260"/>
        <v>0</v>
      </c>
      <c r="Y2921" s="70">
        <f t="shared" si="261"/>
        <v>0</v>
      </c>
    </row>
    <row r="2922" spans="1:25" s="8" customFormat="1" x14ac:dyDescent="0.25">
      <c r="A2922" s="70">
        <f t="shared" si="262"/>
        <v>1111.1500000000001</v>
      </c>
      <c r="B2922" s="70">
        <f t="shared" si="245"/>
        <v>42.686487579896841</v>
      </c>
      <c r="C2922" s="70">
        <f t="shared" si="249"/>
        <v>34.960894789846783</v>
      </c>
      <c r="D2922" s="70">
        <f t="shared" si="247"/>
        <v>33.298449104879182</v>
      </c>
      <c r="E2922" s="70">
        <f t="shared" si="248"/>
        <v>34.960894789846783</v>
      </c>
      <c r="G2922" s="70">
        <f t="shared" si="250"/>
        <v>0</v>
      </c>
      <c r="H2922" s="70">
        <f>SUM(G$2085:$G2922)/($A2922-273.15)</f>
        <v>0</v>
      </c>
      <c r="I2922" s="70">
        <f t="shared" si="251"/>
        <v>0</v>
      </c>
      <c r="J2922" s="70">
        <f t="shared" si="252"/>
        <v>0</v>
      </c>
      <c r="K2922" s="70">
        <f t="shared" si="253"/>
        <v>0</v>
      </c>
      <c r="M2922" s="70">
        <f t="shared" si="254"/>
        <v>0</v>
      </c>
      <c r="N2922" s="70">
        <f>SUM($M$2085:M2922)/($A2922-273.15)</f>
        <v>0</v>
      </c>
      <c r="O2922" s="70">
        <f t="shared" si="255"/>
        <v>0</v>
      </c>
      <c r="P2922" s="70">
        <f t="shared" si="256"/>
        <v>0</v>
      </c>
      <c r="Q2922" s="70">
        <f t="shared" si="257"/>
        <v>0</v>
      </c>
      <c r="S2922" s="8" t="e">
        <f t="shared" si="258"/>
        <v>#DIV/0!</v>
      </c>
      <c r="U2922" s="8">
        <f t="shared" si="246"/>
        <v>33.863812655814762</v>
      </c>
      <c r="V2922" s="8">
        <f t="shared" si="259"/>
        <v>0</v>
      </c>
      <c r="W2922" s="70">
        <f>SUM($V$2085:V2922)/($A2922-273.15)</f>
        <v>0</v>
      </c>
      <c r="X2922" s="70">
        <f t="shared" si="260"/>
        <v>0</v>
      </c>
      <c r="Y2922" s="70">
        <f t="shared" si="261"/>
        <v>0</v>
      </c>
    </row>
    <row r="2923" spans="1:25" s="8" customFormat="1" x14ac:dyDescent="0.25">
      <c r="A2923" s="70">
        <f t="shared" si="262"/>
        <v>1112.1500000000001</v>
      </c>
      <c r="B2923" s="70">
        <f t="shared" ref="B2923:B2986" si="263">21.87+(22.56/1000)*$A2923+(8.489*100000)/$A2923/$A2923-(4*0.000001)*$A2923*$A2923</f>
        <v>42.698918482299355</v>
      </c>
      <c r="C2923" s="70">
        <f t="shared" si="249"/>
        <v>34.964644910209508</v>
      </c>
      <c r="D2923" s="70">
        <f t="shared" si="247"/>
        <v>33.303667650346327</v>
      </c>
      <c r="E2923" s="70">
        <f t="shared" si="248"/>
        <v>34.964644910209508</v>
      </c>
      <c r="G2923" s="70">
        <f t="shared" si="250"/>
        <v>0</v>
      </c>
      <c r="H2923" s="70">
        <f>SUM(G$2085:$G2923)/($A2923-273.15)</f>
        <v>0</v>
      </c>
      <c r="I2923" s="70">
        <f t="shared" si="251"/>
        <v>0</v>
      </c>
      <c r="J2923" s="70">
        <f t="shared" si="252"/>
        <v>0</v>
      </c>
      <c r="K2923" s="70">
        <f t="shared" si="253"/>
        <v>0</v>
      </c>
      <c r="M2923" s="70">
        <f t="shared" si="254"/>
        <v>0</v>
      </c>
      <c r="N2923" s="70">
        <f>SUM($M$2085:M2923)/($A2923-273.15)</f>
        <v>0</v>
      </c>
      <c r="O2923" s="70">
        <f t="shared" si="255"/>
        <v>0</v>
      </c>
      <c r="P2923" s="70">
        <f t="shared" si="256"/>
        <v>0</v>
      </c>
      <c r="Q2923" s="70">
        <f t="shared" si="257"/>
        <v>0</v>
      </c>
      <c r="S2923" s="8" t="e">
        <f t="shared" si="258"/>
        <v>#DIV/0!</v>
      </c>
      <c r="U2923" s="8">
        <f t="shared" si="246"/>
        <v>33.868022043791072</v>
      </c>
      <c r="V2923" s="8">
        <f t="shared" si="259"/>
        <v>0</v>
      </c>
      <c r="W2923" s="70">
        <f>SUM($V$2085:V2923)/($A2923-273.15)</f>
        <v>0</v>
      </c>
      <c r="X2923" s="70">
        <f t="shared" si="260"/>
        <v>0</v>
      </c>
      <c r="Y2923" s="70">
        <f t="shared" si="261"/>
        <v>0</v>
      </c>
    </row>
    <row r="2924" spans="1:25" s="8" customFormat="1" x14ac:dyDescent="0.25">
      <c r="A2924" s="70">
        <f t="shared" si="262"/>
        <v>1113.1500000000001</v>
      </c>
      <c r="B2924" s="70">
        <f t="shared" si="263"/>
        <v>42.711344714016981</v>
      </c>
      <c r="C2924" s="70">
        <f t="shared" si="249"/>
        <v>34.968393139688416</v>
      </c>
      <c r="D2924" s="70">
        <f t="shared" si="247"/>
        <v>33.308880645373399</v>
      </c>
      <c r="E2924" s="70">
        <f t="shared" si="248"/>
        <v>34.968393139688416</v>
      </c>
      <c r="G2924" s="70">
        <f t="shared" si="250"/>
        <v>0</v>
      </c>
      <c r="H2924" s="70">
        <f>SUM(G$2085:$G2924)/($A2924-273.15)</f>
        <v>0</v>
      </c>
      <c r="I2924" s="70">
        <f t="shared" si="251"/>
        <v>0</v>
      </c>
      <c r="J2924" s="70">
        <f t="shared" si="252"/>
        <v>0</v>
      </c>
      <c r="K2924" s="70">
        <f t="shared" si="253"/>
        <v>0</v>
      </c>
      <c r="M2924" s="70">
        <f t="shared" si="254"/>
        <v>0</v>
      </c>
      <c r="N2924" s="70">
        <f>SUM($M$2085:M2924)/($A2924-273.15)</f>
        <v>0</v>
      </c>
      <c r="O2924" s="70">
        <f t="shared" si="255"/>
        <v>0</v>
      </c>
      <c r="P2924" s="70">
        <f t="shared" si="256"/>
        <v>0</v>
      </c>
      <c r="Q2924" s="70">
        <f t="shared" si="257"/>
        <v>0</v>
      </c>
      <c r="S2924" s="8" t="e">
        <f t="shared" si="258"/>
        <v>#DIV/0!</v>
      </c>
      <c r="U2924" s="8">
        <f t="shared" si="246"/>
        <v>33.872223780070549</v>
      </c>
      <c r="V2924" s="8">
        <f t="shared" si="259"/>
        <v>0</v>
      </c>
      <c r="W2924" s="70">
        <f>SUM($V$2085:V2924)/($A2924-273.15)</f>
        <v>0</v>
      </c>
      <c r="X2924" s="70">
        <f t="shared" si="260"/>
        <v>0</v>
      </c>
      <c r="Y2924" s="70">
        <f t="shared" si="261"/>
        <v>0</v>
      </c>
    </row>
    <row r="2925" spans="1:25" s="8" customFormat="1" x14ac:dyDescent="0.25">
      <c r="A2925" s="70">
        <f t="shared" si="262"/>
        <v>1114.1500000000001</v>
      </c>
      <c r="B2925" s="70">
        <f t="shared" si="263"/>
        <v>42.72376626310227</v>
      </c>
      <c r="C2925" s="70">
        <f t="shared" si="249"/>
        <v>34.972139482305899</v>
      </c>
      <c r="D2925" s="70">
        <f t="shared" si="247"/>
        <v>33.314088085555248</v>
      </c>
      <c r="E2925" s="70">
        <f t="shared" si="248"/>
        <v>34.972139482305899</v>
      </c>
      <c r="G2925" s="70">
        <f t="shared" si="250"/>
        <v>0</v>
      </c>
      <c r="H2925" s="70">
        <f>SUM(G$2085:$G2925)/($A2925-273.15)</f>
        <v>0</v>
      </c>
      <c r="I2925" s="70">
        <f t="shared" si="251"/>
        <v>0</v>
      </c>
      <c r="J2925" s="70">
        <f t="shared" si="252"/>
        <v>0</v>
      </c>
      <c r="K2925" s="70">
        <f t="shared" si="253"/>
        <v>0</v>
      </c>
      <c r="M2925" s="70">
        <f t="shared" si="254"/>
        <v>0</v>
      </c>
      <c r="N2925" s="70">
        <f>SUM($M$2085:M2925)/($A2925-273.15)</f>
        <v>0</v>
      </c>
      <c r="O2925" s="70">
        <f t="shared" si="255"/>
        <v>0</v>
      </c>
      <c r="P2925" s="70">
        <f t="shared" si="256"/>
        <v>0</v>
      </c>
      <c r="Q2925" s="70">
        <f t="shared" si="257"/>
        <v>0</v>
      </c>
      <c r="S2925" s="8" t="e">
        <f t="shared" si="258"/>
        <v>#DIV/0!</v>
      </c>
      <c r="U2925" s="8">
        <f t="shared" si="246"/>
        <v>33.876417890446739</v>
      </c>
      <c r="V2925" s="8">
        <f t="shared" si="259"/>
        <v>0</v>
      </c>
      <c r="W2925" s="70">
        <f>SUM($V$2085:V2925)/($A2925-273.15)</f>
        <v>0</v>
      </c>
      <c r="X2925" s="70">
        <f t="shared" si="260"/>
        <v>0</v>
      </c>
      <c r="Y2925" s="70">
        <f t="shared" si="261"/>
        <v>0</v>
      </c>
    </row>
    <row r="2926" spans="1:25" s="8" customFormat="1" x14ac:dyDescent="0.25">
      <c r="A2926" s="70">
        <f t="shared" si="262"/>
        <v>1115.1500000000001</v>
      </c>
      <c r="B2926" s="70">
        <f t="shared" si="263"/>
        <v>42.736183117661291</v>
      </c>
      <c r="C2926" s="70">
        <f t="shared" si="249"/>
        <v>34.975883942066275</v>
      </c>
      <c r="D2926" s="70">
        <f t="shared" si="247"/>
        <v>33.319289966506403</v>
      </c>
      <c r="E2926" s="70">
        <f t="shared" si="248"/>
        <v>34.975883942066275</v>
      </c>
      <c r="G2926" s="70">
        <f t="shared" si="250"/>
        <v>0</v>
      </c>
      <c r="H2926" s="70">
        <f>SUM(G$2085:$G2926)/($A2926-273.15)</f>
        <v>0</v>
      </c>
      <c r="I2926" s="70">
        <f t="shared" si="251"/>
        <v>0</v>
      </c>
      <c r="J2926" s="70">
        <f t="shared" si="252"/>
        <v>0</v>
      </c>
      <c r="K2926" s="70">
        <f t="shared" si="253"/>
        <v>0</v>
      </c>
      <c r="M2926" s="70">
        <f t="shared" si="254"/>
        <v>0</v>
      </c>
      <c r="N2926" s="70">
        <f>SUM($M$2085:M2926)/($A2926-273.15)</f>
        <v>0</v>
      </c>
      <c r="O2926" s="70">
        <f t="shared" si="255"/>
        <v>0</v>
      </c>
      <c r="P2926" s="70">
        <f t="shared" si="256"/>
        <v>0</v>
      </c>
      <c r="Q2926" s="70">
        <f t="shared" si="257"/>
        <v>0</v>
      </c>
      <c r="S2926" s="8" t="e">
        <f t="shared" si="258"/>
        <v>#DIV/0!</v>
      </c>
      <c r="U2926" s="8">
        <f t="shared" si="246"/>
        <v>33.880604400597598</v>
      </c>
      <c r="V2926" s="8">
        <f t="shared" si="259"/>
        <v>0</v>
      </c>
      <c r="W2926" s="70">
        <f>SUM($V$2085:V2926)/($A2926-273.15)</f>
        <v>0</v>
      </c>
      <c r="X2926" s="70">
        <f t="shared" si="260"/>
        <v>0</v>
      </c>
      <c r="Y2926" s="70">
        <f t="shared" si="261"/>
        <v>0</v>
      </c>
    </row>
    <row r="2927" spans="1:25" s="8" customFormat="1" x14ac:dyDescent="0.25">
      <c r="A2927" s="70">
        <f t="shared" si="262"/>
        <v>1116.1500000000001</v>
      </c>
      <c r="B2927" s="70">
        <f t="shared" si="263"/>
        <v>42.748595265853339</v>
      </c>
      <c r="C2927" s="70">
        <f t="shared" si="249"/>
        <v>34.979626522955961</v>
      </c>
      <c r="D2927" s="70">
        <f t="shared" si="247"/>
        <v>33.324486283861077</v>
      </c>
      <c r="E2927" s="70">
        <f t="shared" si="248"/>
        <v>34.979626522955961</v>
      </c>
      <c r="G2927" s="70">
        <f t="shared" si="250"/>
        <v>0</v>
      </c>
      <c r="H2927" s="70">
        <f>SUM(G$2085:$G2927)/($A2927-273.15)</f>
        <v>0</v>
      </c>
      <c r="I2927" s="70">
        <f t="shared" si="251"/>
        <v>0</v>
      </c>
      <c r="J2927" s="70">
        <f t="shared" si="252"/>
        <v>0</v>
      </c>
      <c r="K2927" s="70">
        <f t="shared" si="253"/>
        <v>0</v>
      </c>
      <c r="M2927" s="70">
        <f t="shared" si="254"/>
        <v>0</v>
      </c>
      <c r="N2927" s="70">
        <f>SUM($M$2085:M2927)/($A2927-273.15)</f>
        <v>0</v>
      </c>
      <c r="O2927" s="70">
        <f t="shared" si="255"/>
        <v>0</v>
      </c>
      <c r="P2927" s="70">
        <f t="shared" si="256"/>
        <v>0</v>
      </c>
      <c r="Q2927" s="70">
        <f t="shared" si="257"/>
        <v>0</v>
      </c>
      <c r="S2927" s="8" t="e">
        <f t="shared" si="258"/>
        <v>#DIV/0!</v>
      </c>
      <c r="U2927" s="8">
        <f t="shared" si="246"/>
        <v>33.884783336086102</v>
      </c>
      <c r="V2927" s="8">
        <f t="shared" si="259"/>
        <v>0</v>
      </c>
      <c r="W2927" s="70">
        <f>SUM($V$2085:V2927)/($A2927-273.15)</f>
        <v>0</v>
      </c>
      <c r="X2927" s="70">
        <f t="shared" si="260"/>
        <v>0</v>
      </c>
      <c r="Y2927" s="70">
        <f t="shared" si="261"/>
        <v>0</v>
      </c>
    </row>
    <row r="2928" spans="1:25" s="8" customFormat="1" x14ac:dyDescent="0.25">
      <c r="A2928" s="70">
        <f t="shared" si="262"/>
        <v>1117.1500000000001</v>
      </c>
      <c r="B2928" s="70">
        <f t="shared" si="263"/>
        <v>42.761002695890731</v>
      </c>
      <c r="C2928" s="70">
        <f t="shared" si="249"/>
        <v>34.983367228943557</v>
      </c>
      <c r="D2928" s="70">
        <f t="shared" si="247"/>
        <v>33.329677033272986</v>
      </c>
      <c r="E2928" s="70">
        <f t="shared" si="248"/>
        <v>34.983367228943557</v>
      </c>
      <c r="G2928" s="70">
        <f t="shared" si="250"/>
        <v>0</v>
      </c>
      <c r="H2928" s="70">
        <f>SUM(G$2085:$G2928)/($A2928-273.15)</f>
        <v>0</v>
      </c>
      <c r="I2928" s="70">
        <f t="shared" si="251"/>
        <v>0</v>
      </c>
      <c r="J2928" s="70">
        <f t="shared" si="252"/>
        <v>0</v>
      </c>
      <c r="K2928" s="70">
        <f t="shared" si="253"/>
        <v>0</v>
      </c>
      <c r="M2928" s="70">
        <f t="shared" si="254"/>
        <v>0</v>
      </c>
      <c r="N2928" s="70">
        <f>SUM($M$2085:M2928)/($A2928-273.15)</f>
        <v>0</v>
      </c>
      <c r="O2928" s="70">
        <f t="shared" si="255"/>
        <v>0</v>
      </c>
      <c r="P2928" s="70">
        <f t="shared" si="256"/>
        <v>0</v>
      </c>
      <c r="Q2928" s="70">
        <f t="shared" si="257"/>
        <v>0</v>
      </c>
      <c r="S2928" s="8" t="e">
        <f t="shared" si="258"/>
        <v>#DIV/0!</v>
      </c>
      <c r="U2928" s="8">
        <f t="shared" si="246"/>
        <v>33.888954722360843</v>
      </c>
      <c r="V2928" s="8">
        <f t="shared" si="259"/>
        <v>0</v>
      </c>
      <c r="W2928" s="70">
        <f>SUM($V$2085:V2928)/($A2928-273.15)</f>
        <v>0</v>
      </c>
      <c r="X2928" s="70">
        <f t="shared" si="260"/>
        <v>0</v>
      </c>
      <c r="Y2928" s="70">
        <f t="shared" si="261"/>
        <v>0</v>
      </c>
    </row>
    <row r="2929" spans="1:25" s="8" customFormat="1" x14ac:dyDescent="0.25">
      <c r="A2929" s="70">
        <f t="shared" si="262"/>
        <v>1118.1500000000001</v>
      </c>
      <c r="B2929" s="70">
        <f t="shared" si="263"/>
        <v>42.773405396038441</v>
      </c>
      <c r="C2929" s="70">
        <f t="shared" si="249"/>
        <v>34.987106063979873</v>
      </c>
      <c r="D2929" s="70">
        <f t="shared" si="247"/>
        <v>33.334862210415302</v>
      </c>
      <c r="E2929" s="70">
        <f t="shared" si="248"/>
        <v>34.987106063979873</v>
      </c>
      <c r="G2929" s="70">
        <f t="shared" si="250"/>
        <v>0</v>
      </c>
      <c r="H2929" s="70">
        <f>SUM(G$2085:$G2929)/($A2929-273.15)</f>
        <v>0</v>
      </c>
      <c r="I2929" s="70">
        <f t="shared" si="251"/>
        <v>0</v>
      </c>
      <c r="J2929" s="70">
        <f t="shared" si="252"/>
        <v>0</v>
      </c>
      <c r="K2929" s="70">
        <f t="shared" si="253"/>
        <v>0</v>
      </c>
      <c r="M2929" s="70">
        <f t="shared" si="254"/>
        <v>0</v>
      </c>
      <c r="N2929" s="70">
        <f>SUM($M$2085:M2929)/($A2929-273.15)</f>
        <v>0</v>
      </c>
      <c r="O2929" s="70">
        <f t="shared" si="255"/>
        <v>0</v>
      </c>
      <c r="P2929" s="70">
        <f t="shared" si="256"/>
        <v>0</v>
      </c>
      <c r="Q2929" s="70">
        <f t="shared" si="257"/>
        <v>0</v>
      </c>
      <c r="S2929" s="8" t="e">
        <f t="shared" si="258"/>
        <v>#DIV/0!</v>
      </c>
      <c r="U2929" s="8">
        <f t="shared" si="246"/>
        <v>33.893118584756706</v>
      </c>
      <c r="V2929" s="8">
        <f t="shared" si="259"/>
        <v>0</v>
      </c>
      <c r="W2929" s="70">
        <f>SUM($V$2085:V2929)/($A2929-273.15)</f>
        <v>0</v>
      </c>
      <c r="X2929" s="70">
        <f t="shared" si="260"/>
        <v>0</v>
      </c>
      <c r="Y2929" s="70">
        <f t="shared" si="261"/>
        <v>0</v>
      </c>
    </row>
    <row r="2930" spans="1:25" s="8" customFormat="1" x14ac:dyDescent="0.25">
      <c r="A2930" s="70">
        <f t="shared" si="262"/>
        <v>1119.1500000000001</v>
      </c>
      <c r="B2930" s="70">
        <f t="shared" si="263"/>
        <v>42.785803354613869</v>
      </c>
      <c r="C2930" s="70">
        <f t="shared" si="249"/>
        <v>34.990843031998132</v>
      </c>
      <c r="D2930" s="70">
        <f t="shared" si="247"/>
        <v>33.340041810980466</v>
      </c>
      <c r="E2930" s="70">
        <f t="shared" si="248"/>
        <v>34.990843031998132</v>
      </c>
      <c r="G2930" s="70">
        <f t="shared" si="250"/>
        <v>0</v>
      </c>
      <c r="H2930" s="70">
        <f>SUM(G$2085:$G2930)/($A2930-273.15)</f>
        <v>0</v>
      </c>
      <c r="I2930" s="70">
        <f t="shared" si="251"/>
        <v>0</v>
      </c>
      <c r="J2930" s="70">
        <f t="shared" si="252"/>
        <v>0</v>
      </c>
      <c r="K2930" s="70">
        <f t="shared" si="253"/>
        <v>0</v>
      </c>
      <c r="M2930" s="70">
        <f t="shared" si="254"/>
        <v>0</v>
      </c>
      <c r="N2930" s="70">
        <f>SUM($M$2085:M2930)/($A2930-273.15)</f>
        <v>0</v>
      </c>
      <c r="O2930" s="70">
        <f t="shared" si="255"/>
        <v>0</v>
      </c>
      <c r="P2930" s="70">
        <f t="shared" si="256"/>
        <v>0</v>
      </c>
      <c r="Q2930" s="70">
        <f t="shared" si="257"/>
        <v>0</v>
      </c>
      <c r="S2930" s="8" t="e">
        <f t="shared" si="258"/>
        <v>#DIV/0!</v>
      </c>
      <c r="U2930" s="8">
        <f t="shared" si="246"/>
        <v>33.897274948495401</v>
      </c>
      <c r="V2930" s="8">
        <f t="shared" si="259"/>
        <v>0</v>
      </c>
      <c r="W2930" s="70">
        <f>SUM($V$2085:V2930)/($A2930-273.15)</f>
        <v>0</v>
      </c>
      <c r="X2930" s="70">
        <f t="shared" si="260"/>
        <v>0</v>
      </c>
      <c r="Y2930" s="70">
        <f t="shared" si="261"/>
        <v>0</v>
      </c>
    </row>
    <row r="2931" spans="1:25" s="8" customFormat="1" x14ac:dyDescent="0.25">
      <c r="A2931" s="70">
        <f t="shared" si="262"/>
        <v>1120.1500000000001</v>
      </c>
      <c r="B2931" s="70">
        <f t="shared" si="263"/>
        <v>42.798196559986515</v>
      </c>
      <c r="C2931" s="70">
        <f t="shared" si="249"/>
        <v>34.994578136913958</v>
      </c>
      <c r="D2931" s="70">
        <f t="shared" si="247"/>
        <v>33.34521583068021</v>
      </c>
      <c r="E2931" s="70">
        <f t="shared" si="248"/>
        <v>34.994578136913958</v>
      </c>
      <c r="G2931" s="70">
        <f t="shared" si="250"/>
        <v>0</v>
      </c>
      <c r="H2931" s="70">
        <f>SUM(G$2085:$G2931)/($A2931-273.15)</f>
        <v>0</v>
      </c>
      <c r="I2931" s="70">
        <f t="shared" si="251"/>
        <v>0</v>
      </c>
      <c r="J2931" s="70">
        <f t="shared" si="252"/>
        <v>0</v>
      </c>
      <c r="K2931" s="70">
        <f t="shared" si="253"/>
        <v>0</v>
      </c>
      <c r="M2931" s="70">
        <f t="shared" si="254"/>
        <v>0</v>
      </c>
      <c r="N2931" s="70">
        <f>SUM($M$2085:M2931)/($A2931-273.15)</f>
        <v>0</v>
      </c>
      <c r="O2931" s="70">
        <f t="shared" si="255"/>
        <v>0</v>
      </c>
      <c r="P2931" s="70">
        <f t="shared" si="256"/>
        <v>0</v>
      </c>
      <c r="Q2931" s="70">
        <f t="shared" si="257"/>
        <v>0</v>
      </c>
      <c r="S2931" s="8" t="e">
        <f t="shared" si="258"/>
        <v>#DIV/0!</v>
      </c>
      <c r="U2931" s="8">
        <f t="shared" si="246"/>
        <v>33.901423838686135</v>
      </c>
      <c r="V2931" s="8">
        <f t="shared" si="259"/>
        <v>0</v>
      </c>
      <c r="W2931" s="70">
        <f>SUM($V$2085:V2931)/($A2931-273.15)</f>
        <v>0</v>
      </c>
      <c r="X2931" s="70">
        <f t="shared" si="260"/>
        <v>0</v>
      </c>
      <c r="Y2931" s="70">
        <f t="shared" si="261"/>
        <v>0</v>
      </c>
    </row>
    <row r="2932" spans="1:25" s="8" customFormat="1" x14ac:dyDescent="0.25">
      <c r="A2932" s="70">
        <f t="shared" si="262"/>
        <v>1121.1500000000001</v>
      </c>
      <c r="B2932" s="70">
        <f t="shared" si="263"/>
        <v>42.810585000577746</v>
      </c>
      <c r="C2932" s="70">
        <f t="shared" si="249"/>
        <v>34.998311382625566</v>
      </c>
      <c r="D2932" s="70">
        <f t="shared" si="247"/>
        <v>33.350384265245317</v>
      </c>
      <c r="E2932" s="70">
        <f t="shared" si="248"/>
        <v>34.998311382625566</v>
      </c>
      <c r="G2932" s="70">
        <f t="shared" si="250"/>
        <v>0</v>
      </c>
      <c r="H2932" s="70">
        <f>SUM(G$2085:$G2932)/($A2932-273.15)</f>
        <v>0</v>
      </c>
      <c r="I2932" s="70">
        <f t="shared" si="251"/>
        <v>0</v>
      </c>
      <c r="J2932" s="70">
        <f t="shared" si="252"/>
        <v>0</v>
      </c>
      <c r="K2932" s="70">
        <f t="shared" si="253"/>
        <v>0</v>
      </c>
      <c r="M2932" s="70">
        <f t="shared" si="254"/>
        <v>0</v>
      </c>
      <c r="N2932" s="70">
        <f>SUM($M$2085:M2932)/($A2932-273.15)</f>
        <v>0</v>
      </c>
      <c r="O2932" s="70">
        <f t="shared" si="255"/>
        <v>0</v>
      </c>
      <c r="P2932" s="70">
        <f t="shared" si="256"/>
        <v>0</v>
      </c>
      <c r="Q2932" s="70">
        <f t="shared" si="257"/>
        <v>0</v>
      </c>
      <c r="S2932" s="8" t="e">
        <f t="shared" si="258"/>
        <v>#DIV/0!</v>
      </c>
      <c r="U2932" s="8">
        <f t="shared" si="246"/>
        <v>33.905565280326165</v>
      </c>
      <c r="V2932" s="8">
        <f t="shared" si="259"/>
        <v>0</v>
      </c>
      <c r="W2932" s="70">
        <f>SUM($V$2085:V2932)/($A2932-273.15)</f>
        <v>0</v>
      </c>
      <c r="X2932" s="70">
        <f t="shared" si="260"/>
        <v>0</v>
      </c>
      <c r="Y2932" s="70">
        <f t="shared" si="261"/>
        <v>0</v>
      </c>
    </row>
    <row r="2933" spans="1:25" s="8" customFormat="1" x14ac:dyDescent="0.25">
      <c r="A2933" s="70">
        <f t="shared" si="262"/>
        <v>1122.1500000000001</v>
      </c>
      <c r="B2933" s="70">
        <f t="shared" si="263"/>
        <v>42.822968664860461</v>
      </c>
      <c r="C2933" s="70">
        <f t="shared" si="249"/>
        <v>35.002042773013763</v>
      </c>
      <c r="D2933" s="70">
        <f t="shared" si="247"/>
        <v>33.355547110425633</v>
      </c>
      <c r="E2933" s="70">
        <f t="shared" si="248"/>
        <v>35.002042773013763</v>
      </c>
      <c r="G2933" s="70">
        <f t="shared" si="250"/>
        <v>0</v>
      </c>
      <c r="H2933" s="70">
        <f>SUM(G$2085:$G2933)/($A2933-273.15)</f>
        <v>0</v>
      </c>
      <c r="I2933" s="70">
        <f t="shared" si="251"/>
        <v>0</v>
      </c>
      <c r="J2933" s="70">
        <f t="shared" si="252"/>
        <v>0</v>
      </c>
      <c r="K2933" s="70">
        <f t="shared" si="253"/>
        <v>0</v>
      </c>
      <c r="M2933" s="70">
        <f t="shared" si="254"/>
        <v>0</v>
      </c>
      <c r="N2933" s="70">
        <f>SUM($M$2085:M2933)/($A2933-273.15)</f>
        <v>0</v>
      </c>
      <c r="O2933" s="70">
        <f t="shared" si="255"/>
        <v>0</v>
      </c>
      <c r="P2933" s="70">
        <f t="shared" si="256"/>
        <v>0</v>
      </c>
      <c r="Q2933" s="70">
        <f t="shared" si="257"/>
        <v>0</v>
      </c>
      <c r="S2933" s="8" t="e">
        <f t="shared" si="258"/>
        <v>#DIV/0!</v>
      </c>
      <c r="U2933" s="8">
        <f t="shared" si="246"/>
        <v>33.909699298301426</v>
      </c>
      <c r="V2933" s="8">
        <f t="shared" si="259"/>
        <v>0</v>
      </c>
      <c r="W2933" s="70">
        <f>SUM($V$2085:V2933)/($A2933-273.15)</f>
        <v>0</v>
      </c>
      <c r="X2933" s="70">
        <f t="shared" si="260"/>
        <v>0</v>
      </c>
      <c r="Y2933" s="70">
        <f t="shared" si="261"/>
        <v>0</v>
      </c>
    </row>
    <row r="2934" spans="1:25" s="8" customFormat="1" x14ac:dyDescent="0.25">
      <c r="A2934" s="70">
        <f t="shared" si="262"/>
        <v>1123.1500000000001</v>
      </c>
      <c r="B2934" s="70">
        <f t="shared" si="263"/>
        <v>42.835347541358914</v>
      </c>
      <c r="C2934" s="70">
        <f t="shared" si="249"/>
        <v>35.005772311942131</v>
      </c>
      <c r="D2934" s="70">
        <f t="shared" si="247"/>
        <v>33.360704361989882</v>
      </c>
      <c r="E2934" s="70">
        <f t="shared" si="248"/>
        <v>35.005772311942131</v>
      </c>
      <c r="G2934" s="70">
        <f t="shared" si="250"/>
        <v>0</v>
      </c>
      <c r="H2934" s="70">
        <f>SUM(G$2085:$G2934)/($A2934-273.15)</f>
        <v>0</v>
      </c>
      <c r="I2934" s="70">
        <f t="shared" si="251"/>
        <v>0</v>
      </c>
      <c r="J2934" s="70">
        <f t="shared" si="252"/>
        <v>0</v>
      </c>
      <c r="K2934" s="70">
        <f t="shared" si="253"/>
        <v>0</v>
      </c>
      <c r="M2934" s="70">
        <f t="shared" si="254"/>
        <v>0</v>
      </c>
      <c r="N2934" s="70">
        <f>SUM($M$2085:M2934)/($A2934-273.15)</f>
        <v>0</v>
      </c>
      <c r="O2934" s="70">
        <f t="shared" si="255"/>
        <v>0</v>
      </c>
      <c r="P2934" s="70">
        <f t="shared" si="256"/>
        <v>0</v>
      </c>
      <c r="Q2934" s="70">
        <f t="shared" si="257"/>
        <v>0</v>
      </c>
      <c r="S2934" s="8" t="e">
        <f t="shared" si="258"/>
        <v>#DIV/0!</v>
      </c>
      <c r="U2934" s="8">
        <f t="shared" si="246"/>
        <v>33.913825917387122</v>
      </c>
      <c r="V2934" s="8">
        <f t="shared" si="259"/>
        <v>0</v>
      </c>
      <c r="W2934" s="70">
        <f>SUM($V$2085:V2934)/($A2934-273.15)</f>
        <v>0</v>
      </c>
      <c r="X2934" s="70">
        <f t="shared" si="260"/>
        <v>0</v>
      </c>
      <c r="Y2934" s="70">
        <f t="shared" si="261"/>
        <v>0</v>
      </c>
    </row>
    <row r="2935" spans="1:25" s="8" customFormat="1" x14ac:dyDescent="0.25">
      <c r="A2935" s="70">
        <f t="shared" si="262"/>
        <v>1124.1500000000001</v>
      </c>
      <c r="B2935" s="70">
        <f t="shared" si="263"/>
        <v>42.847721618648336</v>
      </c>
      <c r="C2935" s="70">
        <f t="shared" si="249"/>
        <v>35.009500003257052</v>
      </c>
      <c r="D2935" s="70">
        <f t="shared" si="247"/>
        <v>33.365856015725598</v>
      </c>
      <c r="E2935" s="70">
        <f t="shared" si="248"/>
        <v>35.009500003257052</v>
      </c>
      <c r="G2935" s="70">
        <f t="shared" si="250"/>
        <v>0</v>
      </c>
      <c r="H2935" s="70">
        <f>SUM(G$2085:$G2935)/($A2935-273.15)</f>
        <v>0</v>
      </c>
      <c r="I2935" s="70">
        <f t="shared" si="251"/>
        <v>0</v>
      </c>
      <c r="J2935" s="70">
        <f t="shared" si="252"/>
        <v>0</v>
      </c>
      <c r="K2935" s="70">
        <f t="shared" si="253"/>
        <v>0</v>
      </c>
      <c r="M2935" s="70">
        <f t="shared" si="254"/>
        <v>0</v>
      </c>
      <c r="N2935" s="70">
        <f>SUM($M$2085:M2935)/($A2935-273.15)</f>
        <v>0</v>
      </c>
      <c r="O2935" s="70">
        <f t="shared" si="255"/>
        <v>0</v>
      </c>
      <c r="P2935" s="70">
        <f t="shared" si="256"/>
        <v>0</v>
      </c>
      <c r="Q2935" s="70">
        <f t="shared" si="257"/>
        <v>0</v>
      </c>
      <c r="S2935" s="8" t="e">
        <f t="shared" si="258"/>
        <v>#DIV/0!</v>
      </c>
      <c r="U2935" s="8">
        <f t="shared" si="246"/>
        <v>33.917945162248294</v>
      </c>
      <c r="V2935" s="8">
        <f t="shared" si="259"/>
        <v>0</v>
      </c>
      <c r="W2935" s="70">
        <f>SUM($V$2085:V2935)/($A2935-273.15)</f>
        <v>0</v>
      </c>
      <c r="X2935" s="70">
        <f t="shared" si="260"/>
        <v>0</v>
      </c>
      <c r="Y2935" s="70">
        <f t="shared" si="261"/>
        <v>0</v>
      </c>
    </row>
    <row r="2936" spans="1:25" s="8" customFormat="1" x14ac:dyDescent="0.25">
      <c r="A2936" s="70">
        <f t="shared" si="262"/>
        <v>1125.1500000000001</v>
      </c>
      <c r="B2936" s="70">
        <f t="shared" si="263"/>
        <v>42.860090885354694</v>
      </c>
      <c r="C2936" s="70">
        <f t="shared" si="249"/>
        <v>35.013225850787826</v>
      </c>
      <c r="D2936" s="70">
        <f t="shared" si="247"/>
        <v>33.371002067439058</v>
      </c>
      <c r="E2936" s="70">
        <f t="shared" si="248"/>
        <v>35.013225850787826</v>
      </c>
      <c r="G2936" s="70">
        <f t="shared" si="250"/>
        <v>0</v>
      </c>
      <c r="H2936" s="70">
        <f>SUM(G$2085:$G2936)/($A2936-273.15)</f>
        <v>0</v>
      </c>
      <c r="I2936" s="70">
        <f t="shared" si="251"/>
        <v>0</v>
      </c>
      <c r="J2936" s="70">
        <f t="shared" si="252"/>
        <v>0</v>
      </c>
      <c r="K2936" s="70">
        <f t="shared" si="253"/>
        <v>0</v>
      </c>
      <c r="M2936" s="70">
        <f t="shared" si="254"/>
        <v>0</v>
      </c>
      <c r="N2936" s="70">
        <f>SUM($M$2085:M2936)/($A2936-273.15)</f>
        <v>0</v>
      </c>
      <c r="O2936" s="70">
        <f t="shared" si="255"/>
        <v>0</v>
      </c>
      <c r="P2936" s="70">
        <f t="shared" si="256"/>
        <v>0</v>
      </c>
      <c r="Q2936" s="70">
        <f t="shared" si="257"/>
        <v>0</v>
      </c>
      <c r="S2936" s="8" t="e">
        <f t="shared" si="258"/>
        <v>#DIV/0!</v>
      </c>
      <c r="U2936" s="8">
        <f t="shared" si="246"/>
        <v>33.922057057440441</v>
      </c>
      <c r="V2936" s="8">
        <f t="shared" si="259"/>
        <v>0</v>
      </c>
      <c r="W2936" s="70">
        <f>SUM($V$2085:V2936)/($A2936-273.15)</f>
        <v>0</v>
      </c>
      <c r="X2936" s="70">
        <f t="shared" si="260"/>
        <v>0</v>
      </c>
      <c r="Y2936" s="70">
        <f t="shared" si="261"/>
        <v>0</v>
      </c>
    </row>
    <row r="2937" spans="1:25" s="8" customFormat="1" x14ac:dyDescent="0.25">
      <c r="A2937" s="70">
        <f t="shared" si="262"/>
        <v>1126.1500000000001</v>
      </c>
      <c r="B2937" s="70">
        <f t="shared" si="263"/>
        <v>42.872455330154466</v>
      </c>
      <c r="C2937" s="70">
        <f t="shared" si="249"/>
        <v>35.016949858346756</v>
      </c>
      <c r="D2937" s="70">
        <f t="shared" si="247"/>
        <v>33.376142512955141</v>
      </c>
      <c r="E2937" s="70">
        <f t="shared" si="248"/>
        <v>35.016949858346756</v>
      </c>
      <c r="G2937" s="70">
        <f t="shared" si="250"/>
        <v>0</v>
      </c>
      <c r="H2937" s="70">
        <f>SUM(G$2085:$G2937)/($A2937-273.15)</f>
        <v>0</v>
      </c>
      <c r="I2937" s="70">
        <f t="shared" si="251"/>
        <v>0</v>
      </c>
      <c r="J2937" s="70">
        <f t="shared" si="252"/>
        <v>0</v>
      </c>
      <c r="K2937" s="70">
        <f t="shared" si="253"/>
        <v>0</v>
      </c>
      <c r="M2937" s="70">
        <f t="shared" si="254"/>
        <v>0</v>
      </c>
      <c r="N2937" s="70">
        <f>SUM($M$2085:M2937)/($A2937-273.15)</f>
        <v>0</v>
      </c>
      <c r="O2937" s="70">
        <f t="shared" si="255"/>
        <v>0</v>
      </c>
      <c r="P2937" s="70">
        <f t="shared" si="256"/>
        <v>0</v>
      </c>
      <c r="Q2937" s="70">
        <f t="shared" si="257"/>
        <v>0</v>
      </c>
      <c r="S2937" s="8" t="e">
        <f t="shared" si="258"/>
        <v>#DIV/0!</v>
      </c>
      <c r="U2937" s="8">
        <f t="shared" si="246"/>
        <v>33.926161627410067</v>
      </c>
      <c r="V2937" s="8">
        <f t="shared" si="259"/>
        <v>0</v>
      </c>
      <c r="W2937" s="70">
        <f>SUM($V$2085:V2937)/($A2937-273.15)</f>
        <v>0</v>
      </c>
      <c r="X2937" s="70">
        <f t="shared" si="260"/>
        <v>0</v>
      </c>
      <c r="Y2937" s="70">
        <f t="shared" si="261"/>
        <v>0</v>
      </c>
    </row>
    <row r="2938" spans="1:25" s="8" customFormat="1" x14ac:dyDescent="0.25">
      <c r="A2938" s="70">
        <f t="shared" si="262"/>
        <v>1127.1500000000001</v>
      </c>
      <c r="B2938" s="70">
        <f t="shared" si="263"/>
        <v>42.884814941774323</v>
      </c>
      <c r="C2938" s="70">
        <f t="shared" si="249"/>
        <v>35.020672029729241</v>
      </c>
      <c r="D2938" s="70">
        <f t="shared" si="247"/>
        <v>33.381277348117223</v>
      </c>
      <c r="E2938" s="70">
        <f t="shared" si="248"/>
        <v>35.020672029729241</v>
      </c>
      <c r="G2938" s="70">
        <f t="shared" si="250"/>
        <v>0</v>
      </c>
      <c r="H2938" s="70">
        <f>SUM(G$2085:$G2938)/($A2938-273.15)</f>
        <v>0</v>
      </c>
      <c r="I2938" s="70">
        <f t="shared" si="251"/>
        <v>0</v>
      </c>
      <c r="J2938" s="70">
        <f t="shared" si="252"/>
        <v>0</v>
      </c>
      <c r="K2938" s="70">
        <f t="shared" si="253"/>
        <v>0</v>
      </c>
      <c r="M2938" s="70">
        <f t="shared" si="254"/>
        <v>0</v>
      </c>
      <c r="N2938" s="70">
        <f>SUM($M$2085:M2938)/($A2938-273.15)</f>
        <v>0</v>
      </c>
      <c r="O2938" s="70">
        <f t="shared" si="255"/>
        <v>0</v>
      </c>
      <c r="P2938" s="70">
        <f t="shared" si="256"/>
        <v>0</v>
      </c>
      <c r="Q2938" s="70">
        <f t="shared" si="257"/>
        <v>0</v>
      </c>
      <c r="S2938" s="8" t="e">
        <f t="shared" si="258"/>
        <v>#DIV/0!</v>
      </c>
      <c r="U2938" s="8">
        <f t="shared" si="246"/>
        <v>33.93025889649531</v>
      </c>
      <c r="V2938" s="8">
        <f t="shared" si="259"/>
        <v>0</v>
      </c>
      <c r="W2938" s="70">
        <f>SUM($V$2085:V2938)/($A2938-273.15)</f>
        <v>0</v>
      </c>
      <c r="X2938" s="70">
        <f t="shared" si="260"/>
        <v>0</v>
      </c>
      <c r="Y2938" s="70">
        <f t="shared" si="261"/>
        <v>0</v>
      </c>
    </row>
    <row r="2939" spans="1:25" s="8" customFormat="1" x14ac:dyDescent="0.25">
      <c r="A2939" s="70">
        <f t="shared" si="262"/>
        <v>1128.1500000000001</v>
      </c>
      <c r="B2939" s="70">
        <f t="shared" si="263"/>
        <v>42.897169708990859</v>
      </c>
      <c r="C2939" s="70">
        <f t="shared" si="249"/>
        <v>35.024392368713883</v>
      </c>
      <c r="D2939" s="70">
        <f t="shared" si="247"/>
        <v>33.386406568787081</v>
      </c>
      <c r="E2939" s="70">
        <f t="shared" si="248"/>
        <v>35.024392368713883</v>
      </c>
      <c r="G2939" s="70">
        <f t="shared" si="250"/>
        <v>0</v>
      </c>
      <c r="H2939" s="70">
        <f>SUM(G$2085:$G2939)/($A2939-273.15)</f>
        <v>0</v>
      </c>
      <c r="I2939" s="70">
        <f t="shared" si="251"/>
        <v>0</v>
      </c>
      <c r="J2939" s="70">
        <f t="shared" si="252"/>
        <v>0</v>
      </c>
      <c r="K2939" s="70">
        <f t="shared" si="253"/>
        <v>0</v>
      </c>
      <c r="M2939" s="70">
        <f t="shared" si="254"/>
        <v>0</v>
      </c>
      <c r="N2939" s="70">
        <f>SUM($M$2085:M2939)/($A2939-273.15)</f>
        <v>0</v>
      </c>
      <c r="O2939" s="70">
        <f t="shared" si="255"/>
        <v>0</v>
      </c>
      <c r="P2939" s="70">
        <f t="shared" si="256"/>
        <v>0</v>
      </c>
      <c r="Q2939" s="70">
        <f t="shared" si="257"/>
        <v>0</v>
      </c>
      <c r="S2939" s="8" t="e">
        <f t="shared" si="258"/>
        <v>#DIV/0!</v>
      </c>
      <c r="U2939" s="8">
        <f t="shared" si="246"/>
        <v>33.934348888926458</v>
      </c>
      <c r="V2939" s="8">
        <f t="shared" si="259"/>
        <v>0</v>
      </c>
      <c r="W2939" s="70">
        <f>SUM($V$2085:V2939)/($A2939-273.15)</f>
        <v>0</v>
      </c>
      <c r="X2939" s="70">
        <f t="shared" si="260"/>
        <v>0</v>
      </c>
      <c r="Y2939" s="70">
        <f t="shared" si="261"/>
        <v>0</v>
      </c>
    </row>
    <row r="2940" spans="1:25" s="8" customFormat="1" x14ac:dyDescent="0.25">
      <c r="A2940" s="70">
        <f t="shared" si="262"/>
        <v>1129.1500000000001</v>
      </c>
      <c r="B2940" s="70">
        <f t="shared" si="263"/>
        <v>42.909519620630391</v>
      </c>
      <c r="C2940" s="70">
        <f t="shared" si="249"/>
        <v>35.028110879062538</v>
      </c>
      <c r="D2940" s="70">
        <f t="shared" si="247"/>
        <v>33.391530170844852</v>
      </c>
      <c r="E2940" s="70">
        <f t="shared" si="248"/>
        <v>35.028110879062538</v>
      </c>
      <c r="G2940" s="70">
        <f t="shared" si="250"/>
        <v>0</v>
      </c>
      <c r="H2940" s="70">
        <f>SUM(G$2085:$G2940)/($A2940-273.15)</f>
        <v>0</v>
      </c>
      <c r="I2940" s="70">
        <f t="shared" si="251"/>
        <v>0</v>
      </c>
      <c r="J2940" s="70">
        <f t="shared" si="252"/>
        <v>0</v>
      </c>
      <c r="K2940" s="70">
        <f t="shared" si="253"/>
        <v>0</v>
      </c>
      <c r="M2940" s="70">
        <f t="shared" si="254"/>
        <v>0</v>
      </c>
      <c r="N2940" s="70">
        <f>SUM($M$2085:M2940)/($A2940-273.15)</f>
        <v>0</v>
      </c>
      <c r="O2940" s="70">
        <f t="shared" si="255"/>
        <v>0</v>
      </c>
      <c r="P2940" s="70">
        <f t="shared" si="256"/>
        <v>0</v>
      </c>
      <c r="Q2940" s="70">
        <f t="shared" si="257"/>
        <v>0</v>
      </c>
      <c r="S2940" s="8" t="e">
        <f t="shared" si="258"/>
        <v>#DIV/0!</v>
      </c>
      <c r="U2940" s="8">
        <f t="shared" si="246"/>
        <v>33.938431628826564</v>
      </c>
      <c r="V2940" s="8">
        <f t="shared" si="259"/>
        <v>0</v>
      </c>
      <c r="W2940" s="70">
        <f>SUM($V$2085:V2940)/($A2940-273.15)</f>
        <v>0</v>
      </c>
      <c r="X2940" s="70">
        <f t="shared" si="260"/>
        <v>0</v>
      </c>
      <c r="Y2940" s="70">
        <f t="shared" si="261"/>
        <v>0</v>
      </c>
    </row>
    <row r="2941" spans="1:25" s="8" customFormat="1" x14ac:dyDescent="0.25">
      <c r="A2941" s="70">
        <f t="shared" si="262"/>
        <v>1130.1500000000001</v>
      </c>
      <c r="B2941" s="70">
        <f t="shared" si="263"/>
        <v>42.921864665568599</v>
      </c>
      <c r="C2941" s="70">
        <f t="shared" si="249"/>
        <v>35.031827564520441</v>
      </c>
      <c r="D2941" s="70">
        <f t="shared" si="247"/>
        <v>33.396648150188859</v>
      </c>
      <c r="E2941" s="70">
        <f t="shared" si="248"/>
        <v>35.031827564520441</v>
      </c>
      <c r="G2941" s="70">
        <f t="shared" si="250"/>
        <v>0</v>
      </c>
      <c r="H2941" s="70">
        <f>SUM(G$2085:$G2941)/($A2941-273.15)</f>
        <v>0</v>
      </c>
      <c r="I2941" s="70">
        <f t="shared" si="251"/>
        <v>0</v>
      </c>
      <c r="J2941" s="70">
        <f t="shared" si="252"/>
        <v>0</v>
      </c>
      <c r="K2941" s="70">
        <f t="shared" si="253"/>
        <v>0</v>
      </c>
      <c r="M2941" s="70">
        <f t="shared" si="254"/>
        <v>0</v>
      </c>
      <c r="N2941" s="70">
        <f>SUM($M$2085:M2941)/($A2941-273.15)</f>
        <v>0</v>
      </c>
      <c r="O2941" s="70">
        <f t="shared" si="255"/>
        <v>0</v>
      </c>
      <c r="P2941" s="70">
        <f t="shared" si="256"/>
        <v>0</v>
      </c>
      <c r="Q2941" s="70">
        <f t="shared" si="257"/>
        <v>0</v>
      </c>
      <c r="S2941" s="8" t="e">
        <f t="shared" si="258"/>
        <v>#DIV/0!</v>
      </c>
      <c r="U2941" s="8">
        <f t="shared" si="246"/>
        <v>33.942507140212015</v>
      </c>
      <c r="V2941" s="8">
        <f t="shared" si="259"/>
        <v>0</v>
      </c>
      <c r="W2941" s="70">
        <f>SUM($V$2085:V2941)/($A2941-273.15)</f>
        <v>0</v>
      </c>
      <c r="X2941" s="70">
        <f t="shared" si="260"/>
        <v>0</v>
      </c>
      <c r="Y2941" s="70">
        <f t="shared" si="261"/>
        <v>0</v>
      </c>
    </row>
    <row r="2942" spans="1:25" s="8" customFormat="1" x14ac:dyDescent="0.25">
      <c r="A2942" s="70">
        <f t="shared" si="262"/>
        <v>1131.1500000000001</v>
      </c>
      <c r="B2942" s="70">
        <f t="shared" si="263"/>
        <v>42.934204832730337</v>
      </c>
      <c r="C2942" s="70">
        <f t="shared" si="249"/>
        <v>35.035542428816264</v>
      </c>
      <c r="D2942" s="70">
        <f t="shared" si="247"/>
        <v>33.401760502735563</v>
      </c>
      <c r="E2942" s="70">
        <f t="shared" si="248"/>
        <v>35.035542428816264</v>
      </c>
      <c r="G2942" s="70">
        <f t="shared" si="250"/>
        <v>0</v>
      </c>
      <c r="H2942" s="70">
        <f>SUM(G$2085:$G2942)/($A2942-273.15)</f>
        <v>0</v>
      </c>
      <c r="I2942" s="70">
        <f t="shared" si="251"/>
        <v>0</v>
      </c>
      <c r="J2942" s="70">
        <f t="shared" si="252"/>
        <v>0</v>
      </c>
      <c r="K2942" s="70">
        <f t="shared" si="253"/>
        <v>0</v>
      </c>
      <c r="M2942" s="70">
        <f t="shared" si="254"/>
        <v>0</v>
      </c>
      <c r="N2942" s="70">
        <f>SUM($M$2085:M2942)/($A2942-273.15)</f>
        <v>0</v>
      </c>
      <c r="O2942" s="70">
        <f t="shared" si="255"/>
        <v>0</v>
      </c>
      <c r="P2942" s="70">
        <f t="shared" si="256"/>
        <v>0</v>
      </c>
      <c r="Q2942" s="70">
        <f t="shared" si="257"/>
        <v>0</v>
      </c>
      <c r="S2942" s="8" t="e">
        <f t="shared" si="258"/>
        <v>#DIV/0!</v>
      </c>
      <c r="U2942" s="8">
        <f t="shared" si="246"/>
        <v>33.946575446993066</v>
      </c>
      <c r="V2942" s="8">
        <f t="shared" si="259"/>
        <v>0</v>
      </c>
      <c r="W2942" s="70">
        <f>SUM($V$2085:V2942)/($A2942-273.15)</f>
        <v>0</v>
      </c>
      <c r="X2942" s="70">
        <f t="shared" si="260"/>
        <v>0</v>
      </c>
      <c r="Y2942" s="70">
        <f t="shared" si="261"/>
        <v>0</v>
      </c>
    </row>
    <row r="2943" spans="1:25" s="8" customFormat="1" x14ac:dyDescent="0.25">
      <c r="A2943" s="70">
        <f t="shared" si="262"/>
        <v>1132.1500000000001</v>
      </c>
      <c r="B2943" s="70">
        <f t="shared" si="263"/>
        <v>42.946540111089362</v>
      </c>
      <c r="C2943" s="70">
        <f t="shared" si="249"/>
        <v>35.039255475662223</v>
      </c>
      <c r="D2943" s="70">
        <f t="shared" si="247"/>
        <v>33.406867224419443</v>
      </c>
      <c r="E2943" s="70">
        <f t="shared" si="248"/>
        <v>35.039255475662223</v>
      </c>
      <c r="G2943" s="70">
        <f t="shared" si="250"/>
        <v>0</v>
      </c>
      <c r="H2943" s="70">
        <f>SUM(G$2085:$G2943)/($A2943-273.15)</f>
        <v>0</v>
      </c>
      <c r="I2943" s="70">
        <f t="shared" si="251"/>
        <v>0</v>
      </c>
      <c r="J2943" s="70">
        <f t="shared" si="252"/>
        <v>0</v>
      </c>
      <c r="K2943" s="70">
        <f t="shared" si="253"/>
        <v>0</v>
      </c>
      <c r="M2943" s="70">
        <f t="shared" si="254"/>
        <v>0</v>
      </c>
      <c r="N2943" s="70">
        <f>SUM($M$2085:M2943)/($A2943-273.15)</f>
        <v>0</v>
      </c>
      <c r="O2943" s="70">
        <f t="shared" si="255"/>
        <v>0</v>
      </c>
      <c r="P2943" s="70">
        <f t="shared" si="256"/>
        <v>0</v>
      </c>
      <c r="Q2943" s="70">
        <f t="shared" si="257"/>
        <v>0</v>
      </c>
      <c r="S2943" s="8" t="e">
        <f t="shared" si="258"/>
        <v>#DIV/0!</v>
      </c>
      <c r="U2943" s="8">
        <f t="shared" si="246"/>
        <v>33.950636572974432</v>
      </c>
      <c r="V2943" s="8">
        <f t="shared" si="259"/>
        <v>0</v>
      </c>
      <c r="W2943" s="70">
        <f>SUM($V$2085:V2943)/($A2943-273.15)</f>
        <v>0</v>
      </c>
      <c r="X2943" s="70">
        <f t="shared" si="260"/>
        <v>0</v>
      </c>
      <c r="Y2943" s="70">
        <f t="shared" si="261"/>
        <v>0</v>
      </c>
    </row>
    <row r="2944" spans="1:25" s="8" customFormat="1" x14ac:dyDescent="0.25">
      <c r="A2944" s="70">
        <f t="shared" si="262"/>
        <v>1133.1500000000001</v>
      </c>
      <c r="B2944" s="70">
        <f t="shared" si="263"/>
        <v>42.95887048966803</v>
      </c>
      <c r="C2944" s="70">
        <f t="shared" si="249"/>
        <v>35.042966708754179</v>
      </c>
      <c r="D2944" s="70">
        <f t="shared" si="247"/>
        <v>33.411968311192908</v>
      </c>
      <c r="E2944" s="70">
        <f t="shared" si="248"/>
        <v>35.042966708754179</v>
      </c>
      <c r="G2944" s="70">
        <f t="shared" si="250"/>
        <v>0</v>
      </c>
      <c r="H2944" s="70">
        <f>SUM(G$2085:$G2944)/($A2944-273.15)</f>
        <v>0</v>
      </c>
      <c r="I2944" s="70">
        <f t="shared" si="251"/>
        <v>0</v>
      </c>
      <c r="J2944" s="70">
        <f t="shared" si="252"/>
        <v>0</v>
      </c>
      <c r="K2944" s="70">
        <f t="shared" si="253"/>
        <v>0</v>
      </c>
      <c r="M2944" s="70">
        <f t="shared" si="254"/>
        <v>0</v>
      </c>
      <c r="N2944" s="70">
        <f>SUM($M$2085:M2944)/($A2944-273.15)</f>
        <v>0</v>
      </c>
      <c r="O2944" s="70">
        <f t="shared" si="255"/>
        <v>0</v>
      </c>
      <c r="P2944" s="70">
        <f t="shared" si="256"/>
        <v>0</v>
      </c>
      <c r="Q2944" s="70">
        <f t="shared" si="257"/>
        <v>0</v>
      </c>
      <c r="S2944" s="8" t="e">
        <f t="shared" si="258"/>
        <v>#DIV/0!</v>
      </c>
      <c r="U2944" s="8">
        <f t="shared" si="246"/>
        <v>33.954690541855825</v>
      </c>
      <c r="V2944" s="8">
        <f t="shared" si="259"/>
        <v>0</v>
      </c>
      <c r="W2944" s="70">
        <f>SUM($V$2085:V2944)/($A2944-273.15)</f>
        <v>0</v>
      </c>
      <c r="X2944" s="70">
        <f t="shared" si="260"/>
        <v>0</v>
      </c>
      <c r="Y2944" s="70">
        <f t="shared" si="261"/>
        <v>0</v>
      </c>
    </row>
    <row r="2945" spans="1:25" s="8" customFormat="1" x14ac:dyDescent="0.25">
      <c r="A2945" s="70">
        <f t="shared" si="262"/>
        <v>1134.1500000000001</v>
      </c>
      <c r="B2945" s="70">
        <f t="shared" si="263"/>
        <v>42.971195957537113</v>
      </c>
      <c r="C2945" s="70">
        <f t="shared" si="249"/>
        <v>35.046676131771697</v>
      </c>
      <c r="D2945" s="70">
        <f t="shared" si="247"/>
        <v>33.417063759026213</v>
      </c>
      <c r="E2945" s="70">
        <f t="shared" si="248"/>
        <v>35.046676131771697</v>
      </c>
      <c r="G2945" s="70">
        <f t="shared" si="250"/>
        <v>0</v>
      </c>
      <c r="H2945" s="70">
        <f>SUM(G$2085:$G2945)/($A2945-273.15)</f>
        <v>0</v>
      </c>
      <c r="I2945" s="70">
        <f t="shared" si="251"/>
        <v>0</v>
      </c>
      <c r="J2945" s="70">
        <f t="shared" si="252"/>
        <v>0</v>
      </c>
      <c r="K2945" s="70">
        <f t="shared" si="253"/>
        <v>0</v>
      </c>
      <c r="M2945" s="70">
        <f t="shared" si="254"/>
        <v>0</v>
      </c>
      <c r="N2945" s="70">
        <f>SUM($M$2085:M2945)/($A2945-273.15)</f>
        <v>0</v>
      </c>
      <c r="O2945" s="70">
        <f t="shared" si="255"/>
        <v>0</v>
      </c>
      <c r="P2945" s="70">
        <f t="shared" si="256"/>
        <v>0</v>
      </c>
      <c r="Q2945" s="70">
        <f t="shared" si="257"/>
        <v>0</v>
      </c>
      <c r="S2945" s="8" t="e">
        <f t="shared" si="258"/>
        <v>#DIV/0!</v>
      </c>
      <c r="U2945" s="8">
        <f t="shared" si="246"/>
        <v>33.958737377232552</v>
      </c>
      <c r="V2945" s="8">
        <f t="shared" si="259"/>
        <v>0</v>
      </c>
      <c r="W2945" s="70">
        <f>SUM($V$2085:V2945)/($A2945-273.15)</f>
        <v>0</v>
      </c>
      <c r="X2945" s="70">
        <f t="shared" si="260"/>
        <v>0</v>
      </c>
      <c r="Y2945" s="70">
        <f t="shared" si="261"/>
        <v>0</v>
      </c>
    </row>
    <row r="2946" spans="1:25" s="8" customFormat="1" x14ac:dyDescent="0.25">
      <c r="A2946" s="70">
        <f t="shared" si="262"/>
        <v>1135.1500000000001</v>
      </c>
      <c r="B2946" s="70">
        <f t="shared" si="263"/>
        <v>42.983516503815466</v>
      </c>
      <c r="C2946" s="70">
        <f t="shared" si="249"/>
        <v>35.050383748378124</v>
      </c>
      <c r="D2946" s="70">
        <f t="shared" si="247"/>
        <v>33.422153563907344</v>
      </c>
      <c r="E2946" s="70">
        <f t="shared" si="248"/>
        <v>35.050383748378124</v>
      </c>
      <c r="G2946" s="70">
        <f t="shared" si="250"/>
        <v>0</v>
      </c>
      <c r="H2946" s="70">
        <f>SUM(G$2085:$G2946)/($A2946-273.15)</f>
        <v>0</v>
      </c>
      <c r="I2946" s="70">
        <f t="shared" si="251"/>
        <v>0</v>
      </c>
      <c r="J2946" s="70">
        <f t="shared" si="252"/>
        <v>0</v>
      </c>
      <c r="K2946" s="70">
        <f t="shared" si="253"/>
        <v>0</v>
      </c>
      <c r="M2946" s="70">
        <f t="shared" si="254"/>
        <v>0</v>
      </c>
      <c r="N2946" s="70">
        <f>SUM($M$2085:M2946)/($A2946-273.15)</f>
        <v>0</v>
      </c>
      <c r="O2946" s="70">
        <f t="shared" si="255"/>
        <v>0</v>
      </c>
      <c r="P2946" s="70">
        <f t="shared" si="256"/>
        <v>0</v>
      </c>
      <c r="Q2946" s="70">
        <f t="shared" si="257"/>
        <v>0</v>
      </c>
      <c r="S2946" s="8" t="e">
        <f t="shared" si="258"/>
        <v>#DIV/0!</v>
      </c>
      <c r="U2946" s="8">
        <f t="shared" si="246"/>
        <v>33.962777102595993</v>
      </c>
      <c r="V2946" s="8">
        <f t="shared" si="259"/>
        <v>0</v>
      </c>
      <c r="W2946" s="70">
        <f>SUM($V$2085:V2946)/($A2946-273.15)</f>
        <v>0</v>
      </c>
      <c r="X2946" s="70">
        <f t="shared" si="260"/>
        <v>0</v>
      </c>
      <c r="Y2946" s="70">
        <f t="shared" si="261"/>
        <v>0</v>
      </c>
    </row>
    <row r="2947" spans="1:25" s="8" customFormat="1" x14ac:dyDescent="0.25">
      <c r="A2947" s="70">
        <f t="shared" si="262"/>
        <v>1136.1500000000001</v>
      </c>
      <c r="B2947" s="70">
        <f t="shared" si="263"/>
        <v>42.995832117669821</v>
      </c>
      <c r="C2947" s="70">
        <f t="shared" si="249"/>
        <v>35.054089562220717</v>
      </c>
      <c r="D2947" s="70">
        <f t="shared" si="247"/>
        <v>33.427237721841941</v>
      </c>
      <c r="E2947" s="70">
        <f t="shared" si="248"/>
        <v>35.054089562220717</v>
      </c>
      <c r="G2947" s="70">
        <f t="shared" si="250"/>
        <v>0</v>
      </c>
      <c r="H2947" s="70">
        <f>SUM(G$2085:$G2947)/($A2947-273.15)</f>
        <v>0</v>
      </c>
      <c r="I2947" s="70">
        <f t="shared" si="251"/>
        <v>0</v>
      </c>
      <c r="J2947" s="70">
        <f t="shared" si="252"/>
        <v>0</v>
      </c>
      <c r="K2947" s="70">
        <f t="shared" si="253"/>
        <v>0</v>
      </c>
      <c r="M2947" s="70">
        <f t="shared" si="254"/>
        <v>0</v>
      </c>
      <c r="N2947" s="70">
        <f>SUM($M$2085:M2947)/($A2947-273.15)</f>
        <v>0</v>
      </c>
      <c r="O2947" s="70">
        <f t="shared" si="255"/>
        <v>0</v>
      </c>
      <c r="P2947" s="70">
        <f t="shared" si="256"/>
        <v>0</v>
      </c>
      <c r="Q2947" s="70">
        <f t="shared" si="257"/>
        <v>0</v>
      </c>
      <c r="S2947" s="8" t="e">
        <f t="shared" si="258"/>
        <v>#DIV/0!</v>
      </c>
      <c r="U2947" s="8">
        <f t="shared" si="246"/>
        <v>33.966809741334217</v>
      </c>
      <c r="V2947" s="8">
        <f t="shared" si="259"/>
        <v>0</v>
      </c>
      <c r="W2947" s="70">
        <f>SUM($V$2085:V2947)/($A2947-273.15)</f>
        <v>0</v>
      </c>
      <c r="X2947" s="70">
        <f t="shared" si="260"/>
        <v>0</v>
      </c>
      <c r="Y2947" s="70">
        <f t="shared" si="261"/>
        <v>0</v>
      </c>
    </row>
    <row r="2948" spans="1:25" s="8" customFormat="1" x14ac:dyDescent="0.25">
      <c r="A2948" s="70">
        <f t="shared" si="262"/>
        <v>1137.1500000000001</v>
      </c>
      <c r="B2948" s="70">
        <f t="shared" si="263"/>
        <v>43.00814278831453</v>
      </c>
      <c r="C2948" s="70">
        <f t="shared" si="249"/>
        <v>35.057793576930692</v>
      </c>
      <c r="D2948" s="70">
        <f t="shared" si="247"/>
        <v>33.43231622885321</v>
      </c>
      <c r="E2948" s="70">
        <f t="shared" si="248"/>
        <v>35.057793576930692</v>
      </c>
      <c r="G2948" s="70">
        <f t="shared" si="250"/>
        <v>0</v>
      </c>
      <c r="H2948" s="70">
        <f>SUM(G$2085:$G2948)/($A2948-273.15)</f>
        <v>0</v>
      </c>
      <c r="I2948" s="70">
        <f t="shared" si="251"/>
        <v>0</v>
      </c>
      <c r="J2948" s="70">
        <f t="shared" si="252"/>
        <v>0</v>
      </c>
      <c r="K2948" s="70">
        <f t="shared" si="253"/>
        <v>0</v>
      </c>
      <c r="M2948" s="70">
        <f t="shared" si="254"/>
        <v>0</v>
      </c>
      <c r="N2948" s="70">
        <f>SUM($M$2085:M2948)/($A2948-273.15)</f>
        <v>0</v>
      </c>
      <c r="O2948" s="70">
        <f t="shared" si="255"/>
        <v>0</v>
      </c>
      <c r="P2948" s="70">
        <f t="shared" si="256"/>
        <v>0</v>
      </c>
      <c r="Q2948" s="70">
        <f t="shared" si="257"/>
        <v>0</v>
      </c>
      <c r="S2948" s="8" t="e">
        <f t="shared" si="258"/>
        <v>#DIV/0!</v>
      </c>
      <c r="U2948" s="8">
        <f t="shared" si="246"/>
        <v>33.970835316732519</v>
      </c>
      <c r="V2948" s="8">
        <f t="shared" si="259"/>
        <v>0</v>
      </c>
      <c r="W2948" s="70">
        <f>SUM($V$2085:V2948)/($A2948-273.15)</f>
        <v>0</v>
      </c>
      <c r="X2948" s="70">
        <f t="shared" si="260"/>
        <v>0</v>
      </c>
      <c r="Y2948" s="70">
        <f t="shared" si="261"/>
        <v>0</v>
      </c>
    </row>
    <row r="2949" spans="1:25" s="8" customFormat="1" x14ac:dyDescent="0.25">
      <c r="A2949" s="70">
        <f t="shared" si="262"/>
        <v>1138.1500000000001</v>
      </c>
      <c r="B2949" s="70">
        <f t="shared" si="263"/>
        <v>43.020448505011281</v>
      </c>
      <c r="C2949" s="70">
        <f t="shared" si="249"/>
        <v>35.061495796123317</v>
      </c>
      <c r="D2949" s="70">
        <f t="shared" si="247"/>
        <v>33.437389080981788</v>
      </c>
      <c r="E2949" s="70">
        <f t="shared" si="248"/>
        <v>35.061495796123317</v>
      </c>
      <c r="G2949" s="70">
        <f t="shared" si="250"/>
        <v>0</v>
      </c>
      <c r="H2949" s="70">
        <f>SUM(G$2085:$G2949)/($A2949-273.15)</f>
        <v>0</v>
      </c>
      <c r="I2949" s="70">
        <f t="shared" si="251"/>
        <v>0</v>
      </c>
      <c r="J2949" s="70">
        <f t="shared" si="252"/>
        <v>0</v>
      </c>
      <c r="K2949" s="70">
        <f t="shared" si="253"/>
        <v>0</v>
      </c>
      <c r="M2949" s="70">
        <f t="shared" si="254"/>
        <v>0</v>
      </c>
      <c r="N2949" s="70">
        <f>SUM($M$2085:M2949)/($A2949-273.15)</f>
        <v>0</v>
      </c>
      <c r="O2949" s="70">
        <f t="shared" si="255"/>
        <v>0</v>
      </c>
      <c r="P2949" s="70">
        <f t="shared" si="256"/>
        <v>0</v>
      </c>
      <c r="Q2949" s="70">
        <f t="shared" si="257"/>
        <v>0</v>
      </c>
      <c r="S2949" s="8" t="e">
        <f t="shared" si="258"/>
        <v>#DIV/0!</v>
      </c>
      <c r="U2949" s="8">
        <f t="shared" si="246"/>
        <v>33.974853851973911</v>
      </c>
      <c r="V2949" s="8">
        <f t="shared" si="259"/>
        <v>0</v>
      </c>
      <c r="W2949" s="70">
        <f>SUM($V$2085:V2949)/($A2949-273.15)</f>
        <v>0</v>
      </c>
      <c r="X2949" s="70">
        <f t="shared" si="260"/>
        <v>0</v>
      </c>
      <c r="Y2949" s="70">
        <f t="shared" si="261"/>
        <v>0</v>
      </c>
    </row>
    <row r="2950" spans="1:25" s="8" customFormat="1" x14ac:dyDescent="0.25">
      <c r="A2950" s="70">
        <f t="shared" si="262"/>
        <v>1139.1500000000001</v>
      </c>
      <c r="B2950" s="70">
        <f t="shared" si="263"/>
        <v>43.032749257068915</v>
      </c>
      <c r="C2950" s="70">
        <f t="shared" si="249"/>
        <v>35.065196223397997</v>
      </c>
      <c r="D2950" s="70">
        <f t="shared" si="247"/>
        <v>33.442456274285725</v>
      </c>
      <c r="E2950" s="70">
        <f t="shared" si="248"/>
        <v>35.065196223397997</v>
      </c>
      <c r="G2950" s="70">
        <f t="shared" si="250"/>
        <v>0</v>
      </c>
      <c r="H2950" s="70">
        <f>SUM(G$2085:$G2950)/($A2950-273.15)</f>
        <v>0</v>
      </c>
      <c r="I2950" s="70">
        <f t="shared" si="251"/>
        <v>0</v>
      </c>
      <c r="J2950" s="70">
        <f t="shared" si="252"/>
        <v>0</v>
      </c>
      <c r="K2950" s="70">
        <f t="shared" si="253"/>
        <v>0</v>
      </c>
      <c r="M2950" s="70">
        <f t="shared" si="254"/>
        <v>0</v>
      </c>
      <c r="N2950" s="70">
        <f>SUM($M$2085:M2950)/($A2950-273.15)</f>
        <v>0</v>
      </c>
      <c r="O2950" s="70">
        <f t="shared" si="255"/>
        <v>0</v>
      </c>
      <c r="P2950" s="70">
        <f t="shared" si="256"/>
        <v>0</v>
      </c>
      <c r="Q2950" s="70">
        <f t="shared" si="257"/>
        <v>0</v>
      </c>
      <c r="S2950" s="8" t="e">
        <f t="shared" si="258"/>
        <v>#DIV/0!</v>
      </c>
      <c r="U2950" s="8">
        <f t="shared" si="246"/>
        <v>33.978865370139701</v>
      </c>
      <c r="V2950" s="8">
        <f t="shared" si="259"/>
        <v>0</v>
      </c>
      <c r="W2950" s="70">
        <f>SUM($V$2085:V2950)/($A2950-273.15)</f>
        <v>0</v>
      </c>
      <c r="X2950" s="70">
        <f t="shared" si="260"/>
        <v>0</v>
      </c>
      <c r="Y2950" s="70">
        <f t="shared" si="261"/>
        <v>0</v>
      </c>
    </row>
    <row r="2951" spans="1:25" s="8" customFormat="1" x14ac:dyDescent="0.25">
      <c r="A2951" s="70">
        <f t="shared" si="262"/>
        <v>1140.1500000000001</v>
      </c>
      <c r="B2951" s="70">
        <f t="shared" si="263"/>
        <v>43.045045033843103</v>
      </c>
      <c r="C2951" s="70">
        <f t="shared" si="249"/>
        <v>35.068894862338375</v>
      </c>
      <c r="D2951" s="70">
        <f t="shared" si="247"/>
        <v>33.447517804840317</v>
      </c>
      <c r="E2951" s="70">
        <f t="shared" si="248"/>
        <v>35.068894862338375</v>
      </c>
      <c r="G2951" s="70">
        <f t="shared" si="250"/>
        <v>0</v>
      </c>
      <c r="H2951" s="70">
        <f>SUM(G$2085:$G2951)/($A2951-273.15)</f>
        <v>0</v>
      </c>
      <c r="I2951" s="70">
        <f t="shared" si="251"/>
        <v>0</v>
      </c>
      <c r="J2951" s="70">
        <f t="shared" si="252"/>
        <v>0</v>
      </c>
      <c r="K2951" s="70">
        <f t="shared" si="253"/>
        <v>0</v>
      </c>
      <c r="M2951" s="70">
        <f t="shared" si="254"/>
        <v>0</v>
      </c>
      <c r="N2951" s="70">
        <f>SUM($M$2085:M2951)/($A2951-273.15)</f>
        <v>0</v>
      </c>
      <c r="O2951" s="70">
        <f t="shared" si="255"/>
        <v>0</v>
      </c>
      <c r="P2951" s="70">
        <f t="shared" si="256"/>
        <v>0</v>
      </c>
      <c r="Q2951" s="70">
        <f t="shared" si="257"/>
        <v>0</v>
      </c>
      <c r="S2951" s="8" t="e">
        <f t="shared" si="258"/>
        <v>#DIV/0!</v>
      </c>
      <c r="U2951" s="8">
        <f t="shared" si="246"/>
        <v>33.982869894210033</v>
      </c>
      <c r="V2951" s="8">
        <f t="shared" si="259"/>
        <v>0</v>
      </c>
      <c r="W2951" s="70">
        <f>SUM($V$2085:V2951)/($A2951-273.15)</f>
        <v>0</v>
      </c>
      <c r="X2951" s="70">
        <f t="shared" si="260"/>
        <v>0</v>
      </c>
      <c r="Y2951" s="70">
        <f t="shared" si="261"/>
        <v>0</v>
      </c>
    </row>
    <row r="2952" spans="1:25" s="8" customFormat="1" x14ac:dyDescent="0.25">
      <c r="A2952" s="70">
        <f t="shared" si="262"/>
        <v>1141.1500000000001</v>
      </c>
      <c r="B2952" s="70">
        <f t="shared" si="263"/>
        <v>43.05733582473615</v>
      </c>
      <c r="C2952" s="70">
        <f t="shared" si="249"/>
        <v>35.072591716512392</v>
      </c>
      <c r="D2952" s="70">
        <f t="shared" si="247"/>
        <v>33.452573668738054</v>
      </c>
      <c r="E2952" s="70">
        <f t="shared" si="248"/>
        <v>35.072591716512392</v>
      </c>
      <c r="G2952" s="70">
        <f t="shared" si="250"/>
        <v>0</v>
      </c>
      <c r="H2952" s="70">
        <f>SUM(G$2085:$G2952)/($A2952-273.15)</f>
        <v>0</v>
      </c>
      <c r="I2952" s="70">
        <f t="shared" si="251"/>
        <v>0</v>
      </c>
      <c r="J2952" s="70">
        <f t="shared" si="252"/>
        <v>0</v>
      </c>
      <c r="K2952" s="70">
        <f t="shared" si="253"/>
        <v>0</v>
      </c>
      <c r="M2952" s="70">
        <f t="shared" si="254"/>
        <v>0</v>
      </c>
      <c r="N2952" s="70">
        <f>SUM($M$2085:M2952)/($A2952-273.15)</f>
        <v>0</v>
      </c>
      <c r="O2952" s="70">
        <f t="shared" si="255"/>
        <v>0</v>
      </c>
      <c r="P2952" s="70">
        <f t="shared" si="256"/>
        <v>0</v>
      </c>
      <c r="Q2952" s="70">
        <f t="shared" si="257"/>
        <v>0</v>
      </c>
      <c r="S2952" s="8" t="e">
        <f t="shared" si="258"/>
        <v>#DIV/0!</v>
      </c>
      <c r="U2952" s="8">
        <f t="shared" si="246"/>
        <v>33.986867447064391</v>
      </c>
      <c r="V2952" s="8">
        <f t="shared" si="259"/>
        <v>0</v>
      </c>
      <c r="W2952" s="70">
        <f>SUM($V$2085:V2952)/($A2952-273.15)</f>
        <v>0</v>
      </c>
      <c r="X2952" s="70">
        <f t="shared" si="260"/>
        <v>0</v>
      </c>
      <c r="Y2952" s="70">
        <f t="shared" si="261"/>
        <v>0</v>
      </c>
    </row>
    <row r="2953" spans="1:25" s="8" customFormat="1" x14ac:dyDescent="0.25">
      <c r="A2953" s="70">
        <f t="shared" si="262"/>
        <v>1142.1500000000001</v>
      </c>
      <c r="B2953" s="70">
        <f t="shared" si="263"/>
        <v>43.069621619196731</v>
      </c>
      <c r="C2953" s="70">
        <f t="shared" si="249"/>
        <v>35.076286789472348</v>
      </c>
      <c r="D2953" s="70">
        <f t="shared" si="247"/>
        <v>33.457623862088546</v>
      </c>
      <c r="E2953" s="70">
        <f t="shared" si="248"/>
        <v>35.076286789472348</v>
      </c>
      <c r="G2953" s="70">
        <f t="shared" si="250"/>
        <v>0</v>
      </c>
      <c r="H2953" s="70">
        <f>SUM(G$2085:$G2953)/($A2953-273.15)</f>
        <v>0</v>
      </c>
      <c r="I2953" s="70">
        <f t="shared" si="251"/>
        <v>0</v>
      </c>
      <c r="J2953" s="70">
        <f t="shared" si="252"/>
        <v>0</v>
      </c>
      <c r="K2953" s="70">
        <f t="shared" si="253"/>
        <v>0</v>
      </c>
      <c r="M2953" s="70">
        <f t="shared" si="254"/>
        <v>0</v>
      </c>
      <c r="N2953" s="70">
        <f>SUM($M$2085:M2953)/($A2953-273.15)</f>
        <v>0</v>
      </c>
      <c r="O2953" s="70">
        <f t="shared" si="255"/>
        <v>0</v>
      </c>
      <c r="P2953" s="70">
        <f t="shared" si="256"/>
        <v>0</v>
      </c>
      <c r="Q2953" s="70">
        <f t="shared" si="257"/>
        <v>0</v>
      </c>
      <c r="S2953" s="8" t="e">
        <f t="shared" si="258"/>
        <v>#DIV/0!</v>
      </c>
      <c r="U2953" s="8">
        <f t="shared" si="246"/>
        <v>33.990858051482164</v>
      </c>
      <c r="V2953" s="8">
        <f t="shared" si="259"/>
        <v>0</v>
      </c>
      <c r="W2953" s="70">
        <f>SUM($V$2085:V2953)/($A2953-273.15)</f>
        <v>0</v>
      </c>
      <c r="X2953" s="70">
        <f t="shared" si="260"/>
        <v>0</v>
      </c>
      <c r="Y2953" s="70">
        <f t="shared" si="261"/>
        <v>0</v>
      </c>
    </row>
    <row r="2954" spans="1:25" s="8" customFormat="1" x14ac:dyDescent="0.25">
      <c r="A2954" s="70">
        <f t="shared" si="262"/>
        <v>1143.1500000000001</v>
      </c>
      <c r="B2954" s="70">
        <f t="shared" si="263"/>
        <v>43.081902406719657</v>
      </c>
      <c r="C2954" s="70">
        <f t="shared" si="249"/>
        <v>35.079980084755071</v>
      </c>
      <c r="D2954" s="70">
        <f t="shared" si="247"/>
        <v>33.462668381018396</v>
      </c>
      <c r="E2954" s="70">
        <f t="shared" si="248"/>
        <v>35.079980084755071</v>
      </c>
      <c r="G2954" s="70">
        <f t="shared" si="250"/>
        <v>0</v>
      </c>
      <c r="H2954" s="70">
        <f>SUM(G$2085:$G2954)/($A2954-273.15)</f>
        <v>0</v>
      </c>
      <c r="I2954" s="70">
        <f t="shared" si="251"/>
        <v>0</v>
      </c>
      <c r="J2954" s="70">
        <f t="shared" si="252"/>
        <v>0</v>
      </c>
      <c r="K2954" s="70">
        <f t="shared" si="253"/>
        <v>0</v>
      </c>
      <c r="M2954" s="70">
        <f t="shared" si="254"/>
        <v>0</v>
      </c>
      <c r="N2954" s="70">
        <f>SUM($M$2085:M2954)/($A2954-273.15)</f>
        <v>0</v>
      </c>
      <c r="O2954" s="70">
        <f t="shared" si="255"/>
        <v>0</v>
      </c>
      <c r="P2954" s="70">
        <f t="shared" si="256"/>
        <v>0</v>
      </c>
      <c r="Q2954" s="70">
        <f t="shared" si="257"/>
        <v>0</v>
      </c>
      <c r="S2954" s="8" t="e">
        <f t="shared" si="258"/>
        <v>#DIV/0!</v>
      </c>
      <c r="U2954" s="8">
        <f t="shared" si="246"/>
        <v>33.994841730143136</v>
      </c>
      <c r="V2954" s="8">
        <f t="shared" si="259"/>
        <v>0</v>
      </c>
      <c r="W2954" s="70">
        <f>SUM($V$2085:V2954)/($A2954-273.15)</f>
        <v>0</v>
      </c>
      <c r="X2954" s="70">
        <f t="shared" si="260"/>
        <v>0</v>
      </c>
      <c r="Y2954" s="70">
        <f t="shared" si="261"/>
        <v>0</v>
      </c>
    </row>
    <row r="2955" spans="1:25" s="8" customFormat="1" x14ac:dyDescent="0.25">
      <c r="A2955" s="70">
        <f t="shared" si="262"/>
        <v>1144.1500000000001</v>
      </c>
      <c r="B2955" s="70">
        <f t="shared" si="263"/>
        <v>43.094178176845617</v>
      </c>
      <c r="C2955" s="70">
        <f t="shared" si="249"/>
        <v>35.083671605881882</v>
      </c>
      <c r="D2955" s="70">
        <f t="shared" si="247"/>
        <v>33.46770722167112</v>
      </c>
      <c r="E2955" s="70">
        <f t="shared" si="248"/>
        <v>35.083671605881882</v>
      </c>
      <c r="G2955" s="70">
        <f t="shared" si="250"/>
        <v>0</v>
      </c>
      <c r="H2955" s="70">
        <f>SUM(G$2085:$G2955)/($A2955-273.15)</f>
        <v>0</v>
      </c>
      <c r="I2955" s="70">
        <f t="shared" si="251"/>
        <v>0</v>
      </c>
      <c r="J2955" s="70">
        <f t="shared" si="252"/>
        <v>0</v>
      </c>
      <c r="K2955" s="70">
        <f t="shared" si="253"/>
        <v>0</v>
      </c>
      <c r="M2955" s="70">
        <f t="shared" si="254"/>
        <v>0</v>
      </c>
      <c r="N2955" s="70">
        <f>SUM($M$2085:M2955)/($A2955-273.15)</f>
        <v>0</v>
      </c>
      <c r="O2955" s="70">
        <f t="shared" si="255"/>
        <v>0</v>
      </c>
      <c r="P2955" s="70">
        <f t="shared" si="256"/>
        <v>0</v>
      </c>
      <c r="Q2955" s="70">
        <f t="shared" si="257"/>
        <v>0</v>
      </c>
      <c r="S2955" s="8" t="e">
        <f t="shared" si="258"/>
        <v>#DIV/0!</v>
      </c>
      <c r="U2955" s="8">
        <f t="shared" si="246"/>
        <v>33.998818505628016</v>
      </c>
      <c r="V2955" s="8">
        <f t="shared" si="259"/>
        <v>0</v>
      </c>
      <c r="W2955" s="70">
        <f>SUM($V$2085:V2955)/($A2955-273.15)</f>
        <v>0</v>
      </c>
      <c r="X2955" s="70">
        <f t="shared" si="260"/>
        <v>0</v>
      </c>
      <c r="Y2955" s="70">
        <f t="shared" si="261"/>
        <v>0</v>
      </c>
    </row>
    <row r="2956" spans="1:25" s="8" customFormat="1" x14ac:dyDescent="0.25">
      <c r="A2956" s="70">
        <f t="shared" si="262"/>
        <v>1145.1500000000001</v>
      </c>
      <c r="B2956" s="70">
        <f t="shared" si="263"/>
        <v>43.106448919160947</v>
      </c>
      <c r="C2956" s="70">
        <f t="shared" si="249"/>
        <v>35.087361356358763</v>
      </c>
      <c r="D2956" s="70">
        <f t="shared" si="247"/>
        <v>33.472740380207064</v>
      </c>
      <c r="E2956" s="70">
        <f t="shared" si="248"/>
        <v>35.087361356358763</v>
      </c>
      <c r="G2956" s="70">
        <f t="shared" si="250"/>
        <v>0</v>
      </c>
      <c r="H2956" s="70">
        <f>SUM(G$2085:$G2956)/($A2956-273.15)</f>
        <v>0</v>
      </c>
      <c r="I2956" s="70">
        <f t="shared" si="251"/>
        <v>0</v>
      </c>
      <c r="J2956" s="70">
        <f t="shared" si="252"/>
        <v>0</v>
      </c>
      <c r="K2956" s="70">
        <f t="shared" si="253"/>
        <v>0</v>
      </c>
      <c r="M2956" s="70">
        <f t="shared" si="254"/>
        <v>0</v>
      </c>
      <c r="N2956" s="70">
        <f>SUM($M$2085:M2956)/($A2956-273.15)</f>
        <v>0</v>
      </c>
      <c r="O2956" s="70">
        <f t="shared" si="255"/>
        <v>0</v>
      </c>
      <c r="P2956" s="70">
        <f t="shared" si="256"/>
        <v>0</v>
      </c>
      <c r="Q2956" s="70">
        <f t="shared" si="257"/>
        <v>0</v>
      </c>
      <c r="S2956" s="8" t="e">
        <f t="shared" si="258"/>
        <v>#DIV/0!</v>
      </c>
      <c r="U2956" s="8">
        <f t="shared" si="246"/>
        <v>34.002788400418993</v>
      </c>
      <c r="V2956" s="8">
        <f t="shared" si="259"/>
        <v>0</v>
      </c>
      <c r="W2956" s="70">
        <f>SUM($V$2085:V2956)/($A2956-273.15)</f>
        <v>0</v>
      </c>
      <c r="X2956" s="70">
        <f t="shared" si="260"/>
        <v>0</v>
      </c>
      <c r="Y2956" s="70">
        <f t="shared" si="261"/>
        <v>0</v>
      </c>
    </row>
    <row r="2957" spans="1:25" s="8" customFormat="1" x14ac:dyDescent="0.25">
      <c r="A2957" s="70">
        <f t="shared" si="262"/>
        <v>1146.1500000000001</v>
      </c>
      <c r="B2957" s="70">
        <f t="shared" si="263"/>
        <v>43.1187146232974</v>
      </c>
      <c r="C2957" s="70">
        <f t="shared" si="249"/>
        <v>35.091049339676417</v>
      </c>
      <c r="D2957" s="70">
        <f t="shared" si="247"/>
        <v>33.477767852803339</v>
      </c>
      <c r="E2957" s="70">
        <f t="shared" si="248"/>
        <v>35.091049339676417</v>
      </c>
      <c r="G2957" s="70">
        <f t="shared" si="250"/>
        <v>0</v>
      </c>
      <c r="H2957" s="70">
        <f>SUM(G$2085:$G2957)/($A2957-273.15)</f>
        <v>0</v>
      </c>
      <c r="I2957" s="70">
        <f t="shared" si="251"/>
        <v>0</v>
      </c>
      <c r="J2957" s="70">
        <f t="shared" si="252"/>
        <v>0</v>
      </c>
      <c r="K2957" s="70">
        <f t="shared" si="253"/>
        <v>0</v>
      </c>
      <c r="M2957" s="70">
        <f t="shared" si="254"/>
        <v>0</v>
      </c>
      <c r="N2957" s="70">
        <f>SUM($M$2085:M2957)/($A2957-273.15)</f>
        <v>0</v>
      </c>
      <c r="O2957" s="70">
        <f t="shared" si="255"/>
        <v>0</v>
      </c>
      <c r="P2957" s="70">
        <f t="shared" si="256"/>
        <v>0</v>
      </c>
      <c r="Q2957" s="70">
        <f t="shared" si="257"/>
        <v>0</v>
      </c>
      <c r="S2957" s="8" t="e">
        <f t="shared" si="258"/>
        <v>#DIV/0!</v>
      </c>
      <c r="U2957" s="8">
        <f t="shared" si="246"/>
        <v>34.006751436900174</v>
      </c>
      <c r="V2957" s="8">
        <f t="shared" si="259"/>
        <v>0</v>
      </c>
      <c r="W2957" s="70">
        <f>SUM($V$2085:V2957)/($A2957-273.15)</f>
        <v>0</v>
      </c>
      <c r="X2957" s="70">
        <f t="shared" si="260"/>
        <v>0</v>
      </c>
      <c r="Y2957" s="70">
        <f t="shared" si="261"/>
        <v>0</v>
      </c>
    </row>
    <row r="2958" spans="1:25" s="8" customFormat="1" x14ac:dyDescent="0.25">
      <c r="A2958" s="70">
        <f t="shared" si="262"/>
        <v>1147.1500000000001</v>
      </c>
      <c r="B2958" s="70">
        <f t="shared" si="263"/>
        <v>43.130975278931906</v>
      </c>
      <c r="C2958" s="70">
        <f t="shared" si="249"/>
        <v>35.094735559310308</v>
      </c>
      <c r="D2958" s="70">
        <f t="shared" si="247"/>
        <v>33.482789635653702</v>
      </c>
      <c r="E2958" s="70">
        <f t="shared" si="248"/>
        <v>35.094735559310308</v>
      </c>
      <c r="G2958" s="70">
        <f t="shared" si="250"/>
        <v>0</v>
      </c>
      <c r="H2958" s="70">
        <f>SUM(G$2085:$G2958)/($A2958-273.15)</f>
        <v>0</v>
      </c>
      <c r="I2958" s="70">
        <f t="shared" si="251"/>
        <v>0</v>
      </c>
      <c r="J2958" s="70">
        <f t="shared" si="252"/>
        <v>0</v>
      </c>
      <c r="K2958" s="70">
        <f t="shared" si="253"/>
        <v>0</v>
      </c>
      <c r="M2958" s="70">
        <f t="shared" si="254"/>
        <v>0</v>
      </c>
      <c r="N2958" s="70">
        <f>SUM($M$2085:M2958)/($A2958-273.15)</f>
        <v>0</v>
      </c>
      <c r="O2958" s="70">
        <f t="shared" si="255"/>
        <v>0</v>
      </c>
      <c r="P2958" s="70">
        <f t="shared" si="256"/>
        <v>0</v>
      </c>
      <c r="Q2958" s="70">
        <f t="shared" si="257"/>
        <v>0</v>
      </c>
      <c r="S2958" s="8" t="e">
        <f t="shared" si="258"/>
        <v>#DIV/0!</v>
      </c>
      <c r="U2958" s="8">
        <f t="shared" si="246"/>
        <v>34.010707637358188</v>
      </c>
      <c r="V2958" s="8">
        <f t="shared" si="259"/>
        <v>0</v>
      </c>
      <c r="W2958" s="70">
        <f>SUM($V$2085:V2958)/($A2958-273.15)</f>
        <v>0</v>
      </c>
      <c r="X2958" s="70">
        <f t="shared" si="260"/>
        <v>0</v>
      </c>
      <c r="Y2958" s="70">
        <f t="shared" si="261"/>
        <v>0</v>
      </c>
    </row>
    <row r="2959" spans="1:25" s="8" customFormat="1" x14ac:dyDescent="0.25">
      <c r="A2959" s="70">
        <f t="shared" si="262"/>
        <v>1148.1500000000001</v>
      </c>
      <c r="B2959" s="70">
        <f t="shared" si="263"/>
        <v>43.143230875786308</v>
      </c>
      <c r="C2959" s="70">
        <f t="shared" si="249"/>
        <v>35.098420018720795</v>
      </c>
      <c r="D2959" s="70">
        <f t="shared" si="247"/>
        <v>33.48780572496846</v>
      </c>
      <c r="E2959" s="70">
        <f t="shared" si="248"/>
        <v>35.098420018720795</v>
      </c>
      <c r="G2959" s="70">
        <f t="shared" si="250"/>
        <v>0</v>
      </c>
      <c r="H2959" s="70">
        <f>SUM(G$2085:$G2959)/($A2959-273.15)</f>
        <v>0</v>
      </c>
      <c r="I2959" s="70">
        <f t="shared" si="251"/>
        <v>0</v>
      </c>
      <c r="J2959" s="70">
        <f t="shared" si="252"/>
        <v>0</v>
      </c>
      <c r="K2959" s="70">
        <f t="shared" si="253"/>
        <v>0</v>
      </c>
      <c r="M2959" s="70">
        <f t="shared" si="254"/>
        <v>0</v>
      </c>
      <c r="N2959" s="70">
        <f>SUM($M$2085:M2959)/($A2959-273.15)</f>
        <v>0</v>
      </c>
      <c r="O2959" s="70">
        <f t="shared" si="255"/>
        <v>0</v>
      </c>
      <c r="P2959" s="70">
        <f t="shared" si="256"/>
        <v>0</v>
      </c>
      <c r="Q2959" s="70">
        <f t="shared" si="257"/>
        <v>0</v>
      </c>
      <c r="S2959" s="8" t="e">
        <f t="shared" si="258"/>
        <v>#DIV/0!</v>
      </c>
      <c r="U2959" s="8">
        <f t="shared" si="246"/>
        <v>34.014657023982643</v>
      </c>
      <c r="V2959" s="8">
        <f t="shared" si="259"/>
        <v>0</v>
      </c>
      <c r="W2959" s="70">
        <f>SUM($V$2085:V2959)/($A2959-273.15)</f>
        <v>0</v>
      </c>
      <c r="X2959" s="70">
        <f t="shared" si="260"/>
        <v>0</v>
      </c>
      <c r="Y2959" s="70">
        <f t="shared" si="261"/>
        <v>0</v>
      </c>
    </row>
    <row r="2960" spans="1:25" s="8" customFormat="1" x14ac:dyDescent="0.25">
      <c r="A2960" s="70">
        <f t="shared" si="262"/>
        <v>1149.1500000000001</v>
      </c>
      <c r="B2960" s="70">
        <f t="shared" si="263"/>
        <v>43.155481403627171</v>
      </c>
      <c r="C2960" s="70">
        <f t="shared" si="249"/>
        <v>35.102102721353177</v>
      </c>
      <c r="D2960" s="70">
        <f t="shared" si="247"/>
        <v>33.492816116974424</v>
      </c>
      <c r="E2960" s="70">
        <f t="shared" si="248"/>
        <v>35.102102721353177</v>
      </c>
      <c r="G2960" s="70">
        <f t="shared" si="250"/>
        <v>0</v>
      </c>
      <c r="H2960" s="70">
        <f>SUM(G$2085:$G2960)/($A2960-273.15)</f>
        <v>0</v>
      </c>
      <c r="I2960" s="70">
        <f t="shared" si="251"/>
        <v>0</v>
      </c>
      <c r="J2960" s="70">
        <f t="shared" si="252"/>
        <v>0</v>
      </c>
      <c r="K2960" s="70">
        <f t="shared" si="253"/>
        <v>0</v>
      </c>
      <c r="M2960" s="70">
        <f t="shared" si="254"/>
        <v>0</v>
      </c>
      <c r="N2960" s="70">
        <f>SUM($M$2085:M2960)/($A2960-273.15)</f>
        <v>0</v>
      </c>
      <c r="O2960" s="70">
        <f t="shared" si="255"/>
        <v>0</v>
      </c>
      <c r="P2960" s="70">
        <f t="shared" si="256"/>
        <v>0</v>
      </c>
      <c r="Q2960" s="70">
        <f t="shared" si="257"/>
        <v>0</v>
      </c>
      <c r="S2960" s="8" t="e">
        <f t="shared" si="258"/>
        <v>#DIV/0!</v>
      </c>
      <c r="U2960" s="8">
        <f t="shared" si="246"/>
        <v>34.018599618866617</v>
      </c>
      <c r="V2960" s="8">
        <f t="shared" si="259"/>
        <v>0</v>
      </c>
      <c r="W2960" s="70">
        <f>SUM($V$2085:V2960)/($A2960-273.15)</f>
        <v>0</v>
      </c>
      <c r="X2960" s="70">
        <f t="shared" si="260"/>
        <v>0</v>
      </c>
      <c r="Y2960" s="70">
        <f t="shared" si="261"/>
        <v>0</v>
      </c>
    </row>
    <row r="2961" spans="1:25" s="8" customFormat="1" x14ac:dyDescent="0.25">
      <c r="A2961" s="70">
        <f t="shared" si="262"/>
        <v>1150.1500000000001</v>
      </c>
      <c r="B2961" s="70">
        <f t="shared" si="263"/>
        <v>43.167726852265531</v>
      </c>
      <c r="C2961" s="70">
        <f t="shared" si="249"/>
        <v>35.105783670637784</v>
      </c>
      <c r="D2961" s="70">
        <f t="shared" si="247"/>
        <v>33.497820807914785</v>
      </c>
      <c r="E2961" s="70">
        <f t="shared" si="248"/>
        <v>35.105783670637784</v>
      </c>
      <c r="G2961" s="70">
        <f t="shared" si="250"/>
        <v>0</v>
      </c>
      <c r="H2961" s="70">
        <f>SUM(G$2085:$G2961)/($A2961-273.15)</f>
        <v>0</v>
      </c>
      <c r="I2961" s="70">
        <f t="shared" si="251"/>
        <v>0</v>
      </c>
      <c r="J2961" s="70">
        <f t="shared" si="252"/>
        <v>0</v>
      </c>
      <c r="K2961" s="70">
        <f t="shared" si="253"/>
        <v>0</v>
      </c>
      <c r="M2961" s="70">
        <f t="shared" si="254"/>
        <v>0</v>
      </c>
      <c r="N2961" s="70">
        <f>SUM($M$2085:M2961)/($A2961-273.15)</f>
        <v>0</v>
      </c>
      <c r="O2961" s="70">
        <f t="shared" si="255"/>
        <v>0</v>
      </c>
      <c r="P2961" s="70">
        <f t="shared" si="256"/>
        <v>0</v>
      </c>
      <c r="Q2961" s="70">
        <f t="shared" si="257"/>
        <v>0</v>
      </c>
      <c r="S2961" s="8" t="e">
        <f t="shared" si="258"/>
        <v>#DIV/0!</v>
      </c>
      <c r="U2961" s="8">
        <f t="shared" si="246"/>
        <v>34.022535444007211</v>
      </c>
      <c r="V2961" s="8">
        <f t="shared" si="259"/>
        <v>0</v>
      </c>
      <c r="W2961" s="70">
        <f>SUM($V$2085:V2961)/($A2961-273.15)</f>
        <v>0</v>
      </c>
      <c r="X2961" s="70">
        <f t="shared" si="260"/>
        <v>0</v>
      </c>
      <c r="Y2961" s="70">
        <f t="shared" si="261"/>
        <v>0</v>
      </c>
    </row>
    <row r="2962" spans="1:25" s="8" customFormat="1" x14ac:dyDescent="0.25">
      <c r="A2962" s="70">
        <f t="shared" si="262"/>
        <v>1151.1500000000001</v>
      </c>
      <c r="B2962" s="70">
        <f t="shared" si="263"/>
        <v>43.17996721155663</v>
      </c>
      <c r="C2962" s="70">
        <f t="shared" si="249"/>
        <v>35.109462869990068</v>
      </c>
      <c r="D2962" s="70">
        <f t="shared" si="247"/>
        <v>33.50281979404906</v>
      </c>
      <c r="E2962" s="70">
        <f t="shared" si="248"/>
        <v>35.109462869990068</v>
      </c>
      <c r="G2962" s="70">
        <f t="shared" si="250"/>
        <v>0</v>
      </c>
      <c r="H2962" s="70">
        <f>SUM(G$2085:$G2962)/($A2962-273.15)</f>
        <v>0</v>
      </c>
      <c r="I2962" s="70">
        <f t="shared" si="251"/>
        <v>0</v>
      </c>
      <c r="J2962" s="70">
        <f t="shared" si="252"/>
        <v>0</v>
      </c>
      <c r="K2962" s="70">
        <f t="shared" si="253"/>
        <v>0</v>
      </c>
      <c r="M2962" s="70">
        <f t="shared" si="254"/>
        <v>0</v>
      </c>
      <c r="N2962" s="70">
        <f>SUM($M$2085:M2962)/($A2962-273.15)</f>
        <v>0</v>
      </c>
      <c r="O2962" s="70">
        <f t="shared" si="255"/>
        <v>0</v>
      </c>
      <c r="P2962" s="70">
        <f t="shared" si="256"/>
        <v>0</v>
      </c>
      <c r="Q2962" s="70">
        <f t="shared" si="257"/>
        <v>0</v>
      </c>
      <c r="S2962" s="8" t="e">
        <f t="shared" si="258"/>
        <v>#DIV/0!</v>
      </c>
      <c r="U2962" s="8">
        <f t="shared" si="246"/>
        <v>34.026464521306011</v>
      </c>
      <c r="V2962" s="8">
        <f t="shared" si="259"/>
        <v>0</v>
      </c>
      <c r="W2962" s="70">
        <f>SUM($V$2085:V2962)/($A2962-273.15)</f>
        <v>0</v>
      </c>
      <c r="X2962" s="70">
        <f t="shared" si="260"/>
        <v>0</v>
      </c>
      <c r="Y2962" s="70">
        <f t="shared" si="261"/>
        <v>0</v>
      </c>
    </row>
    <row r="2963" spans="1:25" s="8" customFormat="1" x14ac:dyDescent="0.25">
      <c r="A2963" s="70">
        <f t="shared" si="262"/>
        <v>1152.1500000000001</v>
      </c>
      <c r="B2963" s="70">
        <f t="shared" si="263"/>
        <v>43.192202471399753</v>
      </c>
      <c r="C2963" s="70">
        <f t="shared" si="249"/>
        <v>35.113140322810644</v>
      </c>
      <c r="D2963" s="70">
        <f t="shared" si="247"/>
        <v>33.507813071652983</v>
      </c>
      <c r="E2963" s="70">
        <f t="shared" si="248"/>
        <v>35.113140322810644</v>
      </c>
      <c r="G2963" s="70">
        <f t="shared" si="250"/>
        <v>0</v>
      </c>
      <c r="H2963" s="70">
        <f>SUM(G$2085:$G2963)/($A2963-273.15)</f>
        <v>0</v>
      </c>
      <c r="I2963" s="70">
        <f t="shared" si="251"/>
        <v>0</v>
      </c>
      <c r="J2963" s="70">
        <f t="shared" si="252"/>
        <v>0</v>
      </c>
      <c r="K2963" s="70">
        <f t="shared" si="253"/>
        <v>0</v>
      </c>
      <c r="M2963" s="70">
        <f t="shared" si="254"/>
        <v>0</v>
      </c>
      <c r="N2963" s="70">
        <f>SUM($M$2085:M2963)/($A2963-273.15)</f>
        <v>0</v>
      </c>
      <c r="O2963" s="70">
        <f t="shared" si="255"/>
        <v>0</v>
      </c>
      <c r="P2963" s="70">
        <f t="shared" si="256"/>
        <v>0</v>
      </c>
      <c r="Q2963" s="70">
        <f t="shared" si="257"/>
        <v>0</v>
      </c>
      <c r="S2963" s="8" t="e">
        <f t="shared" si="258"/>
        <v>#DIV/0!</v>
      </c>
      <c r="U2963" s="8">
        <f t="shared" si="246"/>
        <v>34.030386872569593</v>
      </c>
      <c r="V2963" s="8">
        <f t="shared" si="259"/>
        <v>0</v>
      </c>
      <c r="W2963" s="70">
        <f>SUM($V$2085:V2963)/($A2963-273.15)</f>
        <v>0</v>
      </c>
      <c r="X2963" s="70">
        <f t="shared" si="260"/>
        <v>0</v>
      </c>
      <c r="Y2963" s="70">
        <f t="shared" si="261"/>
        <v>0</v>
      </c>
    </row>
    <row r="2964" spans="1:25" s="8" customFormat="1" x14ac:dyDescent="0.25">
      <c r="A2964" s="70">
        <f t="shared" si="262"/>
        <v>1153.1500000000001</v>
      </c>
      <c r="B2964" s="70">
        <f t="shared" si="263"/>
        <v>43.204432621737951</v>
      </c>
      <c r="C2964" s="70">
        <f t="shared" si="249"/>
        <v>35.116816032485389</v>
      </c>
      <c r="D2964" s="70">
        <f t="shared" si="247"/>
        <v>33.512800637018429</v>
      </c>
      <c r="E2964" s="70">
        <f t="shared" si="248"/>
        <v>35.116816032485389</v>
      </c>
      <c r="G2964" s="70">
        <f t="shared" si="250"/>
        <v>0</v>
      </c>
      <c r="H2964" s="70">
        <f>SUM(G$2085:$G2964)/($A2964-273.15)</f>
        <v>0</v>
      </c>
      <c r="I2964" s="70">
        <f t="shared" si="251"/>
        <v>0</v>
      </c>
      <c r="J2964" s="70">
        <f t="shared" si="252"/>
        <v>0</v>
      </c>
      <c r="K2964" s="70">
        <f t="shared" si="253"/>
        <v>0</v>
      </c>
      <c r="M2964" s="70">
        <f t="shared" si="254"/>
        <v>0</v>
      </c>
      <c r="N2964" s="70">
        <f>SUM($M$2085:M2964)/($A2964-273.15)</f>
        <v>0</v>
      </c>
      <c r="O2964" s="70">
        <f t="shared" si="255"/>
        <v>0</v>
      </c>
      <c r="P2964" s="70">
        <f t="shared" si="256"/>
        <v>0</v>
      </c>
      <c r="Q2964" s="70">
        <f t="shared" si="257"/>
        <v>0</v>
      </c>
      <c r="S2964" s="8" t="e">
        <f t="shared" si="258"/>
        <v>#DIV/0!</v>
      </c>
      <c r="U2964" s="8">
        <f t="shared" si="246"/>
        <v>34.034302519510049</v>
      </c>
      <c r="V2964" s="8">
        <f t="shared" si="259"/>
        <v>0</v>
      </c>
      <c r="W2964" s="70">
        <f>SUM($V$2085:V2964)/($A2964-273.15)</f>
        <v>0</v>
      </c>
      <c r="X2964" s="70">
        <f t="shared" si="260"/>
        <v>0</v>
      </c>
      <c r="Y2964" s="70">
        <f t="shared" si="261"/>
        <v>0</v>
      </c>
    </row>
    <row r="2965" spans="1:25" s="8" customFormat="1" x14ac:dyDescent="0.25">
      <c r="A2965" s="70">
        <f t="shared" si="262"/>
        <v>1154.1500000000001</v>
      </c>
      <c r="B2965" s="70">
        <f t="shared" si="263"/>
        <v>43.216657652557807</v>
      </c>
      <c r="C2965" s="70">
        <f t="shared" si="249"/>
        <v>35.120490002385544</v>
      </c>
      <c r="D2965" s="70">
        <f t="shared" si="247"/>
        <v>33.517782486453328</v>
      </c>
      <c r="E2965" s="70">
        <f t="shared" si="248"/>
        <v>35.120490002385544</v>
      </c>
      <c r="G2965" s="70">
        <f t="shared" si="250"/>
        <v>0</v>
      </c>
      <c r="H2965" s="70">
        <f>SUM(G$2085:$G2965)/($A2965-273.15)</f>
        <v>0</v>
      </c>
      <c r="I2965" s="70">
        <f t="shared" si="251"/>
        <v>0</v>
      </c>
      <c r="J2965" s="70">
        <f t="shared" si="252"/>
        <v>0</v>
      </c>
      <c r="K2965" s="70">
        <f t="shared" si="253"/>
        <v>0</v>
      </c>
      <c r="M2965" s="70">
        <f t="shared" si="254"/>
        <v>0</v>
      </c>
      <c r="N2965" s="70">
        <f>SUM($M$2085:M2965)/($A2965-273.15)</f>
        <v>0</v>
      </c>
      <c r="O2965" s="70">
        <f t="shared" si="255"/>
        <v>0</v>
      </c>
      <c r="P2965" s="70">
        <f t="shared" si="256"/>
        <v>0</v>
      </c>
      <c r="Q2965" s="70">
        <f t="shared" si="257"/>
        <v>0</v>
      </c>
      <c r="S2965" s="8" t="e">
        <f t="shared" si="258"/>
        <v>#DIV/0!</v>
      </c>
      <c r="U2965" s="8">
        <f t="shared" si="246"/>
        <v>34.038211483745421</v>
      </c>
      <c r="V2965" s="8">
        <f t="shared" si="259"/>
        <v>0</v>
      </c>
      <c r="W2965" s="70">
        <f>SUM($V$2085:V2965)/($A2965-273.15)</f>
        <v>0</v>
      </c>
      <c r="X2965" s="70">
        <f t="shared" si="260"/>
        <v>0</v>
      </c>
      <c r="Y2965" s="70">
        <f t="shared" si="261"/>
        <v>0</v>
      </c>
    </row>
    <row r="2966" spans="1:25" s="8" customFormat="1" x14ac:dyDescent="0.25">
      <c r="A2966" s="70">
        <f t="shared" si="262"/>
        <v>1155.1500000000001</v>
      </c>
      <c r="B2966" s="70">
        <f t="shared" si="263"/>
        <v>43.228877553889248</v>
      </c>
      <c r="C2966" s="70">
        <f t="shared" si="249"/>
        <v>35.124162235867729</v>
      </c>
      <c r="D2966" s="70">
        <f t="shared" si="247"/>
        <v>33.522758616281585</v>
      </c>
      <c r="E2966" s="70">
        <f t="shared" si="248"/>
        <v>35.124162235867729</v>
      </c>
      <c r="G2966" s="70">
        <f t="shared" si="250"/>
        <v>0</v>
      </c>
      <c r="H2966" s="70">
        <f>SUM(G$2085:$G2966)/($A2966-273.15)</f>
        <v>0</v>
      </c>
      <c r="I2966" s="70">
        <f t="shared" si="251"/>
        <v>0</v>
      </c>
      <c r="J2966" s="70">
        <f t="shared" si="252"/>
        <v>0</v>
      </c>
      <c r="K2966" s="70">
        <f t="shared" si="253"/>
        <v>0</v>
      </c>
      <c r="M2966" s="70">
        <f t="shared" si="254"/>
        <v>0</v>
      </c>
      <c r="N2966" s="70">
        <f>SUM($M$2085:M2966)/($A2966-273.15)</f>
        <v>0</v>
      </c>
      <c r="O2966" s="70">
        <f t="shared" si="255"/>
        <v>0</v>
      </c>
      <c r="P2966" s="70">
        <f t="shared" si="256"/>
        <v>0</v>
      </c>
      <c r="Q2966" s="70">
        <f t="shared" si="257"/>
        <v>0</v>
      </c>
      <c r="S2966" s="8" t="e">
        <f t="shared" si="258"/>
        <v>#DIV/0!</v>
      </c>
      <c r="U2966" s="8">
        <f t="shared" si="246"/>
        <v>34.042113786800236</v>
      </c>
      <c r="V2966" s="8">
        <f t="shared" si="259"/>
        <v>0</v>
      </c>
      <c r="W2966" s="70">
        <f>SUM($V$2085:V2966)/($A2966-273.15)</f>
        <v>0</v>
      </c>
      <c r="X2966" s="70">
        <f t="shared" si="260"/>
        <v>0</v>
      </c>
      <c r="Y2966" s="70">
        <f t="shared" si="261"/>
        <v>0</v>
      </c>
    </row>
    <row r="2967" spans="1:25" s="8" customFormat="1" x14ac:dyDescent="0.25">
      <c r="A2967" s="70">
        <f t="shared" si="262"/>
        <v>1156.1500000000001</v>
      </c>
      <c r="B2967" s="70">
        <f t="shared" si="263"/>
        <v>43.24109231580529</v>
      </c>
      <c r="C2967" s="70">
        <f t="shared" si="249"/>
        <v>35.127832736274058</v>
      </c>
      <c r="D2967" s="70">
        <f t="shared" si="247"/>
        <v>33.527729022843012</v>
      </c>
      <c r="E2967" s="70">
        <f t="shared" si="248"/>
        <v>35.127832736274058</v>
      </c>
      <c r="G2967" s="70">
        <f t="shared" si="250"/>
        <v>0</v>
      </c>
      <c r="H2967" s="70">
        <f>SUM(G$2085:$G2967)/($A2967-273.15)</f>
        <v>0</v>
      </c>
      <c r="I2967" s="70">
        <f t="shared" si="251"/>
        <v>0</v>
      </c>
      <c r="J2967" s="70">
        <f t="shared" si="252"/>
        <v>0</v>
      </c>
      <c r="K2967" s="70">
        <f t="shared" si="253"/>
        <v>0</v>
      </c>
      <c r="M2967" s="70">
        <f t="shared" si="254"/>
        <v>0</v>
      </c>
      <c r="N2967" s="70">
        <f>SUM($M$2085:M2967)/($A2967-273.15)</f>
        <v>0</v>
      </c>
      <c r="O2967" s="70">
        <f t="shared" si="255"/>
        <v>0</v>
      </c>
      <c r="P2967" s="70">
        <f t="shared" si="256"/>
        <v>0</v>
      </c>
      <c r="Q2967" s="70">
        <f t="shared" si="257"/>
        <v>0</v>
      </c>
      <c r="S2967" s="8" t="e">
        <f t="shared" si="258"/>
        <v>#DIV/0!</v>
      </c>
      <c r="U2967" s="8">
        <f t="shared" si="246"/>
        <v>34.046009450105956</v>
      </c>
      <c r="V2967" s="8">
        <f t="shared" si="259"/>
        <v>0</v>
      </c>
      <c r="W2967" s="70">
        <f>SUM($V$2085:V2967)/($A2967-273.15)</f>
        <v>0</v>
      </c>
      <c r="X2967" s="70">
        <f t="shared" si="260"/>
        <v>0</v>
      </c>
      <c r="Y2967" s="70">
        <f t="shared" si="261"/>
        <v>0</v>
      </c>
    </row>
    <row r="2968" spans="1:25" s="8" customFormat="1" x14ac:dyDescent="0.25">
      <c r="A2968" s="70">
        <f t="shared" si="262"/>
        <v>1157.1500000000001</v>
      </c>
      <c r="B2968" s="70">
        <f t="shared" si="263"/>
        <v>43.253301928421834</v>
      </c>
      <c r="C2968" s="70">
        <f t="shared" si="249"/>
        <v>35.13150150693226</v>
      </c>
      <c r="D2968" s="70">
        <f t="shared" si="247"/>
        <v>33.532693702493198</v>
      </c>
      <c r="E2968" s="70">
        <f t="shared" si="248"/>
        <v>35.13150150693226</v>
      </c>
      <c r="G2968" s="70">
        <f t="shared" si="250"/>
        <v>0</v>
      </c>
      <c r="H2968" s="70">
        <f>SUM(G$2085:$G2968)/($A2968-273.15)</f>
        <v>0</v>
      </c>
      <c r="I2968" s="70">
        <f t="shared" si="251"/>
        <v>0</v>
      </c>
      <c r="J2968" s="70">
        <f t="shared" si="252"/>
        <v>0</v>
      </c>
      <c r="K2968" s="70">
        <f t="shared" si="253"/>
        <v>0</v>
      </c>
      <c r="M2968" s="70">
        <f t="shared" si="254"/>
        <v>0</v>
      </c>
      <c r="N2968" s="70">
        <f>SUM($M$2085:M2968)/($A2968-273.15)</f>
        <v>0</v>
      </c>
      <c r="O2968" s="70">
        <f t="shared" si="255"/>
        <v>0</v>
      </c>
      <c r="P2968" s="70">
        <f t="shared" si="256"/>
        <v>0</v>
      </c>
      <c r="Q2968" s="70">
        <f t="shared" si="257"/>
        <v>0</v>
      </c>
      <c r="S2968" s="8" t="e">
        <f t="shared" si="258"/>
        <v>#DIV/0!</v>
      </c>
      <c r="U2968" s="8">
        <f t="shared" si="246"/>
        <v>34.049898495001507</v>
      </c>
      <c r="V2968" s="8">
        <f t="shared" si="259"/>
        <v>0</v>
      </c>
      <c r="W2968" s="70">
        <f>SUM($V$2085:V2968)/($A2968-273.15)</f>
        <v>0</v>
      </c>
      <c r="X2968" s="70">
        <f t="shared" si="260"/>
        <v>0</v>
      </c>
      <c r="Y2968" s="70">
        <f t="shared" si="261"/>
        <v>0</v>
      </c>
    </row>
    <row r="2969" spans="1:25" s="8" customFormat="1" x14ac:dyDescent="0.25">
      <c r="A2969" s="70">
        <f t="shared" si="262"/>
        <v>1158.1500000000001</v>
      </c>
      <c r="B2969" s="70">
        <f t="shared" si="263"/>
        <v>43.265506381897417</v>
      </c>
      <c r="C2969" s="70">
        <f t="shared" si="249"/>
        <v>35.135168551155644</v>
      </c>
      <c r="D2969" s="70">
        <f t="shared" si="247"/>
        <v>33.537652651603487</v>
      </c>
      <c r="E2969" s="70">
        <f t="shared" si="248"/>
        <v>35.135168551155644</v>
      </c>
      <c r="G2969" s="70">
        <f t="shared" si="250"/>
        <v>0</v>
      </c>
      <c r="H2969" s="70">
        <f>SUM(G$2085:$G2969)/($A2969-273.15)</f>
        <v>0</v>
      </c>
      <c r="I2969" s="70">
        <f t="shared" si="251"/>
        <v>0</v>
      </c>
      <c r="J2969" s="70">
        <f t="shared" si="252"/>
        <v>0</v>
      </c>
      <c r="K2969" s="70">
        <f t="shared" si="253"/>
        <v>0</v>
      </c>
      <c r="M2969" s="70">
        <f t="shared" si="254"/>
        <v>0</v>
      </c>
      <c r="N2969" s="70">
        <f>SUM($M$2085:M2969)/($A2969-273.15)</f>
        <v>0</v>
      </c>
      <c r="O2969" s="70">
        <f t="shared" si="255"/>
        <v>0</v>
      </c>
      <c r="P2969" s="70">
        <f t="shared" si="256"/>
        <v>0</v>
      </c>
      <c r="Q2969" s="70">
        <f t="shared" si="257"/>
        <v>0</v>
      </c>
      <c r="S2969" s="8" t="e">
        <f t="shared" si="258"/>
        <v>#DIV/0!</v>
      </c>
      <c r="U2969" s="8">
        <f t="shared" si="246"/>
        <v>34.053780942733688</v>
      </c>
      <c r="V2969" s="8">
        <f t="shared" si="259"/>
        <v>0</v>
      </c>
      <c r="W2969" s="70">
        <f>SUM($V$2085:V2969)/($A2969-273.15)</f>
        <v>0</v>
      </c>
      <c r="X2969" s="70">
        <f t="shared" si="260"/>
        <v>0</v>
      </c>
      <c r="Y2969" s="70">
        <f t="shared" si="261"/>
        <v>0</v>
      </c>
    </row>
    <row r="2970" spans="1:25" s="8" customFormat="1" x14ac:dyDescent="0.25">
      <c r="A2970" s="70">
        <f t="shared" si="262"/>
        <v>1159.1500000000001</v>
      </c>
      <c r="B2970" s="70">
        <f t="shared" si="263"/>
        <v>43.277705666433029</v>
      </c>
      <c r="C2970" s="70">
        <f t="shared" si="249"/>
        <v>35.138833872243254</v>
      </c>
      <c r="D2970" s="70">
        <f t="shared" si="247"/>
        <v>33.542605866560862</v>
      </c>
      <c r="E2970" s="70">
        <f t="shared" si="248"/>
        <v>35.138833872243254</v>
      </c>
      <c r="G2970" s="70">
        <f t="shared" si="250"/>
        <v>0</v>
      </c>
      <c r="H2970" s="70">
        <f>SUM(G$2085:$G2970)/($A2970-273.15)</f>
        <v>0</v>
      </c>
      <c r="I2970" s="70">
        <f t="shared" si="251"/>
        <v>0</v>
      </c>
      <c r="J2970" s="70">
        <f t="shared" si="252"/>
        <v>0</v>
      </c>
      <c r="K2970" s="70">
        <f t="shared" si="253"/>
        <v>0</v>
      </c>
      <c r="M2970" s="70">
        <f t="shared" si="254"/>
        <v>0</v>
      </c>
      <c r="N2970" s="70">
        <f>SUM($M$2085:M2970)/($A2970-273.15)</f>
        <v>0</v>
      </c>
      <c r="O2970" s="70">
        <f t="shared" si="255"/>
        <v>0</v>
      </c>
      <c r="P2970" s="70">
        <f t="shared" si="256"/>
        <v>0</v>
      </c>
      <c r="Q2970" s="70">
        <f t="shared" si="257"/>
        <v>0</v>
      </c>
      <c r="S2970" s="8" t="e">
        <f t="shared" si="258"/>
        <v>#DIV/0!</v>
      </c>
      <c r="U2970" s="8">
        <f t="shared" si="246"/>
        <v>34.057656814457744</v>
      </c>
      <c r="V2970" s="8">
        <f t="shared" si="259"/>
        <v>0</v>
      </c>
      <c r="W2970" s="70">
        <f>SUM($V$2085:V2970)/($A2970-273.15)</f>
        <v>0</v>
      </c>
      <c r="X2970" s="70">
        <f t="shared" si="260"/>
        <v>0</v>
      </c>
      <c r="Y2970" s="70">
        <f t="shared" si="261"/>
        <v>0</v>
      </c>
    </row>
    <row r="2971" spans="1:25" s="8" customFormat="1" x14ac:dyDescent="0.25">
      <c r="A2971" s="70">
        <f t="shared" si="262"/>
        <v>1160.1500000000001</v>
      </c>
      <c r="B2971" s="70">
        <f t="shared" si="263"/>
        <v>43.289899772271852</v>
      </c>
      <c r="C2971" s="70">
        <f t="shared" si="249"/>
        <v>35.142497473479928</v>
      </c>
      <c r="D2971" s="70">
        <f t="shared" si="247"/>
        <v>33.547553343767866</v>
      </c>
      <c r="E2971" s="70">
        <f t="shared" si="248"/>
        <v>35.142497473479928</v>
      </c>
      <c r="G2971" s="70">
        <f t="shared" si="250"/>
        <v>0</v>
      </c>
      <c r="H2971" s="70">
        <f>SUM(G$2085:$G2971)/($A2971-273.15)</f>
        <v>0</v>
      </c>
      <c r="I2971" s="70">
        <f t="shared" si="251"/>
        <v>0</v>
      </c>
      <c r="J2971" s="70">
        <f t="shared" si="252"/>
        <v>0</v>
      </c>
      <c r="K2971" s="70">
        <f t="shared" si="253"/>
        <v>0</v>
      </c>
      <c r="M2971" s="70">
        <f t="shared" si="254"/>
        <v>0</v>
      </c>
      <c r="N2971" s="70">
        <f>SUM($M$2085:M2971)/($A2971-273.15)</f>
        <v>0</v>
      </c>
      <c r="O2971" s="70">
        <f t="shared" si="255"/>
        <v>0</v>
      </c>
      <c r="P2971" s="70">
        <f t="shared" si="256"/>
        <v>0</v>
      </c>
      <c r="Q2971" s="70">
        <f t="shared" si="257"/>
        <v>0</v>
      </c>
      <c r="S2971" s="8" t="e">
        <f t="shared" si="258"/>
        <v>#DIV/0!</v>
      </c>
      <c r="U2971" s="8">
        <f t="shared" si="246"/>
        <v>34.061526131237741</v>
      </c>
      <c r="V2971" s="8">
        <f t="shared" si="259"/>
        <v>0</v>
      </c>
      <c r="W2971" s="70">
        <f>SUM($V$2085:V2971)/($A2971-273.15)</f>
        <v>0</v>
      </c>
      <c r="X2971" s="70">
        <f t="shared" si="260"/>
        <v>0</v>
      </c>
      <c r="Y2971" s="70">
        <f t="shared" si="261"/>
        <v>0</v>
      </c>
    </row>
    <row r="2972" spans="1:25" s="8" customFormat="1" x14ac:dyDescent="0.25">
      <c r="A2972" s="70">
        <f t="shared" si="262"/>
        <v>1161.1500000000001</v>
      </c>
      <c r="B2972" s="70">
        <f t="shared" si="263"/>
        <v>43.30208868969909</v>
      </c>
      <c r="C2972" s="70">
        <f t="shared" si="249"/>
        <v>35.146159358136359</v>
      </c>
      <c r="D2972" s="70">
        <f t="shared" si="247"/>
        <v>33.552495079642526</v>
      </c>
      <c r="E2972" s="70">
        <f t="shared" si="248"/>
        <v>35.146159358136359</v>
      </c>
      <c r="G2972" s="70">
        <f t="shared" si="250"/>
        <v>0</v>
      </c>
      <c r="H2972" s="70">
        <f>SUM(G$2085:$G2972)/($A2972-273.15)</f>
        <v>0</v>
      </c>
      <c r="I2972" s="70">
        <f t="shared" si="251"/>
        <v>0</v>
      </c>
      <c r="J2972" s="70">
        <f t="shared" si="252"/>
        <v>0</v>
      </c>
      <c r="K2972" s="70">
        <f t="shared" si="253"/>
        <v>0</v>
      </c>
      <c r="M2972" s="70">
        <f t="shared" si="254"/>
        <v>0</v>
      </c>
      <c r="N2972" s="70">
        <f>SUM($M$2085:M2972)/($A2972-273.15)</f>
        <v>0</v>
      </c>
      <c r="O2972" s="70">
        <f t="shared" si="255"/>
        <v>0</v>
      </c>
      <c r="P2972" s="70">
        <f t="shared" si="256"/>
        <v>0</v>
      </c>
      <c r="Q2972" s="70">
        <f t="shared" si="257"/>
        <v>0</v>
      </c>
      <c r="S2972" s="8" t="e">
        <f t="shared" si="258"/>
        <v>#DIV/0!</v>
      </c>
      <c r="U2972" s="8">
        <f t="shared" si="246"/>
        <v>34.065388914047091</v>
      </c>
      <c r="V2972" s="8">
        <f t="shared" si="259"/>
        <v>0</v>
      </c>
      <c r="W2972" s="70">
        <f>SUM($V$2085:V2972)/($A2972-273.15)</f>
        <v>0</v>
      </c>
      <c r="X2972" s="70">
        <f t="shared" si="260"/>
        <v>0</v>
      </c>
      <c r="Y2972" s="70">
        <f t="shared" si="261"/>
        <v>0</v>
      </c>
    </row>
    <row r="2973" spans="1:25" s="8" customFormat="1" x14ac:dyDescent="0.25">
      <c r="A2973" s="70">
        <f t="shared" si="262"/>
        <v>1162.1500000000001</v>
      </c>
      <c r="B2973" s="70">
        <f t="shared" si="263"/>
        <v>43.314272409041706</v>
      </c>
      <c r="C2973" s="70">
        <f t="shared" si="249"/>
        <v>35.149819529469177</v>
      </c>
      <c r="D2973" s="70">
        <f t="shared" si="247"/>
        <v>33.557431070618264</v>
      </c>
      <c r="E2973" s="70">
        <f t="shared" si="248"/>
        <v>35.149819529469177</v>
      </c>
      <c r="G2973" s="70">
        <f t="shared" si="250"/>
        <v>0</v>
      </c>
      <c r="H2973" s="70">
        <f>SUM(G$2085:$G2973)/($A2973-273.15)</f>
        <v>0</v>
      </c>
      <c r="I2973" s="70">
        <f t="shared" si="251"/>
        <v>0</v>
      </c>
      <c r="J2973" s="70">
        <f t="shared" si="252"/>
        <v>0</v>
      </c>
      <c r="K2973" s="70">
        <f t="shared" si="253"/>
        <v>0</v>
      </c>
      <c r="M2973" s="70">
        <f t="shared" si="254"/>
        <v>0</v>
      </c>
      <c r="N2973" s="70">
        <f>SUM($M$2085:M2973)/($A2973-273.15)</f>
        <v>0</v>
      </c>
      <c r="O2973" s="70">
        <f t="shared" si="255"/>
        <v>0</v>
      </c>
      <c r="P2973" s="70">
        <f t="shared" si="256"/>
        <v>0</v>
      </c>
      <c r="Q2973" s="70">
        <f t="shared" si="257"/>
        <v>0</v>
      </c>
      <c r="S2973" s="8" t="e">
        <f t="shared" si="258"/>
        <v>#DIV/0!</v>
      </c>
      <c r="U2973" s="8">
        <f t="shared" si="246"/>
        <v>34.069245183769027</v>
      </c>
      <c r="V2973" s="8">
        <f t="shared" si="259"/>
        <v>0</v>
      </c>
      <c r="W2973" s="70">
        <f>SUM($V$2085:V2973)/($A2973-273.15)</f>
        <v>0</v>
      </c>
      <c r="X2973" s="70">
        <f t="shared" si="260"/>
        <v>0</v>
      </c>
      <c r="Y2973" s="70">
        <f t="shared" si="261"/>
        <v>0</v>
      </c>
    </row>
    <row r="2974" spans="1:25" s="8" customFormat="1" x14ac:dyDescent="0.25">
      <c r="A2974" s="70">
        <f t="shared" si="262"/>
        <v>1163.1500000000001</v>
      </c>
      <c r="B2974" s="70">
        <f t="shared" si="263"/>
        <v>43.326450920668229</v>
      </c>
      <c r="C2974" s="70">
        <f t="shared" si="249"/>
        <v>35.153477990721022</v>
      </c>
      <c r="D2974" s="70">
        <f t="shared" si="247"/>
        <v>33.562361313143853</v>
      </c>
      <c r="E2974" s="70">
        <f t="shared" si="248"/>
        <v>35.153477990721022</v>
      </c>
      <c r="G2974" s="70">
        <f t="shared" si="250"/>
        <v>0</v>
      </c>
      <c r="H2974" s="70">
        <f>SUM(G$2085:$G2974)/($A2974-273.15)</f>
        <v>0</v>
      </c>
      <c r="I2974" s="70">
        <f t="shared" si="251"/>
        <v>0</v>
      </c>
      <c r="J2974" s="70">
        <f t="shared" si="252"/>
        <v>0</v>
      </c>
      <c r="K2974" s="70">
        <f t="shared" si="253"/>
        <v>0</v>
      </c>
      <c r="M2974" s="70">
        <f t="shared" si="254"/>
        <v>0</v>
      </c>
      <c r="N2974" s="70">
        <f>SUM($M$2085:M2974)/($A2974-273.15)</f>
        <v>0</v>
      </c>
      <c r="O2974" s="70">
        <f t="shared" si="255"/>
        <v>0</v>
      </c>
      <c r="P2974" s="70">
        <f t="shared" si="256"/>
        <v>0</v>
      </c>
      <c r="Q2974" s="70">
        <f t="shared" si="257"/>
        <v>0</v>
      </c>
      <c r="S2974" s="8" t="e">
        <f t="shared" si="258"/>
        <v>#DIV/0!</v>
      </c>
      <c r="U2974" s="8">
        <f t="shared" si="246"/>
        <v>34.073094961197015</v>
      </c>
      <c r="V2974" s="8">
        <f t="shared" si="259"/>
        <v>0</v>
      </c>
      <c r="W2974" s="70">
        <f>SUM($V$2085:V2974)/($A2974-273.15)</f>
        <v>0</v>
      </c>
      <c r="X2974" s="70">
        <f t="shared" si="260"/>
        <v>0</v>
      </c>
      <c r="Y2974" s="70">
        <f t="shared" si="261"/>
        <v>0</v>
      </c>
    </row>
    <row r="2975" spans="1:25" s="8" customFormat="1" x14ac:dyDescent="0.25">
      <c r="A2975" s="70">
        <f t="shared" si="262"/>
        <v>1164.1500000000001</v>
      </c>
      <c r="B2975" s="70">
        <f t="shared" si="263"/>
        <v>43.338624214988542</v>
      </c>
      <c r="C2975" s="70">
        <f t="shared" si="249"/>
        <v>35.157134745120601</v>
      </c>
      <c r="D2975" s="70">
        <f t="shared" si="247"/>
        <v>33.567285803683291</v>
      </c>
      <c r="E2975" s="70">
        <f t="shared" si="248"/>
        <v>35.157134745120601</v>
      </c>
      <c r="G2975" s="70">
        <f t="shared" si="250"/>
        <v>0</v>
      </c>
      <c r="H2975" s="70">
        <f>SUM(G$2085:$G2975)/($A2975-273.15)</f>
        <v>0</v>
      </c>
      <c r="I2975" s="70">
        <f t="shared" si="251"/>
        <v>0</v>
      </c>
      <c r="J2975" s="70">
        <f t="shared" si="252"/>
        <v>0</v>
      </c>
      <c r="K2975" s="70">
        <f t="shared" si="253"/>
        <v>0</v>
      </c>
      <c r="M2975" s="70">
        <f t="shared" si="254"/>
        <v>0</v>
      </c>
      <c r="N2975" s="70">
        <f>SUM($M$2085:M2975)/($A2975-273.15)</f>
        <v>0</v>
      </c>
      <c r="O2975" s="70">
        <f t="shared" si="255"/>
        <v>0</v>
      </c>
      <c r="P2975" s="70">
        <f t="shared" si="256"/>
        <v>0</v>
      </c>
      <c r="Q2975" s="70">
        <f t="shared" si="257"/>
        <v>0</v>
      </c>
      <c r="S2975" s="8" t="e">
        <f t="shared" si="258"/>
        <v>#DIV/0!</v>
      </c>
      <c r="U2975" s="8">
        <f t="shared" si="246"/>
        <v>34.076938267035302</v>
      </c>
      <c r="V2975" s="8">
        <f t="shared" si="259"/>
        <v>0</v>
      </c>
      <c r="W2975" s="70">
        <f>SUM($V$2085:V2975)/($A2975-273.15)</f>
        <v>0</v>
      </c>
      <c r="X2975" s="70">
        <f t="shared" si="260"/>
        <v>0</v>
      </c>
      <c r="Y2975" s="70">
        <f t="shared" si="261"/>
        <v>0</v>
      </c>
    </row>
    <row r="2976" spans="1:25" s="8" customFormat="1" x14ac:dyDescent="0.25">
      <c r="A2976" s="70">
        <f t="shared" si="262"/>
        <v>1165.1500000000001</v>
      </c>
      <c r="B2976" s="70">
        <f t="shared" si="263"/>
        <v>43.350792282453675</v>
      </c>
      <c r="C2976" s="70">
        <f t="shared" si="249"/>
        <v>35.160789795882785</v>
      </c>
      <c r="D2976" s="70">
        <f t="shared" si="247"/>
        <v>33.572204538715752</v>
      </c>
      <c r="E2976" s="70">
        <f t="shared" si="248"/>
        <v>35.160789795882785</v>
      </c>
      <c r="G2976" s="70">
        <f t="shared" si="250"/>
        <v>0</v>
      </c>
      <c r="H2976" s="70">
        <f>SUM(G$2085:$G2976)/($A2976-273.15)</f>
        <v>0</v>
      </c>
      <c r="I2976" s="70">
        <f t="shared" si="251"/>
        <v>0</v>
      </c>
      <c r="J2976" s="70">
        <f t="shared" si="252"/>
        <v>0</v>
      </c>
      <c r="K2976" s="70">
        <f t="shared" si="253"/>
        <v>0</v>
      </c>
      <c r="M2976" s="70">
        <f t="shared" si="254"/>
        <v>0</v>
      </c>
      <c r="N2976" s="70">
        <f>SUM($M$2085:M2976)/($A2976-273.15)</f>
        <v>0</v>
      </c>
      <c r="O2976" s="70">
        <f t="shared" si="255"/>
        <v>0</v>
      </c>
      <c r="P2976" s="70">
        <f t="shared" si="256"/>
        <v>0</v>
      </c>
      <c r="Q2976" s="70">
        <f t="shared" si="257"/>
        <v>0</v>
      </c>
      <c r="S2976" s="8" t="e">
        <f t="shared" si="258"/>
        <v>#DIV/0!</v>
      </c>
      <c r="U2976" s="8">
        <f t="shared" si="246"/>
        <v>34.080775121899279</v>
      </c>
      <c r="V2976" s="8">
        <f t="shared" si="259"/>
        <v>0</v>
      </c>
      <c r="W2976" s="70">
        <f>SUM($V$2085:V2976)/($A2976-273.15)</f>
        <v>0</v>
      </c>
      <c r="X2976" s="70">
        <f t="shared" si="260"/>
        <v>0</v>
      </c>
      <c r="Y2976" s="70">
        <f t="shared" si="261"/>
        <v>0</v>
      </c>
    </row>
    <row r="2977" spans="1:25" s="8" customFormat="1" x14ac:dyDescent="0.25">
      <c r="A2977" s="70">
        <f t="shared" si="262"/>
        <v>1166.1500000000001</v>
      </c>
      <c r="B2977" s="70">
        <f t="shared" si="263"/>
        <v>43.36295511355555</v>
      </c>
      <c r="C2977" s="70">
        <f t="shared" si="249"/>
        <v>35.164443146208654</v>
      </c>
      <c r="D2977" s="70">
        <f t="shared" si="247"/>
        <v>33.577117514735491</v>
      </c>
      <c r="E2977" s="70">
        <f t="shared" si="248"/>
        <v>35.164443146208654</v>
      </c>
      <c r="G2977" s="70">
        <f t="shared" si="250"/>
        <v>0</v>
      </c>
      <c r="H2977" s="70">
        <f>SUM(G$2085:$G2977)/($A2977-273.15)</f>
        <v>0</v>
      </c>
      <c r="I2977" s="70">
        <f t="shared" si="251"/>
        <v>0</v>
      </c>
      <c r="J2977" s="70">
        <f t="shared" si="252"/>
        <v>0</v>
      </c>
      <c r="K2977" s="70">
        <f t="shared" si="253"/>
        <v>0</v>
      </c>
      <c r="M2977" s="70">
        <f t="shared" si="254"/>
        <v>0</v>
      </c>
      <c r="N2977" s="70">
        <f>SUM($M$2085:M2977)/($A2977-273.15)</f>
        <v>0</v>
      </c>
      <c r="O2977" s="70">
        <f t="shared" si="255"/>
        <v>0</v>
      </c>
      <c r="P2977" s="70">
        <f t="shared" si="256"/>
        <v>0</v>
      </c>
      <c r="Q2977" s="70">
        <f t="shared" si="257"/>
        <v>0</v>
      </c>
      <c r="S2977" s="8" t="e">
        <f t="shared" si="258"/>
        <v>#DIV/0!</v>
      </c>
      <c r="U2977" s="8">
        <f t="shared" ref="U2977:U3040" si="264">33.349+(2.057/1000)*$A2977-(18.327*100000)/$A2977/$A2977-(0.232*0.000001)*$A2977*$A2977</f>
        <v>34.084605546316006</v>
      </c>
      <c r="V2977" s="8">
        <f t="shared" si="259"/>
        <v>0</v>
      </c>
      <c r="W2977" s="70">
        <f>SUM($V$2085:V2977)/($A2977-273.15)</f>
        <v>0</v>
      </c>
      <c r="X2977" s="70">
        <f t="shared" si="260"/>
        <v>0</v>
      </c>
      <c r="Y2977" s="70">
        <f t="shared" si="261"/>
        <v>0</v>
      </c>
    </row>
    <row r="2978" spans="1:25" s="8" customFormat="1" x14ac:dyDescent="0.25">
      <c r="A2978" s="70">
        <f t="shared" si="262"/>
        <v>1167.1500000000001</v>
      </c>
      <c r="B2978" s="70">
        <f t="shared" si="263"/>
        <v>43.375112698826833</v>
      </c>
      <c r="C2978" s="70">
        <f t="shared" si="249"/>
        <v>35.168094799285598</v>
      </c>
      <c r="D2978" s="70">
        <f t="shared" si="247"/>
        <v>33.582024728251788</v>
      </c>
      <c r="E2978" s="70">
        <f t="shared" si="248"/>
        <v>35.168094799285598</v>
      </c>
      <c r="G2978" s="70">
        <f t="shared" si="250"/>
        <v>0</v>
      </c>
      <c r="H2978" s="70">
        <f>SUM(G$2085:$G2978)/($A2978-273.15)</f>
        <v>0</v>
      </c>
      <c r="I2978" s="70">
        <f t="shared" si="251"/>
        <v>0</v>
      </c>
      <c r="J2978" s="70">
        <f t="shared" si="252"/>
        <v>0</v>
      </c>
      <c r="K2978" s="70">
        <f t="shared" si="253"/>
        <v>0</v>
      </c>
      <c r="M2978" s="70">
        <f t="shared" si="254"/>
        <v>0</v>
      </c>
      <c r="N2978" s="70">
        <f>SUM($M$2085:M2978)/($A2978-273.15)</f>
        <v>0</v>
      </c>
      <c r="O2978" s="70">
        <f t="shared" si="255"/>
        <v>0</v>
      </c>
      <c r="P2978" s="70">
        <f t="shared" si="256"/>
        <v>0</v>
      </c>
      <c r="Q2978" s="70">
        <f t="shared" si="257"/>
        <v>0</v>
      </c>
      <c r="S2978" s="8" t="e">
        <f t="shared" si="258"/>
        <v>#DIV/0!</v>
      </c>
      <c r="U2978" s="8">
        <f t="shared" si="264"/>
        <v>34.088429560724627</v>
      </c>
      <c r="V2978" s="8">
        <f t="shared" si="259"/>
        <v>0</v>
      </c>
      <c r="W2978" s="70">
        <f>SUM($V$2085:V2978)/($A2978-273.15)</f>
        <v>0</v>
      </c>
      <c r="X2978" s="70">
        <f t="shared" si="260"/>
        <v>0</v>
      </c>
      <c r="Y2978" s="70">
        <f t="shared" si="261"/>
        <v>0</v>
      </c>
    </row>
    <row r="2979" spans="1:25" s="8" customFormat="1" x14ac:dyDescent="0.25">
      <c r="A2979" s="70">
        <f t="shared" si="262"/>
        <v>1168.1500000000001</v>
      </c>
      <c r="B2979" s="70">
        <f t="shared" si="263"/>
        <v>43.38726502884068</v>
      </c>
      <c r="C2979" s="70">
        <f t="shared" si="249"/>
        <v>35.17174475828736</v>
      </c>
      <c r="D2979" s="70">
        <f t="shared" ref="D2979:D3042" si="265">22.552+(13.209/1000)*$A2979+(3.13*100000)/$A2979/$A2979-(3.389*0.000001)*$A2979*$A2979</f>
        <v>33.58692617578884</v>
      </c>
      <c r="E2979" s="70">
        <f t="shared" si="248"/>
        <v>35.17174475828736</v>
      </c>
      <c r="G2979" s="70">
        <f t="shared" si="250"/>
        <v>0</v>
      </c>
      <c r="H2979" s="70">
        <f>SUM(G$2085:$G2979)/($A2979-273.15)</f>
        <v>0</v>
      </c>
      <c r="I2979" s="70">
        <f t="shared" si="251"/>
        <v>0</v>
      </c>
      <c r="J2979" s="70">
        <f t="shared" si="252"/>
        <v>0</v>
      </c>
      <c r="K2979" s="70">
        <f t="shared" si="253"/>
        <v>0</v>
      </c>
      <c r="M2979" s="70">
        <f t="shared" si="254"/>
        <v>0</v>
      </c>
      <c r="N2979" s="70">
        <f>SUM($M$2085:M2979)/($A2979-273.15)</f>
        <v>0</v>
      </c>
      <c r="O2979" s="70">
        <f t="shared" si="255"/>
        <v>0</v>
      </c>
      <c r="P2979" s="70">
        <f t="shared" si="256"/>
        <v>0</v>
      </c>
      <c r="Q2979" s="70">
        <f t="shared" si="257"/>
        <v>0</v>
      </c>
      <c r="S2979" s="8" t="e">
        <f t="shared" si="258"/>
        <v>#DIV/0!</v>
      </c>
      <c r="U2979" s="8">
        <f t="shared" si="264"/>
        <v>34.092247185476879</v>
      </c>
      <c r="V2979" s="8">
        <f t="shared" si="259"/>
        <v>0</v>
      </c>
      <c r="W2979" s="70">
        <f>SUM($V$2085:V2979)/($A2979-273.15)</f>
        <v>0</v>
      </c>
      <c r="X2979" s="70">
        <f t="shared" si="260"/>
        <v>0</v>
      </c>
      <c r="Y2979" s="70">
        <f t="shared" si="261"/>
        <v>0</v>
      </c>
    </row>
    <row r="2980" spans="1:25" s="8" customFormat="1" x14ac:dyDescent="0.25">
      <c r="A2980" s="70">
        <f t="shared" si="262"/>
        <v>1169.1500000000001</v>
      </c>
      <c r="B2980" s="70">
        <f t="shared" si="263"/>
        <v>43.399412094210547</v>
      </c>
      <c r="C2980" s="70">
        <f t="shared" si="249"/>
        <v>35.17539302637411</v>
      </c>
      <c r="D2980" s="70">
        <f t="shared" si="265"/>
        <v>33.591821853885719</v>
      </c>
      <c r="E2980" s="70">
        <f t="shared" si="248"/>
        <v>35.17539302637411</v>
      </c>
      <c r="G2980" s="70">
        <f t="shared" si="250"/>
        <v>0</v>
      </c>
      <c r="H2980" s="70">
        <f>SUM(G$2085:$G2980)/($A2980-273.15)</f>
        <v>0</v>
      </c>
      <c r="I2980" s="70">
        <f t="shared" si="251"/>
        <v>0</v>
      </c>
      <c r="J2980" s="70">
        <f t="shared" si="252"/>
        <v>0</v>
      </c>
      <c r="K2980" s="70">
        <f t="shared" si="253"/>
        <v>0</v>
      </c>
      <c r="M2980" s="70">
        <f t="shared" si="254"/>
        <v>0</v>
      </c>
      <c r="N2980" s="70">
        <f>SUM($M$2085:M2980)/($A2980-273.15)</f>
        <v>0</v>
      </c>
      <c r="O2980" s="70">
        <f t="shared" si="255"/>
        <v>0</v>
      </c>
      <c r="P2980" s="70">
        <f t="shared" si="256"/>
        <v>0</v>
      </c>
      <c r="Q2980" s="70">
        <f t="shared" si="257"/>
        <v>0</v>
      </c>
      <c r="S2980" s="8" t="e">
        <f t="shared" si="258"/>
        <v>#DIV/0!</v>
      </c>
      <c r="U2980" s="8">
        <f t="shared" si="264"/>
        <v>34.096058440837446</v>
      </c>
      <c r="V2980" s="8">
        <f t="shared" si="259"/>
        <v>0</v>
      </c>
      <c r="W2980" s="70">
        <f>SUM($V$2085:V2980)/($A2980-273.15)</f>
        <v>0</v>
      </c>
      <c r="X2980" s="70">
        <f t="shared" si="260"/>
        <v>0</v>
      </c>
      <c r="Y2980" s="70">
        <f t="shared" si="261"/>
        <v>0</v>
      </c>
    </row>
    <row r="2981" spans="1:25" s="8" customFormat="1" x14ac:dyDescent="0.25">
      <c r="A2981" s="70">
        <f t="shared" si="262"/>
        <v>1170.1500000000001</v>
      </c>
      <c r="B2981" s="70">
        <f t="shared" si="263"/>
        <v>43.411553885590003</v>
      </c>
      <c r="C2981" s="70">
        <f t="shared" si="249"/>
        <v>35.17903960669252</v>
      </c>
      <c r="D2981" s="70">
        <f t="shared" si="265"/>
        <v>33.596711759096273</v>
      </c>
      <c r="E2981" s="70">
        <f t="shared" ref="E2981:E3044" si="266">31.012+(4.19/1000)*$A2981-(2.858*100000)/$A2981/$A2981-(0.385*0.000001)*$A2981*$A2981</f>
        <v>35.17903960669252</v>
      </c>
      <c r="G2981" s="70">
        <f t="shared" si="250"/>
        <v>0</v>
      </c>
      <c r="H2981" s="70">
        <f>SUM(G$2085:$G2981)/($A2981-273.15)</f>
        <v>0</v>
      </c>
      <c r="I2981" s="70">
        <f t="shared" si="251"/>
        <v>0</v>
      </c>
      <c r="J2981" s="70">
        <f t="shared" si="252"/>
        <v>0</v>
      </c>
      <c r="K2981" s="70">
        <f t="shared" si="253"/>
        <v>0</v>
      </c>
      <c r="M2981" s="70">
        <f t="shared" si="254"/>
        <v>0</v>
      </c>
      <c r="N2981" s="70">
        <f>SUM($M$2085:M2981)/($A2981-273.15)</f>
        <v>0</v>
      </c>
      <c r="O2981" s="70">
        <f t="shared" si="255"/>
        <v>0</v>
      </c>
      <c r="P2981" s="70">
        <f t="shared" si="256"/>
        <v>0</v>
      </c>
      <c r="Q2981" s="70">
        <f t="shared" si="257"/>
        <v>0</v>
      </c>
      <c r="S2981" s="8" t="e">
        <f t="shared" si="258"/>
        <v>#DIV/0!</v>
      </c>
      <c r="U2981" s="8">
        <f t="shared" si="264"/>
        <v>34.099863346984499</v>
      </c>
      <c r="V2981" s="8">
        <f t="shared" si="259"/>
        <v>0</v>
      </c>
      <c r="W2981" s="70">
        <f>SUM($V$2085:V2981)/($A2981-273.15)</f>
        <v>0</v>
      </c>
      <c r="X2981" s="70">
        <f t="shared" si="260"/>
        <v>0</v>
      </c>
      <c r="Y2981" s="70">
        <f t="shared" si="261"/>
        <v>0</v>
      </c>
    </row>
    <row r="2982" spans="1:25" s="8" customFormat="1" x14ac:dyDescent="0.25">
      <c r="A2982" s="70">
        <f t="shared" si="262"/>
        <v>1171.1500000000001</v>
      </c>
      <c r="B2982" s="70">
        <f t="shared" si="263"/>
        <v>43.423690393672473</v>
      </c>
      <c r="C2982" s="70">
        <f t="shared" ref="C2982:C3045" si="267">31.012+(4.19/1000)*$A2982-(2.858*100000)/$A2982/$A2982-(0.385*0.000001)*$A2982*$A2982</f>
        <v>35.182684502375857</v>
      </c>
      <c r="D2982" s="70">
        <f t="shared" si="265"/>
        <v>33.601595887989049</v>
      </c>
      <c r="E2982" s="70">
        <f t="shared" si="266"/>
        <v>35.182684502375857</v>
      </c>
      <c r="G2982" s="70">
        <f t="shared" ref="G2982:G3045" si="268">($I$2039*$B2982+$I$2040*$C2982+$I$2041*$D2982)</f>
        <v>0</v>
      </c>
      <c r="H2982" s="70">
        <f>SUM(G$2085:$G2982)/($A2982-273.15)</f>
        <v>0</v>
      </c>
      <c r="I2982" s="70">
        <f t="shared" ref="I2982:I3045" si="269">H2982*($A2982-273.15)*0.000001</f>
        <v>0</v>
      </c>
      <c r="J2982" s="70">
        <f t="shared" ref="J2982:J3045" si="270">$N$2039-I2982</f>
        <v>0</v>
      </c>
      <c r="K2982" s="70">
        <f t="shared" ref="K2982:K3045" si="271">IF(AND(J2982&gt;0,J2983&lt;0),A2982-273.15,0)</f>
        <v>0</v>
      </c>
      <c r="M2982" s="70">
        <f t="shared" ref="M2982:M3045" si="272">($K$2050*$B2982+$K$2049*$C2982+$K$2048*$D2982+$K$2047*$E2982)</f>
        <v>0</v>
      </c>
      <c r="N2982" s="70">
        <f>SUM($M$2085:M2982)/($A2982-273.15)</f>
        <v>0</v>
      </c>
      <c r="O2982" s="70">
        <f t="shared" ref="O2982:O3045" si="273">N2982*($A2982-273.15)*0.000001</f>
        <v>0</v>
      </c>
      <c r="P2982" s="70">
        <f t="shared" ref="P2982:P3045" si="274">$N$2039-O2982</f>
        <v>0</v>
      </c>
      <c r="Q2982" s="70">
        <f t="shared" ref="Q2982:Q3045" si="275">IF(AND(P2982&gt;0,P2983&lt;0),A2982-273.15,0)</f>
        <v>0</v>
      </c>
      <c r="S2982" s="8" t="e">
        <f t="shared" ref="S2982:S3045" si="276">IF($P$2050-$A2982=0,$O2982,0)</f>
        <v>#DIV/0!</v>
      </c>
      <c r="U2982" s="8">
        <f t="shared" si="264"/>
        <v>34.103661924010083</v>
      </c>
      <c r="V2982" s="8">
        <f t="shared" ref="V2982:V3045" si="277">($L$2071*$B2982+$L$2072*$C2982+$L$2070*$D2982+$L$2073*$U2982)</f>
        <v>0</v>
      </c>
      <c r="W2982" s="70">
        <f>SUM($V$2085:V2982)/($A2982-273.15)</f>
        <v>0</v>
      </c>
      <c r="X2982" s="70">
        <f t="shared" ref="X2982:X3045" si="278">W2982*($A2982-273.15)*0.000001</f>
        <v>0</v>
      </c>
      <c r="Y2982" s="70">
        <f t="shared" ref="Y2982:Y3045" si="279">$N$2039-X2982</f>
        <v>0</v>
      </c>
    </row>
    <row r="2983" spans="1:25" s="8" customFormat="1" x14ac:dyDescent="0.25">
      <c r="A2983" s="70">
        <f t="shared" ref="A2983:A3046" si="280">A2982+1</f>
        <v>1172.1500000000001</v>
      </c>
      <c r="B2983" s="70">
        <f t="shared" si="263"/>
        <v>43.43582160919108</v>
      </c>
      <c r="C2983" s="70">
        <f t="shared" si="267"/>
        <v>35.186327716544</v>
      </c>
      <c r="D2983" s="70">
        <f t="shared" si="265"/>
        <v>33.606474237147246</v>
      </c>
      <c r="E2983" s="70">
        <f t="shared" si="266"/>
        <v>35.186327716544</v>
      </c>
      <c r="G2983" s="70">
        <f t="shared" si="268"/>
        <v>0</v>
      </c>
      <c r="H2983" s="70">
        <f>SUM(G$2085:$G2983)/($A2983-273.15)</f>
        <v>0</v>
      </c>
      <c r="I2983" s="70">
        <f t="shared" si="269"/>
        <v>0</v>
      </c>
      <c r="J2983" s="70">
        <f t="shared" si="270"/>
        <v>0</v>
      </c>
      <c r="K2983" s="70">
        <f t="shared" si="271"/>
        <v>0</v>
      </c>
      <c r="M2983" s="70">
        <f t="shared" si="272"/>
        <v>0</v>
      </c>
      <c r="N2983" s="70">
        <f>SUM($M$2085:M2983)/($A2983-273.15)</f>
        <v>0</v>
      </c>
      <c r="O2983" s="70">
        <f t="shared" si="273"/>
        <v>0</v>
      </c>
      <c r="P2983" s="70">
        <f t="shared" si="274"/>
        <v>0</v>
      </c>
      <c r="Q2983" s="70">
        <f t="shared" si="275"/>
        <v>0</v>
      </c>
      <c r="S2983" s="8" t="e">
        <f t="shared" si="276"/>
        <v>#DIV/0!</v>
      </c>
      <c r="U2983" s="8">
        <f t="shared" si="264"/>
        <v>34.107454191920574</v>
      </c>
      <c r="V2983" s="8">
        <f t="shared" si="277"/>
        <v>0</v>
      </c>
      <c r="W2983" s="70">
        <f>SUM($V$2085:V2983)/($A2983-273.15)</f>
        <v>0</v>
      </c>
      <c r="X2983" s="70">
        <f t="shared" si="278"/>
        <v>0</v>
      </c>
      <c r="Y2983" s="70">
        <f t="shared" si="279"/>
        <v>0</v>
      </c>
    </row>
    <row r="2984" spans="1:25" s="8" customFormat="1" x14ac:dyDescent="0.25">
      <c r="A2984" s="70">
        <f t="shared" si="280"/>
        <v>1173.1500000000001</v>
      </c>
      <c r="B2984" s="70">
        <f t="shared" si="263"/>
        <v>43.447947522918412</v>
      </c>
      <c r="C2984" s="70">
        <f t="shared" si="267"/>
        <v>35.189969252303541</v>
      </c>
      <c r="D2984" s="70">
        <f t="shared" si="265"/>
        <v>33.611346803168601</v>
      </c>
      <c r="E2984" s="70">
        <f t="shared" si="266"/>
        <v>35.189969252303541</v>
      </c>
      <c r="G2984" s="70">
        <f t="shared" si="268"/>
        <v>0</v>
      </c>
      <c r="H2984" s="70">
        <f>SUM(G$2085:$G2984)/($A2984-273.15)</f>
        <v>0</v>
      </c>
      <c r="I2984" s="70">
        <f t="shared" si="269"/>
        <v>0</v>
      </c>
      <c r="J2984" s="70">
        <f t="shared" si="270"/>
        <v>0</v>
      </c>
      <c r="K2984" s="70">
        <f t="shared" si="271"/>
        <v>0</v>
      </c>
      <c r="M2984" s="70">
        <f t="shared" si="272"/>
        <v>0</v>
      </c>
      <c r="N2984" s="70">
        <f>SUM($M$2085:M2984)/($A2984-273.15)</f>
        <v>0</v>
      </c>
      <c r="O2984" s="70">
        <f t="shared" si="273"/>
        <v>0</v>
      </c>
      <c r="P2984" s="70">
        <f t="shared" si="274"/>
        <v>0</v>
      </c>
      <c r="Q2984" s="70">
        <f t="shared" si="275"/>
        <v>0</v>
      </c>
      <c r="S2984" s="8" t="e">
        <f t="shared" si="276"/>
        <v>#DIV/0!</v>
      </c>
      <c r="U2984" s="8">
        <f t="shared" si="264"/>
        <v>34.111240170637124</v>
      </c>
      <c r="V2984" s="8">
        <f t="shared" si="277"/>
        <v>0</v>
      </c>
      <c r="W2984" s="70">
        <f>SUM($V$2085:V2984)/($A2984-273.15)</f>
        <v>0</v>
      </c>
      <c r="X2984" s="70">
        <f t="shared" si="278"/>
        <v>0</v>
      </c>
      <c r="Y2984" s="70">
        <f t="shared" si="279"/>
        <v>0</v>
      </c>
    </row>
    <row r="2985" spans="1:25" s="8" customFormat="1" x14ac:dyDescent="0.25">
      <c r="A2985" s="70">
        <f t="shared" si="280"/>
        <v>1174.1500000000001</v>
      </c>
      <c r="B2985" s="70">
        <f t="shared" si="263"/>
        <v>43.460068125666346</v>
      </c>
      <c r="C2985" s="70">
        <f t="shared" si="267"/>
        <v>35.193609112747865</v>
      </c>
      <c r="D2985" s="70">
        <f t="shared" si="265"/>
        <v>33.616213582665338</v>
      </c>
      <c r="E2985" s="70">
        <f t="shared" si="266"/>
        <v>35.193609112747865</v>
      </c>
      <c r="G2985" s="70">
        <f t="shared" si="268"/>
        <v>0</v>
      </c>
      <c r="H2985" s="70">
        <f>SUM(G$2085:$G2985)/($A2985-273.15)</f>
        <v>0</v>
      </c>
      <c r="I2985" s="70">
        <f t="shared" si="269"/>
        <v>0</v>
      </c>
      <c r="J2985" s="70">
        <f t="shared" si="270"/>
        <v>0</v>
      </c>
      <c r="K2985" s="70">
        <f t="shared" si="271"/>
        <v>0</v>
      </c>
      <c r="M2985" s="70">
        <f t="shared" si="272"/>
        <v>0</v>
      </c>
      <c r="N2985" s="70">
        <f>SUM($M$2085:M2985)/($A2985-273.15)</f>
        <v>0</v>
      </c>
      <c r="O2985" s="70">
        <f t="shared" si="273"/>
        <v>0</v>
      </c>
      <c r="P2985" s="70">
        <f t="shared" si="274"/>
        <v>0</v>
      </c>
      <c r="Q2985" s="70">
        <f t="shared" si="275"/>
        <v>0</v>
      </c>
      <c r="S2985" s="8" t="e">
        <f t="shared" si="276"/>
        <v>#DIV/0!</v>
      </c>
      <c r="U2985" s="8">
        <f t="shared" si="264"/>
        <v>34.115019879996069</v>
      </c>
      <c r="V2985" s="8">
        <f t="shared" si="277"/>
        <v>0</v>
      </c>
      <c r="W2985" s="70">
        <f>SUM($V$2085:V2985)/($A2985-273.15)</f>
        <v>0</v>
      </c>
      <c r="X2985" s="70">
        <f t="shared" si="278"/>
        <v>0</v>
      </c>
      <c r="Y2985" s="70">
        <f t="shared" si="279"/>
        <v>0</v>
      </c>
    </row>
    <row r="2986" spans="1:25" s="8" customFormat="1" x14ac:dyDescent="0.25">
      <c r="A2986" s="70">
        <f t="shared" si="280"/>
        <v>1175.1500000000001</v>
      </c>
      <c r="B2986" s="70">
        <f t="shared" si="263"/>
        <v>43.472183408285844</v>
      </c>
      <c r="C2986" s="70">
        <f t="shared" si="267"/>
        <v>35.197247300957194</v>
      </c>
      <c r="D2986" s="70">
        <f t="shared" si="265"/>
        <v>33.621074572264071</v>
      </c>
      <c r="E2986" s="70">
        <f t="shared" si="266"/>
        <v>35.197247300957194</v>
      </c>
      <c r="G2986" s="70">
        <f t="shared" si="268"/>
        <v>0</v>
      </c>
      <c r="H2986" s="70">
        <f>SUM(G$2085:$G2986)/($A2986-273.15)</f>
        <v>0</v>
      </c>
      <c r="I2986" s="70">
        <f t="shared" si="269"/>
        <v>0</v>
      </c>
      <c r="J2986" s="70">
        <f t="shared" si="270"/>
        <v>0</v>
      </c>
      <c r="K2986" s="70">
        <f t="shared" si="271"/>
        <v>0</v>
      </c>
      <c r="M2986" s="70">
        <f t="shared" si="272"/>
        <v>0</v>
      </c>
      <c r="N2986" s="70">
        <f>SUM($M$2085:M2986)/($A2986-273.15)</f>
        <v>0</v>
      </c>
      <c r="O2986" s="70">
        <f t="shared" si="273"/>
        <v>0</v>
      </c>
      <c r="P2986" s="70">
        <f t="shared" si="274"/>
        <v>0</v>
      </c>
      <c r="Q2986" s="70">
        <f t="shared" si="275"/>
        <v>0</v>
      </c>
      <c r="S2986" s="8" t="e">
        <f t="shared" si="276"/>
        <v>#DIV/0!</v>
      </c>
      <c r="U2986" s="8">
        <f t="shared" si="264"/>
        <v>34.118793339749409</v>
      </c>
      <c r="V2986" s="8">
        <f t="shared" si="277"/>
        <v>0</v>
      </c>
      <c r="W2986" s="70">
        <f>SUM($V$2085:V2986)/($A2986-273.15)</f>
        <v>0</v>
      </c>
      <c r="X2986" s="70">
        <f t="shared" si="278"/>
        <v>0</v>
      </c>
      <c r="Y2986" s="70">
        <f t="shared" si="279"/>
        <v>0</v>
      </c>
    </row>
    <row r="2987" spans="1:25" s="8" customFormat="1" x14ac:dyDescent="0.25">
      <c r="A2987" s="70">
        <f t="shared" si="280"/>
        <v>1176.1500000000001</v>
      </c>
      <c r="B2987" s="70">
        <f t="shared" ref="B2987:B3050" si="281">21.87+(22.56/1000)*$A2987+(8.489*100000)/$A2987/$A2987-(4*0.000001)*$A2987*$A2987</f>
        <v>43.48429336166673</v>
      </c>
      <c r="C2987" s="70">
        <f t="shared" si="267"/>
        <v>35.200883819998651</v>
      </c>
      <c r="D2987" s="70">
        <f t="shared" si="265"/>
        <v>33.625929768605786</v>
      </c>
      <c r="E2987" s="70">
        <f t="shared" si="266"/>
        <v>35.200883819998651</v>
      </c>
      <c r="G2987" s="70">
        <f t="shared" si="268"/>
        <v>0</v>
      </c>
      <c r="H2987" s="70">
        <f>SUM(G$2085:$G2987)/($A2987-273.15)</f>
        <v>0</v>
      </c>
      <c r="I2987" s="70">
        <f t="shared" si="269"/>
        <v>0</v>
      </c>
      <c r="J2987" s="70">
        <f t="shared" si="270"/>
        <v>0</v>
      </c>
      <c r="K2987" s="70">
        <f t="shared" si="271"/>
        <v>0</v>
      </c>
      <c r="M2987" s="70">
        <f t="shared" si="272"/>
        <v>0</v>
      </c>
      <c r="N2987" s="70">
        <f>SUM($M$2085:M2987)/($A2987-273.15)</f>
        <v>0</v>
      </c>
      <c r="O2987" s="70">
        <f t="shared" si="273"/>
        <v>0</v>
      </c>
      <c r="P2987" s="70">
        <f t="shared" si="274"/>
        <v>0</v>
      </c>
      <c r="Q2987" s="70">
        <f t="shared" si="275"/>
        <v>0</v>
      </c>
      <c r="S2987" s="8" t="e">
        <f t="shared" si="276"/>
        <v>#DIV/0!</v>
      </c>
      <c r="U2987" s="8">
        <f t="shared" si="264"/>
        <v>34.122560569565195</v>
      </c>
      <c r="V2987" s="8">
        <f t="shared" si="277"/>
        <v>0</v>
      </c>
      <c r="W2987" s="70">
        <f>SUM($V$2085:V2987)/($A2987-273.15)</f>
        <v>0</v>
      </c>
      <c r="X2987" s="70">
        <f t="shared" si="278"/>
        <v>0</v>
      </c>
      <c r="Y2987" s="70">
        <f t="shared" si="279"/>
        <v>0</v>
      </c>
    </row>
    <row r="2988" spans="1:25" s="8" customFormat="1" x14ac:dyDescent="0.25">
      <c r="A2988" s="70">
        <f t="shared" si="280"/>
        <v>1177.1500000000001</v>
      </c>
      <c r="B2988" s="70">
        <f t="shared" si="281"/>
        <v>43.496397976737505</v>
      </c>
      <c r="C2988" s="70">
        <f t="shared" si="267"/>
        <v>35.204518672926355</v>
      </c>
      <c r="D2988" s="70">
        <f t="shared" si="265"/>
        <v>33.630779168345718</v>
      </c>
      <c r="E2988" s="70">
        <f t="shared" si="266"/>
        <v>35.204518672926355</v>
      </c>
      <c r="G2988" s="70">
        <f t="shared" si="268"/>
        <v>0</v>
      </c>
      <c r="H2988" s="70">
        <f>SUM(G$2085:$G2988)/($A2988-273.15)</f>
        <v>0</v>
      </c>
      <c r="I2988" s="70">
        <f t="shared" si="269"/>
        <v>0</v>
      </c>
      <c r="J2988" s="70">
        <f t="shared" si="270"/>
        <v>0</v>
      </c>
      <c r="K2988" s="70">
        <f t="shared" si="271"/>
        <v>0</v>
      </c>
      <c r="M2988" s="70">
        <f t="shared" si="272"/>
        <v>0</v>
      </c>
      <c r="N2988" s="70">
        <f>SUM($M$2085:M2988)/($A2988-273.15)</f>
        <v>0</v>
      </c>
      <c r="O2988" s="70">
        <f t="shared" si="273"/>
        <v>0</v>
      </c>
      <c r="P2988" s="70">
        <f t="shared" si="274"/>
        <v>0</v>
      </c>
      <c r="Q2988" s="70">
        <f t="shared" si="275"/>
        <v>0</v>
      </c>
      <c r="S2988" s="8" t="e">
        <f t="shared" si="276"/>
        <v>#DIV/0!</v>
      </c>
      <c r="U2988" s="8">
        <f t="shared" si="264"/>
        <v>34.126321589027981</v>
      </c>
      <c r="V2988" s="8">
        <f t="shared" si="277"/>
        <v>0</v>
      </c>
      <c r="W2988" s="70">
        <f>SUM($V$2085:V2988)/($A2988-273.15)</f>
        <v>0</v>
      </c>
      <c r="X2988" s="70">
        <f t="shared" si="278"/>
        <v>0</v>
      </c>
      <c r="Y2988" s="70">
        <f t="shared" si="279"/>
        <v>0</v>
      </c>
    </row>
    <row r="2989" spans="1:25" s="8" customFormat="1" x14ac:dyDescent="0.25">
      <c r="A2989" s="70">
        <f t="shared" si="280"/>
        <v>1178.1500000000001</v>
      </c>
      <c r="B2989" s="70">
        <f t="shared" si="281"/>
        <v>43.508497244465161</v>
      </c>
      <c r="C2989" s="70">
        <f t="shared" si="267"/>
        <v>35.208151862781435</v>
      </c>
      <c r="D2989" s="70">
        <f t="shared" si="265"/>
        <v>33.635622768153269</v>
      </c>
      <c r="E2989" s="70">
        <f t="shared" si="266"/>
        <v>35.208151862781435</v>
      </c>
      <c r="G2989" s="70">
        <f t="shared" si="268"/>
        <v>0</v>
      </c>
      <c r="H2989" s="70">
        <f>SUM(G$2085:$G2989)/($A2989-273.15)</f>
        <v>0</v>
      </c>
      <c r="I2989" s="70">
        <f t="shared" si="269"/>
        <v>0</v>
      </c>
      <c r="J2989" s="70">
        <f t="shared" si="270"/>
        <v>0</v>
      </c>
      <c r="K2989" s="70">
        <f t="shared" si="271"/>
        <v>0</v>
      </c>
      <c r="M2989" s="70">
        <f t="shared" si="272"/>
        <v>0</v>
      </c>
      <c r="N2989" s="70">
        <f>SUM($M$2085:M2989)/($A2989-273.15)</f>
        <v>0</v>
      </c>
      <c r="O2989" s="70">
        <f t="shared" si="273"/>
        <v>0</v>
      </c>
      <c r="P2989" s="70">
        <f t="shared" si="274"/>
        <v>0</v>
      </c>
      <c r="Q2989" s="70">
        <f t="shared" si="275"/>
        <v>0</v>
      </c>
      <c r="S2989" s="8" t="e">
        <f t="shared" si="276"/>
        <v>#DIV/0!</v>
      </c>
      <c r="U2989" s="8">
        <f t="shared" si="264"/>
        <v>34.130076417639216</v>
      </c>
      <c r="V2989" s="8">
        <f t="shared" si="277"/>
        <v>0</v>
      </c>
      <c r="W2989" s="70">
        <f>SUM($V$2085:V2989)/($A2989-273.15)</f>
        <v>0</v>
      </c>
      <c r="X2989" s="70">
        <f t="shared" si="278"/>
        <v>0</v>
      </c>
      <c r="Y2989" s="70">
        <f t="shared" si="279"/>
        <v>0</v>
      </c>
    </row>
    <row r="2990" spans="1:25" s="8" customFormat="1" x14ac:dyDescent="0.25">
      <c r="A2990" s="70">
        <f t="shared" si="280"/>
        <v>1179.1500000000001</v>
      </c>
      <c r="B2990" s="70">
        <f t="shared" si="281"/>
        <v>43.52059115585498</v>
      </c>
      <c r="C2990" s="70">
        <f t="shared" si="267"/>
        <v>35.211783392592181</v>
      </c>
      <c r="D2990" s="70">
        <f t="shared" si="265"/>
        <v>33.640460564711972</v>
      </c>
      <c r="E2990" s="70">
        <f t="shared" si="266"/>
        <v>35.211783392592181</v>
      </c>
      <c r="G2990" s="70">
        <f t="shared" si="268"/>
        <v>0</v>
      </c>
      <c r="H2990" s="70">
        <f>SUM(G$2085:$G2990)/($A2990-273.15)</f>
        <v>0</v>
      </c>
      <c r="I2990" s="70">
        <f t="shared" si="269"/>
        <v>0</v>
      </c>
      <c r="J2990" s="70">
        <f t="shared" si="270"/>
        <v>0</v>
      </c>
      <c r="K2990" s="70">
        <f t="shared" si="271"/>
        <v>0</v>
      </c>
      <c r="M2990" s="70">
        <f t="shared" si="272"/>
        <v>0</v>
      </c>
      <c r="N2990" s="70">
        <f>SUM($M$2085:M2990)/($A2990-273.15)</f>
        <v>0</v>
      </c>
      <c r="O2990" s="70">
        <f t="shared" si="273"/>
        <v>0</v>
      </c>
      <c r="P2990" s="70">
        <f t="shared" si="274"/>
        <v>0</v>
      </c>
      <c r="Q2990" s="70">
        <f t="shared" si="275"/>
        <v>0</v>
      </c>
      <c r="S2990" s="8" t="e">
        <f t="shared" si="276"/>
        <v>#DIV/0!</v>
      </c>
      <c r="U2990" s="8">
        <f t="shared" si="264"/>
        <v>34.133825074817722</v>
      </c>
      <c r="V2990" s="8">
        <f t="shared" si="277"/>
        <v>0</v>
      </c>
      <c r="W2990" s="70">
        <f>SUM($V$2085:V2990)/($A2990-273.15)</f>
        <v>0</v>
      </c>
      <c r="X2990" s="70">
        <f t="shared" si="278"/>
        <v>0</v>
      </c>
      <c r="Y2990" s="70">
        <f t="shared" si="279"/>
        <v>0</v>
      </c>
    </row>
    <row r="2991" spans="1:25" s="8" customFormat="1" x14ac:dyDescent="0.25">
      <c r="A2991" s="70">
        <f t="shared" si="280"/>
        <v>1180.1500000000001</v>
      </c>
      <c r="B2991" s="70">
        <f t="shared" si="281"/>
        <v>43.532679701950329</v>
      </c>
      <c r="C2991" s="70">
        <f t="shared" si="267"/>
        <v>35.215413265374011</v>
      </c>
      <c r="D2991" s="70">
        <f t="shared" si="265"/>
        <v>33.645292554719404</v>
      </c>
      <c r="E2991" s="70">
        <f t="shared" si="266"/>
        <v>35.215413265374011</v>
      </c>
      <c r="G2991" s="70">
        <f t="shared" si="268"/>
        <v>0</v>
      </c>
      <c r="H2991" s="70">
        <f>SUM(G$2085:$G2991)/($A2991-273.15)</f>
        <v>0</v>
      </c>
      <c r="I2991" s="70">
        <f t="shared" si="269"/>
        <v>0</v>
      </c>
      <c r="J2991" s="70">
        <f t="shared" si="270"/>
        <v>0</v>
      </c>
      <c r="K2991" s="70">
        <f t="shared" si="271"/>
        <v>0</v>
      </c>
      <c r="M2991" s="70">
        <f t="shared" si="272"/>
        <v>0</v>
      </c>
      <c r="N2991" s="70">
        <f>SUM($M$2085:M2991)/($A2991-273.15)</f>
        <v>0</v>
      </c>
      <c r="O2991" s="70">
        <f t="shared" si="273"/>
        <v>0</v>
      </c>
      <c r="P2991" s="70">
        <f t="shared" si="274"/>
        <v>0</v>
      </c>
      <c r="Q2991" s="70">
        <f t="shared" si="275"/>
        <v>0</v>
      </c>
      <c r="S2991" s="8" t="e">
        <f t="shared" si="276"/>
        <v>#DIV/0!</v>
      </c>
      <c r="U2991" s="8">
        <f t="shared" si="264"/>
        <v>34.137567579900072</v>
      </c>
      <c r="V2991" s="8">
        <f t="shared" si="277"/>
        <v>0</v>
      </c>
      <c r="W2991" s="70">
        <f>SUM($V$2085:V2991)/($A2991-273.15)</f>
        <v>0</v>
      </c>
      <c r="X2991" s="70">
        <f t="shared" si="278"/>
        <v>0</v>
      </c>
      <c r="Y2991" s="70">
        <f t="shared" si="279"/>
        <v>0</v>
      </c>
    </row>
    <row r="2992" spans="1:25" s="8" customFormat="1" x14ac:dyDescent="0.25">
      <c r="A2992" s="70">
        <f t="shared" si="280"/>
        <v>1181.1500000000001</v>
      </c>
      <c r="B2992" s="70">
        <f t="shared" si="281"/>
        <v>43.544762873832475</v>
      </c>
      <c r="C2992" s="70">
        <f t="shared" si="267"/>
        <v>35.219041484129619</v>
      </c>
      <c r="D2992" s="70">
        <f t="shared" si="265"/>
        <v>33.650118734887137</v>
      </c>
      <c r="E2992" s="70">
        <f t="shared" si="266"/>
        <v>35.219041484129619</v>
      </c>
      <c r="G2992" s="70">
        <f t="shared" si="268"/>
        <v>0</v>
      </c>
      <c r="H2992" s="70">
        <f>SUM(G$2085:$G2992)/($A2992-273.15)</f>
        <v>0</v>
      </c>
      <c r="I2992" s="70">
        <f t="shared" si="269"/>
        <v>0</v>
      </c>
      <c r="J2992" s="70">
        <f t="shared" si="270"/>
        <v>0</v>
      </c>
      <c r="K2992" s="70">
        <f t="shared" si="271"/>
        <v>0</v>
      </c>
      <c r="M2992" s="70">
        <f t="shared" si="272"/>
        <v>0</v>
      </c>
      <c r="N2992" s="70">
        <f>SUM($M$2085:M2992)/($A2992-273.15)</f>
        <v>0</v>
      </c>
      <c r="O2992" s="70">
        <f t="shared" si="273"/>
        <v>0</v>
      </c>
      <c r="P2992" s="70">
        <f t="shared" si="274"/>
        <v>0</v>
      </c>
      <c r="Q2992" s="70">
        <f t="shared" si="275"/>
        <v>0</v>
      </c>
      <c r="S2992" s="8" t="e">
        <f t="shared" si="276"/>
        <v>#DIV/0!</v>
      </c>
      <c r="U2992" s="8">
        <f t="shared" si="264"/>
        <v>34.141303952141023</v>
      </c>
      <c r="V2992" s="8">
        <f t="shared" si="277"/>
        <v>0</v>
      </c>
      <c r="W2992" s="70">
        <f>SUM($V$2085:V2992)/($A2992-273.15)</f>
        <v>0</v>
      </c>
      <c r="X2992" s="70">
        <f t="shared" si="278"/>
        <v>0</v>
      </c>
      <c r="Y2992" s="70">
        <f t="shared" si="279"/>
        <v>0</v>
      </c>
    </row>
    <row r="2993" spans="1:25" s="8" customFormat="1" x14ac:dyDescent="0.25">
      <c r="A2993" s="70">
        <f t="shared" si="280"/>
        <v>1182.1500000000001</v>
      </c>
      <c r="B2993" s="70">
        <f t="shared" si="281"/>
        <v>43.556840662620409</v>
      </c>
      <c r="C2993" s="70">
        <f t="shared" si="267"/>
        <v>35.22266805184897</v>
      </c>
      <c r="D2993" s="70">
        <f t="shared" si="265"/>
        <v>33.654939101940606</v>
      </c>
      <c r="E2993" s="70">
        <f t="shared" si="266"/>
        <v>35.22266805184897</v>
      </c>
      <c r="G2993" s="70">
        <f t="shared" si="268"/>
        <v>0</v>
      </c>
      <c r="H2993" s="70">
        <f>SUM(G$2085:$G2993)/($A2993-273.15)</f>
        <v>0</v>
      </c>
      <c r="I2993" s="70">
        <f t="shared" si="269"/>
        <v>0</v>
      </c>
      <c r="J2993" s="70">
        <f t="shared" si="270"/>
        <v>0</v>
      </c>
      <c r="K2993" s="70">
        <f t="shared" si="271"/>
        <v>0</v>
      </c>
      <c r="M2993" s="70">
        <f t="shared" si="272"/>
        <v>0</v>
      </c>
      <c r="N2993" s="70">
        <f>SUM($M$2085:M2993)/($A2993-273.15)</f>
        <v>0</v>
      </c>
      <c r="O2993" s="70">
        <f t="shared" si="273"/>
        <v>0</v>
      </c>
      <c r="P2993" s="70">
        <f t="shared" si="274"/>
        <v>0</v>
      </c>
      <c r="Q2993" s="70">
        <f t="shared" si="275"/>
        <v>0</v>
      </c>
      <c r="S2993" s="8" t="e">
        <f t="shared" si="276"/>
        <v>#DIV/0!</v>
      </c>
      <c r="U2993" s="8">
        <f t="shared" si="264"/>
        <v>34.145034210713916</v>
      </c>
      <c r="V2993" s="8">
        <f t="shared" si="277"/>
        <v>0</v>
      </c>
      <c r="W2993" s="70">
        <f>SUM($V$2085:V2993)/($A2993-273.15)</f>
        <v>0</v>
      </c>
      <c r="X2993" s="70">
        <f t="shared" si="278"/>
        <v>0</v>
      </c>
      <c r="Y2993" s="70">
        <f t="shared" si="279"/>
        <v>0</v>
      </c>
    </row>
    <row r="2994" spans="1:25" s="8" customFormat="1" x14ac:dyDescent="0.25">
      <c r="A2994" s="70">
        <f t="shared" si="280"/>
        <v>1183.1500000000001</v>
      </c>
      <c r="B2994" s="70">
        <f t="shared" si="281"/>
        <v>43.568913059470596</v>
      </c>
      <c r="C2994" s="70">
        <f t="shared" si="267"/>
        <v>35.226292971509437</v>
      </c>
      <c r="D2994" s="70">
        <f t="shared" si="265"/>
        <v>33.659753652619109</v>
      </c>
      <c r="E2994" s="70">
        <f t="shared" si="266"/>
        <v>35.226292971509437</v>
      </c>
      <c r="G2994" s="70">
        <f t="shared" si="268"/>
        <v>0</v>
      </c>
      <c r="H2994" s="70">
        <f>SUM(G$2085:$G2994)/($A2994-273.15)</f>
        <v>0</v>
      </c>
      <c r="I2994" s="70">
        <f t="shared" si="269"/>
        <v>0</v>
      </c>
      <c r="J2994" s="70">
        <f t="shared" si="270"/>
        <v>0</v>
      </c>
      <c r="K2994" s="70">
        <f t="shared" si="271"/>
        <v>0</v>
      </c>
      <c r="M2994" s="70">
        <f t="shared" si="272"/>
        <v>0</v>
      </c>
      <c r="N2994" s="70">
        <f>SUM($M$2085:M2994)/($A2994-273.15)</f>
        <v>0</v>
      </c>
      <c r="O2994" s="70">
        <f t="shared" si="273"/>
        <v>0</v>
      </c>
      <c r="P2994" s="70">
        <f t="shared" si="274"/>
        <v>0</v>
      </c>
      <c r="Q2994" s="70">
        <f t="shared" si="275"/>
        <v>0</v>
      </c>
      <c r="S2994" s="8" t="e">
        <f t="shared" si="276"/>
        <v>#DIV/0!</v>
      </c>
      <c r="U2994" s="8">
        <f t="shared" si="264"/>
        <v>34.1487583747111</v>
      </c>
      <c r="V2994" s="8">
        <f t="shared" si="277"/>
        <v>0</v>
      </c>
      <c r="W2994" s="70">
        <f>SUM($V$2085:V2994)/($A2994-273.15)</f>
        <v>0</v>
      </c>
      <c r="X2994" s="70">
        <f t="shared" si="278"/>
        <v>0</v>
      </c>
      <c r="Y2994" s="70">
        <f t="shared" si="279"/>
        <v>0</v>
      </c>
    </row>
    <row r="2995" spans="1:25" s="8" customFormat="1" x14ac:dyDescent="0.25">
      <c r="A2995" s="70">
        <f t="shared" si="280"/>
        <v>1184.1500000000001</v>
      </c>
      <c r="B2995" s="70">
        <f t="shared" si="281"/>
        <v>43.580980055576866</v>
      </c>
      <c r="C2995" s="70">
        <f t="shared" si="267"/>
        <v>35.229916246075781</v>
      </c>
      <c r="D2995" s="70">
        <f t="shared" si="265"/>
        <v>33.664562383675694</v>
      </c>
      <c r="E2995" s="70">
        <f t="shared" si="266"/>
        <v>35.229916246075781</v>
      </c>
      <c r="G2995" s="70">
        <f t="shared" si="268"/>
        <v>0</v>
      </c>
      <c r="H2995" s="70">
        <f>SUM(G$2085:$G2995)/($A2995-273.15)</f>
        <v>0</v>
      </c>
      <c r="I2995" s="70">
        <f t="shared" si="269"/>
        <v>0</v>
      </c>
      <c r="J2995" s="70">
        <f t="shared" si="270"/>
        <v>0</v>
      </c>
      <c r="K2995" s="70">
        <f t="shared" si="271"/>
        <v>0</v>
      </c>
      <c r="M2995" s="70">
        <f t="shared" si="272"/>
        <v>0</v>
      </c>
      <c r="N2995" s="70">
        <f>SUM($M$2085:M2995)/($A2995-273.15)</f>
        <v>0</v>
      </c>
      <c r="O2995" s="70">
        <f t="shared" si="273"/>
        <v>0</v>
      </c>
      <c r="P2995" s="70">
        <f t="shared" si="274"/>
        <v>0</v>
      </c>
      <c r="Q2995" s="70">
        <f t="shared" si="275"/>
        <v>0</v>
      </c>
      <c r="S2995" s="8" t="e">
        <f t="shared" si="276"/>
        <v>#DIV/0!</v>
      </c>
      <c r="U2995" s="8">
        <f t="shared" si="264"/>
        <v>34.15247646314436</v>
      </c>
      <c r="V2995" s="8">
        <f t="shared" si="277"/>
        <v>0</v>
      </c>
      <c r="W2995" s="70">
        <f>SUM($V$2085:V2995)/($A2995-273.15)</f>
        <v>0</v>
      </c>
      <c r="X2995" s="70">
        <f t="shared" si="278"/>
        <v>0</v>
      </c>
      <c r="Y2995" s="70">
        <f t="shared" si="279"/>
        <v>0</v>
      </c>
    </row>
    <row r="2996" spans="1:25" s="8" customFormat="1" x14ac:dyDescent="0.25">
      <c r="A2996" s="70">
        <f t="shared" si="280"/>
        <v>1185.1500000000001</v>
      </c>
      <c r="B2996" s="70">
        <f t="shared" si="281"/>
        <v>43.593041642170185</v>
      </c>
      <c r="C2996" s="70">
        <f t="shared" si="267"/>
        <v>35.233537878500314</v>
      </c>
      <c r="D2996" s="70">
        <f t="shared" si="265"/>
        <v>33.669365291877099</v>
      </c>
      <c r="E2996" s="70">
        <f t="shared" si="266"/>
        <v>35.233537878500314</v>
      </c>
      <c r="G2996" s="70">
        <f t="shared" si="268"/>
        <v>0</v>
      </c>
      <c r="H2996" s="70">
        <f>SUM(G$2085:$G2996)/($A2996-273.15)</f>
        <v>0</v>
      </c>
      <c r="I2996" s="70">
        <f t="shared" si="269"/>
        <v>0</v>
      </c>
      <c r="J2996" s="70">
        <f t="shared" si="270"/>
        <v>0</v>
      </c>
      <c r="K2996" s="70">
        <f t="shared" si="271"/>
        <v>0</v>
      </c>
      <c r="M2996" s="70">
        <f t="shared" si="272"/>
        <v>0</v>
      </c>
      <c r="N2996" s="70">
        <f>SUM($M$2085:M2996)/($A2996-273.15)</f>
        <v>0</v>
      </c>
      <c r="O2996" s="70">
        <f t="shared" si="273"/>
        <v>0</v>
      </c>
      <c r="P2996" s="70">
        <f t="shared" si="274"/>
        <v>0</v>
      </c>
      <c r="Q2996" s="70">
        <f t="shared" si="275"/>
        <v>0</v>
      </c>
      <c r="S2996" s="8" t="e">
        <f t="shared" si="276"/>
        <v>#DIV/0!</v>
      </c>
      <c r="U2996" s="8">
        <f t="shared" si="264"/>
        <v>34.156188494945283</v>
      </c>
      <c r="V2996" s="8">
        <f t="shared" si="277"/>
        <v>0</v>
      </c>
      <c r="W2996" s="70">
        <f>SUM($V$2085:V2996)/($A2996-273.15)</f>
        <v>0</v>
      </c>
      <c r="X2996" s="70">
        <f t="shared" si="278"/>
        <v>0</v>
      </c>
      <c r="Y2996" s="70">
        <f t="shared" si="279"/>
        <v>0</v>
      </c>
    </row>
    <row r="2997" spans="1:25" s="8" customFormat="1" x14ac:dyDescent="0.25">
      <c r="A2997" s="70">
        <f t="shared" si="280"/>
        <v>1186.1500000000001</v>
      </c>
      <c r="B2997" s="70">
        <f t="shared" si="281"/>
        <v>43.605097810518423</v>
      </c>
      <c r="C2997" s="70">
        <f t="shared" si="267"/>
        <v>35.237157871722864</v>
      </c>
      <c r="D2997" s="70">
        <f t="shared" si="265"/>
        <v>33.6741623740037</v>
      </c>
      <c r="E2997" s="70">
        <f t="shared" si="266"/>
        <v>35.237157871722864</v>
      </c>
      <c r="G2997" s="70">
        <f t="shared" si="268"/>
        <v>0</v>
      </c>
      <c r="H2997" s="70">
        <f>SUM(G$2085:$G2997)/($A2997-273.15)</f>
        <v>0</v>
      </c>
      <c r="I2997" s="70">
        <f t="shared" si="269"/>
        <v>0</v>
      </c>
      <c r="J2997" s="70">
        <f t="shared" si="270"/>
        <v>0</v>
      </c>
      <c r="K2997" s="70">
        <f t="shared" si="271"/>
        <v>0</v>
      </c>
      <c r="M2997" s="70">
        <f t="shared" si="272"/>
        <v>0</v>
      </c>
      <c r="N2997" s="70">
        <f>SUM($M$2085:M2997)/($A2997-273.15)</f>
        <v>0</v>
      </c>
      <c r="O2997" s="70">
        <f t="shared" si="273"/>
        <v>0</v>
      </c>
      <c r="P2997" s="70">
        <f t="shared" si="274"/>
        <v>0</v>
      </c>
      <c r="Q2997" s="70">
        <f t="shared" si="275"/>
        <v>0</v>
      </c>
      <c r="S2997" s="8" t="e">
        <f t="shared" si="276"/>
        <v>#DIV/0!</v>
      </c>
      <c r="U2997" s="8">
        <f t="shared" si="264"/>
        <v>34.159894488965705</v>
      </c>
      <c r="V2997" s="8">
        <f t="shared" si="277"/>
        <v>0</v>
      </c>
      <c r="W2997" s="70">
        <f>SUM($V$2085:V2997)/($A2997-273.15)</f>
        <v>0</v>
      </c>
      <c r="X2997" s="70">
        <f t="shared" si="278"/>
        <v>0</v>
      </c>
      <c r="Y2997" s="70">
        <f t="shared" si="279"/>
        <v>0</v>
      </c>
    </row>
    <row r="2998" spans="1:25" s="8" customFormat="1" x14ac:dyDescent="0.25">
      <c r="A2998" s="70">
        <f t="shared" si="280"/>
        <v>1187.1500000000001</v>
      </c>
      <c r="B2998" s="70">
        <f t="shared" si="281"/>
        <v>43.61714855192627</v>
      </c>
      <c r="C2998" s="70">
        <f t="shared" si="267"/>
        <v>35.240776228670903</v>
      </c>
      <c r="D2998" s="70">
        <f t="shared" si="265"/>
        <v>33.678953626849406</v>
      </c>
      <c r="E2998" s="70">
        <f t="shared" si="266"/>
        <v>35.240776228670903</v>
      </c>
      <c r="G2998" s="70">
        <f t="shared" si="268"/>
        <v>0</v>
      </c>
      <c r="H2998" s="70">
        <f>SUM(G$2085:$G2998)/($A2998-273.15)</f>
        <v>0</v>
      </c>
      <c r="I2998" s="70">
        <f t="shared" si="269"/>
        <v>0</v>
      </c>
      <c r="J2998" s="70">
        <f t="shared" si="270"/>
        <v>0</v>
      </c>
      <c r="K2998" s="70">
        <f t="shared" si="271"/>
        <v>0</v>
      </c>
      <c r="M2998" s="70">
        <f t="shared" si="272"/>
        <v>0</v>
      </c>
      <c r="N2998" s="70">
        <f>SUM($M$2085:M2998)/($A2998-273.15)</f>
        <v>0</v>
      </c>
      <c r="O2998" s="70">
        <f t="shared" si="273"/>
        <v>0</v>
      </c>
      <c r="P2998" s="70">
        <f t="shared" si="274"/>
        <v>0</v>
      </c>
      <c r="Q2998" s="70">
        <f t="shared" si="275"/>
        <v>0</v>
      </c>
      <c r="S2998" s="8" t="e">
        <f t="shared" si="276"/>
        <v>#DIV/0!</v>
      </c>
      <c r="U2998" s="8">
        <f t="shared" si="264"/>
        <v>34.163594463978086</v>
      </c>
      <c r="V2998" s="8">
        <f t="shared" si="277"/>
        <v>0</v>
      </c>
      <c r="W2998" s="70">
        <f>SUM($V$2085:V2998)/($A2998-273.15)</f>
        <v>0</v>
      </c>
      <c r="X2998" s="70">
        <f t="shared" si="278"/>
        <v>0</v>
      </c>
      <c r="Y2998" s="70">
        <f t="shared" si="279"/>
        <v>0</v>
      </c>
    </row>
    <row r="2999" spans="1:25" s="8" customFormat="1" x14ac:dyDescent="0.25">
      <c r="A2999" s="70">
        <f t="shared" si="280"/>
        <v>1188.1500000000001</v>
      </c>
      <c r="B2999" s="70">
        <f t="shared" si="281"/>
        <v>43.629193857734947</v>
      </c>
      <c r="C2999" s="70">
        <f t="shared" si="267"/>
        <v>35.244392952259581</v>
      </c>
      <c r="D2999" s="70">
        <f t="shared" si="265"/>
        <v>33.683739047221636</v>
      </c>
      <c r="E2999" s="70">
        <f t="shared" si="266"/>
        <v>35.244392952259581</v>
      </c>
      <c r="G2999" s="70">
        <f t="shared" si="268"/>
        <v>0</v>
      </c>
      <c r="H2999" s="70">
        <f>SUM(G$2085:$G2999)/($A2999-273.15)</f>
        <v>0</v>
      </c>
      <c r="I2999" s="70">
        <f t="shared" si="269"/>
        <v>0</v>
      </c>
      <c r="J2999" s="70">
        <f t="shared" si="270"/>
        <v>0</v>
      </c>
      <c r="K2999" s="70">
        <f t="shared" si="271"/>
        <v>0</v>
      </c>
      <c r="M2999" s="70">
        <f t="shared" si="272"/>
        <v>0</v>
      </c>
      <c r="N2999" s="70">
        <f>SUM($M$2085:M2999)/($A2999-273.15)</f>
        <v>0</v>
      </c>
      <c r="O2999" s="70">
        <f t="shared" si="273"/>
        <v>0</v>
      </c>
      <c r="P2999" s="70">
        <f t="shared" si="274"/>
        <v>0</v>
      </c>
      <c r="Q2999" s="70">
        <f t="shared" si="275"/>
        <v>0</v>
      </c>
      <c r="S2999" s="8" t="e">
        <f t="shared" si="276"/>
        <v>#DIV/0!</v>
      </c>
      <c r="U2999" s="8">
        <f t="shared" si="264"/>
        <v>34.167288438675918</v>
      </c>
      <c r="V2999" s="8">
        <f t="shared" si="277"/>
        <v>0</v>
      </c>
      <c r="W2999" s="70">
        <f>SUM($V$2085:V2999)/($A2999-273.15)</f>
        <v>0</v>
      </c>
      <c r="X2999" s="70">
        <f t="shared" si="278"/>
        <v>0</v>
      </c>
      <c r="Y2999" s="70">
        <f t="shared" si="279"/>
        <v>0</v>
      </c>
    </row>
    <row r="3000" spans="1:25" s="8" customFormat="1" x14ac:dyDescent="0.25">
      <c r="A3000" s="70">
        <f t="shared" si="280"/>
        <v>1189.1500000000001</v>
      </c>
      <c r="B3000" s="70">
        <f t="shared" si="281"/>
        <v>43.641233719322102</v>
      </c>
      <c r="C3000" s="70">
        <f t="shared" si="267"/>
        <v>35.248008045391806</v>
      </c>
      <c r="D3000" s="70">
        <f t="shared" si="265"/>
        <v>33.688518631941214</v>
      </c>
      <c r="E3000" s="70">
        <f t="shared" si="266"/>
        <v>35.248008045391806</v>
      </c>
      <c r="G3000" s="70">
        <f t="shared" si="268"/>
        <v>0</v>
      </c>
      <c r="H3000" s="70">
        <f>SUM(G$2085:$G3000)/($A3000-273.15)</f>
        <v>0</v>
      </c>
      <c r="I3000" s="70">
        <f t="shared" si="269"/>
        <v>0</v>
      </c>
      <c r="J3000" s="70">
        <f t="shared" si="270"/>
        <v>0</v>
      </c>
      <c r="K3000" s="70">
        <f t="shared" si="271"/>
        <v>0</v>
      </c>
      <c r="M3000" s="70">
        <f t="shared" si="272"/>
        <v>0</v>
      </c>
      <c r="N3000" s="70">
        <f>SUM($M$2085:M3000)/($A3000-273.15)</f>
        <v>0</v>
      </c>
      <c r="O3000" s="70">
        <f t="shared" si="273"/>
        <v>0</v>
      </c>
      <c r="P3000" s="70">
        <f t="shared" si="274"/>
        <v>0</v>
      </c>
      <c r="Q3000" s="70">
        <f t="shared" si="275"/>
        <v>0</v>
      </c>
      <c r="S3000" s="8" t="e">
        <f t="shared" si="276"/>
        <v>#DIV/0!</v>
      </c>
      <c r="U3000" s="8">
        <f t="shared" si="264"/>
        <v>34.170976431674141</v>
      </c>
      <c r="V3000" s="8">
        <f t="shared" si="277"/>
        <v>0</v>
      </c>
      <c r="W3000" s="70">
        <f>SUM($V$2085:V3000)/($A3000-273.15)</f>
        <v>0</v>
      </c>
      <c r="X3000" s="70">
        <f t="shared" si="278"/>
        <v>0</v>
      </c>
      <c r="Y3000" s="70">
        <f t="shared" si="279"/>
        <v>0</v>
      </c>
    </row>
    <row r="3001" spans="1:25" s="8" customFormat="1" x14ac:dyDescent="0.25">
      <c r="A3001" s="70">
        <f t="shared" si="280"/>
        <v>1190.1500000000001</v>
      </c>
      <c r="B3001" s="70">
        <f t="shared" si="281"/>
        <v>43.653268128101558</v>
      </c>
      <c r="C3001" s="70">
        <f t="shared" si="267"/>
        <v>35.251621510958273</v>
      </c>
      <c r="D3001" s="70">
        <f t="shared" si="265"/>
        <v>33.693292377842312</v>
      </c>
      <c r="E3001" s="70">
        <f t="shared" si="266"/>
        <v>35.251621510958273</v>
      </c>
      <c r="G3001" s="70">
        <f t="shared" si="268"/>
        <v>0</v>
      </c>
      <c r="H3001" s="70">
        <f>SUM(G$2085:$G3001)/($A3001-273.15)</f>
        <v>0</v>
      </c>
      <c r="I3001" s="70">
        <f t="shared" si="269"/>
        <v>0</v>
      </c>
      <c r="J3001" s="70">
        <f t="shared" si="270"/>
        <v>0</v>
      </c>
      <c r="K3001" s="70">
        <f t="shared" si="271"/>
        <v>0</v>
      </c>
      <c r="M3001" s="70">
        <f t="shared" si="272"/>
        <v>0</v>
      </c>
      <c r="N3001" s="70">
        <f>SUM($M$2085:M3001)/($A3001-273.15)</f>
        <v>0</v>
      </c>
      <c r="O3001" s="70">
        <f t="shared" si="273"/>
        <v>0</v>
      </c>
      <c r="P3001" s="70">
        <f t="shared" si="274"/>
        <v>0</v>
      </c>
      <c r="Q3001" s="70">
        <f t="shared" si="275"/>
        <v>0</v>
      </c>
      <c r="S3001" s="8" t="e">
        <f t="shared" si="276"/>
        <v>#DIV/0!</v>
      </c>
      <c r="U3001" s="8">
        <f t="shared" si="264"/>
        <v>34.174658461509502</v>
      </c>
      <c r="V3001" s="8">
        <f t="shared" si="277"/>
        <v>0</v>
      </c>
      <c r="W3001" s="70">
        <f>SUM($V$2085:V3001)/($A3001-273.15)</f>
        <v>0</v>
      </c>
      <c r="X3001" s="70">
        <f t="shared" si="278"/>
        <v>0</v>
      </c>
      <c r="Y3001" s="70">
        <f t="shared" si="279"/>
        <v>0</v>
      </c>
    </row>
    <row r="3002" spans="1:25" s="8" customFormat="1" x14ac:dyDescent="0.25">
      <c r="A3002" s="70">
        <f t="shared" si="280"/>
        <v>1191.1500000000001</v>
      </c>
      <c r="B3002" s="70">
        <f t="shared" si="281"/>
        <v>43.665297075523199</v>
      </c>
      <c r="C3002" s="70">
        <f t="shared" si="267"/>
        <v>35.255233351837582</v>
      </c>
      <c r="D3002" s="70">
        <f t="shared" si="265"/>
        <v>33.698060281772392</v>
      </c>
      <c r="E3002" s="70">
        <f t="shared" si="266"/>
        <v>35.255233351837582</v>
      </c>
      <c r="G3002" s="70">
        <f t="shared" si="268"/>
        <v>0</v>
      </c>
      <c r="H3002" s="70">
        <f>SUM(G$2085:$G3002)/($A3002-273.15)</f>
        <v>0</v>
      </c>
      <c r="I3002" s="70">
        <f t="shared" si="269"/>
        <v>0</v>
      </c>
      <c r="J3002" s="70">
        <f t="shared" si="270"/>
        <v>0</v>
      </c>
      <c r="K3002" s="70">
        <f t="shared" si="271"/>
        <v>0</v>
      </c>
      <c r="M3002" s="70">
        <f t="shared" si="272"/>
        <v>0</v>
      </c>
      <c r="N3002" s="70">
        <f>SUM($M$2085:M3002)/($A3002-273.15)</f>
        <v>0</v>
      </c>
      <c r="O3002" s="70">
        <f t="shared" si="273"/>
        <v>0</v>
      </c>
      <c r="P3002" s="70">
        <f t="shared" si="274"/>
        <v>0</v>
      </c>
      <c r="Q3002" s="70">
        <f t="shared" si="275"/>
        <v>0</v>
      </c>
      <c r="S3002" s="8" t="e">
        <f t="shared" si="276"/>
        <v>#DIV/0!</v>
      </c>
      <c r="U3002" s="8">
        <f t="shared" si="264"/>
        <v>34.178334546640997</v>
      </c>
      <c r="V3002" s="8">
        <f t="shared" si="277"/>
        <v>0</v>
      </c>
      <c r="W3002" s="70">
        <f>SUM($V$2085:V3002)/($A3002-273.15)</f>
        <v>0</v>
      </c>
      <c r="X3002" s="70">
        <f t="shared" si="278"/>
        <v>0</v>
      </c>
      <c r="Y3002" s="70">
        <f t="shared" si="279"/>
        <v>0</v>
      </c>
    </row>
    <row r="3003" spans="1:25" s="8" customFormat="1" x14ac:dyDescent="0.25">
      <c r="A3003" s="70">
        <f t="shared" si="280"/>
        <v>1192.1500000000001</v>
      </c>
      <c r="B3003" s="70">
        <f t="shared" si="281"/>
        <v>43.677320553072718</v>
      </c>
      <c r="C3003" s="70">
        <f t="shared" si="267"/>
        <v>35.258843570896239</v>
      </c>
      <c r="D3003" s="70">
        <f t="shared" si="265"/>
        <v>33.702822340592121</v>
      </c>
      <c r="E3003" s="70">
        <f t="shared" si="266"/>
        <v>35.258843570896239</v>
      </c>
      <c r="G3003" s="70">
        <f t="shared" si="268"/>
        <v>0</v>
      </c>
      <c r="H3003" s="70">
        <f>SUM(G$2085:$G3003)/($A3003-273.15)</f>
        <v>0</v>
      </c>
      <c r="I3003" s="70">
        <f t="shared" si="269"/>
        <v>0</v>
      </c>
      <c r="J3003" s="70">
        <f t="shared" si="270"/>
        <v>0</v>
      </c>
      <c r="K3003" s="70">
        <f t="shared" si="271"/>
        <v>0</v>
      </c>
      <c r="M3003" s="70">
        <f t="shared" si="272"/>
        <v>0</v>
      </c>
      <c r="N3003" s="70">
        <f>SUM($M$2085:M3003)/($A3003-273.15)</f>
        <v>0</v>
      </c>
      <c r="O3003" s="70">
        <f t="shared" si="273"/>
        <v>0</v>
      </c>
      <c r="P3003" s="70">
        <f t="shared" si="274"/>
        <v>0</v>
      </c>
      <c r="Q3003" s="70">
        <f t="shared" si="275"/>
        <v>0</v>
      </c>
      <c r="S3003" s="8" t="e">
        <f t="shared" si="276"/>
        <v>#DIV/0!</v>
      </c>
      <c r="U3003" s="8">
        <f t="shared" si="264"/>
        <v>34.182004705450204</v>
      </c>
      <c r="V3003" s="8">
        <f t="shared" si="277"/>
        <v>0</v>
      </c>
      <c r="W3003" s="70">
        <f>SUM($V$2085:V3003)/($A3003-273.15)</f>
        <v>0</v>
      </c>
      <c r="X3003" s="70">
        <f t="shared" si="278"/>
        <v>0</v>
      </c>
      <c r="Y3003" s="70">
        <f t="shared" si="279"/>
        <v>0</v>
      </c>
    </row>
    <row r="3004" spans="1:25" s="8" customFormat="1" x14ac:dyDescent="0.25">
      <c r="A3004" s="70">
        <f t="shared" si="280"/>
        <v>1193.1500000000001</v>
      </c>
      <c r="B3004" s="70">
        <f t="shared" si="281"/>
        <v>43.689338552271515</v>
      </c>
      <c r="C3004" s="70">
        <f t="shared" si="267"/>
        <v>35.262452170988759</v>
      </c>
      <c r="D3004" s="70">
        <f t="shared" si="265"/>
        <v>33.707578551175345</v>
      </c>
      <c r="E3004" s="70">
        <f t="shared" si="266"/>
        <v>35.262452170988759</v>
      </c>
      <c r="G3004" s="70">
        <f t="shared" si="268"/>
        <v>0</v>
      </c>
      <c r="H3004" s="70">
        <f>SUM(G$2085:$G3004)/($A3004-273.15)</f>
        <v>0</v>
      </c>
      <c r="I3004" s="70">
        <f t="shared" si="269"/>
        <v>0</v>
      </c>
      <c r="J3004" s="70">
        <f t="shared" si="270"/>
        <v>0</v>
      </c>
      <c r="K3004" s="70">
        <f t="shared" si="271"/>
        <v>0</v>
      </c>
      <c r="M3004" s="70">
        <f t="shared" si="272"/>
        <v>0</v>
      </c>
      <c r="N3004" s="70">
        <f>SUM($M$2085:M3004)/($A3004-273.15)</f>
        <v>0</v>
      </c>
      <c r="O3004" s="70">
        <f t="shared" si="273"/>
        <v>0</v>
      </c>
      <c r="P3004" s="70">
        <f t="shared" si="274"/>
        <v>0</v>
      </c>
      <c r="Q3004" s="70">
        <f t="shared" si="275"/>
        <v>0</v>
      </c>
      <c r="S3004" s="8" t="e">
        <f t="shared" si="276"/>
        <v>#DIV/0!</v>
      </c>
      <c r="U3004" s="8">
        <f t="shared" si="264"/>
        <v>34.185668956241734</v>
      </c>
      <c r="V3004" s="8">
        <f t="shared" si="277"/>
        <v>0</v>
      </c>
      <c r="W3004" s="70">
        <f>SUM($V$2085:V3004)/($A3004-273.15)</f>
        <v>0</v>
      </c>
      <c r="X3004" s="70">
        <f t="shared" si="278"/>
        <v>0</v>
      </c>
      <c r="Y3004" s="70">
        <f t="shared" si="279"/>
        <v>0</v>
      </c>
    </row>
    <row r="3005" spans="1:25" s="8" customFormat="1" x14ac:dyDescent="0.25">
      <c r="A3005" s="70">
        <f t="shared" si="280"/>
        <v>1194.1500000000001</v>
      </c>
      <c r="B3005" s="70">
        <f t="shared" si="281"/>
        <v>43.701351064676437</v>
      </c>
      <c r="C3005" s="70">
        <f t="shared" si="267"/>
        <v>35.266059154957688</v>
      </c>
      <c r="D3005" s="70">
        <f t="shared" si="265"/>
        <v>33.712328910408957</v>
      </c>
      <c r="E3005" s="70">
        <f t="shared" si="266"/>
        <v>35.266059154957688</v>
      </c>
      <c r="G3005" s="70">
        <f t="shared" si="268"/>
        <v>0</v>
      </c>
      <c r="H3005" s="70">
        <f>SUM(G$2085:$G3005)/($A3005-273.15)</f>
        <v>0</v>
      </c>
      <c r="I3005" s="70">
        <f t="shared" si="269"/>
        <v>0</v>
      </c>
      <c r="J3005" s="70">
        <f t="shared" si="270"/>
        <v>0</v>
      </c>
      <c r="K3005" s="70">
        <f t="shared" si="271"/>
        <v>0</v>
      </c>
      <c r="M3005" s="70">
        <f t="shared" si="272"/>
        <v>0</v>
      </c>
      <c r="N3005" s="70">
        <f>SUM($M$2085:M3005)/($A3005-273.15)</f>
        <v>0</v>
      </c>
      <c r="O3005" s="70">
        <f t="shared" si="273"/>
        <v>0</v>
      </c>
      <c r="P3005" s="70">
        <f t="shared" si="274"/>
        <v>0</v>
      </c>
      <c r="Q3005" s="70">
        <f t="shared" si="275"/>
        <v>0</v>
      </c>
      <c r="S3005" s="8" t="e">
        <f t="shared" si="276"/>
        <v>#DIV/0!</v>
      </c>
      <c r="U3005" s="8">
        <f t="shared" si="264"/>
        <v>34.189327317243581</v>
      </c>
      <c r="V3005" s="8">
        <f t="shared" si="277"/>
        <v>0</v>
      </c>
      <c r="W3005" s="70">
        <f>SUM($V$2085:V3005)/($A3005-273.15)</f>
        <v>0</v>
      </c>
      <c r="X3005" s="70">
        <f t="shared" si="278"/>
        <v>0</v>
      </c>
      <c r="Y3005" s="70">
        <f t="shared" si="279"/>
        <v>0</v>
      </c>
    </row>
    <row r="3006" spans="1:25" s="8" customFormat="1" x14ac:dyDescent="0.25">
      <c r="A3006" s="70">
        <f t="shared" si="280"/>
        <v>1195.1500000000001</v>
      </c>
      <c r="B3006" s="70">
        <f t="shared" si="281"/>
        <v>43.713358081879655</v>
      </c>
      <c r="C3006" s="70">
        <f t="shared" si="267"/>
        <v>35.269664525633694</v>
      </c>
      <c r="D3006" s="70">
        <f t="shared" si="265"/>
        <v>33.717073415192885</v>
      </c>
      <c r="E3006" s="70">
        <f t="shared" si="266"/>
        <v>35.269664525633694</v>
      </c>
      <c r="G3006" s="70">
        <f t="shared" si="268"/>
        <v>0</v>
      </c>
      <c r="H3006" s="70">
        <f>SUM(G$2085:$G3006)/($A3006-273.15)</f>
        <v>0</v>
      </c>
      <c r="I3006" s="70">
        <f t="shared" si="269"/>
        <v>0</v>
      </c>
      <c r="J3006" s="70">
        <f t="shared" si="270"/>
        <v>0</v>
      </c>
      <c r="K3006" s="70">
        <f t="shared" si="271"/>
        <v>0</v>
      </c>
      <c r="M3006" s="70">
        <f t="shared" si="272"/>
        <v>0</v>
      </c>
      <c r="N3006" s="70">
        <f>SUM($M$2085:M3006)/($A3006-273.15)</f>
        <v>0</v>
      </c>
      <c r="O3006" s="70">
        <f t="shared" si="273"/>
        <v>0</v>
      </c>
      <c r="P3006" s="70">
        <f t="shared" si="274"/>
        <v>0</v>
      </c>
      <c r="Q3006" s="70">
        <f t="shared" si="275"/>
        <v>0</v>
      </c>
      <c r="S3006" s="8" t="e">
        <f t="shared" si="276"/>
        <v>#DIV/0!</v>
      </c>
      <c r="U3006" s="8">
        <f t="shared" si="264"/>
        <v>34.192979806607482</v>
      </c>
      <c r="V3006" s="8">
        <f t="shared" si="277"/>
        <v>0</v>
      </c>
      <c r="W3006" s="70">
        <f>SUM($V$2085:V3006)/($A3006-273.15)</f>
        <v>0</v>
      </c>
      <c r="X3006" s="70">
        <f t="shared" si="278"/>
        <v>0</v>
      </c>
      <c r="Y3006" s="70">
        <f t="shared" si="279"/>
        <v>0</v>
      </c>
    </row>
    <row r="3007" spans="1:25" s="8" customFormat="1" x14ac:dyDescent="0.25">
      <c r="A3007" s="70">
        <f t="shared" si="280"/>
        <v>1196.1500000000001</v>
      </c>
      <c r="B3007" s="70">
        <f t="shared" si="281"/>
        <v>43.725359595508479</v>
      </c>
      <c r="C3007" s="70">
        <f t="shared" si="267"/>
        <v>35.273268285835641</v>
      </c>
      <c r="D3007" s="70">
        <f t="shared" si="265"/>
        <v>33.721812062440016</v>
      </c>
      <c r="E3007" s="70">
        <f t="shared" si="266"/>
        <v>35.273268285835641</v>
      </c>
      <c r="G3007" s="70">
        <f t="shared" si="268"/>
        <v>0</v>
      </c>
      <c r="H3007" s="70">
        <f>SUM(G$2085:$G3007)/($A3007-273.15)</f>
        <v>0</v>
      </c>
      <c r="I3007" s="70">
        <f t="shared" si="269"/>
        <v>0</v>
      </c>
      <c r="J3007" s="70">
        <f t="shared" si="270"/>
        <v>0</v>
      </c>
      <c r="K3007" s="70">
        <f t="shared" si="271"/>
        <v>0</v>
      </c>
      <c r="M3007" s="70">
        <f t="shared" si="272"/>
        <v>0</v>
      </c>
      <c r="N3007" s="70">
        <f>SUM($M$2085:M3007)/($A3007-273.15)</f>
        <v>0</v>
      </c>
      <c r="O3007" s="70">
        <f t="shared" si="273"/>
        <v>0</v>
      </c>
      <c r="P3007" s="70">
        <f t="shared" si="274"/>
        <v>0</v>
      </c>
      <c r="Q3007" s="70">
        <f t="shared" si="275"/>
        <v>0</v>
      </c>
      <c r="S3007" s="8" t="e">
        <f t="shared" si="276"/>
        <v>#DIV/0!</v>
      </c>
      <c r="U3007" s="8">
        <f t="shared" si="264"/>
        <v>34.196626442409368</v>
      </c>
      <c r="V3007" s="8">
        <f t="shared" si="277"/>
        <v>0</v>
      </c>
      <c r="W3007" s="70">
        <f>SUM($V$2085:V3007)/($A3007-273.15)</f>
        <v>0</v>
      </c>
      <c r="X3007" s="70">
        <f t="shared" si="278"/>
        <v>0</v>
      </c>
      <c r="Y3007" s="70">
        <f t="shared" si="279"/>
        <v>0</v>
      </c>
    </row>
    <row r="3008" spans="1:25" s="8" customFormat="1" x14ac:dyDescent="0.25">
      <c r="A3008" s="70">
        <f t="shared" si="280"/>
        <v>1197.1500000000001</v>
      </c>
      <c r="B3008" s="70">
        <f t="shared" si="281"/>
        <v>43.737355597225161</v>
      </c>
      <c r="C3008" s="70">
        <f t="shared" si="267"/>
        <v>35.276870438370601</v>
      </c>
      <c r="D3008" s="70">
        <f t="shared" si="265"/>
        <v>33.726544849076113</v>
      </c>
      <c r="E3008" s="70">
        <f t="shared" si="266"/>
        <v>35.276870438370601</v>
      </c>
      <c r="G3008" s="70">
        <f t="shared" si="268"/>
        <v>0</v>
      </c>
      <c r="H3008" s="70">
        <f>SUM(G$2085:$G3008)/($A3008-273.15)</f>
        <v>0</v>
      </c>
      <c r="I3008" s="70">
        <f t="shared" si="269"/>
        <v>0</v>
      </c>
      <c r="J3008" s="70">
        <f t="shared" si="270"/>
        <v>0</v>
      </c>
      <c r="K3008" s="70">
        <f t="shared" si="271"/>
        <v>0</v>
      </c>
      <c r="M3008" s="70">
        <f t="shared" si="272"/>
        <v>0</v>
      </c>
      <c r="N3008" s="70">
        <f>SUM($M$2085:M3008)/($A3008-273.15)</f>
        <v>0</v>
      </c>
      <c r="O3008" s="70">
        <f t="shared" si="273"/>
        <v>0</v>
      </c>
      <c r="P3008" s="70">
        <f t="shared" si="274"/>
        <v>0</v>
      </c>
      <c r="Q3008" s="70">
        <f t="shared" si="275"/>
        <v>0</v>
      </c>
      <c r="S3008" s="8" t="e">
        <f t="shared" si="276"/>
        <v>#DIV/0!</v>
      </c>
      <c r="U3008" s="8">
        <f t="shared" si="264"/>
        <v>34.200267242649694</v>
      </c>
      <c r="V3008" s="8">
        <f t="shared" si="277"/>
        <v>0</v>
      </c>
      <c r="W3008" s="70">
        <f>SUM($V$2085:V3008)/($A3008-273.15)</f>
        <v>0</v>
      </c>
      <c r="X3008" s="70">
        <f t="shared" si="278"/>
        <v>0</v>
      </c>
      <c r="Y3008" s="70">
        <f t="shared" si="279"/>
        <v>0</v>
      </c>
    </row>
    <row r="3009" spans="1:25" s="8" customFormat="1" x14ac:dyDescent="0.25">
      <c r="A3009" s="70">
        <f t="shared" si="280"/>
        <v>1198.1500000000001</v>
      </c>
      <c r="B3009" s="70">
        <f t="shared" si="281"/>
        <v>43.749346078726731</v>
      </c>
      <c r="C3009" s="70">
        <f t="shared" si="267"/>
        <v>35.280470986033933</v>
      </c>
      <c r="D3009" s="70">
        <f t="shared" si="265"/>
        <v>33.73127177203979</v>
      </c>
      <c r="E3009" s="70">
        <f t="shared" si="266"/>
        <v>35.280470986033933</v>
      </c>
      <c r="G3009" s="70">
        <f t="shared" si="268"/>
        <v>0</v>
      </c>
      <c r="H3009" s="70">
        <f>SUM(G$2085:$G3009)/($A3009-273.15)</f>
        <v>0</v>
      </c>
      <c r="I3009" s="70">
        <f t="shared" si="269"/>
        <v>0</v>
      </c>
      <c r="J3009" s="70">
        <f t="shared" si="270"/>
        <v>0</v>
      </c>
      <c r="K3009" s="70">
        <f t="shared" si="271"/>
        <v>0</v>
      </c>
      <c r="M3009" s="70">
        <f t="shared" si="272"/>
        <v>0</v>
      </c>
      <c r="N3009" s="70">
        <f>SUM($M$2085:M3009)/($A3009-273.15)</f>
        <v>0</v>
      </c>
      <c r="O3009" s="70">
        <f t="shared" si="273"/>
        <v>0</v>
      </c>
      <c r="P3009" s="70">
        <f t="shared" si="274"/>
        <v>0</v>
      </c>
      <c r="Q3009" s="70">
        <f t="shared" si="275"/>
        <v>0</v>
      </c>
      <c r="S3009" s="8" t="e">
        <f t="shared" si="276"/>
        <v>#DIV/0!</v>
      </c>
      <c r="U3009" s="8">
        <f t="shared" si="264"/>
        <v>34.203902225253813</v>
      </c>
      <c r="V3009" s="8">
        <f t="shared" si="277"/>
        <v>0</v>
      </c>
      <c r="W3009" s="70">
        <f>SUM($V$2085:V3009)/($A3009-273.15)</f>
        <v>0</v>
      </c>
      <c r="X3009" s="70">
        <f t="shared" si="278"/>
        <v>0</v>
      </c>
      <c r="Y3009" s="70">
        <f t="shared" si="279"/>
        <v>0</v>
      </c>
    </row>
    <row r="3010" spans="1:25" s="8" customFormat="1" x14ac:dyDescent="0.25">
      <c r="A3010" s="70">
        <f t="shared" si="280"/>
        <v>1199.1500000000001</v>
      </c>
      <c r="B3010" s="70">
        <f t="shared" si="281"/>
        <v>43.761331031744824</v>
      </c>
      <c r="C3010" s="70">
        <f t="shared" si="267"/>
        <v>35.284069931609359</v>
      </c>
      <c r="D3010" s="70">
        <f t="shared" si="265"/>
        <v>33.735992828282377</v>
      </c>
      <c r="E3010" s="70">
        <f t="shared" si="266"/>
        <v>35.284069931609359</v>
      </c>
      <c r="G3010" s="70">
        <f t="shared" si="268"/>
        <v>0</v>
      </c>
      <c r="H3010" s="70">
        <f>SUM(G$2085:$G3010)/($A3010-273.15)</f>
        <v>0</v>
      </c>
      <c r="I3010" s="70">
        <f t="shared" si="269"/>
        <v>0</v>
      </c>
      <c r="J3010" s="70">
        <f t="shared" si="270"/>
        <v>0</v>
      </c>
      <c r="K3010" s="70">
        <f t="shared" si="271"/>
        <v>0</v>
      </c>
      <c r="M3010" s="70">
        <f t="shared" si="272"/>
        <v>0</v>
      </c>
      <c r="N3010" s="70">
        <f>SUM($M$2085:M3010)/($A3010-273.15)</f>
        <v>0</v>
      </c>
      <c r="O3010" s="70">
        <f t="shared" si="273"/>
        <v>0</v>
      </c>
      <c r="P3010" s="70">
        <f t="shared" si="274"/>
        <v>0</v>
      </c>
      <c r="Q3010" s="70">
        <f t="shared" si="275"/>
        <v>0</v>
      </c>
      <c r="S3010" s="8" t="e">
        <f t="shared" si="276"/>
        <v>#DIV/0!</v>
      </c>
      <c r="U3010" s="8">
        <f t="shared" si="264"/>
        <v>34.207531408072384</v>
      </c>
      <c r="V3010" s="8">
        <f t="shared" si="277"/>
        <v>0</v>
      </c>
      <c r="W3010" s="70">
        <f>SUM($V$2085:V3010)/($A3010-273.15)</f>
        <v>0</v>
      </c>
      <c r="X3010" s="70">
        <f t="shared" si="278"/>
        <v>0</v>
      </c>
      <c r="Y3010" s="70">
        <f t="shared" si="279"/>
        <v>0</v>
      </c>
    </row>
    <row r="3011" spans="1:25" s="8" customFormat="1" x14ac:dyDescent="0.25">
      <c r="A3011" s="70">
        <f t="shared" si="280"/>
        <v>1200.1500000000001</v>
      </c>
      <c r="B3011" s="70">
        <f t="shared" si="281"/>
        <v>43.773310448045528</v>
      </c>
      <c r="C3011" s="70">
        <f t="shared" si="267"/>
        <v>35.287667277869005</v>
      </c>
      <c r="D3011" s="70">
        <f t="shared" si="265"/>
        <v>33.740708014767939</v>
      </c>
      <c r="E3011" s="70">
        <f t="shared" si="266"/>
        <v>35.287667277869005</v>
      </c>
      <c r="G3011" s="70">
        <f t="shared" si="268"/>
        <v>0</v>
      </c>
      <c r="H3011" s="70">
        <f>SUM(G$2085:$G3011)/($A3011-273.15)</f>
        <v>0</v>
      </c>
      <c r="I3011" s="70">
        <f t="shared" si="269"/>
        <v>0</v>
      </c>
      <c r="J3011" s="70">
        <f t="shared" si="270"/>
        <v>0</v>
      </c>
      <c r="K3011" s="70">
        <f t="shared" si="271"/>
        <v>0</v>
      </c>
      <c r="M3011" s="70">
        <f t="shared" si="272"/>
        <v>0</v>
      </c>
      <c r="N3011" s="70">
        <f>SUM($M$2085:M3011)/($A3011-273.15)</f>
        <v>0</v>
      </c>
      <c r="O3011" s="70">
        <f t="shared" si="273"/>
        <v>0</v>
      </c>
      <c r="P3011" s="70">
        <f t="shared" si="274"/>
        <v>0</v>
      </c>
      <c r="Q3011" s="70">
        <f t="shared" si="275"/>
        <v>0</v>
      </c>
      <c r="S3011" s="8" t="e">
        <f t="shared" si="276"/>
        <v>#DIV/0!</v>
      </c>
      <c r="U3011" s="8">
        <f t="shared" si="264"/>
        <v>34.211154808881737</v>
      </c>
      <c r="V3011" s="8">
        <f t="shared" si="277"/>
        <v>0</v>
      </c>
      <c r="W3011" s="70">
        <f>SUM($V$2085:V3011)/($A3011-273.15)</f>
        <v>0</v>
      </c>
      <c r="X3011" s="70">
        <f t="shared" si="278"/>
        <v>0</v>
      </c>
      <c r="Y3011" s="70">
        <f t="shared" si="279"/>
        <v>0</v>
      </c>
    </row>
    <row r="3012" spans="1:25" s="8" customFormat="1" x14ac:dyDescent="0.25">
      <c r="A3012" s="70">
        <f t="shared" si="280"/>
        <v>1201.1500000000001</v>
      </c>
      <c r="B3012" s="70">
        <f t="shared" si="281"/>
        <v>43.785284319429174</v>
      </c>
      <c r="C3012" s="70">
        <f t="shared" si="267"/>
        <v>35.291263027573443</v>
      </c>
      <c r="D3012" s="70">
        <f t="shared" si="265"/>
        <v>33.745417328473152</v>
      </c>
      <c r="E3012" s="70">
        <f t="shared" si="266"/>
        <v>35.291263027573443</v>
      </c>
      <c r="G3012" s="70">
        <f t="shared" si="268"/>
        <v>0</v>
      </c>
      <c r="H3012" s="70">
        <f>SUM(G$2085:$G3012)/($A3012-273.15)</f>
        <v>0</v>
      </c>
      <c r="I3012" s="70">
        <f t="shared" si="269"/>
        <v>0</v>
      </c>
      <c r="J3012" s="70">
        <f t="shared" si="270"/>
        <v>0</v>
      </c>
      <c r="K3012" s="70">
        <f t="shared" si="271"/>
        <v>0</v>
      </c>
      <c r="M3012" s="70">
        <f t="shared" si="272"/>
        <v>0</v>
      </c>
      <c r="N3012" s="70">
        <f>SUM($M$2085:M3012)/($A3012-273.15)</f>
        <v>0</v>
      </c>
      <c r="O3012" s="70">
        <f t="shared" si="273"/>
        <v>0</v>
      </c>
      <c r="P3012" s="70">
        <f t="shared" si="274"/>
        <v>0</v>
      </c>
      <c r="Q3012" s="70">
        <f t="shared" si="275"/>
        <v>0</v>
      </c>
      <c r="S3012" s="8" t="e">
        <f t="shared" si="276"/>
        <v>#DIV/0!</v>
      </c>
      <c r="U3012" s="8">
        <f t="shared" si="264"/>
        <v>34.214772445384213</v>
      </c>
      <c r="V3012" s="8">
        <f t="shared" si="277"/>
        <v>0</v>
      </c>
      <c r="W3012" s="70">
        <f>SUM($V$2085:V3012)/($A3012-273.15)</f>
        <v>0</v>
      </c>
      <c r="X3012" s="70">
        <f t="shared" si="278"/>
        <v>0</v>
      </c>
      <c r="Y3012" s="70">
        <f t="shared" si="279"/>
        <v>0</v>
      </c>
    </row>
    <row r="3013" spans="1:25" s="8" customFormat="1" x14ac:dyDescent="0.25">
      <c r="A3013" s="70">
        <f t="shared" si="280"/>
        <v>1202.1500000000001</v>
      </c>
      <c r="B3013" s="70">
        <f t="shared" si="281"/>
        <v>43.797252637730182</v>
      </c>
      <c r="C3013" s="70">
        <f t="shared" si="267"/>
        <v>35.294857183471805</v>
      </c>
      <c r="D3013" s="70">
        <f t="shared" si="265"/>
        <v>33.750120766387255</v>
      </c>
      <c r="E3013" s="70">
        <f t="shared" si="266"/>
        <v>35.294857183471805</v>
      </c>
      <c r="G3013" s="70">
        <f t="shared" si="268"/>
        <v>0</v>
      </c>
      <c r="H3013" s="70">
        <f>SUM(G$2085:$G3013)/($A3013-273.15)</f>
        <v>0</v>
      </c>
      <c r="I3013" s="70">
        <f t="shared" si="269"/>
        <v>0</v>
      </c>
      <c r="J3013" s="70">
        <f t="shared" si="270"/>
        <v>0</v>
      </c>
      <c r="K3013" s="70">
        <f t="shared" si="271"/>
        <v>0</v>
      </c>
      <c r="M3013" s="70">
        <f t="shared" si="272"/>
        <v>0</v>
      </c>
      <c r="N3013" s="70">
        <f>SUM($M$2085:M3013)/($A3013-273.15)</f>
        <v>0</v>
      </c>
      <c r="O3013" s="70">
        <f t="shared" si="273"/>
        <v>0</v>
      </c>
      <c r="P3013" s="70">
        <f t="shared" si="274"/>
        <v>0</v>
      </c>
      <c r="Q3013" s="70">
        <f t="shared" si="275"/>
        <v>0</v>
      </c>
      <c r="S3013" s="8" t="e">
        <f t="shared" si="276"/>
        <v>#DIV/0!</v>
      </c>
      <c r="U3013" s="8">
        <f t="shared" si="264"/>
        <v>34.218384335208562</v>
      </c>
      <c r="V3013" s="8">
        <f t="shared" si="277"/>
        <v>0</v>
      </c>
      <c r="W3013" s="70">
        <f>SUM($V$2085:V3013)/($A3013-273.15)</f>
        <v>0</v>
      </c>
      <c r="X3013" s="70">
        <f t="shared" si="278"/>
        <v>0</v>
      </c>
      <c r="Y3013" s="70">
        <f t="shared" si="279"/>
        <v>0</v>
      </c>
    </row>
    <row r="3014" spans="1:25" s="8" customFormat="1" x14ac:dyDescent="0.25">
      <c r="A3014" s="70">
        <f t="shared" si="280"/>
        <v>1203.1500000000001</v>
      </c>
      <c r="B3014" s="70">
        <f t="shared" si="281"/>
        <v>43.80921539481691</v>
      </c>
      <c r="C3014" s="70">
        <f t="shared" si="267"/>
        <v>35.298449748301785</v>
      </c>
      <c r="D3014" s="70">
        <f t="shared" si="265"/>
        <v>33.754818325512026</v>
      </c>
      <c r="E3014" s="70">
        <f t="shared" si="266"/>
        <v>35.298449748301785</v>
      </c>
      <c r="G3014" s="70">
        <f t="shared" si="268"/>
        <v>0</v>
      </c>
      <c r="H3014" s="70">
        <f>SUM(G$2085:$G3014)/($A3014-273.15)</f>
        <v>0</v>
      </c>
      <c r="I3014" s="70">
        <f t="shared" si="269"/>
        <v>0</v>
      </c>
      <c r="J3014" s="70">
        <f t="shared" si="270"/>
        <v>0</v>
      </c>
      <c r="K3014" s="70">
        <f t="shared" si="271"/>
        <v>0</v>
      </c>
      <c r="M3014" s="70">
        <f t="shared" si="272"/>
        <v>0</v>
      </c>
      <c r="N3014" s="70">
        <f>SUM($M$2085:M3014)/($A3014-273.15)</f>
        <v>0</v>
      </c>
      <c r="O3014" s="70">
        <f t="shared" si="273"/>
        <v>0</v>
      </c>
      <c r="P3014" s="70">
        <f t="shared" si="274"/>
        <v>0</v>
      </c>
      <c r="Q3014" s="70">
        <f t="shared" si="275"/>
        <v>0</v>
      </c>
      <c r="S3014" s="8" t="e">
        <f t="shared" si="276"/>
        <v>#DIV/0!</v>
      </c>
      <c r="U3014" s="8">
        <f t="shared" si="264"/>
        <v>34.221990495910326</v>
      </c>
      <c r="V3014" s="8">
        <f t="shared" si="277"/>
        <v>0</v>
      </c>
      <c r="W3014" s="70">
        <f>SUM($V$2085:V3014)/($A3014-273.15)</f>
        <v>0</v>
      </c>
      <c r="X3014" s="70">
        <f t="shared" si="278"/>
        <v>0</v>
      </c>
      <c r="Y3014" s="70">
        <f t="shared" si="279"/>
        <v>0</v>
      </c>
    </row>
    <row r="3015" spans="1:25" s="8" customFormat="1" x14ac:dyDescent="0.25">
      <c r="A3015" s="70">
        <f t="shared" si="280"/>
        <v>1204.1500000000001</v>
      </c>
      <c r="B3015" s="70">
        <f t="shared" si="281"/>
        <v>43.821172582591437</v>
      </c>
      <c r="C3015" s="70">
        <f t="shared" si="267"/>
        <v>35.302040724789691</v>
      </c>
      <c r="D3015" s="70">
        <f t="shared" si="265"/>
        <v>33.759510002861646</v>
      </c>
      <c r="E3015" s="70">
        <f t="shared" si="266"/>
        <v>35.302040724789691</v>
      </c>
      <c r="G3015" s="70">
        <f t="shared" si="268"/>
        <v>0</v>
      </c>
      <c r="H3015" s="70">
        <f>SUM(G$2085:$G3015)/($A3015-273.15)</f>
        <v>0</v>
      </c>
      <c r="I3015" s="70">
        <f t="shared" si="269"/>
        <v>0</v>
      </c>
      <c r="J3015" s="70">
        <f t="shared" si="270"/>
        <v>0</v>
      </c>
      <c r="K3015" s="70">
        <f t="shared" si="271"/>
        <v>0</v>
      </c>
      <c r="M3015" s="70">
        <f t="shared" si="272"/>
        <v>0</v>
      </c>
      <c r="N3015" s="70">
        <f>SUM($M$2085:M3015)/($A3015-273.15)</f>
        <v>0</v>
      </c>
      <c r="O3015" s="70">
        <f t="shared" si="273"/>
        <v>0</v>
      </c>
      <c r="P3015" s="70">
        <f t="shared" si="274"/>
        <v>0</v>
      </c>
      <c r="Q3015" s="70">
        <f t="shared" si="275"/>
        <v>0</v>
      </c>
      <c r="S3015" s="8" t="e">
        <f t="shared" si="276"/>
        <v>#DIV/0!</v>
      </c>
      <c r="U3015" s="8">
        <f t="shared" si="264"/>
        <v>34.22559094497214</v>
      </c>
      <c r="V3015" s="8">
        <f t="shared" si="277"/>
        <v>0</v>
      </c>
      <c r="W3015" s="70">
        <f>SUM($V$2085:V3015)/($A3015-273.15)</f>
        <v>0</v>
      </c>
      <c r="X3015" s="70">
        <f t="shared" si="278"/>
        <v>0</v>
      </c>
      <c r="Y3015" s="70">
        <f t="shared" si="279"/>
        <v>0</v>
      </c>
    </row>
    <row r="3016" spans="1:25" s="8" customFormat="1" x14ac:dyDescent="0.25">
      <c r="A3016" s="70">
        <f t="shared" si="280"/>
        <v>1205.1500000000001</v>
      </c>
      <c r="B3016" s="70">
        <f t="shared" si="281"/>
        <v>43.833124192989459</v>
      </c>
      <c r="C3016" s="70">
        <f t="shared" si="267"/>
        <v>35.305630115650573</v>
      </c>
      <c r="D3016" s="70">
        <f t="shared" si="265"/>
        <v>33.764195795462726</v>
      </c>
      <c r="E3016" s="70">
        <f t="shared" si="266"/>
        <v>35.305630115650573</v>
      </c>
      <c r="G3016" s="70">
        <f t="shared" si="268"/>
        <v>0</v>
      </c>
      <c r="H3016" s="70">
        <f>SUM(G$2085:$G3016)/($A3016-273.15)</f>
        <v>0</v>
      </c>
      <c r="I3016" s="70">
        <f t="shared" si="269"/>
        <v>0</v>
      </c>
      <c r="J3016" s="70">
        <f t="shared" si="270"/>
        <v>0</v>
      </c>
      <c r="K3016" s="70">
        <f t="shared" si="271"/>
        <v>0</v>
      </c>
      <c r="M3016" s="70">
        <f t="shared" si="272"/>
        <v>0</v>
      </c>
      <c r="N3016" s="70">
        <f>SUM($M$2085:M3016)/($A3016-273.15)</f>
        <v>0</v>
      </c>
      <c r="O3016" s="70">
        <f t="shared" si="273"/>
        <v>0</v>
      </c>
      <c r="P3016" s="70">
        <f t="shared" si="274"/>
        <v>0</v>
      </c>
      <c r="Q3016" s="70">
        <f t="shared" si="275"/>
        <v>0</v>
      </c>
      <c r="S3016" s="8" t="e">
        <f t="shared" si="276"/>
        <v>#DIV/0!</v>
      </c>
      <c r="U3016" s="8">
        <f t="shared" si="264"/>
        <v>34.229185699804184</v>
      </c>
      <c r="V3016" s="8">
        <f t="shared" si="277"/>
        <v>0</v>
      </c>
      <c r="W3016" s="70">
        <f>SUM($V$2085:V3016)/($A3016-273.15)</f>
        <v>0</v>
      </c>
      <c r="X3016" s="70">
        <f t="shared" si="278"/>
        <v>0</v>
      </c>
      <c r="Y3016" s="70">
        <f t="shared" si="279"/>
        <v>0</v>
      </c>
    </row>
    <row r="3017" spans="1:25" s="8" customFormat="1" x14ac:dyDescent="0.25">
      <c r="A3017" s="70">
        <f t="shared" si="280"/>
        <v>1206.1500000000001</v>
      </c>
      <c r="B3017" s="70">
        <f t="shared" si="281"/>
        <v>43.845070217980052</v>
      </c>
      <c r="C3017" s="70">
        <f t="shared" si="267"/>
        <v>35.309217923588186</v>
      </c>
      <c r="D3017" s="70">
        <f t="shared" si="265"/>
        <v>33.768875700354137</v>
      </c>
      <c r="E3017" s="70">
        <f t="shared" si="266"/>
        <v>35.309217923588186</v>
      </c>
      <c r="G3017" s="70">
        <f t="shared" si="268"/>
        <v>0</v>
      </c>
      <c r="H3017" s="70">
        <f>SUM(G$2085:$G3017)/($A3017-273.15)</f>
        <v>0</v>
      </c>
      <c r="I3017" s="70">
        <f t="shared" si="269"/>
        <v>0</v>
      </c>
      <c r="J3017" s="70">
        <f t="shared" si="270"/>
        <v>0</v>
      </c>
      <c r="K3017" s="70">
        <f t="shared" si="271"/>
        <v>0</v>
      </c>
      <c r="M3017" s="70">
        <f t="shared" si="272"/>
        <v>0</v>
      </c>
      <c r="N3017" s="70">
        <f>SUM($M$2085:M3017)/($A3017-273.15)</f>
        <v>0</v>
      </c>
      <c r="O3017" s="70">
        <f t="shared" si="273"/>
        <v>0</v>
      </c>
      <c r="P3017" s="70">
        <f t="shared" si="274"/>
        <v>0</v>
      </c>
      <c r="Q3017" s="70">
        <f t="shared" si="275"/>
        <v>0</v>
      </c>
      <c r="S3017" s="8" t="e">
        <f t="shared" si="276"/>
        <v>#DIV/0!</v>
      </c>
      <c r="U3017" s="8">
        <f t="shared" si="264"/>
        <v>34.232774777744453</v>
      </c>
      <c r="V3017" s="8">
        <f t="shared" si="277"/>
        <v>0</v>
      </c>
      <c r="W3017" s="70">
        <f>SUM($V$2085:V3017)/($A3017-273.15)</f>
        <v>0</v>
      </c>
      <c r="X3017" s="70">
        <f t="shared" si="278"/>
        <v>0</v>
      </c>
      <c r="Y3017" s="70">
        <f t="shared" si="279"/>
        <v>0</v>
      </c>
    </row>
    <row r="3018" spans="1:25" s="8" customFormat="1" x14ac:dyDescent="0.25">
      <c r="A3018" s="70">
        <f t="shared" si="280"/>
        <v>1207.1500000000001</v>
      </c>
      <c r="B3018" s="70">
        <f t="shared" si="281"/>
        <v>43.857010649565581</v>
      </c>
      <c r="C3018" s="70">
        <f t="shared" si="267"/>
        <v>35.312804151295104</v>
      </c>
      <c r="D3018" s="70">
        <f t="shared" si="265"/>
        <v>33.773549714587077</v>
      </c>
      <c r="E3018" s="70">
        <f t="shared" si="266"/>
        <v>35.312804151295104</v>
      </c>
      <c r="G3018" s="70">
        <f t="shared" si="268"/>
        <v>0</v>
      </c>
      <c r="H3018" s="70">
        <f>SUM(G$2085:$G3018)/($A3018-273.15)</f>
        <v>0</v>
      </c>
      <c r="I3018" s="70">
        <f t="shared" si="269"/>
        <v>0</v>
      </c>
      <c r="J3018" s="70">
        <f t="shared" si="270"/>
        <v>0</v>
      </c>
      <c r="K3018" s="70">
        <f t="shared" si="271"/>
        <v>0</v>
      </c>
      <c r="M3018" s="70">
        <f t="shared" si="272"/>
        <v>0</v>
      </c>
      <c r="N3018" s="70">
        <f>SUM($M$2085:M3018)/($A3018-273.15)</f>
        <v>0</v>
      </c>
      <c r="O3018" s="70">
        <f t="shared" si="273"/>
        <v>0</v>
      </c>
      <c r="P3018" s="70">
        <f t="shared" si="274"/>
        <v>0</v>
      </c>
      <c r="Q3018" s="70">
        <f t="shared" si="275"/>
        <v>0</v>
      </c>
      <c r="S3018" s="8" t="e">
        <f t="shared" si="276"/>
        <v>#DIV/0!</v>
      </c>
      <c r="U3018" s="8">
        <f t="shared" si="264"/>
        <v>34.236358196059179</v>
      </c>
      <c r="V3018" s="8">
        <f t="shared" si="277"/>
        <v>0</v>
      </c>
      <c r="W3018" s="70">
        <f>SUM($V$2085:V3018)/($A3018-273.15)</f>
        <v>0</v>
      </c>
      <c r="X3018" s="70">
        <f t="shared" si="278"/>
        <v>0</v>
      </c>
      <c r="Y3018" s="70">
        <f t="shared" si="279"/>
        <v>0</v>
      </c>
    </row>
    <row r="3019" spans="1:25" s="8" customFormat="1" x14ac:dyDescent="0.25">
      <c r="A3019" s="70">
        <f t="shared" si="280"/>
        <v>1208.1500000000001</v>
      </c>
      <c r="B3019" s="70">
        <f t="shared" si="281"/>
        <v>43.868945479781459</v>
      </c>
      <c r="C3019" s="70">
        <f t="shared" si="267"/>
        <v>35.316388801452781</v>
      </c>
      <c r="D3019" s="70">
        <f t="shared" si="265"/>
        <v>33.778217835224886</v>
      </c>
      <c r="E3019" s="70">
        <f t="shared" si="266"/>
        <v>35.316388801452781</v>
      </c>
      <c r="G3019" s="70">
        <f t="shared" si="268"/>
        <v>0</v>
      </c>
      <c r="H3019" s="70">
        <f>SUM(G$2085:$G3019)/($A3019-273.15)</f>
        <v>0</v>
      </c>
      <c r="I3019" s="70">
        <f t="shared" si="269"/>
        <v>0</v>
      </c>
      <c r="J3019" s="70">
        <f t="shared" si="270"/>
        <v>0</v>
      </c>
      <c r="K3019" s="70">
        <f t="shared" si="271"/>
        <v>0</v>
      </c>
      <c r="M3019" s="70">
        <f t="shared" si="272"/>
        <v>0</v>
      </c>
      <c r="N3019" s="70">
        <f>SUM($M$2085:M3019)/($A3019-273.15)</f>
        <v>0</v>
      </c>
      <c r="O3019" s="70">
        <f t="shared" si="273"/>
        <v>0</v>
      </c>
      <c r="P3019" s="70">
        <f t="shared" si="274"/>
        <v>0</v>
      </c>
      <c r="Q3019" s="70">
        <f t="shared" si="275"/>
        <v>0</v>
      </c>
      <c r="S3019" s="8" t="e">
        <f t="shared" si="276"/>
        <v>#DIV/0!</v>
      </c>
      <c r="U3019" s="8">
        <f t="shared" si="264"/>
        <v>34.239935971943162</v>
      </c>
      <c r="V3019" s="8">
        <f t="shared" si="277"/>
        <v>0</v>
      </c>
      <c r="W3019" s="70">
        <f>SUM($V$2085:V3019)/($A3019-273.15)</f>
        <v>0</v>
      </c>
      <c r="X3019" s="70">
        <f t="shared" si="278"/>
        <v>0</v>
      </c>
      <c r="Y3019" s="70">
        <f t="shared" si="279"/>
        <v>0</v>
      </c>
    </row>
    <row r="3020" spans="1:25" s="8" customFormat="1" x14ac:dyDescent="0.25">
      <c r="A3020" s="70">
        <f t="shared" si="280"/>
        <v>1209.1500000000001</v>
      </c>
      <c r="B3020" s="70">
        <f t="shared" si="281"/>
        <v>43.88087470069604</v>
      </c>
      <c r="C3020" s="70">
        <f t="shared" si="267"/>
        <v>35.319971876731564</v>
      </c>
      <c r="D3020" s="70">
        <f t="shared" si="265"/>
        <v>33.782880059343086</v>
      </c>
      <c r="E3020" s="70">
        <f t="shared" si="266"/>
        <v>35.319971876731564</v>
      </c>
      <c r="G3020" s="70">
        <f t="shared" si="268"/>
        <v>0</v>
      </c>
      <c r="H3020" s="70">
        <f>SUM(G$2085:$G3020)/($A3020-273.15)</f>
        <v>0</v>
      </c>
      <c r="I3020" s="70">
        <f t="shared" si="269"/>
        <v>0</v>
      </c>
      <c r="J3020" s="70">
        <f t="shared" si="270"/>
        <v>0</v>
      </c>
      <c r="K3020" s="70">
        <f t="shared" si="271"/>
        <v>0</v>
      </c>
      <c r="M3020" s="70">
        <f t="shared" si="272"/>
        <v>0</v>
      </c>
      <c r="N3020" s="70">
        <f>SUM($M$2085:M3020)/($A3020-273.15)</f>
        <v>0</v>
      </c>
      <c r="O3020" s="70">
        <f t="shared" si="273"/>
        <v>0</v>
      </c>
      <c r="P3020" s="70">
        <f t="shared" si="274"/>
        <v>0</v>
      </c>
      <c r="Q3020" s="70">
        <f t="shared" si="275"/>
        <v>0</v>
      </c>
      <c r="S3020" s="8" t="e">
        <f t="shared" si="276"/>
        <v>#DIV/0!</v>
      </c>
      <c r="U3020" s="8">
        <f t="shared" si="264"/>
        <v>34.24350812252014</v>
      </c>
      <c r="V3020" s="8">
        <f t="shared" si="277"/>
        <v>0</v>
      </c>
      <c r="W3020" s="70">
        <f>SUM($V$2085:V3020)/($A3020-273.15)</f>
        <v>0</v>
      </c>
      <c r="X3020" s="70">
        <f t="shared" si="278"/>
        <v>0</v>
      </c>
      <c r="Y3020" s="70">
        <f t="shared" si="279"/>
        <v>0</v>
      </c>
    </row>
    <row r="3021" spans="1:25" s="8" customFormat="1" x14ac:dyDescent="0.25">
      <c r="A3021" s="70">
        <f t="shared" si="280"/>
        <v>1210.1500000000001</v>
      </c>
      <c r="B3021" s="70">
        <f t="shared" si="281"/>
        <v>43.892798304410448</v>
      </c>
      <c r="C3021" s="70">
        <f t="shared" si="267"/>
        <v>35.323553379790788</v>
      </c>
      <c r="D3021" s="70">
        <f t="shared" si="265"/>
        <v>33.787536384029238</v>
      </c>
      <c r="E3021" s="70">
        <f t="shared" si="266"/>
        <v>35.323553379790788</v>
      </c>
      <c r="G3021" s="70">
        <f t="shared" si="268"/>
        <v>0</v>
      </c>
      <c r="H3021" s="70">
        <f>SUM(G$2085:$G3021)/($A3021-273.15)</f>
        <v>0</v>
      </c>
      <c r="I3021" s="70">
        <f t="shared" si="269"/>
        <v>0</v>
      </c>
      <c r="J3021" s="70">
        <f t="shared" si="270"/>
        <v>0</v>
      </c>
      <c r="K3021" s="70">
        <f t="shared" si="271"/>
        <v>0</v>
      </c>
      <c r="M3021" s="70">
        <f t="shared" si="272"/>
        <v>0</v>
      </c>
      <c r="N3021" s="70">
        <f>SUM($M$2085:M3021)/($A3021-273.15)</f>
        <v>0</v>
      </c>
      <c r="O3021" s="70">
        <f t="shared" si="273"/>
        <v>0</v>
      </c>
      <c r="P3021" s="70">
        <f t="shared" si="274"/>
        <v>0</v>
      </c>
      <c r="Q3021" s="70">
        <f t="shared" si="275"/>
        <v>0</v>
      </c>
      <c r="S3021" s="8" t="e">
        <f t="shared" si="276"/>
        <v>#DIV/0!</v>
      </c>
      <c r="U3021" s="8">
        <f t="shared" si="264"/>
        <v>34.247074664843112</v>
      </c>
      <c r="V3021" s="8">
        <f t="shared" si="277"/>
        <v>0</v>
      </c>
      <c r="W3021" s="70">
        <f>SUM($V$2085:V3021)/($A3021-273.15)</f>
        <v>0</v>
      </c>
      <c r="X3021" s="70">
        <f t="shared" si="278"/>
        <v>0</v>
      </c>
      <c r="Y3021" s="70">
        <f t="shared" si="279"/>
        <v>0</v>
      </c>
    </row>
    <row r="3022" spans="1:25" s="8" customFormat="1" x14ac:dyDescent="0.25">
      <c r="A3022" s="70">
        <f t="shared" si="280"/>
        <v>1211.1500000000001</v>
      </c>
      <c r="B3022" s="70">
        <f t="shared" si="281"/>
        <v>43.904716283058377</v>
      </c>
      <c r="C3022" s="70">
        <f t="shared" si="267"/>
        <v>35.3271333132788</v>
      </c>
      <c r="D3022" s="70">
        <f t="shared" si="265"/>
        <v>33.792186806382958</v>
      </c>
      <c r="E3022" s="70">
        <f t="shared" si="266"/>
        <v>35.3271333132788</v>
      </c>
      <c r="G3022" s="70">
        <f t="shared" si="268"/>
        <v>0</v>
      </c>
      <c r="H3022" s="70">
        <f>SUM(G$2085:$G3022)/($A3022-273.15)</f>
        <v>0</v>
      </c>
      <c r="I3022" s="70">
        <f t="shared" si="269"/>
        <v>0</v>
      </c>
      <c r="J3022" s="70">
        <f t="shared" si="270"/>
        <v>0</v>
      </c>
      <c r="K3022" s="70">
        <f t="shared" si="271"/>
        <v>0</v>
      </c>
      <c r="M3022" s="70">
        <f t="shared" si="272"/>
        <v>0</v>
      </c>
      <c r="N3022" s="70">
        <f>SUM($M$2085:M3022)/($A3022-273.15)</f>
        <v>0</v>
      </c>
      <c r="O3022" s="70">
        <f t="shared" si="273"/>
        <v>0</v>
      </c>
      <c r="P3022" s="70">
        <f t="shared" si="274"/>
        <v>0</v>
      </c>
      <c r="Q3022" s="70">
        <f t="shared" si="275"/>
        <v>0</v>
      </c>
      <c r="S3022" s="8" t="e">
        <f t="shared" si="276"/>
        <v>#DIV/0!</v>
      </c>
      <c r="U3022" s="8">
        <f t="shared" si="264"/>
        <v>34.250635615894709</v>
      </c>
      <c r="V3022" s="8">
        <f t="shared" si="277"/>
        <v>0</v>
      </c>
      <c r="W3022" s="70">
        <f>SUM($V$2085:V3022)/($A3022-273.15)</f>
        <v>0</v>
      </c>
      <c r="X3022" s="70">
        <f t="shared" si="278"/>
        <v>0</v>
      </c>
      <c r="Y3022" s="70">
        <f t="shared" si="279"/>
        <v>0</v>
      </c>
    </row>
    <row r="3023" spans="1:25" s="8" customFormat="1" x14ac:dyDescent="0.25">
      <c r="A3023" s="70">
        <f t="shared" si="280"/>
        <v>1212.1500000000001</v>
      </c>
      <c r="B3023" s="70">
        <f t="shared" si="281"/>
        <v>43.916628628805967</v>
      </c>
      <c r="C3023" s="70">
        <f t="shared" si="267"/>
        <v>35.330711679833023</v>
      </c>
      <c r="D3023" s="70">
        <f t="shared" si="265"/>
        <v>33.796831323515804</v>
      </c>
      <c r="E3023" s="70">
        <f t="shared" si="266"/>
        <v>35.330711679833023</v>
      </c>
      <c r="G3023" s="70">
        <f t="shared" si="268"/>
        <v>0</v>
      </c>
      <c r="H3023" s="70">
        <f>SUM(G$2085:$G3023)/($A3023-273.15)</f>
        <v>0</v>
      </c>
      <c r="I3023" s="70">
        <f t="shared" si="269"/>
        <v>0</v>
      </c>
      <c r="J3023" s="70">
        <f t="shared" si="270"/>
        <v>0</v>
      </c>
      <c r="K3023" s="70">
        <f t="shared" si="271"/>
        <v>0</v>
      </c>
      <c r="M3023" s="70">
        <f t="shared" si="272"/>
        <v>0</v>
      </c>
      <c r="N3023" s="70">
        <f>SUM($M$2085:M3023)/($A3023-273.15)</f>
        <v>0</v>
      </c>
      <c r="O3023" s="70">
        <f t="shared" si="273"/>
        <v>0</v>
      </c>
      <c r="P3023" s="70">
        <f t="shared" si="274"/>
        <v>0</v>
      </c>
      <c r="Q3023" s="70">
        <f t="shared" si="275"/>
        <v>0</v>
      </c>
      <c r="S3023" s="8" t="e">
        <f t="shared" si="276"/>
        <v>#DIV/0!</v>
      </c>
      <c r="U3023" s="8">
        <f t="shared" si="264"/>
        <v>34.254190992587546</v>
      </c>
      <c r="V3023" s="8">
        <f t="shared" si="277"/>
        <v>0</v>
      </c>
      <c r="W3023" s="70">
        <f>SUM($V$2085:V3023)/($A3023-273.15)</f>
        <v>0</v>
      </c>
      <c r="X3023" s="70">
        <f t="shared" si="278"/>
        <v>0</v>
      </c>
      <c r="Y3023" s="70">
        <f t="shared" si="279"/>
        <v>0</v>
      </c>
    </row>
    <row r="3024" spans="1:25" s="8" customFormat="1" x14ac:dyDescent="0.25">
      <c r="A3024" s="70">
        <f t="shared" si="280"/>
        <v>1213.1500000000001</v>
      </c>
      <c r="B3024" s="70">
        <f t="shared" si="281"/>
        <v>43.928535333851627</v>
      </c>
      <c r="C3024" s="70">
        <f t="shared" si="267"/>
        <v>35.334288482080055</v>
      </c>
      <c r="D3024" s="70">
        <f t="shared" si="265"/>
        <v>33.801469932551214</v>
      </c>
      <c r="E3024" s="70">
        <f t="shared" si="266"/>
        <v>35.334288482080055</v>
      </c>
      <c r="G3024" s="70">
        <f t="shared" si="268"/>
        <v>0</v>
      </c>
      <c r="H3024" s="70">
        <f>SUM(G$2085:$G3024)/($A3024-273.15)</f>
        <v>0</v>
      </c>
      <c r="I3024" s="70">
        <f t="shared" si="269"/>
        <v>0</v>
      </c>
      <c r="J3024" s="70">
        <f t="shared" si="270"/>
        <v>0</v>
      </c>
      <c r="K3024" s="70">
        <f t="shared" si="271"/>
        <v>0</v>
      </c>
      <c r="M3024" s="70">
        <f t="shared" si="272"/>
        <v>0</v>
      </c>
      <c r="N3024" s="70">
        <f>SUM($M$2085:M3024)/($A3024-273.15)</f>
        <v>0</v>
      </c>
      <c r="O3024" s="70">
        <f t="shared" si="273"/>
        <v>0</v>
      </c>
      <c r="P3024" s="70">
        <f t="shared" si="274"/>
        <v>0</v>
      </c>
      <c r="Q3024" s="70">
        <f t="shared" si="275"/>
        <v>0</v>
      </c>
      <c r="S3024" s="8" t="e">
        <f t="shared" si="276"/>
        <v>#DIV/0!</v>
      </c>
      <c r="U3024" s="8">
        <f t="shared" si="264"/>
        <v>34.257740811764556</v>
      </c>
      <c r="V3024" s="8">
        <f t="shared" si="277"/>
        <v>0</v>
      </c>
      <c r="W3024" s="70">
        <f>SUM($V$2085:V3024)/($A3024-273.15)</f>
        <v>0</v>
      </c>
      <c r="X3024" s="70">
        <f t="shared" si="278"/>
        <v>0</v>
      </c>
      <c r="Y3024" s="70">
        <f t="shared" si="279"/>
        <v>0</v>
      </c>
    </row>
    <row r="3025" spans="1:25" s="8" customFormat="1" x14ac:dyDescent="0.25">
      <c r="A3025" s="70">
        <f t="shared" si="280"/>
        <v>1214.1500000000001</v>
      </c>
      <c r="B3025" s="70">
        <f t="shared" si="281"/>
        <v>43.940436390425901</v>
      </c>
      <c r="C3025" s="70">
        <f t="shared" si="267"/>
        <v>35.337863722635625</v>
      </c>
      <c r="D3025" s="70">
        <f t="shared" si="265"/>
        <v>33.806102630624501</v>
      </c>
      <c r="E3025" s="70">
        <f t="shared" si="266"/>
        <v>35.337863722635625</v>
      </c>
      <c r="G3025" s="70">
        <f t="shared" si="268"/>
        <v>0</v>
      </c>
      <c r="H3025" s="70">
        <f>SUM(G$2085:$G3025)/($A3025-273.15)</f>
        <v>0</v>
      </c>
      <c r="I3025" s="70">
        <f t="shared" si="269"/>
        <v>0</v>
      </c>
      <c r="J3025" s="70">
        <f t="shared" si="270"/>
        <v>0</v>
      </c>
      <c r="K3025" s="70">
        <f t="shared" si="271"/>
        <v>0</v>
      </c>
      <c r="M3025" s="70">
        <f t="shared" si="272"/>
        <v>0</v>
      </c>
      <c r="N3025" s="70">
        <f>SUM($M$2085:M3025)/($A3025-273.15)</f>
        <v>0</v>
      </c>
      <c r="O3025" s="70">
        <f t="shared" si="273"/>
        <v>0</v>
      </c>
      <c r="P3025" s="70">
        <f t="shared" si="274"/>
        <v>0</v>
      </c>
      <c r="Q3025" s="70">
        <f t="shared" si="275"/>
        <v>0</v>
      </c>
      <c r="S3025" s="8" t="e">
        <f t="shared" si="276"/>
        <v>#DIV/0!</v>
      </c>
      <c r="U3025" s="8">
        <f t="shared" si="264"/>
        <v>34.261285090199351</v>
      </c>
      <c r="V3025" s="8">
        <f t="shared" si="277"/>
        <v>0</v>
      </c>
      <c r="W3025" s="70">
        <f>SUM($V$2085:V3025)/($A3025-273.15)</f>
        <v>0</v>
      </c>
      <c r="X3025" s="70">
        <f t="shared" si="278"/>
        <v>0</v>
      </c>
      <c r="Y3025" s="70">
        <f t="shared" si="279"/>
        <v>0</v>
      </c>
    </row>
    <row r="3026" spans="1:25" s="8" customFormat="1" x14ac:dyDescent="0.25">
      <c r="A3026" s="70">
        <f t="shared" si="280"/>
        <v>1215.1500000000001</v>
      </c>
      <c r="B3026" s="70">
        <f t="shared" si="281"/>
        <v>43.952331790791263</v>
      </c>
      <c r="C3026" s="70">
        <f t="shared" si="267"/>
        <v>35.341437404104738</v>
      </c>
      <c r="D3026" s="70">
        <f t="shared" si="265"/>
        <v>33.810729414882744</v>
      </c>
      <c r="E3026" s="70">
        <f t="shared" si="266"/>
        <v>35.341437404104738</v>
      </c>
      <c r="G3026" s="70">
        <f t="shared" si="268"/>
        <v>0</v>
      </c>
      <c r="H3026" s="70">
        <f>SUM(G$2085:$G3026)/($A3026-273.15)</f>
        <v>0</v>
      </c>
      <c r="I3026" s="70">
        <f t="shared" si="269"/>
        <v>0</v>
      </c>
      <c r="J3026" s="70">
        <f t="shared" si="270"/>
        <v>0</v>
      </c>
      <c r="K3026" s="70">
        <f t="shared" si="271"/>
        <v>0</v>
      </c>
      <c r="M3026" s="70">
        <f t="shared" si="272"/>
        <v>0</v>
      </c>
      <c r="N3026" s="70">
        <f>SUM($M$2085:M3026)/($A3026-273.15)</f>
        <v>0</v>
      </c>
      <c r="O3026" s="70">
        <f t="shared" si="273"/>
        <v>0</v>
      </c>
      <c r="P3026" s="70">
        <f t="shared" si="274"/>
        <v>0</v>
      </c>
      <c r="Q3026" s="70">
        <f t="shared" si="275"/>
        <v>0</v>
      </c>
      <c r="S3026" s="8" t="e">
        <f t="shared" si="276"/>
        <v>#DIV/0!</v>
      </c>
      <c r="U3026" s="8">
        <f t="shared" si="264"/>
        <v>34.264823844596542</v>
      </c>
      <c r="V3026" s="8">
        <f t="shared" si="277"/>
        <v>0</v>
      </c>
      <c r="W3026" s="70">
        <f>SUM($V$2085:V3026)/($A3026-273.15)</f>
        <v>0</v>
      </c>
      <c r="X3026" s="70">
        <f t="shared" si="278"/>
        <v>0</v>
      </c>
      <c r="Y3026" s="70">
        <f t="shared" si="279"/>
        <v>0</v>
      </c>
    </row>
    <row r="3027" spans="1:25" s="8" customFormat="1" x14ac:dyDescent="0.25">
      <c r="A3027" s="70">
        <f t="shared" si="280"/>
        <v>1216.1500000000001</v>
      </c>
      <c r="B3027" s="70">
        <f t="shared" si="281"/>
        <v>43.964221527241975</v>
      </c>
      <c r="C3027" s="70">
        <f t="shared" si="267"/>
        <v>35.345009529081693</v>
      </c>
      <c r="D3027" s="70">
        <f t="shared" si="265"/>
        <v>33.815350282484765</v>
      </c>
      <c r="E3027" s="70">
        <f t="shared" si="266"/>
        <v>35.345009529081693</v>
      </c>
      <c r="G3027" s="70">
        <f t="shared" si="268"/>
        <v>0</v>
      </c>
      <c r="H3027" s="70">
        <f>SUM(G$2085:$G3027)/($A3027-273.15)</f>
        <v>0</v>
      </c>
      <c r="I3027" s="70">
        <f t="shared" si="269"/>
        <v>0</v>
      </c>
      <c r="J3027" s="70">
        <f t="shared" si="270"/>
        <v>0</v>
      </c>
      <c r="K3027" s="70">
        <f t="shared" si="271"/>
        <v>0</v>
      </c>
      <c r="M3027" s="70">
        <f t="shared" si="272"/>
        <v>0</v>
      </c>
      <c r="N3027" s="70">
        <f>SUM($M$2085:M3027)/($A3027-273.15)</f>
        <v>0</v>
      </c>
      <c r="O3027" s="70">
        <f t="shared" si="273"/>
        <v>0</v>
      </c>
      <c r="P3027" s="70">
        <f t="shared" si="274"/>
        <v>0</v>
      </c>
      <c r="Q3027" s="70">
        <f t="shared" si="275"/>
        <v>0</v>
      </c>
      <c r="S3027" s="8" t="e">
        <f t="shared" si="276"/>
        <v>#DIV/0!</v>
      </c>
      <c r="U3027" s="8">
        <f t="shared" si="264"/>
        <v>34.268357091592094</v>
      </c>
      <c r="V3027" s="8">
        <f t="shared" si="277"/>
        <v>0</v>
      </c>
      <c r="W3027" s="70">
        <f>SUM($V$2085:V3027)/($A3027-273.15)</f>
        <v>0</v>
      </c>
      <c r="X3027" s="70">
        <f t="shared" si="278"/>
        <v>0</v>
      </c>
      <c r="Y3027" s="70">
        <f t="shared" si="279"/>
        <v>0</v>
      </c>
    </row>
    <row r="3028" spans="1:25" s="8" customFormat="1" x14ac:dyDescent="0.25">
      <c r="A3028" s="70">
        <f t="shared" si="280"/>
        <v>1217.1500000000001</v>
      </c>
      <c r="B3028" s="70">
        <f t="shared" si="281"/>
        <v>43.976105592103998</v>
      </c>
      <c r="C3028" s="70">
        <f t="shared" si="267"/>
        <v>35.348580100150123</v>
      </c>
      <c r="D3028" s="70">
        <f t="shared" si="265"/>
        <v>33.819965230600999</v>
      </c>
      <c r="E3028" s="70">
        <f t="shared" si="266"/>
        <v>35.348580100150123</v>
      </c>
      <c r="G3028" s="70">
        <f t="shared" si="268"/>
        <v>0</v>
      </c>
      <c r="H3028" s="70">
        <f>SUM(G$2085:$G3028)/($A3028-273.15)</f>
        <v>0</v>
      </c>
      <c r="I3028" s="70">
        <f t="shared" si="269"/>
        <v>0</v>
      </c>
      <c r="J3028" s="70">
        <f t="shared" si="270"/>
        <v>0</v>
      </c>
      <c r="K3028" s="70">
        <f t="shared" si="271"/>
        <v>0</v>
      </c>
      <c r="M3028" s="70">
        <f t="shared" si="272"/>
        <v>0</v>
      </c>
      <c r="N3028" s="70">
        <f>SUM($M$2085:M3028)/($A3028-273.15)</f>
        <v>0</v>
      </c>
      <c r="O3028" s="70">
        <f t="shared" si="273"/>
        <v>0</v>
      </c>
      <c r="P3028" s="70">
        <f t="shared" si="274"/>
        <v>0</v>
      </c>
      <c r="Q3028" s="70">
        <f t="shared" si="275"/>
        <v>0</v>
      </c>
      <c r="S3028" s="8" t="e">
        <f t="shared" si="276"/>
        <v>#DIV/0!</v>
      </c>
      <c r="U3028" s="8">
        <f t="shared" si="264"/>
        <v>34.271884847753647</v>
      </c>
      <c r="V3028" s="8">
        <f t="shared" si="277"/>
        <v>0</v>
      </c>
      <c r="W3028" s="70">
        <f>SUM($V$2085:V3028)/($A3028-273.15)</f>
        <v>0</v>
      </c>
      <c r="X3028" s="70">
        <f t="shared" si="278"/>
        <v>0</v>
      </c>
      <c r="Y3028" s="70">
        <f t="shared" si="279"/>
        <v>0</v>
      </c>
    </row>
    <row r="3029" spans="1:25" s="8" customFormat="1" x14ac:dyDescent="0.25">
      <c r="A3029" s="70">
        <f t="shared" si="280"/>
        <v>1218.1500000000001</v>
      </c>
      <c r="B3029" s="70">
        <f t="shared" si="281"/>
        <v>43.987983977734707</v>
      </c>
      <c r="C3029" s="70">
        <f t="shared" si="267"/>
        <v>35.352149119883052</v>
      </c>
      <c r="D3029" s="70">
        <f t="shared" si="265"/>
        <v>33.824574256413563</v>
      </c>
      <c r="E3029" s="70">
        <f t="shared" si="266"/>
        <v>35.352149119883052</v>
      </c>
      <c r="G3029" s="70">
        <f t="shared" si="268"/>
        <v>0</v>
      </c>
      <c r="H3029" s="70">
        <f>SUM(G$2085:$G3029)/($A3029-273.15)</f>
        <v>0</v>
      </c>
      <c r="I3029" s="70">
        <f t="shared" si="269"/>
        <v>0</v>
      </c>
      <c r="J3029" s="70">
        <f t="shared" si="270"/>
        <v>0</v>
      </c>
      <c r="K3029" s="70">
        <f t="shared" si="271"/>
        <v>0</v>
      </c>
      <c r="M3029" s="70">
        <f t="shared" si="272"/>
        <v>0</v>
      </c>
      <c r="N3029" s="70">
        <f>SUM($M$2085:M3029)/($A3029-273.15)</f>
        <v>0</v>
      </c>
      <c r="O3029" s="70">
        <f t="shared" si="273"/>
        <v>0</v>
      </c>
      <c r="P3029" s="70">
        <f t="shared" si="274"/>
        <v>0</v>
      </c>
      <c r="Q3029" s="70">
        <f t="shared" si="275"/>
        <v>0</v>
      </c>
      <c r="S3029" s="8" t="e">
        <f t="shared" si="276"/>
        <v>#DIV/0!</v>
      </c>
      <c r="U3029" s="8">
        <f t="shared" si="264"/>
        <v>34.275407129580891</v>
      </c>
      <c r="V3029" s="8">
        <f t="shared" si="277"/>
        <v>0</v>
      </c>
      <c r="W3029" s="70">
        <f>SUM($V$2085:V3029)/($A3029-273.15)</f>
        <v>0</v>
      </c>
      <c r="X3029" s="70">
        <f t="shared" si="278"/>
        <v>0</v>
      </c>
      <c r="Y3029" s="70">
        <f t="shared" si="279"/>
        <v>0</v>
      </c>
    </row>
    <row r="3030" spans="1:25" s="8" customFormat="1" x14ac:dyDescent="0.25">
      <c r="A3030" s="70">
        <f t="shared" si="280"/>
        <v>1219.1500000000001</v>
      </c>
      <c r="B3030" s="70">
        <f t="shared" si="281"/>
        <v>43.999856676522874</v>
      </c>
      <c r="C3030" s="70">
        <f t="shared" si="267"/>
        <v>35.355716590842995</v>
      </c>
      <c r="D3030" s="70">
        <f t="shared" si="265"/>
        <v>33.82917735711608</v>
      </c>
      <c r="E3030" s="70">
        <f t="shared" si="266"/>
        <v>35.355716590842995</v>
      </c>
      <c r="G3030" s="70">
        <f t="shared" si="268"/>
        <v>0</v>
      </c>
      <c r="H3030" s="70">
        <f>SUM(G$2085:$G3030)/($A3030-273.15)</f>
        <v>0</v>
      </c>
      <c r="I3030" s="70">
        <f t="shared" si="269"/>
        <v>0</v>
      </c>
      <c r="J3030" s="70">
        <f t="shared" si="270"/>
        <v>0</v>
      </c>
      <c r="K3030" s="70">
        <f t="shared" si="271"/>
        <v>0</v>
      </c>
      <c r="M3030" s="70">
        <f t="shared" si="272"/>
        <v>0</v>
      </c>
      <c r="N3030" s="70">
        <f>SUM($M$2085:M3030)/($A3030-273.15)</f>
        <v>0</v>
      </c>
      <c r="O3030" s="70">
        <f t="shared" si="273"/>
        <v>0</v>
      </c>
      <c r="P3030" s="70">
        <f t="shared" si="274"/>
        <v>0</v>
      </c>
      <c r="Q3030" s="70">
        <f t="shared" si="275"/>
        <v>0</v>
      </c>
      <c r="S3030" s="8" t="e">
        <f t="shared" si="276"/>
        <v>#DIV/0!</v>
      </c>
      <c r="U3030" s="8">
        <f t="shared" si="264"/>
        <v>34.27892395350586</v>
      </c>
      <c r="V3030" s="8">
        <f t="shared" si="277"/>
        <v>0</v>
      </c>
      <c r="W3030" s="70">
        <f>SUM($V$2085:V3030)/($A3030-273.15)</f>
        <v>0</v>
      </c>
      <c r="X3030" s="70">
        <f t="shared" si="278"/>
        <v>0</v>
      </c>
      <c r="Y3030" s="70">
        <f t="shared" si="279"/>
        <v>0</v>
      </c>
    </row>
    <row r="3031" spans="1:25" s="8" customFormat="1" x14ac:dyDescent="0.25">
      <c r="A3031" s="70">
        <f t="shared" si="280"/>
        <v>1220.1500000000001</v>
      </c>
      <c r="B3031" s="70">
        <f t="shared" si="281"/>
        <v>44.011723680888387</v>
      </c>
      <c r="C3031" s="70">
        <f t="shared" si="267"/>
        <v>35.359282515581931</v>
      </c>
      <c r="D3031" s="70">
        <f t="shared" si="265"/>
        <v>33.833774529913683</v>
      </c>
      <c r="E3031" s="70">
        <f t="shared" si="266"/>
        <v>35.359282515581931</v>
      </c>
      <c r="G3031" s="70">
        <f t="shared" si="268"/>
        <v>0</v>
      </c>
      <c r="H3031" s="70">
        <f>SUM(G$2085:$G3031)/($A3031-273.15)</f>
        <v>0</v>
      </c>
      <c r="I3031" s="70">
        <f t="shared" si="269"/>
        <v>0</v>
      </c>
      <c r="J3031" s="70">
        <f t="shared" si="270"/>
        <v>0</v>
      </c>
      <c r="K3031" s="70">
        <f t="shared" si="271"/>
        <v>0</v>
      </c>
      <c r="M3031" s="70">
        <f t="shared" si="272"/>
        <v>0</v>
      </c>
      <c r="N3031" s="70">
        <f>SUM($M$2085:M3031)/($A3031-273.15)</f>
        <v>0</v>
      </c>
      <c r="O3031" s="70">
        <f t="shared" si="273"/>
        <v>0</v>
      </c>
      <c r="P3031" s="70">
        <f t="shared" si="274"/>
        <v>0</v>
      </c>
      <c r="Q3031" s="70">
        <f t="shared" si="275"/>
        <v>0</v>
      </c>
      <c r="S3031" s="8" t="e">
        <f t="shared" si="276"/>
        <v>#DIV/0!</v>
      </c>
      <c r="U3031" s="8">
        <f t="shared" si="264"/>
        <v>34.282435335893275</v>
      </c>
      <c r="V3031" s="8">
        <f t="shared" si="277"/>
        <v>0</v>
      </c>
      <c r="W3031" s="70">
        <f>SUM($V$2085:V3031)/($A3031-273.15)</f>
        <v>0</v>
      </c>
      <c r="X3031" s="70">
        <f t="shared" si="278"/>
        <v>0</v>
      </c>
      <c r="Y3031" s="70">
        <f t="shared" si="279"/>
        <v>0</v>
      </c>
    </row>
    <row r="3032" spans="1:25" s="8" customFormat="1" x14ac:dyDescent="0.25">
      <c r="A3032" s="70">
        <f t="shared" si="280"/>
        <v>1221.1500000000001</v>
      </c>
      <c r="B3032" s="70">
        <f t="shared" si="281"/>
        <v>44.023584983282205</v>
      </c>
      <c r="C3032" s="70">
        <f t="shared" si="267"/>
        <v>35.362846896641415</v>
      </c>
      <c r="D3032" s="70">
        <f t="shared" si="265"/>
        <v>33.838365772022918</v>
      </c>
      <c r="E3032" s="70">
        <f t="shared" si="266"/>
        <v>35.362846896641415</v>
      </c>
      <c r="G3032" s="70">
        <f t="shared" si="268"/>
        <v>0</v>
      </c>
      <c r="H3032" s="70">
        <f>SUM(G$2085:$G3032)/($A3032-273.15)</f>
        <v>0</v>
      </c>
      <c r="I3032" s="70">
        <f t="shared" si="269"/>
        <v>0</v>
      </c>
      <c r="J3032" s="70">
        <f t="shared" si="270"/>
        <v>0</v>
      </c>
      <c r="K3032" s="70">
        <f t="shared" si="271"/>
        <v>0</v>
      </c>
      <c r="M3032" s="70">
        <f t="shared" si="272"/>
        <v>0</v>
      </c>
      <c r="N3032" s="70">
        <f>SUM($M$2085:M3032)/($A3032-273.15)</f>
        <v>0</v>
      </c>
      <c r="O3032" s="70">
        <f t="shared" si="273"/>
        <v>0</v>
      </c>
      <c r="P3032" s="70">
        <f t="shared" si="274"/>
        <v>0</v>
      </c>
      <c r="Q3032" s="70">
        <f t="shared" si="275"/>
        <v>0</v>
      </c>
      <c r="S3032" s="8" t="e">
        <f t="shared" si="276"/>
        <v>#DIV/0!</v>
      </c>
      <c r="U3032" s="8">
        <f t="shared" si="264"/>
        <v>34.285941293040878</v>
      </c>
      <c r="V3032" s="8">
        <f t="shared" si="277"/>
        <v>0</v>
      </c>
      <c r="W3032" s="70">
        <f>SUM($V$2085:V3032)/($A3032-273.15)</f>
        <v>0</v>
      </c>
      <c r="X3032" s="70">
        <f t="shared" si="278"/>
        <v>0</v>
      </c>
      <c r="Y3032" s="70">
        <f t="shared" si="279"/>
        <v>0</v>
      </c>
    </row>
    <row r="3033" spans="1:25" s="8" customFormat="1" x14ac:dyDescent="0.25">
      <c r="A3033" s="70">
        <f t="shared" si="280"/>
        <v>1222.1500000000001</v>
      </c>
      <c r="B3033" s="70">
        <f t="shared" si="281"/>
        <v>44.03544057618614</v>
      </c>
      <c r="C3033" s="70">
        <f t="shared" si="267"/>
        <v>35.366409736552605</v>
      </c>
      <c r="D3033" s="70">
        <f t="shared" si="265"/>
        <v>33.842951080671753</v>
      </c>
      <c r="E3033" s="70">
        <f t="shared" si="266"/>
        <v>35.366409736552605</v>
      </c>
      <c r="G3033" s="70">
        <f t="shared" si="268"/>
        <v>0</v>
      </c>
      <c r="H3033" s="70">
        <f>SUM(G$2085:$G3033)/($A3033-273.15)</f>
        <v>0</v>
      </c>
      <c r="I3033" s="70">
        <f t="shared" si="269"/>
        <v>0</v>
      </c>
      <c r="J3033" s="70">
        <f t="shared" si="270"/>
        <v>0</v>
      </c>
      <c r="K3033" s="70">
        <f t="shared" si="271"/>
        <v>0</v>
      </c>
      <c r="M3033" s="70">
        <f t="shared" si="272"/>
        <v>0</v>
      </c>
      <c r="N3033" s="70">
        <f>SUM($M$2085:M3033)/($A3033-273.15)</f>
        <v>0</v>
      </c>
      <c r="O3033" s="70">
        <f t="shared" si="273"/>
        <v>0</v>
      </c>
      <c r="P3033" s="70">
        <f t="shared" si="274"/>
        <v>0</v>
      </c>
      <c r="Q3033" s="70">
        <f t="shared" si="275"/>
        <v>0</v>
      </c>
      <c r="S3033" s="8" t="e">
        <f t="shared" si="276"/>
        <v>#DIV/0!</v>
      </c>
      <c r="U3033" s="8">
        <f t="shared" si="264"/>
        <v>34.289441841179787</v>
      </c>
      <c r="V3033" s="8">
        <f t="shared" si="277"/>
        <v>0</v>
      </c>
      <c r="W3033" s="70">
        <f>SUM($V$2085:V3033)/($A3033-273.15)</f>
        <v>0</v>
      </c>
      <c r="X3033" s="70">
        <f t="shared" si="278"/>
        <v>0</v>
      </c>
      <c r="Y3033" s="70">
        <f t="shared" si="279"/>
        <v>0</v>
      </c>
    </row>
    <row r="3034" spans="1:25" s="8" customFormat="1" x14ac:dyDescent="0.25">
      <c r="A3034" s="70">
        <f t="shared" si="280"/>
        <v>1223.1500000000001</v>
      </c>
      <c r="B3034" s="70">
        <f t="shared" si="281"/>
        <v>44.047290452112726</v>
      </c>
      <c r="C3034" s="70">
        <f t="shared" si="267"/>
        <v>35.369971037836301</v>
      </c>
      <c r="D3034" s="70">
        <f t="shared" si="265"/>
        <v>33.84753045309948</v>
      </c>
      <c r="E3034" s="70">
        <f t="shared" si="266"/>
        <v>35.369971037836301</v>
      </c>
      <c r="G3034" s="70">
        <f t="shared" si="268"/>
        <v>0</v>
      </c>
      <c r="H3034" s="70">
        <f>SUM(G$2085:$G3034)/($A3034-273.15)</f>
        <v>0</v>
      </c>
      <c r="I3034" s="70">
        <f t="shared" si="269"/>
        <v>0</v>
      </c>
      <c r="J3034" s="70">
        <f t="shared" si="270"/>
        <v>0</v>
      </c>
      <c r="K3034" s="70">
        <f t="shared" si="271"/>
        <v>0</v>
      </c>
      <c r="M3034" s="70">
        <f t="shared" si="272"/>
        <v>0</v>
      </c>
      <c r="N3034" s="70">
        <f>SUM($M$2085:M3034)/($A3034-273.15)</f>
        <v>0</v>
      </c>
      <c r="O3034" s="70">
        <f t="shared" si="273"/>
        <v>0</v>
      </c>
      <c r="P3034" s="70">
        <f t="shared" si="274"/>
        <v>0</v>
      </c>
      <c r="Q3034" s="70">
        <f t="shared" si="275"/>
        <v>0</v>
      </c>
      <c r="S3034" s="8" t="e">
        <f t="shared" si="276"/>
        <v>#DIV/0!</v>
      </c>
      <c r="U3034" s="8">
        <f t="shared" si="264"/>
        <v>34.292936996474758</v>
      </c>
      <c r="V3034" s="8">
        <f t="shared" si="277"/>
        <v>0</v>
      </c>
      <c r="W3034" s="70">
        <f>SUM($V$2085:V3034)/($A3034-273.15)</f>
        <v>0</v>
      </c>
      <c r="X3034" s="70">
        <f t="shared" si="278"/>
        <v>0</v>
      </c>
      <c r="Y3034" s="70">
        <f t="shared" si="279"/>
        <v>0</v>
      </c>
    </row>
    <row r="3035" spans="1:25" s="8" customFormat="1" x14ac:dyDescent="0.25">
      <c r="A3035" s="70">
        <f t="shared" si="280"/>
        <v>1224.1500000000001</v>
      </c>
      <c r="B3035" s="70">
        <f t="shared" si="281"/>
        <v>44.059134603605067</v>
      </c>
      <c r="C3035" s="70">
        <f t="shared" si="267"/>
        <v>35.373530803003028</v>
      </c>
      <c r="D3035" s="70">
        <f t="shared" si="265"/>
        <v>33.852103886556627</v>
      </c>
      <c r="E3035" s="70">
        <f t="shared" si="266"/>
        <v>35.373530803003028</v>
      </c>
      <c r="G3035" s="70">
        <f t="shared" si="268"/>
        <v>0</v>
      </c>
      <c r="H3035" s="70">
        <f>SUM(G$2085:$G3035)/($A3035-273.15)</f>
        <v>0</v>
      </c>
      <c r="I3035" s="70">
        <f t="shared" si="269"/>
        <v>0</v>
      </c>
      <c r="J3035" s="70">
        <f t="shared" si="270"/>
        <v>0</v>
      </c>
      <c r="K3035" s="70">
        <f t="shared" si="271"/>
        <v>0</v>
      </c>
      <c r="M3035" s="70">
        <f t="shared" si="272"/>
        <v>0</v>
      </c>
      <c r="N3035" s="70">
        <f>SUM($M$2085:M3035)/($A3035-273.15)</f>
        <v>0</v>
      </c>
      <c r="O3035" s="70">
        <f t="shared" si="273"/>
        <v>0</v>
      </c>
      <c r="P3035" s="70">
        <f t="shared" si="274"/>
        <v>0</v>
      </c>
      <c r="Q3035" s="70">
        <f t="shared" si="275"/>
        <v>0</v>
      </c>
      <c r="S3035" s="8" t="e">
        <f t="shared" si="276"/>
        <v>#DIV/0!</v>
      </c>
      <c r="U3035" s="8">
        <f t="shared" si="264"/>
        <v>34.296426775024578</v>
      </c>
      <c r="V3035" s="8">
        <f t="shared" si="277"/>
        <v>0</v>
      </c>
      <c r="W3035" s="70">
        <f>SUM($V$2085:V3035)/($A3035-273.15)</f>
        <v>0</v>
      </c>
      <c r="X3035" s="70">
        <f t="shared" si="278"/>
        <v>0</v>
      </c>
      <c r="Y3035" s="70">
        <f t="shared" si="279"/>
        <v>0</v>
      </c>
    </row>
    <row r="3036" spans="1:25" s="8" customFormat="1" x14ac:dyDescent="0.25">
      <c r="A3036" s="70">
        <f t="shared" si="280"/>
        <v>1225.1500000000001</v>
      </c>
      <c r="B3036" s="70">
        <f t="shared" si="281"/>
        <v>44.070973023236689</v>
      </c>
      <c r="C3036" s="70">
        <f t="shared" si="267"/>
        <v>35.377089034553073</v>
      </c>
      <c r="D3036" s="70">
        <f t="shared" si="265"/>
        <v>33.856671378304974</v>
      </c>
      <c r="E3036" s="70">
        <f t="shared" si="266"/>
        <v>35.377089034553073</v>
      </c>
      <c r="G3036" s="70">
        <f t="shared" si="268"/>
        <v>0</v>
      </c>
      <c r="H3036" s="70">
        <f>SUM(G$2085:$G3036)/($A3036-273.15)</f>
        <v>0</v>
      </c>
      <c r="I3036" s="70">
        <f t="shared" si="269"/>
        <v>0</v>
      </c>
      <c r="J3036" s="70">
        <f t="shared" si="270"/>
        <v>0</v>
      </c>
      <c r="K3036" s="70">
        <f t="shared" si="271"/>
        <v>0</v>
      </c>
      <c r="M3036" s="70">
        <f t="shared" si="272"/>
        <v>0</v>
      </c>
      <c r="N3036" s="70">
        <f>SUM($M$2085:M3036)/($A3036-273.15)</f>
        <v>0</v>
      </c>
      <c r="O3036" s="70">
        <f t="shared" si="273"/>
        <v>0</v>
      </c>
      <c r="P3036" s="70">
        <f t="shared" si="274"/>
        <v>0</v>
      </c>
      <c r="Q3036" s="70">
        <f t="shared" si="275"/>
        <v>0</v>
      </c>
      <c r="S3036" s="8" t="e">
        <f t="shared" si="276"/>
        <v>#DIV/0!</v>
      </c>
      <c r="U3036" s="8">
        <f t="shared" si="264"/>
        <v>34.299911192862361</v>
      </c>
      <c r="V3036" s="8">
        <f t="shared" si="277"/>
        <v>0</v>
      </c>
      <c r="W3036" s="70">
        <f>SUM($V$2085:V3036)/($A3036-273.15)</f>
        <v>0</v>
      </c>
      <c r="X3036" s="70">
        <f t="shared" si="278"/>
        <v>0</v>
      </c>
      <c r="Y3036" s="70">
        <f t="shared" si="279"/>
        <v>0</v>
      </c>
    </row>
    <row r="3037" spans="1:25" s="8" customFormat="1" x14ac:dyDescent="0.25">
      <c r="A3037" s="70">
        <f t="shared" si="280"/>
        <v>1226.1500000000001</v>
      </c>
      <c r="B3037" s="70">
        <f t="shared" si="281"/>
        <v>44.082805703611385</v>
      </c>
      <c r="C3037" s="70">
        <f t="shared" si="267"/>
        <v>35.380645734976525</v>
      </c>
      <c r="D3037" s="70">
        <f t="shared" si="265"/>
        <v>33.861232925617429</v>
      </c>
      <c r="E3037" s="70">
        <f t="shared" si="266"/>
        <v>35.380645734976525</v>
      </c>
      <c r="G3037" s="70">
        <f t="shared" si="268"/>
        <v>0</v>
      </c>
      <c r="H3037" s="70">
        <f>SUM(G$2085:$G3037)/($A3037-273.15)</f>
        <v>0</v>
      </c>
      <c r="I3037" s="70">
        <f t="shared" si="269"/>
        <v>0</v>
      </c>
      <c r="J3037" s="70">
        <f t="shared" si="270"/>
        <v>0</v>
      </c>
      <c r="K3037" s="70">
        <f t="shared" si="271"/>
        <v>0</v>
      </c>
      <c r="M3037" s="70">
        <f t="shared" si="272"/>
        <v>0</v>
      </c>
      <c r="N3037" s="70">
        <f>SUM($M$2085:M3037)/($A3037-273.15)</f>
        <v>0</v>
      </c>
      <c r="O3037" s="70">
        <f t="shared" si="273"/>
        <v>0</v>
      </c>
      <c r="P3037" s="70">
        <f t="shared" si="274"/>
        <v>0</v>
      </c>
      <c r="Q3037" s="70">
        <f t="shared" si="275"/>
        <v>0</v>
      </c>
      <c r="S3037" s="8" t="e">
        <f t="shared" si="276"/>
        <v>#DIV/0!</v>
      </c>
      <c r="U3037" s="8">
        <f t="shared" si="264"/>
        <v>34.303390265955855</v>
      </c>
      <c r="V3037" s="8">
        <f t="shared" si="277"/>
        <v>0</v>
      </c>
      <c r="W3037" s="70">
        <f>SUM($V$2085:V3037)/($A3037-273.15)</f>
        <v>0</v>
      </c>
      <c r="X3037" s="70">
        <f t="shared" si="278"/>
        <v>0</v>
      </c>
      <c r="Y3037" s="70">
        <f t="shared" si="279"/>
        <v>0</v>
      </c>
    </row>
    <row r="3038" spans="1:25" s="8" customFormat="1" x14ac:dyDescent="0.25">
      <c r="A3038" s="70">
        <f t="shared" si="280"/>
        <v>1227.1500000000001</v>
      </c>
      <c r="B3038" s="70">
        <f t="shared" si="281"/>
        <v>44.09463263736307</v>
      </c>
      <c r="C3038" s="70">
        <f t="shared" si="267"/>
        <v>35.384200906753321</v>
      </c>
      <c r="D3038" s="70">
        <f t="shared" si="265"/>
        <v>33.865788525778044</v>
      </c>
      <c r="E3038" s="70">
        <f t="shared" si="266"/>
        <v>35.384200906753321</v>
      </c>
      <c r="G3038" s="70">
        <f t="shared" si="268"/>
        <v>0</v>
      </c>
      <c r="H3038" s="70">
        <f>SUM(G$2085:$G3038)/($A3038-273.15)</f>
        <v>0</v>
      </c>
      <c r="I3038" s="70">
        <f t="shared" si="269"/>
        <v>0</v>
      </c>
      <c r="J3038" s="70">
        <f t="shared" si="270"/>
        <v>0</v>
      </c>
      <c r="K3038" s="70">
        <f t="shared" si="271"/>
        <v>0</v>
      </c>
      <c r="M3038" s="70">
        <f t="shared" si="272"/>
        <v>0</v>
      </c>
      <c r="N3038" s="70">
        <f>SUM($M$2085:M3038)/($A3038-273.15)</f>
        <v>0</v>
      </c>
      <c r="O3038" s="70">
        <f t="shared" si="273"/>
        <v>0</v>
      </c>
      <c r="P3038" s="70">
        <f t="shared" si="274"/>
        <v>0</v>
      </c>
      <c r="Q3038" s="70">
        <f t="shared" si="275"/>
        <v>0</v>
      </c>
      <c r="S3038" s="8" t="e">
        <f t="shared" si="276"/>
        <v>#DIV/0!</v>
      </c>
      <c r="U3038" s="8">
        <f t="shared" si="264"/>
        <v>34.306864010207775</v>
      </c>
      <c r="V3038" s="8">
        <f t="shared" si="277"/>
        <v>0</v>
      </c>
      <c r="W3038" s="70">
        <f>SUM($V$2085:V3038)/($A3038-273.15)</f>
        <v>0</v>
      </c>
      <c r="X3038" s="70">
        <f t="shared" si="278"/>
        <v>0</v>
      </c>
      <c r="Y3038" s="70">
        <f t="shared" si="279"/>
        <v>0</v>
      </c>
    </row>
    <row r="3039" spans="1:25" s="8" customFormat="1" x14ac:dyDescent="0.25">
      <c r="A3039" s="70">
        <f t="shared" si="280"/>
        <v>1228.1500000000001</v>
      </c>
      <c r="B3039" s="70">
        <f t="shared" si="281"/>
        <v>44.106453817155639</v>
      </c>
      <c r="C3039" s="70">
        <f t="shared" si="267"/>
        <v>35.387754552353314</v>
      </c>
      <c r="D3039" s="70">
        <f t="shared" si="265"/>
        <v>33.870338176081901</v>
      </c>
      <c r="E3039" s="70">
        <f t="shared" si="266"/>
        <v>35.387754552353314</v>
      </c>
      <c r="G3039" s="70">
        <f t="shared" si="268"/>
        <v>0</v>
      </c>
      <c r="H3039" s="70">
        <f>SUM(G$2085:$G3039)/($A3039-273.15)</f>
        <v>0</v>
      </c>
      <c r="I3039" s="70">
        <f t="shared" si="269"/>
        <v>0</v>
      </c>
      <c r="J3039" s="70">
        <f t="shared" si="270"/>
        <v>0</v>
      </c>
      <c r="K3039" s="70">
        <f t="shared" si="271"/>
        <v>0</v>
      </c>
      <c r="M3039" s="70">
        <f t="shared" si="272"/>
        <v>0</v>
      </c>
      <c r="N3039" s="70">
        <f>SUM($M$2085:M3039)/($A3039-273.15)</f>
        <v>0</v>
      </c>
      <c r="O3039" s="70">
        <f t="shared" si="273"/>
        <v>0</v>
      </c>
      <c r="P3039" s="70">
        <f t="shared" si="274"/>
        <v>0</v>
      </c>
      <c r="Q3039" s="70">
        <f t="shared" si="275"/>
        <v>0</v>
      </c>
      <c r="S3039" s="8" t="e">
        <f t="shared" si="276"/>
        <v>#DIV/0!</v>
      </c>
      <c r="U3039" s="8">
        <f t="shared" si="264"/>
        <v>34.310332441456119</v>
      </c>
      <c r="V3039" s="8">
        <f t="shared" si="277"/>
        <v>0</v>
      </c>
      <c r="W3039" s="70">
        <f>SUM($V$2085:V3039)/($A3039-273.15)</f>
        <v>0</v>
      </c>
      <c r="X3039" s="70">
        <f t="shared" si="278"/>
        <v>0</v>
      </c>
      <c r="Y3039" s="70">
        <f t="shared" si="279"/>
        <v>0</v>
      </c>
    </row>
    <row r="3040" spans="1:25" s="8" customFormat="1" x14ac:dyDescent="0.25">
      <c r="A3040" s="70">
        <f t="shared" si="280"/>
        <v>1229.1500000000001</v>
      </c>
      <c r="B3040" s="70">
        <f t="shared" si="281"/>
        <v>44.118269235682817</v>
      </c>
      <c r="C3040" s="70">
        <f t="shared" si="267"/>
        <v>35.391306674236311</v>
      </c>
      <c r="D3040" s="70">
        <f t="shared" si="265"/>
        <v>33.874881873835086</v>
      </c>
      <c r="E3040" s="70">
        <f t="shared" si="266"/>
        <v>35.391306674236311</v>
      </c>
      <c r="G3040" s="70">
        <f t="shared" si="268"/>
        <v>0</v>
      </c>
      <c r="H3040" s="70">
        <f>SUM(G$2085:$G3040)/($A3040-273.15)</f>
        <v>0</v>
      </c>
      <c r="I3040" s="70">
        <f t="shared" si="269"/>
        <v>0</v>
      </c>
      <c r="J3040" s="70">
        <f t="shared" si="270"/>
        <v>0</v>
      </c>
      <c r="K3040" s="70">
        <f t="shared" si="271"/>
        <v>0</v>
      </c>
      <c r="M3040" s="70">
        <f t="shared" si="272"/>
        <v>0</v>
      </c>
      <c r="N3040" s="70">
        <f>SUM($M$2085:M3040)/($A3040-273.15)</f>
        <v>0</v>
      </c>
      <c r="O3040" s="70">
        <f t="shared" si="273"/>
        <v>0</v>
      </c>
      <c r="P3040" s="70">
        <f t="shared" si="274"/>
        <v>0</v>
      </c>
      <c r="Q3040" s="70">
        <f t="shared" si="275"/>
        <v>0</v>
      </c>
      <c r="S3040" s="8" t="e">
        <f t="shared" si="276"/>
        <v>#DIV/0!</v>
      </c>
      <c r="U3040" s="8">
        <f t="shared" si="264"/>
        <v>34.313795575474487</v>
      </c>
      <c r="V3040" s="8">
        <f t="shared" si="277"/>
        <v>0</v>
      </c>
      <c r="W3040" s="70">
        <f>SUM($V$2085:V3040)/($A3040-273.15)</f>
        <v>0</v>
      </c>
      <c r="X3040" s="70">
        <f t="shared" si="278"/>
        <v>0</v>
      </c>
      <c r="Y3040" s="70">
        <f t="shared" si="279"/>
        <v>0</v>
      </c>
    </row>
    <row r="3041" spans="1:25" s="8" customFormat="1" x14ac:dyDescent="0.25">
      <c r="A3041" s="70">
        <f t="shared" si="280"/>
        <v>1230.1500000000001</v>
      </c>
      <c r="B3041" s="70">
        <f t="shared" si="281"/>
        <v>44.130078885668013</v>
      </c>
      <c r="C3041" s="70">
        <f t="shared" si="267"/>
        <v>35.39485727485215</v>
      </c>
      <c r="D3041" s="70">
        <f t="shared" si="265"/>
        <v>33.879419616354625</v>
      </c>
      <c r="E3041" s="70">
        <f t="shared" si="266"/>
        <v>35.39485727485215</v>
      </c>
      <c r="G3041" s="70">
        <f t="shared" si="268"/>
        <v>0</v>
      </c>
      <c r="H3041" s="70">
        <f>SUM(G$2085:$G3041)/($A3041-273.15)</f>
        <v>0</v>
      </c>
      <c r="I3041" s="70">
        <f t="shared" si="269"/>
        <v>0</v>
      </c>
      <c r="J3041" s="70">
        <f t="shared" si="270"/>
        <v>0</v>
      </c>
      <c r="K3041" s="70">
        <f t="shared" si="271"/>
        <v>0</v>
      </c>
      <c r="M3041" s="70">
        <f t="shared" si="272"/>
        <v>0</v>
      </c>
      <c r="N3041" s="70">
        <f>SUM($M$2085:M3041)/($A3041-273.15)</f>
        <v>0</v>
      </c>
      <c r="O3041" s="70">
        <f t="shared" si="273"/>
        <v>0</v>
      </c>
      <c r="P3041" s="70">
        <f t="shared" si="274"/>
        <v>0</v>
      </c>
      <c r="Q3041" s="70">
        <f t="shared" si="275"/>
        <v>0</v>
      </c>
      <c r="S3041" s="8" t="e">
        <f t="shared" si="276"/>
        <v>#DIV/0!</v>
      </c>
      <c r="U3041" s="8">
        <f t="shared" ref="U3041:U3104" si="282">33.349+(2.057/1000)*$A3041-(18.327*100000)/$A3041/$A3041-(0.232*0.000001)*$A3041*$A3041</f>
        <v>34.31725342797241</v>
      </c>
      <c r="V3041" s="8">
        <f t="shared" si="277"/>
        <v>0</v>
      </c>
      <c r="W3041" s="70">
        <f>SUM($V$2085:V3041)/($A3041-273.15)</f>
        <v>0</v>
      </c>
      <c r="X3041" s="70">
        <f t="shared" si="278"/>
        <v>0</v>
      </c>
      <c r="Y3041" s="70">
        <f t="shared" si="279"/>
        <v>0</v>
      </c>
    </row>
    <row r="3042" spans="1:25" s="8" customFormat="1" x14ac:dyDescent="0.25">
      <c r="A3042" s="70">
        <f t="shared" si="280"/>
        <v>1231.1500000000001</v>
      </c>
      <c r="B3042" s="70">
        <f t="shared" si="281"/>
        <v>44.141882759864181</v>
      </c>
      <c r="C3042" s="70">
        <f t="shared" si="267"/>
        <v>35.398406356640677</v>
      </c>
      <c r="D3042" s="70">
        <f t="shared" si="265"/>
        <v>33.883951400968442</v>
      </c>
      <c r="E3042" s="70">
        <f t="shared" si="266"/>
        <v>35.398406356640677</v>
      </c>
      <c r="G3042" s="70">
        <f t="shared" si="268"/>
        <v>0</v>
      </c>
      <c r="H3042" s="70">
        <f>SUM(G$2085:$G3042)/($A3042-273.15)</f>
        <v>0</v>
      </c>
      <c r="I3042" s="70">
        <f t="shared" si="269"/>
        <v>0</v>
      </c>
      <c r="J3042" s="70">
        <f t="shared" si="270"/>
        <v>0</v>
      </c>
      <c r="K3042" s="70">
        <f t="shared" si="271"/>
        <v>0</v>
      </c>
      <c r="M3042" s="70">
        <f t="shared" si="272"/>
        <v>0</v>
      </c>
      <c r="N3042" s="70">
        <f>SUM($M$2085:M3042)/($A3042-273.15)</f>
        <v>0</v>
      </c>
      <c r="O3042" s="70">
        <f t="shared" si="273"/>
        <v>0</v>
      </c>
      <c r="P3042" s="70">
        <f t="shared" si="274"/>
        <v>0</v>
      </c>
      <c r="Q3042" s="70">
        <f t="shared" si="275"/>
        <v>0</v>
      </c>
      <c r="S3042" s="8" t="e">
        <f t="shared" si="276"/>
        <v>#DIV/0!</v>
      </c>
      <c r="U3042" s="8">
        <f t="shared" si="282"/>
        <v>34.320706014595615</v>
      </c>
      <c r="V3042" s="8">
        <f t="shared" si="277"/>
        <v>0</v>
      </c>
      <c r="W3042" s="70">
        <f>SUM($V$2085:V3042)/($A3042-273.15)</f>
        <v>0</v>
      </c>
      <c r="X3042" s="70">
        <f t="shared" si="278"/>
        <v>0</v>
      </c>
      <c r="Y3042" s="70">
        <f t="shared" si="279"/>
        <v>0</v>
      </c>
    </row>
    <row r="3043" spans="1:25" s="8" customFormat="1" x14ac:dyDescent="0.25">
      <c r="A3043" s="70">
        <f t="shared" si="280"/>
        <v>1232.1500000000001</v>
      </c>
      <c r="B3043" s="70">
        <f t="shared" si="281"/>
        <v>44.153680851053672</v>
      </c>
      <c r="C3043" s="70">
        <f t="shared" si="267"/>
        <v>35.401953922031886</v>
      </c>
      <c r="D3043" s="70">
        <f t="shared" ref="D3043:D3106" si="283">22.552+(13.209/1000)*$A3043+(3.13*100000)/$A3043/$A3043-(3.389*0.000001)*$A3043*$A3043</f>
        <v>33.888477225015301</v>
      </c>
      <c r="E3043" s="70">
        <f t="shared" si="266"/>
        <v>35.401953922031886</v>
      </c>
      <c r="G3043" s="70">
        <f t="shared" si="268"/>
        <v>0</v>
      </c>
      <c r="H3043" s="70">
        <f>SUM(G$2085:$G3043)/($A3043-273.15)</f>
        <v>0</v>
      </c>
      <c r="I3043" s="70">
        <f t="shared" si="269"/>
        <v>0</v>
      </c>
      <c r="J3043" s="70">
        <f t="shared" si="270"/>
        <v>0</v>
      </c>
      <c r="K3043" s="70">
        <f t="shared" si="271"/>
        <v>0</v>
      </c>
      <c r="M3043" s="70">
        <f t="shared" si="272"/>
        <v>0</v>
      </c>
      <c r="N3043" s="70">
        <f>SUM($M$2085:M3043)/($A3043-273.15)</f>
        <v>0</v>
      </c>
      <c r="O3043" s="70">
        <f t="shared" si="273"/>
        <v>0</v>
      </c>
      <c r="P3043" s="70">
        <f t="shared" si="274"/>
        <v>0</v>
      </c>
      <c r="Q3043" s="70">
        <f t="shared" si="275"/>
        <v>0</v>
      </c>
      <c r="S3043" s="8" t="e">
        <f t="shared" si="276"/>
        <v>#DIV/0!</v>
      </c>
      <c r="U3043" s="8">
        <f t="shared" si="282"/>
        <v>34.32415335092638</v>
      </c>
      <c r="V3043" s="8">
        <f t="shared" si="277"/>
        <v>0</v>
      </c>
      <c r="W3043" s="70">
        <f>SUM($V$2085:V3043)/($A3043-273.15)</f>
        <v>0</v>
      </c>
      <c r="X3043" s="70">
        <f t="shared" si="278"/>
        <v>0</v>
      </c>
      <c r="Y3043" s="70">
        <f t="shared" si="279"/>
        <v>0</v>
      </c>
    </row>
    <row r="3044" spans="1:25" s="8" customFormat="1" x14ac:dyDescent="0.25">
      <c r="A3044" s="70">
        <f t="shared" si="280"/>
        <v>1233.1500000000001</v>
      </c>
      <c r="B3044" s="70">
        <f t="shared" si="281"/>
        <v>44.165473152048065</v>
      </c>
      <c r="C3044" s="70">
        <f t="shared" si="267"/>
        <v>35.405499973445892</v>
      </c>
      <c r="D3044" s="70">
        <f t="shared" si="283"/>
        <v>33.892997085844755</v>
      </c>
      <c r="E3044" s="70">
        <f t="shared" si="266"/>
        <v>35.405499973445892</v>
      </c>
      <c r="G3044" s="70">
        <f t="shared" si="268"/>
        <v>0</v>
      </c>
      <c r="H3044" s="70">
        <f>SUM(G$2085:$G3044)/($A3044-273.15)</f>
        <v>0</v>
      </c>
      <c r="I3044" s="70">
        <f t="shared" si="269"/>
        <v>0</v>
      </c>
      <c r="J3044" s="70">
        <f t="shared" si="270"/>
        <v>0</v>
      </c>
      <c r="K3044" s="70">
        <f t="shared" si="271"/>
        <v>0</v>
      </c>
      <c r="M3044" s="70">
        <f t="shared" si="272"/>
        <v>0</v>
      </c>
      <c r="N3044" s="70">
        <f>SUM($M$2085:M3044)/($A3044-273.15)</f>
        <v>0</v>
      </c>
      <c r="O3044" s="70">
        <f t="shared" si="273"/>
        <v>0</v>
      </c>
      <c r="P3044" s="70">
        <f t="shared" si="274"/>
        <v>0</v>
      </c>
      <c r="Q3044" s="70">
        <f t="shared" si="275"/>
        <v>0</v>
      </c>
      <c r="S3044" s="8" t="e">
        <f t="shared" si="276"/>
        <v>#DIV/0!</v>
      </c>
      <c r="U3044" s="8">
        <f t="shared" si="282"/>
        <v>34.327595452483834</v>
      </c>
      <c r="V3044" s="8">
        <f t="shared" si="277"/>
        <v>0</v>
      </c>
      <c r="W3044" s="70">
        <f>SUM($V$2085:V3044)/($A3044-273.15)</f>
        <v>0</v>
      </c>
      <c r="X3044" s="70">
        <f t="shared" si="278"/>
        <v>0</v>
      </c>
      <c r="Y3044" s="70">
        <f t="shared" si="279"/>
        <v>0</v>
      </c>
    </row>
    <row r="3045" spans="1:25" s="8" customFormat="1" x14ac:dyDescent="0.25">
      <c r="A3045" s="70">
        <f t="shared" si="280"/>
        <v>1234.1500000000001</v>
      </c>
      <c r="B3045" s="70">
        <f t="shared" si="281"/>
        <v>44.177259655688097</v>
      </c>
      <c r="C3045" s="70">
        <f t="shared" si="267"/>
        <v>35.409044513293018</v>
      </c>
      <c r="D3045" s="70">
        <f t="shared" si="283"/>
        <v>33.897510980817067</v>
      </c>
      <c r="E3045" s="70">
        <f t="shared" ref="E3045:E3108" si="284">31.012+(4.19/1000)*$A3045-(2.858*100000)/$A3045/$A3045-(0.385*0.000001)*$A3045*$A3045</f>
        <v>35.409044513293018</v>
      </c>
      <c r="G3045" s="70">
        <f t="shared" si="268"/>
        <v>0</v>
      </c>
      <c r="H3045" s="70">
        <f>SUM(G$2085:$G3045)/($A3045-273.15)</f>
        <v>0</v>
      </c>
      <c r="I3045" s="70">
        <f t="shared" si="269"/>
        <v>0</v>
      </c>
      <c r="J3045" s="70">
        <f t="shared" si="270"/>
        <v>0</v>
      </c>
      <c r="K3045" s="70">
        <f t="shared" si="271"/>
        <v>0</v>
      </c>
      <c r="M3045" s="70">
        <f t="shared" si="272"/>
        <v>0</v>
      </c>
      <c r="N3045" s="70">
        <f>SUM($M$2085:M3045)/($A3045-273.15)</f>
        <v>0</v>
      </c>
      <c r="O3045" s="70">
        <f t="shared" si="273"/>
        <v>0</v>
      </c>
      <c r="P3045" s="70">
        <f t="shared" si="274"/>
        <v>0</v>
      </c>
      <c r="Q3045" s="70">
        <f t="shared" si="275"/>
        <v>0</v>
      </c>
      <c r="S3045" s="8" t="e">
        <f t="shared" si="276"/>
        <v>#DIV/0!</v>
      </c>
      <c r="U3045" s="8">
        <f t="shared" si="282"/>
        <v>34.331032334724235</v>
      </c>
      <c r="V3045" s="8">
        <f t="shared" si="277"/>
        <v>0</v>
      </c>
      <c r="W3045" s="70">
        <f>SUM($V$2085:V3045)/($A3045-273.15)</f>
        <v>0</v>
      </c>
      <c r="X3045" s="70">
        <f t="shared" si="278"/>
        <v>0</v>
      </c>
      <c r="Y3045" s="70">
        <f t="shared" si="279"/>
        <v>0</v>
      </c>
    </row>
    <row r="3046" spans="1:25" s="8" customFormat="1" x14ac:dyDescent="0.25">
      <c r="A3046" s="70">
        <f t="shared" si="280"/>
        <v>1235.1500000000001</v>
      </c>
      <c r="B3046" s="70">
        <f t="shared" si="281"/>
        <v>44.189040354843435</v>
      </c>
      <c r="C3046" s="70">
        <f t="shared" ref="C3046:C3109" si="285">31.012+(4.19/1000)*$A3046-(2.858*100000)/$A3046/$A3046-(0.385*0.000001)*$A3046*$A3046</f>
        <v>35.412587543973856</v>
      </c>
      <c r="D3046" s="70">
        <f t="shared" si="283"/>
        <v>33.902018907303209</v>
      </c>
      <c r="E3046" s="70">
        <f t="shared" si="284"/>
        <v>35.412587543973856</v>
      </c>
      <c r="G3046" s="70">
        <f t="shared" ref="G3046:G3109" si="286">($I$2039*$B3046+$I$2040*$C3046+$I$2041*$D3046)</f>
        <v>0</v>
      </c>
      <c r="H3046" s="70">
        <f>SUM(G$2085:$G3046)/($A3046-273.15)</f>
        <v>0</v>
      </c>
      <c r="I3046" s="70">
        <f t="shared" ref="I3046:I3109" si="287">H3046*($A3046-273.15)*0.000001</f>
        <v>0</v>
      </c>
      <c r="J3046" s="70">
        <f t="shared" ref="J3046:J3109" si="288">$N$2039-I3046</f>
        <v>0</v>
      </c>
      <c r="K3046" s="70">
        <f t="shared" ref="K3046:K3109" si="289">IF(AND(J3046&gt;0,J3047&lt;0),A3046-273.15,0)</f>
        <v>0</v>
      </c>
      <c r="M3046" s="70">
        <f t="shared" ref="M3046:M3109" si="290">($K$2050*$B3046+$K$2049*$C3046+$K$2048*$D3046+$K$2047*$E3046)</f>
        <v>0</v>
      </c>
      <c r="N3046" s="70">
        <f>SUM($M$2085:M3046)/($A3046-273.15)</f>
        <v>0</v>
      </c>
      <c r="O3046" s="70">
        <f t="shared" ref="O3046:O3109" si="291">N3046*($A3046-273.15)*0.000001</f>
        <v>0</v>
      </c>
      <c r="P3046" s="70">
        <f t="shared" ref="P3046:P3109" si="292">$N$2039-O3046</f>
        <v>0</v>
      </c>
      <c r="Q3046" s="70">
        <f t="shared" ref="Q3046:Q3109" si="293">IF(AND(P3046&gt;0,P3047&lt;0),A3046-273.15,0)</f>
        <v>0</v>
      </c>
      <c r="S3046" s="8" t="e">
        <f t="shared" ref="S3046:S3109" si="294">IF($P$2050-$A3046=0,$O3046,0)</f>
        <v>#DIV/0!</v>
      </c>
      <c r="U3046" s="8">
        <f t="shared" si="282"/>
        <v>34.334464013041327</v>
      </c>
      <c r="V3046" s="8">
        <f t="shared" ref="V3046:V3109" si="295">($L$2071*$B3046+$L$2072*$C3046+$L$2070*$D3046+$L$2073*$U3046)</f>
        <v>0</v>
      </c>
      <c r="W3046" s="70">
        <f>SUM($V$2085:V3046)/($A3046-273.15)</f>
        <v>0</v>
      </c>
      <c r="X3046" s="70">
        <f t="shared" ref="X3046:X3109" si="296">W3046*($A3046-273.15)*0.000001</f>
        <v>0</v>
      </c>
      <c r="Y3046" s="70">
        <f t="shared" ref="Y3046:Y3109" si="297">$N$2039-X3046</f>
        <v>0</v>
      </c>
    </row>
    <row r="3047" spans="1:25" s="8" customFormat="1" x14ac:dyDescent="0.25">
      <c r="A3047" s="70">
        <f t="shared" ref="A3047:A3110" si="298">A3046+1</f>
        <v>1236.1500000000001</v>
      </c>
      <c r="B3047" s="70">
        <f t="shared" si="281"/>
        <v>44.200815242412581</v>
      </c>
      <c r="C3047" s="70">
        <f t="shared" si="285"/>
        <v>35.416129067879247</v>
      </c>
      <c r="D3047" s="70">
        <f t="shared" si="283"/>
        <v>33.906520862684779</v>
      </c>
      <c r="E3047" s="70">
        <f t="shared" si="284"/>
        <v>35.416129067879247</v>
      </c>
      <c r="G3047" s="70">
        <f t="shared" si="286"/>
        <v>0</v>
      </c>
      <c r="H3047" s="70">
        <f>SUM(G$2085:$G3047)/($A3047-273.15)</f>
        <v>0</v>
      </c>
      <c r="I3047" s="70">
        <f t="shared" si="287"/>
        <v>0</v>
      </c>
      <c r="J3047" s="70">
        <f t="shared" si="288"/>
        <v>0</v>
      </c>
      <c r="K3047" s="70">
        <f t="shared" si="289"/>
        <v>0</v>
      </c>
      <c r="M3047" s="70">
        <f t="shared" si="290"/>
        <v>0</v>
      </c>
      <c r="N3047" s="70">
        <f>SUM($M$2085:M3047)/($A3047-273.15)</f>
        <v>0</v>
      </c>
      <c r="O3047" s="70">
        <f t="shared" si="291"/>
        <v>0</v>
      </c>
      <c r="P3047" s="70">
        <f t="shared" si="292"/>
        <v>0</v>
      </c>
      <c r="Q3047" s="70">
        <f t="shared" si="293"/>
        <v>0</v>
      </c>
      <c r="S3047" s="8" t="e">
        <f t="shared" si="294"/>
        <v>#DIV/0!</v>
      </c>
      <c r="U3047" s="8">
        <f t="shared" si="282"/>
        <v>34.337890502766598</v>
      </c>
      <c r="V3047" s="8">
        <f t="shared" si="295"/>
        <v>0</v>
      </c>
      <c r="W3047" s="70">
        <f>SUM($V$2085:V3047)/($A3047-273.15)</f>
        <v>0</v>
      </c>
      <c r="X3047" s="70">
        <f t="shared" si="296"/>
        <v>0</v>
      </c>
      <c r="Y3047" s="70">
        <f t="shared" si="297"/>
        <v>0</v>
      </c>
    </row>
    <row r="3048" spans="1:25" s="8" customFormat="1" x14ac:dyDescent="0.25">
      <c r="A3048" s="70">
        <f t="shared" si="298"/>
        <v>1237.1500000000001</v>
      </c>
      <c r="B3048" s="70">
        <f t="shared" si="281"/>
        <v>44.212584311322743</v>
      </c>
      <c r="C3048" s="70">
        <f t="shared" si="285"/>
        <v>35.419669087390403</v>
      </c>
      <c r="D3048" s="70">
        <f t="shared" si="283"/>
        <v>33.911016844353945</v>
      </c>
      <c r="E3048" s="70">
        <f t="shared" si="284"/>
        <v>35.419669087390403</v>
      </c>
      <c r="G3048" s="70">
        <f t="shared" si="286"/>
        <v>0</v>
      </c>
      <c r="H3048" s="70">
        <f>SUM(G$2085:$G3048)/($A3048-273.15)</f>
        <v>0</v>
      </c>
      <c r="I3048" s="70">
        <f t="shared" si="287"/>
        <v>0</v>
      </c>
      <c r="J3048" s="70">
        <f t="shared" si="288"/>
        <v>0</v>
      </c>
      <c r="K3048" s="70">
        <f t="shared" si="289"/>
        <v>0</v>
      </c>
      <c r="M3048" s="70">
        <f t="shared" si="290"/>
        <v>0</v>
      </c>
      <c r="N3048" s="70">
        <f>SUM($M$2085:M3048)/($A3048-273.15)</f>
        <v>0</v>
      </c>
      <c r="O3048" s="70">
        <f t="shared" si="291"/>
        <v>0</v>
      </c>
      <c r="P3048" s="70">
        <f t="shared" si="292"/>
        <v>0</v>
      </c>
      <c r="Q3048" s="70">
        <f t="shared" si="293"/>
        <v>0</v>
      </c>
      <c r="S3048" s="8" t="e">
        <f t="shared" si="294"/>
        <v>#DIV/0!</v>
      </c>
      <c r="U3048" s="8">
        <f t="shared" si="282"/>
        <v>34.341311819169604</v>
      </c>
      <c r="V3048" s="8">
        <f t="shared" si="295"/>
        <v>0</v>
      </c>
      <c r="W3048" s="70">
        <f>SUM($V$2085:V3048)/($A3048-273.15)</f>
        <v>0</v>
      </c>
      <c r="X3048" s="70">
        <f t="shared" si="296"/>
        <v>0</v>
      </c>
      <c r="Y3048" s="70">
        <f t="shared" si="297"/>
        <v>0</v>
      </c>
    </row>
    <row r="3049" spans="1:25" s="8" customFormat="1" x14ac:dyDescent="0.25">
      <c r="A3049" s="70">
        <f t="shared" si="298"/>
        <v>1238.1500000000001</v>
      </c>
      <c r="B3049" s="70">
        <f t="shared" si="281"/>
        <v>44.224347554529665</v>
      </c>
      <c r="C3049" s="70">
        <f t="shared" si="285"/>
        <v>35.423207604878939</v>
      </c>
      <c r="D3049" s="70">
        <f t="shared" si="283"/>
        <v>33.915506849713388</v>
      </c>
      <c r="E3049" s="70">
        <f t="shared" si="284"/>
        <v>35.423207604878939</v>
      </c>
      <c r="G3049" s="70">
        <f t="shared" si="286"/>
        <v>0</v>
      </c>
      <c r="H3049" s="70">
        <f>SUM(G$2085:$G3049)/($A3049-273.15)</f>
        <v>0</v>
      </c>
      <c r="I3049" s="70">
        <f t="shared" si="287"/>
        <v>0</v>
      </c>
      <c r="J3049" s="70">
        <f t="shared" si="288"/>
        <v>0</v>
      </c>
      <c r="K3049" s="70">
        <f t="shared" si="289"/>
        <v>0</v>
      </c>
      <c r="M3049" s="70">
        <f t="shared" si="290"/>
        <v>0</v>
      </c>
      <c r="N3049" s="70">
        <f>SUM($M$2085:M3049)/($A3049-273.15)</f>
        <v>0</v>
      </c>
      <c r="O3049" s="70">
        <f t="shared" si="291"/>
        <v>0</v>
      </c>
      <c r="P3049" s="70">
        <f t="shared" si="292"/>
        <v>0</v>
      </c>
      <c r="Q3049" s="70">
        <f t="shared" si="293"/>
        <v>0</v>
      </c>
      <c r="S3049" s="8" t="e">
        <f t="shared" si="294"/>
        <v>#DIV/0!</v>
      </c>
      <c r="U3049" s="8">
        <f t="shared" si="282"/>
        <v>34.344727977458255</v>
      </c>
      <c r="V3049" s="8">
        <f t="shared" si="295"/>
        <v>0</v>
      </c>
      <c r="W3049" s="70">
        <f>SUM($V$2085:V3049)/($A3049-273.15)</f>
        <v>0</v>
      </c>
      <c r="X3049" s="70">
        <f t="shared" si="296"/>
        <v>0</v>
      </c>
      <c r="Y3049" s="70">
        <f t="shared" si="297"/>
        <v>0</v>
      </c>
    </row>
    <row r="3050" spans="1:25" s="8" customFormat="1" x14ac:dyDescent="0.25">
      <c r="A3050" s="70">
        <f t="shared" si="298"/>
        <v>1239.1500000000001</v>
      </c>
      <c r="B3050" s="70">
        <f t="shared" si="281"/>
        <v>44.236104965017503</v>
      </c>
      <c r="C3050" s="70">
        <f t="shared" si="285"/>
        <v>35.426744622706856</v>
      </c>
      <c r="D3050" s="70">
        <f t="shared" si="283"/>
        <v>33.919990876176293</v>
      </c>
      <c r="E3050" s="70">
        <f t="shared" si="284"/>
        <v>35.426744622706856</v>
      </c>
      <c r="G3050" s="70">
        <f t="shared" si="286"/>
        <v>0</v>
      </c>
      <c r="H3050" s="70">
        <f>SUM(G$2085:$G3050)/($A3050-273.15)</f>
        <v>0</v>
      </c>
      <c r="I3050" s="70">
        <f t="shared" si="287"/>
        <v>0</v>
      </c>
      <c r="J3050" s="70">
        <f t="shared" si="288"/>
        <v>0</v>
      </c>
      <c r="K3050" s="70">
        <f t="shared" si="289"/>
        <v>0</v>
      </c>
      <c r="M3050" s="70">
        <f t="shared" si="290"/>
        <v>0</v>
      </c>
      <c r="N3050" s="70">
        <f>SUM($M$2085:M3050)/($A3050-273.15)</f>
        <v>0</v>
      </c>
      <c r="O3050" s="70">
        <f t="shared" si="291"/>
        <v>0</v>
      </c>
      <c r="P3050" s="70">
        <f t="shared" si="292"/>
        <v>0</v>
      </c>
      <c r="Q3050" s="70">
        <f t="shared" si="293"/>
        <v>0</v>
      </c>
      <c r="S3050" s="8" t="e">
        <f t="shared" si="294"/>
        <v>#DIV/0!</v>
      </c>
      <c r="U3050" s="8">
        <f t="shared" si="282"/>
        <v>34.348138992779127</v>
      </c>
      <c r="V3050" s="8">
        <f t="shared" si="295"/>
        <v>0</v>
      </c>
      <c r="W3050" s="70">
        <f>SUM($V$2085:V3050)/($A3050-273.15)</f>
        <v>0</v>
      </c>
      <c r="X3050" s="70">
        <f t="shared" si="296"/>
        <v>0</v>
      </c>
      <c r="Y3050" s="70">
        <f t="shared" si="297"/>
        <v>0</v>
      </c>
    </row>
    <row r="3051" spans="1:25" s="8" customFormat="1" x14ac:dyDescent="0.25">
      <c r="A3051" s="70">
        <f t="shared" si="298"/>
        <v>1240.1500000000001</v>
      </c>
      <c r="B3051" s="70">
        <f t="shared" ref="B3051:B3114" si="299">21.87+(22.56/1000)*$A3051+(8.489*100000)/$A3051/$A3051-(4*0.000001)*$A3051*$A3051</f>
        <v>44.247856535798711</v>
      </c>
      <c r="C3051" s="70">
        <f t="shared" si="285"/>
        <v>35.430280143226696</v>
      </c>
      <c r="D3051" s="70">
        <f t="shared" si="283"/>
        <v>33.924468921166273</v>
      </c>
      <c r="E3051" s="70">
        <f t="shared" si="284"/>
        <v>35.430280143226696</v>
      </c>
      <c r="G3051" s="70">
        <f t="shared" si="286"/>
        <v>0</v>
      </c>
      <c r="H3051" s="70">
        <f>SUM(G$2085:$G3051)/($A3051-273.15)</f>
        <v>0</v>
      </c>
      <c r="I3051" s="70">
        <f t="shared" si="287"/>
        <v>0</v>
      </c>
      <c r="J3051" s="70">
        <f t="shared" si="288"/>
        <v>0</v>
      </c>
      <c r="K3051" s="70">
        <f t="shared" si="289"/>
        <v>0</v>
      </c>
      <c r="M3051" s="70">
        <f t="shared" si="290"/>
        <v>0</v>
      </c>
      <c r="N3051" s="70">
        <f>SUM($M$2085:M3051)/($A3051-273.15)</f>
        <v>0</v>
      </c>
      <c r="O3051" s="70">
        <f t="shared" si="291"/>
        <v>0</v>
      </c>
      <c r="P3051" s="70">
        <f t="shared" si="292"/>
        <v>0</v>
      </c>
      <c r="Q3051" s="70">
        <f t="shared" si="293"/>
        <v>0</v>
      </c>
      <c r="S3051" s="8" t="e">
        <f t="shared" si="294"/>
        <v>#DIV/0!</v>
      </c>
      <c r="U3051" s="8">
        <f t="shared" si="282"/>
        <v>34.351544880217759</v>
      </c>
      <c r="V3051" s="8">
        <f t="shared" si="295"/>
        <v>0</v>
      </c>
      <c r="W3051" s="70">
        <f>SUM($V$2085:V3051)/($A3051-273.15)</f>
        <v>0</v>
      </c>
      <c r="X3051" s="70">
        <f t="shared" si="296"/>
        <v>0</v>
      </c>
      <c r="Y3051" s="70">
        <f t="shared" si="297"/>
        <v>0</v>
      </c>
    </row>
    <row r="3052" spans="1:25" s="8" customFormat="1" x14ac:dyDescent="0.25">
      <c r="A3052" s="70">
        <f t="shared" si="298"/>
        <v>1241.1500000000001</v>
      </c>
      <c r="B3052" s="70">
        <f t="shared" si="299"/>
        <v>44.259602259913848</v>
      </c>
      <c r="C3052" s="70">
        <f t="shared" si="285"/>
        <v>35.433814168781453</v>
      </c>
      <c r="D3052" s="70">
        <f t="shared" si="283"/>
        <v>33.928940982117282</v>
      </c>
      <c r="E3052" s="70">
        <f t="shared" si="284"/>
        <v>35.433814168781453</v>
      </c>
      <c r="G3052" s="70">
        <f t="shared" si="286"/>
        <v>0</v>
      </c>
      <c r="H3052" s="70">
        <f>SUM(G$2085:$G3052)/($A3052-273.15)</f>
        <v>0</v>
      </c>
      <c r="I3052" s="70">
        <f t="shared" si="287"/>
        <v>0</v>
      </c>
      <c r="J3052" s="70">
        <f t="shared" si="288"/>
        <v>0</v>
      </c>
      <c r="K3052" s="70">
        <f t="shared" si="289"/>
        <v>0</v>
      </c>
      <c r="M3052" s="70">
        <f t="shared" si="290"/>
        <v>0</v>
      </c>
      <c r="N3052" s="70">
        <f>SUM($M$2085:M3052)/($A3052-273.15)</f>
        <v>0</v>
      </c>
      <c r="O3052" s="70">
        <f t="shared" si="291"/>
        <v>0</v>
      </c>
      <c r="P3052" s="70">
        <f t="shared" si="292"/>
        <v>0</v>
      </c>
      <c r="Q3052" s="70">
        <f t="shared" si="293"/>
        <v>0</v>
      </c>
      <c r="S3052" s="8" t="e">
        <f t="shared" si="294"/>
        <v>#DIV/0!</v>
      </c>
      <c r="U3052" s="8">
        <f t="shared" si="282"/>
        <v>34.354945654798918</v>
      </c>
      <c r="V3052" s="8">
        <f t="shared" si="295"/>
        <v>0</v>
      </c>
      <c r="W3052" s="70">
        <f>SUM($V$2085:V3052)/($A3052-273.15)</f>
        <v>0</v>
      </c>
      <c r="X3052" s="70">
        <f t="shared" si="296"/>
        <v>0</v>
      </c>
      <c r="Y3052" s="70">
        <f t="shared" si="297"/>
        <v>0</v>
      </c>
    </row>
    <row r="3053" spans="1:25" s="8" customFormat="1" x14ac:dyDescent="0.25">
      <c r="A3053" s="70">
        <f t="shared" si="298"/>
        <v>1242.1500000000001</v>
      </c>
      <c r="B3053" s="70">
        <f t="shared" si="299"/>
        <v>44.271342130431492</v>
      </c>
      <c r="C3053" s="70">
        <f t="shared" si="285"/>
        <v>35.437346701704776</v>
      </c>
      <c r="D3053" s="70">
        <f t="shared" si="283"/>
        <v>33.933407056473612</v>
      </c>
      <c r="E3053" s="70">
        <f t="shared" si="284"/>
        <v>35.437346701704776</v>
      </c>
      <c r="G3053" s="70">
        <f t="shared" si="286"/>
        <v>0</v>
      </c>
      <c r="H3053" s="70">
        <f>SUM(G$2085:$G3053)/($A3053-273.15)</f>
        <v>0</v>
      </c>
      <c r="I3053" s="70">
        <f t="shared" si="287"/>
        <v>0</v>
      </c>
      <c r="J3053" s="70">
        <f t="shared" si="288"/>
        <v>0</v>
      </c>
      <c r="K3053" s="70">
        <f t="shared" si="289"/>
        <v>0</v>
      </c>
      <c r="M3053" s="70">
        <f t="shared" si="290"/>
        <v>0</v>
      </c>
      <c r="N3053" s="70">
        <f>SUM($M$2085:M3053)/($A3053-273.15)</f>
        <v>0</v>
      </c>
      <c r="O3053" s="70">
        <f t="shared" si="291"/>
        <v>0</v>
      </c>
      <c r="P3053" s="70">
        <f t="shared" si="292"/>
        <v>0</v>
      </c>
      <c r="Q3053" s="70">
        <f t="shared" si="293"/>
        <v>0</v>
      </c>
      <c r="S3053" s="8" t="e">
        <f t="shared" si="294"/>
        <v>#DIV/0!</v>
      </c>
      <c r="U3053" s="8">
        <f t="shared" si="282"/>
        <v>34.358341331486955</v>
      </c>
      <c r="V3053" s="8">
        <f t="shared" si="295"/>
        <v>0</v>
      </c>
      <c r="W3053" s="70">
        <f>SUM($V$2085:V3053)/($A3053-273.15)</f>
        <v>0</v>
      </c>
      <c r="X3053" s="70">
        <f t="shared" si="296"/>
        <v>0</v>
      </c>
      <c r="Y3053" s="70">
        <f t="shared" si="297"/>
        <v>0</v>
      </c>
    </row>
    <row r="3054" spans="1:25" s="8" customFormat="1" x14ac:dyDescent="0.25">
      <c r="A3054" s="70">
        <f t="shared" si="298"/>
        <v>1243.1500000000001</v>
      </c>
      <c r="B3054" s="70">
        <f t="shared" si="299"/>
        <v>44.283076140448088</v>
      </c>
      <c r="C3054" s="70">
        <f t="shared" si="285"/>
        <v>35.440877744320879</v>
      </c>
      <c r="D3054" s="70">
        <f t="shared" si="283"/>
        <v>33.93786714168985</v>
      </c>
      <c r="E3054" s="70">
        <f t="shared" si="284"/>
        <v>35.440877744320879</v>
      </c>
      <c r="G3054" s="70">
        <f t="shared" si="286"/>
        <v>0</v>
      </c>
      <c r="H3054" s="70">
        <f>SUM(G$2085:$G3054)/($A3054-273.15)</f>
        <v>0</v>
      </c>
      <c r="I3054" s="70">
        <f t="shared" si="287"/>
        <v>0</v>
      </c>
      <c r="J3054" s="70">
        <f t="shared" si="288"/>
        <v>0</v>
      </c>
      <c r="K3054" s="70">
        <f t="shared" si="289"/>
        <v>0</v>
      </c>
      <c r="M3054" s="70">
        <f t="shared" si="290"/>
        <v>0</v>
      </c>
      <c r="N3054" s="70">
        <f>SUM($M$2085:M3054)/($A3054-273.15)</f>
        <v>0</v>
      </c>
      <c r="O3054" s="70">
        <f t="shared" si="291"/>
        <v>0</v>
      </c>
      <c r="P3054" s="70">
        <f t="shared" si="292"/>
        <v>0</v>
      </c>
      <c r="Q3054" s="70">
        <f t="shared" si="293"/>
        <v>0</v>
      </c>
      <c r="S3054" s="8" t="e">
        <f t="shared" si="294"/>
        <v>#DIV/0!</v>
      </c>
      <c r="U3054" s="8">
        <f t="shared" si="282"/>
        <v>34.361731925186028</v>
      </c>
      <c r="V3054" s="8">
        <f t="shared" si="295"/>
        <v>0</v>
      </c>
      <c r="W3054" s="70">
        <f>SUM($V$2085:V3054)/($A3054-273.15)</f>
        <v>0</v>
      </c>
      <c r="X3054" s="70">
        <f t="shared" si="296"/>
        <v>0</v>
      </c>
      <c r="Y3054" s="70">
        <f t="shared" si="297"/>
        <v>0</v>
      </c>
    </row>
    <row r="3055" spans="1:25" s="8" customFormat="1" x14ac:dyDescent="0.25">
      <c r="A3055" s="70">
        <f t="shared" si="298"/>
        <v>1244.1500000000001</v>
      </c>
      <c r="B3055" s="70">
        <f t="shared" si="299"/>
        <v>44.294804283087814</v>
      </c>
      <c r="C3055" s="70">
        <f t="shared" si="285"/>
        <v>35.444407298944647</v>
      </c>
      <c r="D3055" s="70">
        <f t="shared" si="283"/>
        <v>33.942321235230793</v>
      </c>
      <c r="E3055" s="70">
        <f t="shared" si="284"/>
        <v>35.444407298944647</v>
      </c>
      <c r="G3055" s="70">
        <f t="shared" si="286"/>
        <v>0</v>
      </c>
      <c r="H3055" s="70">
        <f>SUM(G$2085:$G3055)/($A3055-273.15)</f>
        <v>0</v>
      </c>
      <c r="I3055" s="70">
        <f t="shared" si="287"/>
        <v>0</v>
      </c>
      <c r="J3055" s="70">
        <f t="shared" si="288"/>
        <v>0</v>
      </c>
      <c r="K3055" s="70">
        <f t="shared" si="289"/>
        <v>0</v>
      </c>
      <c r="M3055" s="70">
        <f t="shared" si="290"/>
        <v>0</v>
      </c>
      <c r="N3055" s="70">
        <f>SUM($M$2085:M3055)/($A3055-273.15)</f>
        <v>0</v>
      </c>
      <c r="O3055" s="70">
        <f t="shared" si="291"/>
        <v>0</v>
      </c>
      <c r="P3055" s="70">
        <f t="shared" si="292"/>
        <v>0</v>
      </c>
      <c r="Q3055" s="70">
        <f t="shared" si="293"/>
        <v>0</v>
      </c>
      <c r="S3055" s="8" t="e">
        <f t="shared" si="294"/>
        <v>#DIV/0!</v>
      </c>
      <c r="U3055" s="8">
        <f t="shared" si="282"/>
        <v>34.365117450740428</v>
      </c>
      <c r="V3055" s="8">
        <f t="shared" si="295"/>
        <v>0</v>
      </c>
      <c r="W3055" s="70">
        <f>SUM($V$2085:V3055)/($A3055-273.15)</f>
        <v>0</v>
      </c>
      <c r="X3055" s="70">
        <f t="shared" si="296"/>
        <v>0</v>
      </c>
      <c r="Y3055" s="70">
        <f t="shared" si="297"/>
        <v>0</v>
      </c>
    </row>
    <row r="3056" spans="1:25" s="8" customFormat="1" x14ac:dyDescent="0.25">
      <c r="A3056" s="70">
        <f t="shared" si="298"/>
        <v>1245.1500000000001</v>
      </c>
      <c r="B3056" s="70">
        <f t="shared" si="299"/>
        <v>44.306526551502444</v>
      </c>
      <c r="C3056" s="70">
        <f t="shared" si="285"/>
        <v>35.447935367881676</v>
      </c>
      <c r="D3056" s="70">
        <f t="shared" si="283"/>
        <v>33.946769334571407</v>
      </c>
      <c r="E3056" s="70">
        <f t="shared" si="284"/>
        <v>35.447935367881676</v>
      </c>
      <c r="G3056" s="70">
        <f t="shared" si="286"/>
        <v>0</v>
      </c>
      <c r="H3056" s="70">
        <f>SUM(G$2085:$G3056)/($A3056-273.15)</f>
        <v>0</v>
      </c>
      <c r="I3056" s="70">
        <f t="shared" si="287"/>
        <v>0</v>
      </c>
      <c r="J3056" s="70">
        <f t="shared" si="288"/>
        <v>0</v>
      </c>
      <c r="K3056" s="70">
        <f t="shared" si="289"/>
        <v>0</v>
      </c>
      <c r="M3056" s="70">
        <f t="shared" si="290"/>
        <v>0</v>
      </c>
      <c r="N3056" s="70">
        <f>SUM($M$2085:M3056)/($A3056-273.15)</f>
        <v>0</v>
      </c>
      <c r="O3056" s="70">
        <f t="shared" si="291"/>
        <v>0</v>
      </c>
      <c r="P3056" s="70">
        <f t="shared" si="292"/>
        <v>0</v>
      </c>
      <c r="Q3056" s="70">
        <f t="shared" si="293"/>
        <v>0</v>
      </c>
      <c r="S3056" s="8" t="e">
        <f t="shared" si="294"/>
        <v>#DIV/0!</v>
      </c>
      <c r="U3056" s="8">
        <f t="shared" si="282"/>
        <v>34.368497922934871</v>
      </c>
      <c r="V3056" s="8">
        <f t="shared" si="295"/>
        <v>0</v>
      </c>
      <c r="W3056" s="70">
        <f>SUM($V$2085:V3056)/($A3056-273.15)</f>
        <v>0</v>
      </c>
      <c r="X3056" s="70">
        <f t="shared" si="296"/>
        <v>0</v>
      </c>
      <c r="Y3056" s="70">
        <f t="shared" si="297"/>
        <v>0</v>
      </c>
    </row>
    <row r="3057" spans="1:25" s="8" customFormat="1" x14ac:dyDescent="0.25">
      <c r="A3057" s="70">
        <f t="shared" si="298"/>
        <v>1246.1500000000001</v>
      </c>
      <c r="B3057" s="70">
        <f t="shared" si="299"/>
        <v>44.318242938871222</v>
      </c>
      <c r="C3057" s="70">
        <f t="shared" si="285"/>
        <v>35.451461953428328</v>
      </c>
      <c r="D3057" s="70">
        <f t="shared" si="283"/>
        <v>33.951211437196804</v>
      </c>
      <c r="E3057" s="70">
        <f t="shared" si="284"/>
        <v>35.451461953428328</v>
      </c>
      <c r="G3057" s="70">
        <f t="shared" si="286"/>
        <v>0</v>
      </c>
      <c r="H3057" s="70">
        <f>SUM(G$2085:$G3057)/($A3057-273.15)</f>
        <v>0</v>
      </c>
      <c r="I3057" s="70">
        <f t="shared" si="287"/>
        <v>0</v>
      </c>
      <c r="J3057" s="70">
        <f t="shared" si="288"/>
        <v>0</v>
      </c>
      <c r="K3057" s="70">
        <f t="shared" si="289"/>
        <v>0</v>
      </c>
      <c r="M3057" s="70">
        <f t="shared" si="290"/>
        <v>0</v>
      </c>
      <c r="N3057" s="70">
        <f>SUM($M$2085:M3057)/($A3057-273.15)</f>
        <v>0</v>
      </c>
      <c r="O3057" s="70">
        <f t="shared" si="291"/>
        <v>0</v>
      </c>
      <c r="P3057" s="70">
        <f t="shared" si="292"/>
        <v>0</v>
      </c>
      <c r="Q3057" s="70">
        <f t="shared" si="293"/>
        <v>0</v>
      </c>
      <c r="S3057" s="8" t="e">
        <f t="shared" si="294"/>
        <v>#DIV/0!</v>
      </c>
      <c r="U3057" s="8">
        <f t="shared" si="282"/>
        <v>34.37187335649476</v>
      </c>
      <c r="V3057" s="8">
        <f t="shared" si="295"/>
        <v>0</v>
      </c>
      <c r="W3057" s="70">
        <f>SUM($V$2085:V3057)/($A3057-273.15)</f>
        <v>0</v>
      </c>
      <c r="X3057" s="70">
        <f t="shared" si="296"/>
        <v>0</v>
      </c>
      <c r="Y3057" s="70">
        <f t="shared" si="297"/>
        <v>0</v>
      </c>
    </row>
    <row r="3058" spans="1:25" s="8" customFormat="1" x14ac:dyDescent="0.25">
      <c r="A3058" s="70">
        <f t="shared" si="298"/>
        <v>1247.1500000000001</v>
      </c>
      <c r="B3058" s="70">
        <f t="shared" si="299"/>
        <v>44.329953438400736</v>
      </c>
      <c r="C3058" s="70">
        <f t="shared" si="285"/>
        <v>35.454987057871747</v>
      </c>
      <c r="D3058" s="70">
        <f t="shared" si="283"/>
        <v>33.955647540602158</v>
      </c>
      <c r="E3058" s="70">
        <f t="shared" si="284"/>
        <v>35.454987057871747</v>
      </c>
      <c r="G3058" s="70">
        <f t="shared" si="286"/>
        <v>0</v>
      </c>
      <c r="H3058" s="70">
        <f>SUM(G$2085:$G3058)/($A3058-273.15)</f>
        <v>0</v>
      </c>
      <c r="I3058" s="70">
        <f t="shared" si="287"/>
        <v>0</v>
      </c>
      <c r="J3058" s="70">
        <f t="shared" si="288"/>
        <v>0</v>
      </c>
      <c r="K3058" s="70">
        <f t="shared" si="289"/>
        <v>0</v>
      </c>
      <c r="M3058" s="70">
        <f t="shared" si="290"/>
        <v>0</v>
      </c>
      <c r="N3058" s="70">
        <f>SUM($M$2085:M3058)/($A3058-273.15)</f>
        <v>0</v>
      </c>
      <c r="O3058" s="70">
        <f t="shared" si="291"/>
        <v>0</v>
      </c>
      <c r="P3058" s="70">
        <f t="shared" si="292"/>
        <v>0</v>
      </c>
      <c r="Q3058" s="70">
        <f t="shared" si="293"/>
        <v>0</v>
      </c>
      <c r="S3058" s="8" t="e">
        <f t="shared" si="294"/>
        <v>#DIV/0!</v>
      </c>
      <c r="U3058" s="8">
        <f t="shared" si="282"/>
        <v>34.375243766086506</v>
      </c>
      <c r="V3058" s="8">
        <f t="shared" si="295"/>
        <v>0</v>
      </c>
      <c r="W3058" s="70">
        <f>SUM($V$2085:V3058)/($A3058-273.15)</f>
        <v>0</v>
      </c>
      <c r="X3058" s="70">
        <f t="shared" si="296"/>
        <v>0</v>
      </c>
      <c r="Y3058" s="70">
        <f t="shared" si="297"/>
        <v>0</v>
      </c>
    </row>
    <row r="3059" spans="1:25" s="8" customFormat="1" x14ac:dyDescent="0.25">
      <c r="A3059" s="70">
        <f t="shared" si="298"/>
        <v>1248.1500000000001</v>
      </c>
      <c r="B3059" s="70">
        <f t="shared" si="299"/>
        <v>44.341658043324749</v>
      </c>
      <c r="C3059" s="70">
        <f t="shared" si="285"/>
        <v>35.458510683489919</v>
      </c>
      <c r="D3059" s="70">
        <f t="shared" si="283"/>
        <v>33.960077642292681</v>
      </c>
      <c r="E3059" s="70">
        <f t="shared" si="284"/>
        <v>35.458510683489919</v>
      </c>
      <c r="G3059" s="70">
        <f t="shared" si="286"/>
        <v>0</v>
      </c>
      <c r="H3059" s="70">
        <f>SUM(G$2085:$G3059)/($A3059-273.15)</f>
        <v>0</v>
      </c>
      <c r="I3059" s="70">
        <f t="shared" si="287"/>
        <v>0</v>
      </c>
      <c r="J3059" s="70">
        <f t="shared" si="288"/>
        <v>0</v>
      </c>
      <c r="K3059" s="70">
        <f t="shared" si="289"/>
        <v>0</v>
      </c>
      <c r="M3059" s="70">
        <f t="shared" si="290"/>
        <v>0</v>
      </c>
      <c r="N3059" s="70">
        <f>SUM($M$2085:M3059)/($A3059-273.15)</f>
        <v>0</v>
      </c>
      <c r="O3059" s="70">
        <f t="shared" si="291"/>
        <v>0</v>
      </c>
      <c r="P3059" s="70">
        <f t="shared" si="292"/>
        <v>0</v>
      </c>
      <c r="Q3059" s="70">
        <f t="shared" si="293"/>
        <v>0</v>
      </c>
      <c r="S3059" s="8" t="e">
        <f t="shared" si="294"/>
        <v>#DIV/0!</v>
      </c>
      <c r="U3059" s="8">
        <f t="shared" si="282"/>
        <v>34.378609166317773</v>
      </c>
      <c r="V3059" s="8">
        <f t="shared" si="295"/>
        <v>0</v>
      </c>
      <c r="W3059" s="70">
        <f>SUM($V$2085:V3059)/($A3059-273.15)</f>
        <v>0</v>
      </c>
      <c r="X3059" s="70">
        <f t="shared" si="296"/>
        <v>0</v>
      </c>
      <c r="Y3059" s="70">
        <f t="shared" si="297"/>
        <v>0</v>
      </c>
    </row>
    <row r="3060" spans="1:25" s="8" customFormat="1" x14ac:dyDescent="0.25">
      <c r="A3060" s="70">
        <f t="shared" si="298"/>
        <v>1249.1500000000001</v>
      </c>
      <c r="B3060" s="70">
        <f t="shared" si="299"/>
        <v>44.353356746904119</v>
      </c>
      <c r="C3060" s="70">
        <f t="shared" si="285"/>
        <v>35.462032832551728</v>
      </c>
      <c r="D3060" s="70">
        <f t="shared" si="283"/>
        <v>33.964501739783564</v>
      </c>
      <c r="E3060" s="70">
        <f t="shared" si="284"/>
        <v>35.462032832551728</v>
      </c>
      <c r="G3060" s="70">
        <f t="shared" si="286"/>
        <v>0</v>
      </c>
      <c r="H3060" s="70">
        <f>SUM(G$2085:$G3060)/($A3060-273.15)</f>
        <v>0</v>
      </c>
      <c r="I3060" s="70">
        <f t="shared" si="287"/>
        <v>0</v>
      </c>
      <c r="J3060" s="70">
        <f t="shared" si="288"/>
        <v>0</v>
      </c>
      <c r="K3060" s="70">
        <f t="shared" si="289"/>
        <v>0</v>
      </c>
      <c r="M3060" s="70">
        <f t="shared" si="290"/>
        <v>0</v>
      </c>
      <c r="N3060" s="70">
        <f>SUM($M$2085:M3060)/($A3060-273.15)</f>
        <v>0</v>
      </c>
      <c r="O3060" s="70">
        <f t="shared" si="291"/>
        <v>0</v>
      </c>
      <c r="P3060" s="70">
        <f t="shared" si="292"/>
        <v>0</v>
      </c>
      <c r="Q3060" s="70">
        <f t="shared" si="293"/>
        <v>0</v>
      </c>
      <c r="S3060" s="8" t="e">
        <f t="shared" si="294"/>
        <v>#DIV/0!</v>
      </c>
      <c r="U3060" s="8">
        <f t="shared" si="282"/>
        <v>34.381969571737791</v>
      </c>
      <c r="V3060" s="8">
        <f t="shared" si="295"/>
        <v>0</v>
      </c>
      <c r="W3060" s="70">
        <f>SUM($V$2085:V3060)/($A3060-273.15)</f>
        <v>0</v>
      </c>
      <c r="X3060" s="70">
        <f t="shared" si="296"/>
        <v>0</v>
      </c>
      <c r="Y3060" s="70">
        <f t="shared" si="297"/>
        <v>0</v>
      </c>
    </row>
    <row r="3061" spans="1:25" s="8" customFormat="1" x14ac:dyDescent="0.25">
      <c r="A3061" s="70">
        <f t="shared" si="298"/>
        <v>1250.1500000000001</v>
      </c>
      <c r="B3061" s="70">
        <f t="shared" si="299"/>
        <v>44.36504954242664</v>
      </c>
      <c r="C3061" s="70">
        <f t="shared" si="285"/>
        <v>35.465553507316969</v>
      </c>
      <c r="D3061" s="70">
        <f t="shared" si="283"/>
        <v>33.968919830599944</v>
      </c>
      <c r="E3061" s="70">
        <f t="shared" si="284"/>
        <v>35.465553507316969</v>
      </c>
      <c r="G3061" s="70">
        <f t="shared" si="286"/>
        <v>0</v>
      </c>
      <c r="H3061" s="70">
        <f>SUM(G$2085:$G3061)/($A3061-273.15)</f>
        <v>0</v>
      </c>
      <c r="I3061" s="70">
        <f t="shared" si="287"/>
        <v>0</v>
      </c>
      <c r="J3061" s="70">
        <f t="shared" si="288"/>
        <v>0</v>
      </c>
      <c r="K3061" s="70">
        <f t="shared" si="289"/>
        <v>0</v>
      </c>
      <c r="M3061" s="70">
        <f t="shared" si="290"/>
        <v>0</v>
      </c>
      <c r="N3061" s="70">
        <f>SUM($M$2085:M3061)/($A3061-273.15)</f>
        <v>0</v>
      </c>
      <c r="O3061" s="70">
        <f t="shared" si="291"/>
        <v>0</v>
      </c>
      <c r="P3061" s="70">
        <f t="shared" si="292"/>
        <v>0</v>
      </c>
      <c r="Q3061" s="70">
        <f t="shared" si="293"/>
        <v>0</v>
      </c>
      <c r="S3061" s="8" t="e">
        <f t="shared" si="294"/>
        <v>#DIV/0!</v>
      </c>
      <c r="U3061" s="8">
        <f t="shared" si="282"/>
        <v>34.38532499683761</v>
      </c>
      <c r="V3061" s="8">
        <f t="shared" si="295"/>
        <v>0</v>
      </c>
      <c r="W3061" s="70">
        <f>SUM($V$2085:V3061)/($A3061-273.15)</f>
        <v>0</v>
      </c>
      <c r="X3061" s="70">
        <f t="shared" si="296"/>
        <v>0</v>
      </c>
      <c r="Y3061" s="70">
        <f t="shared" si="297"/>
        <v>0</v>
      </c>
    </row>
    <row r="3062" spans="1:25" s="8" customFormat="1" x14ac:dyDescent="0.25">
      <c r="A3062" s="70">
        <f t="shared" si="298"/>
        <v>1251.1500000000001</v>
      </c>
      <c r="B3062" s="70">
        <f t="shared" si="299"/>
        <v>44.376736423206914</v>
      </c>
      <c r="C3062" s="70">
        <f t="shared" si="285"/>
        <v>35.469072710036421</v>
      </c>
      <c r="D3062" s="70">
        <f t="shared" si="283"/>
        <v>33.973331912276812</v>
      </c>
      <c r="E3062" s="70">
        <f t="shared" si="284"/>
        <v>35.469072710036421</v>
      </c>
      <c r="G3062" s="70">
        <f t="shared" si="286"/>
        <v>0</v>
      </c>
      <c r="H3062" s="70">
        <f>SUM(G$2085:$G3062)/($A3062-273.15)</f>
        <v>0</v>
      </c>
      <c r="I3062" s="70">
        <f t="shared" si="287"/>
        <v>0</v>
      </c>
      <c r="J3062" s="70">
        <f t="shared" si="288"/>
        <v>0</v>
      </c>
      <c r="K3062" s="70">
        <f t="shared" si="289"/>
        <v>0</v>
      </c>
      <c r="M3062" s="70">
        <f t="shared" si="290"/>
        <v>0</v>
      </c>
      <c r="N3062" s="70">
        <f>SUM($M$2085:M3062)/($A3062-273.15)</f>
        <v>0</v>
      </c>
      <c r="O3062" s="70">
        <f t="shared" si="291"/>
        <v>0</v>
      </c>
      <c r="P3062" s="70">
        <f t="shared" si="292"/>
        <v>0</v>
      </c>
      <c r="Q3062" s="70">
        <f t="shared" si="293"/>
        <v>0</v>
      </c>
      <c r="S3062" s="8" t="e">
        <f t="shared" si="294"/>
        <v>#DIV/0!</v>
      </c>
      <c r="U3062" s="8">
        <f t="shared" si="282"/>
        <v>34.3886754560504</v>
      </c>
      <c r="V3062" s="8">
        <f t="shared" si="295"/>
        <v>0</v>
      </c>
      <c r="W3062" s="70">
        <f>SUM($V$2085:V3062)/($A3062-273.15)</f>
        <v>0</v>
      </c>
      <c r="X3062" s="70">
        <f t="shared" si="296"/>
        <v>0</v>
      </c>
      <c r="Y3062" s="70">
        <f t="shared" si="297"/>
        <v>0</v>
      </c>
    </row>
    <row r="3063" spans="1:25" s="8" customFormat="1" x14ac:dyDescent="0.25">
      <c r="A3063" s="70">
        <f t="shared" si="298"/>
        <v>1252.1500000000001</v>
      </c>
      <c r="B3063" s="70">
        <f t="shared" si="299"/>
        <v>44.388417382586255</v>
      </c>
      <c r="C3063" s="70">
        <f t="shared" si="285"/>
        <v>35.472590442951883</v>
      </c>
      <c r="D3063" s="70">
        <f t="shared" si="283"/>
        <v>33.977737982359038</v>
      </c>
      <c r="E3063" s="70">
        <f t="shared" si="284"/>
        <v>35.472590442951883</v>
      </c>
      <c r="G3063" s="70">
        <f t="shared" si="286"/>
        <v>0</v>
      </c>
      <c r="H3063" s="70">
        <f>SUM(G$2085:$G3063)/($A3063-273.15)</f>
        <v>0</v>
      </c>
      <c r="I3063" s="70">
        <f t="shared" si="287"/>
        <v>0</v>
      </c>
      <c r="J3063" s="70">
        <f t="shared" si="288"/>
        <v>0</v>
      </c>
      <c r="K3063" s="70">
        <f t="shared" si="289"/>
        <v>0</v>
      </c>
      <c r="M3063" s="70">
        <f t="shared" si="290"/>
        <v>0</v>
      </c>
      <c r="N3063" s="70">
        <f>SUM($M$2085:M3063)/($A3063-273.15)</f>
        <v>0</v>
      </c>
      <c r="O3063" s="70">
        <f t="shared" si="291"/>
        <v>0</v>
      </c>
      <c r="P3063" s="70">
        <f t="shared" si="292"/>
        <v>0</v>
      </c>
      <c r="Q3063" s="70">
        <f t="shared" si="293"/>
        <v>0</v>
      </c>
      <c r="S3063" s="8" t="e">
        <f t="shared" si="294"/>
        <v>#DIV/0!</v>
      </c>
      <c r="U3063" s="8">
        <f t="shared" si="282"/>
        <v>34.392020963751719</v>
      </c>
      <c r="V3063" s="8">
        <f t="shared" si="295"/>
        <v>0</v>
      </c>
      <c r="W3063" s="70">
        <f>SUM($V$2085:V3063)/($A3063-273.15)</f>
        <v>0</v>
      </c>
      <c r="X3063" s="70">
        <f t="shared" si="296"/>
        <v>0</v>
      </c>
      <c r="Y3063" s="70">
        <f t="shared" si="297"/>
        <v>0</v>
      </c>
    </row>
    <row r="3064" spans="1:25" s="8" customFormat="1" x14ac:dyDescent="0.25">
      <c r="A3064" s="70">
        <f t="shared" si="298"/>
        <v>1253.1500000000001</v>
      </c>
      <c r="B3064" s="70">
        <f t="shared" si="299"/>
        <v>44.400092413932491</v>
      </c>
      <c r="C3064" s="70">
        <f t="shared" si="285"/>
        <v>35.4761067082962</v>
      </c>
      <c r="D3064" s="70">
        <f t="shared" si="283"/>
        <v>33.98213803840126</v>
      </c>
      <c r="E3064" s="70">
        <f t="shared" si="284"/>
        <v>35.4761067082962</v>
      </c>
      <c r="G3064" s="70">
        <f t="shared" si="286"/>
        <v>0</v>
      </c>
      <c r="H3064" s="70">
        <f>SUM(G$2085:$G3064)/($A3064-273.15)</f>
        <v>0</v>
      </c>
      <c r="I3064" s="70">
        <f t="shared" si="287"/>
        <v>0</v>
      </c>
      <c r="J3064" s="70">
        <f t="shared" si="288"/>
        <v>0</v>
      </c>
      <c r="K3064" s="70">
        <f t="shared" si="289"/>
        <v>0</v>
      </c>
      <c r="M3064" s="70">
        <f t="shared" si="290"/>
        <v>0</v>
      </c>
      <c r="N3064" s="70">
        <f>SUM($M$2085:M3064)/($A3064-273.15)</f>
        <v>0</v>
      </c>
      <c r="O3064" s="70">
        <f t="shared" si="291"/>
        <v>0</v>
      </c>
      <c r="P3064" s="70">
        <f t="shared" si="292"/>
        <v>0</v>
      </c>
      <c r="Q3064" s="70">
        <f t="shared" si="293"/>
        <v>0</v>
      </c>
      <c r="S3064" s="8" t="e">
        <f t="shared" si="294"/>
        <v>#DIV/0!</v>
      </c>
      <c r="U3064" s="8">
        <f t="shared" si="282"/>
        <v>34.395361534259791</v>
      </c>
      <c r="V3064" s="8">
        <f t="shared" si="295"/>
        <v>0</v>
      </c>
      <c r="W3064" s="70">
        <f>SUM($V$2085:V3064)/($A3064-273.15)</f>
        <v>0</v>
      </c>
      <c r="X3064" s="70">
        <f t="shared" si="296"/>
        <v>0</v>
      </c>
      <c r="Y3064" s="70">
        <f t="shared" si="297"/>
        <v>0</v>
      </c>
    </row>
    <row r="3065" spans="1:25" s="8" customFormat="1" x14ac:dyDescent="0.25">
      <c r="A3065" s="70">
        <f t="shared" si="298"/>
        <v>1254.1500000000001</v>
      </c>
      <c r="B3065" s="70">
        <f t="shared" si="299"/>
        <v>44.41176151063992</v>
      </c>
      <c r="C3065" s="70">
        <f t="shared" si="285"/>
        <v>35.479621508293334</v>
      </c>
      <c r="D3065" s="70">
        <f t="shared" si="283"/>
        <v>33.98653207796788</v>
      </c>
      <c r="E3065" s="70">
        <f t="shared" si="284"/>
        <v>35.479621508293334</v>
      </c>
      <c r="G3065" s="70">
        <f t="shared" si="286"/>
        <v>0</v>
      </c>
      <c r="H3065" s="70">
        <f>SUM(G$2085:$G3065)/($A3065-273.15)</f>
        <v>0</v>
      </c>
      <c r="I3065" s="70">
        <f t="shared" si="287"/>
        <v>0</v>
      </c>
      <c r="J3065" s="70">
        <f t="shared" si="288"/>
        <v>0</v>
      </c>
      <c r="K3065" s="70">
        <f t="shared" si="289"/>
        <v>0</v>
      </c>
      <c r="M3065" s="70">
        <f t="shared" si="290"/>
        <v>0</v>
      </c>
      <c r="N3065" s="70">
        <f>SUM($M$2085:M3065)/($A3065-273.15)</f>
        <v>0</v>
      </c>
      <c r="O3065" s="70">
        <f t="shared" si="291"/>
        <v>0</v>
      </c>
      <c r="P3065" s="70">
        <f t="shared" si="292"/>
        <v>0</v>
      </c>
      <c r="Q3065" s="70">
        <f t="shared" si="293"/>
        <v>0</v>
      </c>
      <c r="S3065" s="8" t="e">
        <f t="shared" si="294"/>
        <v>#DIV/0!</v>
      </c>
      <c r="U3065" s="8">
        <f t="shared" si="282"/>
        <v>34.398697181835786</v>
      </c>
      <c r="V3065" s="8">
        <f t="shared" si="295"/>
        <v>0</v>
      </c>
      <c r="W3065" s="70">
        <f>SUM($V$2085:V3065)/($A3065-273.15)</f>
        <v>0</v>
      </c>
      <c r="X3065" s="70">
        <f t="shared" si="296"/>
        <v>0</v>
      </c>
      <c r="Y3065" s="70">
        <f t="shared" si="297"/>
        <v>0</v>
      </c>
    </row>
    <row r="3066" spans="1:25" s="8" customFormat="1" x14ac:dyDescent="0.25">
      <c r="A3066" s="70">
        <f t="shared" si="298"/>
        <v>1255.1500000000001</v>
      </c>
      <c r="B3066" s="70">
        <f t="shared" si="299"/>
        <v>44.423424666129122</v>
      </c>
      <c r="C3066" s="70">
        <f t="shared" si="285"/>
        <v>35.483134845158382</v>
      </c>
      <c r="D3066" s="70">
        <f t="shared" si="283"/>
        <v>33.990920098632962</v>
      </c>
      <c r="E3066" s="70">
        <f t="shared" si="284"/>
        <v>35.483134845158382</v>
      </c>
      <c r="G3066" s="70">
        <f t="shared" si="286"/>
        <v>0</v>
      </c>
      <c r="H3066" s="70">
        <f>SUM(G$2085:$G3066)/($A3066-273.15)</f>
        <v>0</v>
      </c>
      <c r="I3066" s="70">
        <f t="shared" si="287"/>
        <v>0</v>
      </c>
      <c r="J3066" s="70">
        <f t="shared" si="288"/>
        <v>0</v>
      </c>
      <c r="K3066" s="70">
        <f t="shared" si="289"/>
        <v>0</v>
      </c>
      <c r="M3066" s="70">
        <f t="shared" si="290"/>
        <v>0</v>
      </c>
      <c r="N3066" s="70">
        <f>SUM($M$2085:M3066)/($A3066-273.15)</f>
        <v>0</v>
      </c>
      <c r="O3066" s="70">
        <f t="shared" si="291"/>
        <v>0</v>
      </c>
      <c r="P3066" s="70">
        <f t="shared" si="292"/>
        <v>0</v>
      </c>
      <c r="Q3066" s="70">
        <f t="shared" si="293"/>
        <v>0</v>
      </c>
      <c r="S3066" s="8" t="e">
        <f t="shared" si="294"/>
        <v>#DIV/0!</v>
      </c>
      <c r="U3066" s="8">
        <f t="shared" si="282"/>
        <v>34.40202792068407</v>
      </c>
      <c r="V3066" s="8">
        <f t="shared" si="295"/>
        <v>0</v>
      </c>
      <c r="W3066" s="70">
        <f>SUM($V$2085:V3066)/($A3066-273.15)</f>
        <v>0</v>
      </c>
      <c r="X3066" s="70">
        <f t="shared" si="296"/>
        <v>0</v>
      </c>
      <c r="Y3066" s="70">
        <f t="shared" si="297"/>
        <v>0</v>
      </c>
    </row>
    <row r="3067" spans="1:25" s="8" customFormat="1" x14ac:dyDescent="0.25">
      <c r="A3067" s="70">
        <f t="shared" si="298"/>
        <v>1256.1500000000001</v>
      </c>
      <c r="B3067" s="70">
        <f t="shared" si="299"/>
        <v>44.435081873846855</v>
      </c>
      <c r="C3067" s="70">
        <f t="shared" si="285"/>
        <v>35.486646721097628</v>
      </c>
      <c r="D3067" s="70">
        <f t="shared" si="283"/>
        <v>33.99530209798025</v>
      </c>
      <c r="E3067" s="70">
        <f t="shared" si="284"/>
        <v>35.486646721097628</v>
      </c>
      <c r="G3067" s="70">
        <f t="shared" si="286"/>
        <v>0</v>
      </c>
      <c r="H3067" s="70">
        <f>SUM(G$2085:$G3067)/($A3067-273.15)</f>
        <v>0</v>
      </c>
      <c r="I3067" s="70">
        <f t="shared" si="287"/>
        <v>0</v>
      </c>
      <c r="J3067" s="70">
        <f t="shared" si="288"/>
        <v>0</v>
      </c>
      <c r="K3067" s="70">
        <f t="shared" si="289"/>
        <v>0</v>
      </c>
      <c r="M3067" s="70">
        <f t="shared" si="290"/>
        <v>0</v>
      </c>
      <c r="N3067" s="70">
        <f>SUM($M$2085:M3067)/($A3067-273.15)</f>
        <v>0</v>
      </c>
      <c r="O3067" s="70">
        <f t="shared" si="291"/>
        <v>0</v>
      </c>
      <c r="P3067" s="70">
        <f t="shared" si="292"/>
        <v>0</v>
      </c>
      <c r="Q3067" s="70">
        <f t="shared" si="293"/>
        <v>0</v>
      </c>
      <c r="S3067" s="8" t="e">
        <f t="shared" si="294"/>
        <v>#DIV/0!</v>
      </c>
      <c r="U3067" s="8">
        <f t="shared" si="282"/>
        <v>34.405353764952501</v>
      </c>
      <c r="V3067" s="8">
        <f t="shared" si="295"/>
        <v>0</v>
      </c>
      <c r="W3067" s="70">
        <f>SUM($V$2085:V3067)/($A3067-273.15)</f>
        <v>0</v>
      </c>
      <c r="X3067" s="70">
        <f t="shared" si="296"/>
        <v>0</v>
      </c>
      <c r="Y3067" s="70">
        <f t="shared" si="297"/>
        <v>0</v>
      </c>
    </row>
    <row r="3068" spans="1:25" s="8" customFormat="1" x14ac:dyDescent="0.25">
      <c r="A3068" s="70">
        <f t="shared" si="298"/>
        <v>1257.1500000000001</v>
      </c>
      <c r="B3068" s="70">
        <f t="shared" si="299"/>
        <v>44.446733127265944</v>
      </c>
      <c r="C3068" s="70">
        <f t="shared" si="285"/>
        <v>35.490157138308582</v>
      </c>
      <c r="D3068" s="70">
        <f t="shared" si="283"/>
        <v>33.999678073603107</v>
      </c>
      <c r="E3068" s="70">
        <f t="shared" si="284"/>
        <v>35.490157138308582</v>
      </c>
      <c r="G3068" s="70">
        <f t="shared" si="286"/>
        <v>0</v>
      </c>
      <c r="H3068" s="70">
        <f>SUM(G$2085:$G3068)/($A3068-273.15)</f>
        <v>0</v>
      </c>
      <c r="I3068" s="70">
        <f t="shared" si="287"/>
        <v>0</v>
      </c>
      <c r="J3068" s="70">
        <f t="shared" si="288"/>
        <v>0</v>
      </c>
      <c r="K3068" s="70">
        <f t="shared" si="289"/>
        <v>0</v>
      </c>
      <c r="M3068" s="70">
        <f t="shared" si="290"/>
        <v>0</v>
      </c>
      <c r="N3068" s="70">
        <f>SUM($M$2085:M3068)/($A3068-273.15)</f>
        <v>0</v>
      </c>
      <c r="O3068" s="70">
        <f t="shared" si="291"/>
        <v>0</v>
      </c>
      <c r="P3068" s="70">
        <f t="shared" si="292"/>
        <v>0</v>
      </c>
      <c r="Q3068" s="70">
        <f t="shared" si="293"/>
        <v>0</v>
      </c>
      <c r="S3068" s="8" t="e">
        <f t="shared" si="294"/>
        <v>#DIV/0!</v>
      </c>
      <c r="U3068" s="8">
        <f t="shared" si="282"/>
        <v>34.408674728732684</v>
      </c>
      <c r="V3068" s="8">
        <f t="shared" si="295"/>
        <v>0</v>
      </c>
      <c r="W3068" s="70">
        <f>SUM($V$2085:V3068)/($A3068-273.15)</f>
        <v>0</v>
      </c>
      <c r="X3068" s="70">
        <f t="shared" si="296"/>
        <v>0</v>
      </c>
      <c r="Y3068" s="70">
        <f t="shared" si="297"/>
        <v>0</v>
      </c>
    </row>
    <row r="3069" spans="1:25" s="8" customFormat="1" x14ac:dyDescent="0.25">
      <c r="A3069" s="70">
        <f t="shared" si="298"/>
        <v>1258.1500000000001</v>
      </c>
      <c r="B3069" s="70">
        <f t="shared" si="299"/>
        <v>44.458378419885122</v>
      </c>
      <c r="C3069" s="70">
        <f t="shared" si="285"/>
        <v>35.493666098980015</v>
      </c>
      <c r="D3069" s="70">
        <f t="shared" si="283"/>
        <v>34.004048023104431</v>
      </c>
      <c r="E3069" s="70">
        <f t="shared" si="284"/>
        <v>35.493666098980015</v>
      </c>
      <c r="G3069" s="70">
        <f t="shared" si="286"/>
        <v>0</v>
      </c>
      <c r="H3069" s="70">
        <f>SUM(G$2085:$G3069)/($A3069-273.15)</f>
        <v>0</v>
      </c>
      <c r="I3069" s="70">
        <f t="shared" si="287"/>
        <v>0</v>
      </c>
      <c r="J3069" s="70">
        <f t="shared" si="288"/>
        <v>0</v>
      </c>
      <c r="K3069" s="70">
        <f t="shared" si="289"/>
        <v>0</v>
      </c>
      <c r="M3069" s="70">
        <f t="shared" si="290"/>
        <v>0</v>
      </c>
      <c r="N3069" s="70">
        <f>SUM($M$2085:M3069)/($A3069-273.15)</f>
        <v>0</v>
      </c>
      <c r="O3069" s="70">
        <f t="shared" si="291"/>
        <v>0</v>
      </c>
      <c r="P3069" s="70">
        <f t="shared" si="292"/>
        <v>0</v>
      </c>
      <c r="Q3069" s="70">
        <f t="shared" si="293"/>
        <v>0</v>
      </c>
      <c r="S3069" s="8" t="e">
        <f t="shared" si="294"/>
        <v>#DIV/0!</v>
      </c>
      <c r="U3069" s="8">
        <f t="shared" si="282"/>
        <v>34.411990826060276</v>
      </c>
      <c r="V3069" s="8">
        <f t="shared" si="295"/>
        <v>0</v>
      </c>
      <c r="W3069" s="70">
        <f>SUM($V$2085:V3069)/($A3069-273.15)</f>
        <v>0</v>
      </c>
      <c r="X3069" s="70">
        <f t="shared" si="296"/>
        <v>0</v>
      </c>
      <c r="Y3069" s="70">
        <f t="shared" si="297"/>
        <v>0</v>
      </c>
    </row>
    <row r="3070" spans="1:25" s="8" customFormat="1" x14ac:dyDescent="0.25">
      <c r="A3070" s="70">
        <f t="shared" si="298"/>
        <v>1259.1500000000001</v>
      </c>
      <c r="B3070" s="70">
        <f t="shared" si="299"/>
        <v>44.470017745228951</v>
      </c>
      <c r="C3070" s="70">
        <f t="shared" si="285"/>
        <v>35.497173605292055</v>
      </c>
      <c r="D3070" s="70">
        <f t="shared" si="283"/>
        <v>34.008411944096643</v>
      </c>
      <c r="E3070" s="70">
        <f t="shared" si="284"/>
        <v>35.497173605292055</v>
      </c>
      <c r="G3070" s="70">
        <f t="shared" si="286"/>
        <v>0</v>
      </c>
      <c r="H3070" s="70">
        <f>SUM(G$2085:$G3070)/($A3070-273.15)</f>
        <v>0</v>
      </c>
      <c r="I3070" s="70">
        <f t="shared" si="287"/>
        <v>0</v>
      </c>
      <c r="J3070" s="70">
        <f t="shared" si="288"/>
        <v>0</v>
      </c>
      <c r="K3070" s="70">
        <f t="shared" si="289"/>
        <v>0</v>
      </c>
      <c r="M3070" s="70">
        <f t="shared" si="290"/>
        <v>0</v>
      </c>
      <c r="N3070" s="70">
        <f>SUM($M$2085:M3070)/($A3070-273.15)</f>
        <v>0</v>
      </c>
      <c r="O3070" s="70">
        <f t="shared" si="291"/>
        <v>0</v>
      </c>
      <c r="P3070" s="70">
        <f t="shared" si="292"/>
        <v>0</v>
      </c>
      <c r="Q3070" s="70">
        <f t="shared" si="293"/>
        <v>0</v>
      </c>
      <c r="S3070" s="8" t="e">
        <f t="shared" si="294"/>
        <v>#DIV/0!</v>
      </c>
      <c r="U3070" s="8">
        <f t="shared" si="282"/>
        <v>34.415302070915175</v>
      </c>
      <c r="V3070" s="8">
        <f t="shared" si="295"/>
        <v>0</v>
      </c>
      <c r="W3070" s="70">
        <f>SUM($V$2085:V3070)/($A3070-273.15)</f>
        <v>0</v>
      </c>
      <c r="X3070" s="70">
        <f t="shared" si="296"/>
        <v>0</v>
      </c>
      <c r="Y3070" s="70">
        <f t="shared" si="297"/>
        <v>0</v>
      </c>
    </row>
    <row r="3071" spans="1:25" s="8" customFormat="1" x14ac:dyDescent="0.25">
      <c r="A3071" s="70">
        <f t="shared" si="298"/>
        <v>1260.1500000000001</v>
      </c>
      <c r="B3071" s="70">
        <f t="shared" si="299"/>
        <v>44.481651096847663</v>
      </c>
      <c r="C3071" s="70">
        <f t="shared" si="285"/>
        <v>35.500679659416114</v>
      </c>
      <c r="D3071" s="70">
        <f t="shared" si="283"/>
        <v>34.012769834201634</v>
      </c>
      <c r="E3071" s="70">
        <f t="shared" si="284"/>
        <v>35.500679659416114</v>
      </c>
      <c r="G3071" s="70">
        <f t="shared" si="286"/>
        <v>0</v>
      </c>
      <c r="H3071" s="70">
        <f>SUM(G$2085:$G3071)/($A3071-273.15)</f>
        <v>0</v>
      </c>
      <c r="I3071" s="70">
        <f t="shared" si="287"/>
        <v>0</v>
      </c>
      <c r="J3071" s="70">
        <f t="shared" si="288"/>
        <v>0</v>
      </c>
      <c r="K3071" s="70">
        <f t="shared" si="289"/>
        <v>0</v>
      </c>
      <c r="M3071" s="70">
        <f t="shared" si="290"/>
        <v>0</v>
      </c>
      <c r="N3071" s="70">
        <f>SUM($M$2085:M3071)/($A3071-273.15)</f>
        <v>0</v>
      </c>
      <c r="O3071" s="70">
        <f t="shared" si="291"/>
        <v>0</v>
      </c>
      <c r="P3071" s="70">
        <f t="shared" si="292"/>
        <v>0</v>
      </c>
      <c r="Q3071" s="70">
        <f t="shared" si="293"/>
        <v>0</v>
      </c>
      <c r="S3071" s="8" t="e">
        <f t="shared" si="294"/>
        <v>#DIV/0!</v>
      </c>
      <c r="U3071" s="8">
        <f t="shared" si="282"/>
        <v>34.418608477221859</v>
      </c>
      <c r="V3071" s="8">
        <f t="shared" si="295"/>
        <v>0</v>
      </c>
      <c r="W3071" s="70">
        <f>SUM($V$2085:V3071)/($A3071-273.15)</f>
        <v>0</v>
      </c>
      <c r="X3071" s="70">
        <f t="shared" si="296"/>
        <v>0</v>
      </c>
      <c r="Y3071" s="70">
        <f t="shared" si="297"/>
        <v>0</v>
      </c>
    </row>
    <row r="3072" spans="1:25" s="8" customFormat="1" x14ac:dyDescent="0.25">
      <c r="A3072" s="70">
        <f t="shared" si="298"/>
        <v>1261.1500000000001</v>
      </c>
      <c r="B3072" s="70">
        <f t="shared" si="299"/>
        <v>44.493278468317051</v>
      </c>
      <c r="C3072" s="70">
        <f t="shared" si="285"/>
        <v>35.504184263515072</v>
      </c>
      <c r="D3072" s="70">
        <f t="shared" si="283"/>
        <v>34.017121691050725</v>
      </c>
      <c r="E3072" s="70">
        <f t="shared" si="284"/>
        <v>35.504184263515072</v>
      </c>
      <c r="G3072" s="70">
        <f t="shared" si="286"/>
        <v>0</v>
      </c>
      <c r="H3072" s="70">
        <f>SUM(G$2085:$G3072)/($A3072-273.15)</f>
        <v>0</v>
      </c>
      <c r="I3072" s="70">
        <f t="shared" si="287"/>
        <v>0</v>
      </c>
      <c r="J3072" s="70">
        <f t="shared" si="288"/>
        <v>0</v>
      </c>
      <c r="K3072" s="70">
        <f t="shared" si="289"/>
        <v>0</v>
      </c>
      <c r="M3072" s="70">
        <f t="shared" si="290"/>
        <v>0</v>
      </c>
      <c r="N3072" s="70">
        <f>SUM($M$2085:M3072)/($A3072-273.15)</f>
        <v>0</v>
      </c>
      <c r="O3072" s="70">
        <f t="shared" si="291"/>
        <v>0</v>
      </c>
      <c r="P3072" s="70">
        <f t="shared" si="292"/>
        <v>0</v>
      </c>
      <c r="Q3072" s="70">
        <f t="shared" si="293"/>
        <v>0</v>
      </c>
      <c r="S3072" s="8" t="e">
        <f t="shared" si="294"/>
        <v>#DIV/0!</v>
      </c>
      <c r="U3072" s="8">
        <f t="shared" si="282"/>
        <v>34.421910058849619</v>
      </c>
      <c r="V3072" s="8">
        <f t="shared" si="295"/>
        <v>0</v>
      </c>
      <c r="W3072" s="70">
        <f>SUM($V$2085:V3072)/($A3072-273.15)</f>
        <v>0</v>
      </c>
      <c r="X3072" s="70">
        <f t="shared" si="296"/>
        <v>0</v>
      </c>
      <c r="Y3072" s="70">
        <f t="shared" si="297"/>
        <v>0</v>
      </c>
    </row>
    <row r="3073" spans="1:25" s="8" customFormat="1" x14ac:dyDescent="0.25">
      <c r="A3073" s="70">
        <f t="shared" si="298"/>
        <v>1262.1500000000001</v>
      </c>
      <c r="B3073" s="70">
        <f t="shared" si="299"/>
        <v>44.504899853238356</v>
      </c>
      <c r="C3073" s="70">
        <f t="shared" si="285"/>
        <v>35.507687419743178</v>
      </c>
      <c r="D3073" s="70">
        <f t="shared" si="283"/>
        <v>34.021467512284602</v>
      </c>
      <c r="E3073" s="70">
        <f t="shared" si="284"/>
        <v>35.507687419743178</v>
      </c>
      <c r="G3073" s="70">
        <f t="shared" si="286"/>
        <v>0</v>
      </c>
      <c r="H3073" s="70">
        <f>SUM(G$2085:$G3073)/($A3073-273.15)</f>
        <v>0</v>
      </c>
      <c r="I3073" s="70">
        <f t="shared" si="287"/>
        <v>0</v>
      </c>
      <c r="J3073" s="70">
        <f t="shared" si="288"/>
        <v>0</v>
      </c>
      <c r="K3073" s="70">
        <f t="shared" si="289"/>
        <v>0</v>
      </c>
      <c r="M3073" s="70">
        <f t="shared" si="290"/>
        <v>0</v>
      </c>
      <c r="N3073" s="70">
        <f>SUM($M$2085:M3073)/($A3073-273.15)</f>
        <v>0</v>
      </c>
      <c r="O3073" s="70">
        <f t="shared" si="291"/>
        <v>0</v>
      </c>
      <c r="P3073" s="70">
        <f t="shared" si="292"/>
        <v>0</v>
      </c>
      <c r="Q3073" s="70">
        <f t="shared" si="293"/>
        <v>0</v>
      </c>
      <c r="S3073" s="8" t="e">
        <f t="shared" si="294"/>
        <v>#DIV/0!</v>
      </c>
      <c r="U3073" s="8">
        <f t="shared" si="282"/>
        <v>34.425206829612826</v>
      </c>
      <c r="V3073" s="8">
        <f t="shared" si="295"/>
        <v>0</v>
      </c>
      <c r="W3073" s="70">
        <f>SUM($V$2085:V3073)/($A3073-273.15)</f>
        <v>0</v>
      </c>
      <c r="X3073" s="70">
        <f t="shared" si="296"/>
        <v>0</v>
      </c>
      <c r="Y3073" s="70">
        <f t="shared" si="297"/>
        <v>0</v>
      </c>
    </row>
    <row r="3074" spans="1:25" s="8" customFormat="1" x14ac:dyDescent="0.25">
      <c r="A3074" s="70">
        <f t="shared" si="298"/>
        <v>1263.1500000000001</v>
      </c>
      <c r="B3074" s="70">
        <f t="shared" si="299"/>
        <v>44.516515245238132</v>
      </c>
      <c r="C3074" s="70">
        <f t="shared" si="285"/>
        <v>35.511189130246194</v>
      </c>
      <c r="D3074" s="70">
        <f t="shared" si="283"/>
        <v>34.025807295553307</v>
      </c>
      <c r="E3074" s="70">
        <f t="shared" si="284"/>
        <v>35.511189130246194</v>
      </c>
      <c r="G3074" s="70">
        <f t="shared" si="286"/>
        <v>0</v>
      </c>
      <c r="H3074" s="70">
        <f>SUM(G$2085:$G3074)/($A3074-273.15)</f>
        <v>0</v>
      </c>
      <c r="I3074" s="70">
        <f t="shared" si="287"/>
        <v>0</v>
      </c>
      <c r="J3074" s="70">
        <f t="shared" si="288"/>
        <v>0</v>
      </c>
      <c r="K3074" s="70">
        <f t="shared" si="289"/>
        <v>0</v>
      </c>
      <c r="M3074" s="70">
        <f t="shared" si="290"/>
        <v>0</v>
      </c>
      <c r="N3074" s="70">
        <f>SUM($M$2085:M3074)/($A3074-273.15)</f>
        <v>0</v>
      </c>
      <c r="O3074" s="70">
        <f t="shared" si="291"/>
        <v>0</v>
      </c>
      <c r="P3074" s="70">
        <f t="shared" si="292"/>
        <v>0</v>
      </c>
      <c r="Q3074" s="70">
        <f t="shared" si="293"/>
        <v>0</v>
      </c>
      <c r="S3074" s="8" t="e">
        <f t="shared" si="294"/>
        <v>#DIV/0!</v>
      </c>
      <c r="U3074" s="8">
        <f t="shared" si="282"/>
        <v>34.428498803271175</v>
      </c>
      <c r="V3074" s="8">
        <f t="shared" si="295"/>
        <v>0</v>
      </c>
      <c r="W3074" s="70">
        <f>SUM($V$2085:V3074)/($A3074-273.15)</f>
        <v>0</v>
      </c>
      <c r="X3074" s="70">
        <f t="shared" si="296"/>
        <v>0</v>
      </c>
      <c r="Y3074" s="70">
        <f t="shared" si="297"/>
        <v>0</v>
      </c>
    </row>
    <row r="3075" spans="1:25" s="8" customFormat="1" x14ac:dyDescent="0.25">
      <c r="A3075" s="70">
        <f t="shared" si="298"/>
        <v>1264.1500000000001</v>
      </c>
      <c r="B3075" s="70">
        <f t="shared" si="299"/>
        <v>44.528124637968119</v>
      </c>
      <c r="C3075" s="70">
        <f t="shared" si="285"/>
        <v>35.514689397161398</v>
      </c>
      <c r="D3075" s="70">
        <f t="shared" si="283"/>
        <v>34.030141038516149</v>
      </c>
      <c r="E3075" s="70">
        <f t="shared" si="284"/>
        <v>35.514689397161398</v>
      </c>
      <c r="G3075" s="70">
        <f t="shared" si="286"/>
        <v>0</v>
      </c>
      <c r="H3075" s="70">
        <f>SUM(G$2085:$G3075)/($A3075-273.15)</f>
        <v>0</v>
      </c>
      <c r="I3075" s="70">
        <f t="shared" si="287"/>
        <v>0</v>
      </c>
      <c r="J3075" s="70">
        <f t="shared" si="288"/>
        <v>0</v>
      </c>
      <c r="K3075" s="70">
        <f t="shared" si="289"/>
        <v>0</v>
      </c>
      <c r="M3075" s="70">
        <f t="shared" si="290"/>
        <v>0</v>
      </c>
      <c r="N3075" s="70">
        <f>SUM($M$2085:M3075)/($A3075-273.15)</f>
        <v>0</v>
      </c>
      <c r="O3075" s="70">
        <f t="shared" si="291"/>
        <v>0</v>
      </c>
      <c r="P3075" s="70">
        <f t="shared" si="292"/>
        <v>0</v>
      </c>
      <c r="Q3075" s="70">
        <f t="shared" si="293"/>
        <v>0</v>
      </c>
      <c r="S3075" s="8" t="e">
        <f t="shared" si="294"/>
        <v>#DIV/0!</v>
      </c>
      <c r="U3075" s="8">
        <f t="shared" si="282"/>
        <v>34.431785993529978</v>
      </c>
      <c r="V3075" s="8">
        <f t="shared" si="295"/>
        <v>0</v>
      </c>
      <c r="W3075" s="70">
        <f>SUM($V$2085:V3075)/($A3075-273.15)</f>
        <v>0</v>
      </c>
      <c r="X3075" s="70">
        <f t="shared" si="296"/>
        <v>0</v>
      </c>
      <c r="Y3075" s="70">
        <f t="shared" si="297"/>
        <v>0</v>
      </c>
    </row>
    <row r="3076" spans="1:25" s="8" customFormat="1" x14ac:dyDescent="0.25">
      <c r="A3076" s="70">
        <f t="shared" si="298"/>
        <v>1265.1500000000001</v>
      </c>
      <c r="B3076" s="70">
        <f t="shared" si="299"/>
        <v>44.539728025105177</v>
      </c>
      <c r="C3076" s="70">
        <f t="shared" si="285"/>
        <v>35.518188222617617</v>
      </c>
      <c r="D3076" s="70">
        <f t="shared" si="283"/>
        <v>34.034468738841696</v>
      </c>
      <c r="E3076" s="70">
        <f t="shared" si="284"/>
        <v>35.518188222617617</v>
      </c>
      <c r="G3076" s="70">
        <f t="shared" si="286"/>
        <v>0</v>
      </c>
      <c r="H3076" s="70">
        <f>SUM(G$2085:$G3076)/($A3076-273.15)</f>
        <v>0</v>
      </c>
      <c r="I3076" s="70">
        <f t="shared" si="287"/>
        <v>0</v>
      </c>
      <c r="J3076" s="70">
        <f t="shared" si="288"/>
        <v>0</v>
      </c>
      <c r="K3076" s="70">
        <f t="shared" si="289"/>
        <v>0</v>
      </c>
      <c r="M3076" s="70">
        <f t="shared" si="290"/>
        <v>0</v>
      </c>
      <c r="N3076" s="70">
        <f>SUM($M$2085:M3076)/($A3076-273.15)</f>
        <v>0</v>
      </c>
      <c r="O3076" s="70">
        <f t="shared" si="291"/>
        <v>0</v>
      </c>
      <c r="P3076" s="70">
        <f t="shared" si="292"/>
        <v>0</v>
      </c>
      <c r="Q3076" s="70">
        <f t="shared" si="293"/>
        <v>0</v>
      </c>
      <c r="S3076" s="8" t="e">
        <f t="shared" si="294"/>
        <v>#DIV/0!</v>
      </c>
      <c r="U3076" s="8">
        <f t="shared" si="282"/>
        <v>34.435068414040401</v>
      </c>
      <c r="V3076" s="8">
        <f t="shared" si="295"/>
        <v>0</v>
      </c>
      <c r="W3076" s="70">
        <f>SUM($V$2085:V3076)/($A3076-273.15)</f>
        <v>0</v>
      </c>
      <c r="X3076" s="70">
        <f t="shared" si="296"/>
        <v>0</v>
      </c>
      <c r="Y3076" s="70">
        <f t="shared" si="297"/>
        <v>0</v>
      </c>
    </row>
    <row r="3077" spans="1:25" s="8" customFormat="1" x14ac:dyDescent="0.25">
      <c r="A3077" s="70">
        <f t="shared" si="298"/>
        <v>1266.1500000000001</v>
      </c>
      <c r="B3077" s="70">
        <f t="shared" si="299"/>
        <v>44.551325400351061</v>
      </c>
      <c r="C3077" s="70">
        <f t="shared" si="285"/>
        <v>35.521685608735268</v>
      </c>
      <c r="D3077" s="70">
        <f t="shared" si="283"/>
        <v>34.038790394207744</v>
      </c>
      <c r="E3077" s="70">
        <f t="shared" si="284"/>
        <v>35.521685608735268</v>
      </c>
      <c r="G3077" s="70">
        <f t="shared" si="286"/>
        <v>0</v>
      </c>
      <c r="H3077" s="70">
        <f>SUM(G$2085:$G3077)/($A3077-273.15)</f>
        <v>0</v>
      </c>
      <c r="I3077" s="70">
        <f t="shared" si="287"/>
        <v>0</v>
      </c>
      <c r="J3077" s="70">
        <f t="shared" si="288"/>
        <v>0</v>
      </c>
      <c r="K3077" s="70">
        <f t="shared" si="289"/>
        <v>0</v>
      </c>
      <c r="M3077" s="70">
        <f t="shared" si="290"/>
        <v>0</v>
      </c>
      <c r="N3077" s="70">
        <f>SUM($M$2085:M3077)/($A3077-273.15)</f>
        <v>0</v>
      </c>
      <c r="O3077" s="70">
        <f t="shared" si="291"/>
        <v>0</v>
      </c>
      <c r="P3077" s="70">
        <f t="shared" si="292"/>
        <v>0</v>
      </c>
      <c r="Q3077" s="70">
        <f t="shared" si="293"/>
        <v>0</v>
      </c>
      <c r="S3077" s="8" t="e">
        <f t="shared" si="294"/>
        <v>#DIV/0!</v>
      </c>
      <c r="U3077" s="8">
        <f t="shared" si="282"/>
        <v>34.438346078399718</v>
      </c>
      <c r="V3077" s="8">
        <f t="shared" si="295"/>
        <v>0</v>
      </c>
      <c r="W3077" s="70">
        <f>SUM($V$2085:V3077)/($A3077-273.15)</f>
        <v>0</v>
      </c>
      <c r="X3077" s="70">
        <f t="shared" si="296"/>
        <v>0</v>
      </c>
      <c r="Y3077" s="70">
        <f t="shared" si="297"/>
        <v>0</v>
      </c>
    </row>
    <row r="3078" spans="1:25" s="8" customFormat="1" x14ac:dyDescent="0.25">
      <c r="A3078" s="70">
        <f t="shared" si="298"/>
        <v>1267.1500000000001</v>
      </c>
      <c r="B3078" s="70">
        <f t="shared" si="299"/>
        <v>44.562916757432419</v>
      </c>
      <c r="C3078" s="70">
        <f t="shared" si="285"/>
        <v>35.525181557626425</v>
      </c>
      <c r="D3078" s="70">
        <f t="shared" si="283"/>
        <v>34.043106002301208</v>
      </c>
      <c r="E3078" s="70">
        <f t="shared" si="284"/>
        <v>35.525181557626425</v>
      </c>
      <c r="G3078" s="70">
        <f t="shared" si="286"/>
        <v>0</v>
      </c>
      <c r="H3078" s="70">
        <f>SUM(G$2085:$G3078)/($A3078-273.15)</f>
        <v>0</v>
      </c>
      <c r="I3078" s="70">
        <f t="shared" si="287"/>
        <v>0</v>
      </c>
      <c r="J3078" s="70">
        <f t="shared" si="288"/>
        <v>0</v>
      </c>
      <c r="K3078" s="70">
        <f t="shared" si="289"/>
        <v>0</v>
      </c>
      <c r="M3078" s="70">
        <f t="shared" si="290"/>
        <v>0</v>
      </c>
      <c r="N3078" s="70">
        <f>SUM($M$2085:M3078)/($A3078-273.15)</f>
        <v>0</v>
      </c>
      <c r="O3078" s="70">
        <f t="shared" si="291"/>
        <v>0</v>
      </c>
      <c r="P3078" s="70">
        <f t="shared" si="292"/>
        <v>0</v>
      </c>
      <c r="Q3078" s="70">
        <f t="shared" si="293"/>
        <v>0</v>
      </c>
      <c r="S3078" s="8" t="e">
        <f t="shared" si="294"/>
        <v>#DIV/0!</v>
      </c>
      <c r="U3078" s="8">
        <f t="shared" si="282"/>
        <v>34.441619000151569</v>
      </c>
      <c r="V3078" s="8">
        <f t="shared" si="295"/>
        <v>0</v>
      </c>
      <c r="W3078" s="70">
        <f>SUM($V$2085:V3078)/($A3078-273.15)</f>
        <v>0</v>
      </c>
      <c r="X3078" s="70">
        <f t="shared" si="296"/>
        <v>0</v>
      </c>
      <c r="Y3078" s="70">
        <f t="shared" si="297"/>
        <v>0</v>
      </c>
    </row>
    <row r="3079" spans="1:25" s="8" customFormat="1" x14ac:dyDescent="0.25">
      <c r="A3079" s="70">
        <f t="shared" si="298"/>
        <v>1268.1500000000001</v>
      </c>
      <c r="B3079" s="70">
        <f t="shared" si="299"/>
        <v>44.574502090100623</v>
      </c>
      <c r="C3079" s="70">
        <f t="shared" si="285"/>
        <v>35.528676071394806</v>
      </c>
      <c r="D3079" s="70">
        <f t="shared" si="283"/>
        <v>34.047415560818123</v>
      </c>
      <c r="E3079" s="70">
        <f t="shared" si="284"/>
        <v>35.528676071394806</v>
      </c>
      <c r="G3079" s="70">
        <f t="shared" si="286"/>
        <v>0</v>
      </c>
      <c r="H3079" s="70">
        <f>SUM(G$2085:$G3079)/($A3079-273.15)</f>
        <v>0</v>
      </c>
      <c r="I3079" s="70">
        <f t="shared" si="287"/>
        <v>0</v>
      </c>
      <c r="J3079" s="70">
        <f t="shared" si="288"/>
        <v>0</v>
      </c>
      <c r="K3079" s="70">
        <f t="shared" si="289"/>
        <v>0</v>
      </c>
      <c r="M3079" s="70">
        <f t="shared" si="290"/>
        <v>0</v>
      </c>
      <c r="N3079" s="70">
        <f>SUM($M$2085:M3079)/($A3079-273.15)</f>
        <v>0</v>
      </c>
      <c r="O3079" s="70">
        <f t="shared" si="291"/>
        <v>0</v>
      </c>
      <c r="P3079" s="70">
        <f t="shared" si="292"/>
        <v>0</v>
      </c>
      <c r="Q3079" s="70">
        <f t="shared" si="293"/>
        <v>0</v>
      </c>
      <c r="S3079" s="8" t="e">
        <f t="shared" si="294"/>
        <v>#DIV/0!</v>
      </c>
      <c r="U3079" s="8">
        <f t="shared" si="282"/>
        <v>34.444887192786211</v>
      </c>
      <c r="V3079" s="8">
        <f t="shared" si="295"/>
        <v>0</v>
      </c>
      <c r="W3079" s="70">
        <f>SUM($V$2085:V3079)/($A3079-273.15)</f>
        <v>0</v>
      </c>
      <c r="X3079" s="70">
        <f t="shared" si="296"/>
        <v>0</v>
      </c>
      <c r="Y3079" s="70">
        <f t="shared" si="297"/>
        <v>0</v>
      </c>
    </row>
    <row r="3080" spans="1:25" s="8" customFormat="1" x14ac:dyDescent="0.25">
      <c r="A3080" s="70">
        <f t="shared" si="298"/>
        <v>1269.1500000000001</v>
      </c>
      <c r="B3080" s="70">
        <f t="shared" si="299"/>
        <v>44.586081392131618</v>
      </c>
      <c r="C3080" s="70">
        <f t="shared" si="285"/>
        <v>35.532169152135872</v>
      </c>
      <c r="D3080" s="70">
        <f t="shared" si="283"/>
        <v>34.051719067463623</v>
      </c>
      <c r="E3080" s="70">
        <f t="shared" si="284"/>
        <v>35.532169152135872</v>
      </c>
      <c r="G3080" s="70">
        <f t="shared" si="286"/>
        <v>0</v>
      </c>
      <c r="H3080" s="70">
        <f>SUM(G$2085:$G3080)/($A3080-273.15)</f>
        <v>0</v>
      </c>
      <c r="I3080" s="70">
        <f t="shared" si="287"/>
        <v>0</v>
      </c>
      <c r="J3080" s="70">
        <f t="shared" si="288"/>
        <v>0</v>
      </c>
      <c r="K3080" s="70">
        <f t="shared" si="289"/>
        <v>0</v>
      </c>
      <c r="M3080" s="70">
        <f t="shared" si="290"/>
        <v>0</v>
      </c>
      <c r="N3080" s="70">
        <f>SUM($M$2085:M3080)/($A3080-273.15)</f>
        <v>0</v>
      </c>
      <c r="O3080" s="70">
        <f t="shared" si="291"/>
        <v>0</v>
      </c>
      <c r="P3080" s="70">
        <f t="shared" si="292"/>
        <v>0</v>
      </c>
      <c r="Q3080" s="70">
        <f t="shared" si="293"/>
        <v>0</v>
      </c>
      <c r="S3080" s="8" t="e">
        <f t="shared" si="294"/>
        <v>#DIV/0!</v>
      </c>
      <c r="U3080" s="8">
        <f t="shared" si="282"/>
        <v>34.448150669740805</v>
      </c>
      <c r="V3080" s="8">
        <f t="shared" si="295"/>
        <v>0</v>
      </c>
      <c r="W3080" s="70">
        <f>SUM($V$2085:V3080)/($A3080-273.15)</f>
        <v>0</v>
      </c>
      <c r="X3080" s="70">
        <f t="shared" si="296"/>
        <v>0</v>
      </c>
      <c r="Y3080" s="70">
        <f t="shared" si="297"/>
        <v>0</v>
      </c>
    </row>
    <row r="3081" spans="1:25" s="8" customFormat="1" x14ac:dyDescent="0.25">
      <c r="A3081" s="70">
        <f t="shared" si="298"/>
        <v>1270.1500000000001</v>
      </c>
      <c r="B3081" s="70">
        <f t="shared" si="299"/>
        <v>44.597654657325869</v>
      </c>
      <c r="C3081" s="70">
        <f t="shared" si="285"/>
        <v>35.535660801936821</v>
      </c>
      <c r="D3081" s="70">
        <f t="shared" si="283"/>
        <v>34.056016519951875</v>
      </c>
      <c r="E3081" s="70">
        <f t="shared" si="284"/>
        <v>35.535660801936821</v>
      </c>
      <c r="G3081" s="70">
        <f t="shared" si="286"/>
        <v>0</v>
      </c>
      <c r="H3081" s="70">
        <f>SUM(G$2085:$G3081)/($A3081-273.15)</f>
        <v>0</v>
      </c>
      <c r="I3081" s="70">
        <f t="shared" si="287"/>
        <v>0</v>
      </c>
      <c r="J3081" s="70">
        <f t="shared" si="288"/>
        <v>0</v>
      </c>
      <c r="K3081" s="70">
        <f t="shared" si="289"/>
        <v>0</v>
      </c>
      <c r="M3081" s="70">
        <f t="shared" si="290"/>
        <v>0</v>
      </c>
      <c r="N3081" s="70">
        <f>SUM($M$2085:M3081)/($A3081-273.15)</f>
        <v>0</v>
      </c>
      <c r="O3081" s="70">
        <f t="shared" si="291"/>
        <v>0</v>
      </c>
      <c r="P3081" s="70">
        <f t="shared" si="292"/>
        <v>0</v>
      </c>
      <c r="Q3081" s="70">
        <f t="shared" si="293"/>
        <v>0</v>
      </c>
      <c r="S3081" s="8" t="e">
        <f t="shared" si="294"/>
        <v>#DIV/0!</v>
      </c>
      <c r="U3081" s="8">
        <f t="shared" si="282"/>
        <v>34.451409444399602</v>
      </c>
      <c r="V3081" s="8">
        <f t="shared" si="295"/>
        <v>0</v>
      </c>
      <c r="W3081" s="70">
        <f>SUM($V$2085:V3081)/($A3081-273.15)</f>
        <v>0</v>
      </c>
      <c r="X3081" s="70">
        <f t="shared" si="296"/>
        <v>0</v>
      </c>
      <c r="Y3081" s="70">
        <f t="shared" si="297"/>
        <v>0</v>
      </c>
    </row>
    <row r="3082" spans="1:25" s="8" customFormat="1" x14ac:dyDescent="0.25">
      <c r="A3082" s="70">
        <f t="shared" si="298"/>
        <v>1271.1500000000001</v>
      </c>
      <c r="B3082" s="70">
        <f t="shared" si="299"/>
        <v>44.609221879508212</v>
      </c>
      <c r="C3082" s="70">
        <f t="shared" si="285"/>
        <v>35.539151022876673</v>
      </c>
      <c r="D3082" s="70">
        <f t="shared" si="283"/>
        <v>34.060307916006003</v>
      </c>
      <c r="E3082" s="70">
        <f t="shared" si="284"/>
        <v>35.539151022876673</v>
      </c>
      <c r="G3082" s="70">
        <f t="shared" si="286"/>
        <v>0</v>
      </c>
      <c r="H3082" s="70">
        <f>SUM(G$2085:$G3082)/($A3082-273.15)</f>
        <v>0</v>
      </c>
      <c r="I3082" s="70">
        <f t="shared" si="287"/>
        <v>0</v>
      </c>
      <c r="J3082" s="70">
        <f t="shared" si="288"/>
        <v>0</v>
      </c>
      <c r="K3082" s="70">
        <f t="shared" si="289"/>
        <v>0</v>
      </c>
      <c r="M3082" s="70">
        <f t="shared" si="290"/>
        <v>0</v>
      </c>
      <c r="N3082" s="70">
        <f>SUM($M$2085:M3082)/($A3082-273.15)</f>
        <v>0</v>
      </c>
      <c r="O3082" s="70">
        <f t="shared" si="291"/>
        <v>0</v>
      </c>
      <c r="P3082" s="70">
        <f t="shared" si="292"/>
        <v>0</v>
      </c>
      <c r="Q3082" s="70">
        <f t="shared" si="293"/>
        <v>0</v>
      </c>
      <c r="S3082" s="8" t="e">
        <f t="shared" si="294"/>
        <v>#DIV/0!</v>
      </c>
      <c r="U3082" s="8">
        <f t="shared" si="282"/>
        <v>34.454663530094251</v>
      </c>
      <c r="V3082" s="8">
        <f t="shared" si="295"/>
        <v>0</v>
      </c>
      <c r="W3082" s="70">
        <f>SUM($V$2085:V3082)/($A3082-273.15)</f>
        <v>0</v>
      </c>
      <c r="X3082" s="70">
        <f t="shared" si="296"/>
        <v>0</v>
      </c>
      <c r="Y3082" s="70">
        <f t="shared" si="297"/>
        <v>0</v>
      </c>
    </row>
    <row r="3083" spans="1:25" s="8" customFormat="1" x14ac:dyDescent="0.25">
      <c r="A3083" s="70">
        <f t="shared" si="298"/>
        <v>1272.1500000000001</v>
      </c>
      <c r="B3083" s="70">
        <f t="shared" si="299"/>
        <v>44.620783052527727</v>
      </c>
      <c r="C3083" s="70">
        <f t="shared" si="285"/>
        <v>35.542639817026242</v>
      </c>
      <c r="D3083" s="70">
        <f t="shared" si="283"/>
        <v>34.064593253358076</v>
      </c>
      <c r="E3083" s="70">
        <f t="shared" si="284"/>
        <v>35.542639817026242</v>
      </c>
      <c r="G3083" s="70">
        <f t="shared" si="286"/>
        <v>0</v>
      </c>
      <c r="H3083" s="70">
        <f>SUM(G$2085:$G3083)/($A3083-273.15)</f>
        <v>0</v>
      </c>
      <c r="I3083" s="70">
        <f t="shared" si="287"/>
        <v>0</v>
      </c>
      <c r="J3083" s="70">
        <f t="shared" si="288"/>
        <v>0</v>
      </c>
      <c r="K3083" s="70">
        <f t="shared" si="289"/>
        <v>0</v>
      </c>
      <c r="M3083" s="70">
        <f t="shared" si="290"/>
        <v>0</v>
      </c>
      <c r="N3083" s="70">
        <f>SUM($M$2085:M3083)/($A3083-273.15)</f>
        <v>0</v>
      </c>
      <c r="O3083" s="70">
        <f t="shared" si="291"/>
        <v>0</v>
      </c>
      <c r="P3083" s="70">
        <f t="shared" si="292"/>
        <v>0</v>
      </c>
      <c r="Q3083" s="70">
        <f t="shared" si="293"/>
        <v>0</v>
      </c>
      <c r="S3083" s="8" t="e">
        <f t="shared" si="294"/>
        <v>#DIV/0!</v>
      </c>
      <c r="U3083" s="8">
        <f t="shared" si="282"/>
        <v>34.457912940104002</v>
      </c>
      <c r="V3083" s="8">
        <f t="shared" si="295"/>
        <v>0</v>
      </c>
      <c r="W3083" s="70">
        <f>SUM($V$2085:V3083)/($A3083-273.15)</f>
        <v>0</v>
      </c>
      <c r="X3083" s="70">
        <f t="shared" si="296"/>
        <v>0</v>
      </c>
      <c r="Y3083" s="70">
        <f t="shared" si="297"/>
        <v>0</v>
      </c>
    </row>
    <row r="3084" spans="1:25" s="8" customFormat="1" x14ac:dyDescent="0.25">
      <c r="A3084" s="70">
        <f t="shared" si="298"/>
        <v>1273.1500000000001</v>
      </c>
      <c r="B3084" s="70">
        <f t="shared" si="299"/>
        <v>44.632338170257675</v>
      </c>
      <c r="C3084" s="70">
        <f t="shared" si="285"/>
        <v>35.546127186448238</v>
      </c>
      <c r="D3084" s="70">
        <f t="shared" si="283"/>
        <v>34.068872529749108</v>
      </c>
      <c r="E3084" s="70">
        <f t="shared" si="284"/>
        <v>35.546127186448238</v>
      </c>
      <c r="G3084" s="70">
        <f t="shared" si="286"/>
        <v>0</v>
      </c>
      <c r="H3084" s="70">
        <f>SUM(G$2085:$G3084)/($A3084-273.15)</f>
        <v>0</v>
      </c>
      <c r="I3084" s="70">
        <f t="shared" si="287"/>
        <v>0</v>
      </c>
      <c r="J3084" s="70">
        <f t="shared" si="288"/>
        <v>0</v>
      </c>
      <c r="K3084" s="70">
        <f t="shared" si="289"/>
        <v>0</v>
      </c>
      <c r="M3084" s="70">
        <f t="shared" si="290"/>
        <v>0</v>
      </c>
      <c r="N3084" s="70">
        <f>SUM($M$2085:M3084)/($A3084-273.15)</f>
        <v>0</v>
      </c>
      <c r="O3084" s="70">
        <f t="shared" si="291"/>
        <v>0</v>
      </c>
      <c r="P3084" s="70">
        <f t="shared" si="292"/>
        <v>0</v>
      </c>
      <c r="Q3084" s="70">
        <f t="shared" si="293"/>
        <v>0</v>
      </c>
      <c r="S3084" s="8" t="e">
        <f t="shared" si="294"/>
        <v>#DIV/0!</v>
      </c>
      <c r="U3084" s="8">
        <f t="shared" si="282"/>
        <v>34.461157687655991</v>
      </c>
      <c r="V3084" s="8">
        <f t="shared" si="295"/>
        <v>0</v>
      </c>
      <c r="W3084" s="70">
        <f>SUM($V$2085:V3084)/($A3084-273.15)</f>
        <v>0</v>
      </c>
      <c r="X3084" s="70">
        <f t="shared" si="296"/>
        <v>0</v>
      </c>
      <c r="Y3084" s="70">
        <f t="shared" si="297"/>
        <v>0</v>
      </c>
    </row>
    <row r="3085" spans="1:25" s="8" customFormat="1" x14ac:dyDescent="0.25">
      <c r="A3085" s="70">
        <f t="shared" si="298"/>
        <v>1274.1500000000001</v>
      </c>
      <c r="B3085" s="70">
        <f t="shared" si="299"/>
        <v>44.643887226595325</v>
      </c>
      <c r="C3085" s="70">
        <f t="shared" si="285"/>
        <v>35.549613133197269</v>
      </c>
      <c r="D3085" s="70">
        <f t="shared" si="283"/>
        <v>34.073145742928929</v>
      </c>
      <c r="E3085" s="70">
        <f t="shared" si="284"/>
        <v>35.549613133197269</v>
      </c>
      <c r="G3085" s="70">
        <f t="shared" si="286"/>
        <v>0</v>
      </c>
      <c r="H3085" s="70">
        <f>SUM(G$2085:$G3085)/($A3085-273.15)</f>
        <v>0</v>
      </c>
      <c r="I3085" s="70">
        <f t="shared" si="287"/>
        <v>0</v>
      </c>
      <c r="J3085" s="70">
        <f t="shared" si="288"/>
        <v>0</v>
      </c>
      <c r="K3085" s="70">
        <f t="shared" si="289"/>
        <v>0</v>
      </c>
      <c r="M3085" s="70">
        <f t="shared" si="290"/>
        <v>0</v>
      </c>
      <c r="N3085" s="70">
        <f>SUM($M$2085:M3085)/($A3085-273.15)</f>
        <v>0</v>
      </c>
      <c r="O3085" s="70">
        <f t="shared" si="291"/>
        <v>0</v>
      </c>
      <c r="P3085" s="70">
        <f t="shared" si="292"/>
        <v>0</v>
      </c>
      <c r="Q3085" s="70">
        <f t="shared" si="293"/>
        <v>0</v>
      </c>
      <c r="S3085" s="8" t="e">
        <f t="shared" si="294"/>
        <v>#DIV/0!</v>
      </c>
      <c r="U3085" s="8">
        <f t="shared" si="282"/>
        <v>34.464397785925463</v>
      </c>
      <c r="V3085" s="8">
        <f t="shared" si="295"/>
        <v>0</v>
      </c>
      <c r="W3085" s="70">
        <f>SUM($V$2085:V3085)/($A3085-273.15)</f>
        <v>0</v>
      </c>
      <c r="X3085" s="70">
        <f t="shared" si="296"/>
        <v>0</v>
      </c>
      <c r="Y3085" s="70">
        <f t="shared" si="297"/>
        <v>0</v>
      </c>
    </row>
    <row r="3086" spans="1:25" s="8" customFormat="1" x14ac:dyDescent="0.25">
      <c r="A3086" s="70">
        <f t="shared" si="298"/>
        <v>1275.1500000000001</v>
      </c>
      <c r="B3086" s="70">
        <f t="shared" si="299"/>
        <v>44.65543021546187</v>
      </c>
      <c r="C3086" s="70">
        <f t="shared" si="285"/>
        <v>35.553097659319889</v>
      </c>
      <c r="D3086" s="70">
        <f t="shared" si="283"/>
        <v>34.07741289065622</v>
      </c>
      <c r="E3086" s="70">
        <f t="shared" si="284"/>
        <v>35.553097659319889</v>
      </c>
      <c r="G3086" s="70">
        <f t="shared" si="286"/>
        <v>0</v>
      </c>
      <c r="H3086" s="70">
        <f>SUM(G$2085:$G3086)/($A3086-273.15)</f>
        <v>0</v>
      </c>
      <c r="I3086" s="70">
        <f t="shared" si="287"/>
        <v>0</v>
      </c>
      <c r="J3086" s="70">
        <f t="shared" si="288"/>
        <v>0</v>
      </c>
      <c r="K3086" s="70">
        <f t="shared" si="289"/>
        <v>0</v>
      </c>
      <c r="M3086" s="70">
        <f t="shared" si="290"/>
        <v>0</v>
      </c>
      <c r="N3086" s="70">
        <f>SUM($M$2085:M3086)/($A3086-273.15)</f>
        <v>0</v>
      </c>
      <c r="O3086" s="70">
        <f t="shared" si="291"/>
        <v>0</v>
      </c>
      <c r="P3086" s="70">
        <f t="shared" si="292"/>
        <v>0</v>
      </c>
      <c r="Q3086" s="70">
        <f t="shared" si="293"/>
        <v>0</v>
      </c>
      <c r="S3086" s="8" t="e">
        <f t="shared" si="294"/>
        <v>#DIV/0!</v>
      </c>
      <c r="U3086" s="8">
        <f t="shared" si="282"/>
        <v>34.467633248036023</v>
      </c>
      <c r="V3086" s="8">
        <f t="shared" si="295"/>
        <v>0</v>
      </c>
      <c r="W3086" s="70">
        <f>SUM($V$2085:V3086)/($A3086-273.15)</f>
        <v>0</v>
      </c>
      <c r="X3086" s="70">
        <f t="shared" si="296"/>
        <v>0</v>
      </c>
      <c r="Y3086" s="70">
        <f t="shared" si="297"/>
        <v>0</v>
      </c>
    </row>
    <row r="3087" spans="1:25" s="8" customFormat="1" x14ac:dyDescent="0.25">
      <c r="A3087" s="70">
        <f t="shared" si="298"/>
        <v>1276.1500000000001</v>
      </c>
      <c r="B3087" s="70">
        <f t="shared" si="299"/>
        <v>44.666967130802298</v>
      </c>
      <c r="C3087" s="70">
        <f t="shared" si="285"/>
        <v>35.556580766854644</v>
      </c>
      <c r="D3087" s="70">
        <f t="shared" si="283"/>
        <v>34.081673970698425</v>
      </c>
      <c r="E3087" s="70">
        <f t="shared" si="284"/>
        <v>35.556580766854644</v>
      </c>
      <c r="G3087" s="70">
        <f t="shared" si="286"/>
        <v>0</v>
      </c>
      <c r="H3087" s="70">
        <f>SUM(G$2085:$G3087)/($A3087-273.15)</f>
        <v>0</v>
      </c>
      <c r="I3087" s="70">
        <f t="shared" si="287"/>
        <v>0</v>
      </c>
      <c r="J3087" s="70">
        <f t="shared" si="288"/>
        <v>0</v>
      </c>
      <c r="K3087" s="70">
        <f t="shared" si="289"/>
        <v>0</v>
      </c>
      <c r="M3087" s="70">
        <f t="shared" si="290"/>
        <v>0</v>
      </c>
      <c r="N3087" s="70">
        <f>SUM($M$2085:M3087)/($A3087-273.15)</f>
        <v>0</v>
      </c>
      <c r="O3087" s="70">
        <f t="shared" si="291"/>
        <v>0</v>
      </c>
      <c r="P3087" s="70">
        <f t="shared" si="292"/>
        <v>0</v>
      </c>
      <c r="Q3087" s="70">
        <f t="shared" si="293"/>
        <v>0</v>
      </c>
      <c r="S3087" s="8" t="e">
        <f t="shared" si="294"/>
        <v>#DIV/0!</v>
      </c>
      <c r="U3087" s="8">
        <f t="shared" si="282"/>
        <v>34.470864087059873</v>
      </c>
      <c r="V3087" s="8">
        <f t="shared" si="295"/>
        <v>0</v>
      </c>
      <c r="W3087" s="70">
        <f>SUM($V$2085:V3087)/($A3087-273.15)</f>
        <v>0</v>
      </c>
      <c r="X3087" s="70">
        <f t="shared" si="296"/>
        <v>0</v>
      </c>
      <c r="Y3087" s="70">
        <f t="shared" si="297"/>
        <v>0</v>
      </c>
    </row>
    <row r="3088" spans="1:25" s="8" customFormat="1" x14ac:dyDescent="0.25">
      <c r="A3088" s="70">
        <f t="shared" si="298"/>
        <v>1277.1500000000001</v>
      </c>
      <c r="B3088" s="70">
        <f t="shared" si="299"/>
        <v>44.678497966585326</v>
      </c>
      <c r="C3088" s="70">
        <f t="shared" si="285"/>
        <v>35.560062457832096</v>
      </c>
      <c r="D3088" s="70">
        <f t="shared" si="283"/>
        <v>34.085928980831717</v>
      </c>
      <c r="E3088" s="70">
        <f t="shared" si="284"/>
        <v>35.560062457832096</v>
      </c>
      <c r="G3088" s="70">
        <f t="shared" si="286"/>
        <v>0</v>
      </c>
      <c r="H3088" s="70">
        <f>SUM(G$2085:$G3088)/($A3088-273.15)</f>
        <v>0</v>
      </c>
      <c r="I3088" s="70">
        <f t="shared" si="287"/>
        <v>0</v>
      </c>
      <c r="J3088" s="70">
        <f t="shared" si="288"/>
        <v>0</v>
      </c>
      <c r="K3088" s="70">
        <f t="shared" si="289"/>
        <v>0</v>
      </c>
      <c r="M3088" s="70">
        <f t="shared" si="290"/>
        <v>0</v>
      </c>
      <c r="N3088" s="70">
        <f>SUM($M$2085:M3088)/($A3088-273.15)</f>
        <v>0</v>
      </c>
      <c r="O3088" s="70">
        <f t="shared" si="291"/>
        <v>0</v>
      </c>
      <c r="P3088" s="70">
        <f t="shared" si="292"/>
        <v>0</v>
      </c>
      <c r="Q3088" s="70">
        <f t="shared" si="293"/>
        <v>0</v>
      </c>
      <c r="S3088" s="8" t="e">
        <f t="shared" si="294"/>
        <v>#DIV/0!</v>
      </c>
      <c r="U3088" s="8">
        <f t="shared" si="282"/>
        <v>34.474090316018071</v>
      </c>
      <c r="V3088" s="8">
        <f t="shared" si="295"/>
        <v>0</v>
      </c>
      <c r="W3088" s="70">
        <f>SUM($V$2085:V3088)/($A3088-273.15)</f>
        <v>0</v>
      </c>
      <c r="X3088" s="70">
        <f t="shared" si="296"/>
        <v>0</v>
      </c>
      <c r="Y3088" s="70">
        <f t="shared" si="297"/>
        <v>0</v>
      </c>
    </row>
    <row r="3089" spans="1:25" s="8" customFormat="1" x14ac:dyDescent="0.25">
      <c r="A3089" s="70">
        <f t="shared" si="298"/>
        <v>1278.1500000000001</v>
      </c>
      <c r="B3089" s="70">
        <f t="shared" si="299"/>
        <v>44.690022716803227</v>
      </c>
      <c r="C3089" s="70">
        <f t="shared" si="285"/>
        <v>35.563542734274883</v>
      </c>
      <c r="D3089" s="70">
        <f t="shared" si="283"/>
        <v>34.090177918840993</v>
      </c>
      <c r="E3089" s="70">
        <f t="shared" si="284"/>
        <v>35.563542734274883</v>
      </c>
      <c r="G3089" s="70">
        <f t="shared" si="286"/>
        <v>0</v>
      </c>
      <c r="H3089" s="70">
        <f>SUM(G$2085:$G3089)/($A3089-273.15)</f>
        <v>0</v>
      </c>
      <c r="I3089" s="70">
        <f t="shared" si="287"/>
        <v>0</v>
      </c>
      <c r="J3089" s="70">
        <f t="shared" si="288"/>
        <v>0</v>
      </c>
      <c r="K3089" s="70">
        <f t="shared" si="289"/>
        <v>0</v>
      </c>
      <c r="M3089" s="70">
        <f t="shared" si="290"/>
        <v>0</v>
      </c>
      <c r="N3089" s="70">
        <f>SUM($M$2085:M3089)/($A3089-273.15)</f>
        <v>0</v>
      </c>
      <c r="O3089" s="70">
        <f t="shared" si="291"/>
        <v>0</v>
      </c>
      <c r="P3089" s="70">
        <f t="shared" si="292"/>
        <v>0</v>
      </c>
      <c r="Q3089" s="70">
        <f t="shared" si="293"/>
        <v>0</v>
      </c>
      <c r="S3089" s="8" t="e">
        <f t="shared" si="294"/>
        <v>#DIV/0!</v>
      </c>
      <c r="U3089" s="8">
        <f t="shared" si="282"/>
        <v>34.477311947880736</v>
      </c>
      <c r="V3089" s="8">
        <f t="shared" si="295"/>
        <v>0</v>
      </c>
      <c r="W3089" s="70">
        <f>SUM($V$2085:V3089)/($A3089-273.15)</f>
        <v>0</v>
      </c>
      <c r="X3089" s="70">
        <f t="shared" si="296"/>
        <v>0</v>
      </c>
      <c r="Y3089" s="70">
        <f t="shared" si="297"/>
        <v>0</v>
      </c>
    </row>
    <row r="3090" spans="1:25" s="8" customFormat="1" x14ac:dyDescent="0.25">
      <c r="A3090" s="70">
        <f t="shared" si="298"/>
        <v>1279.1500000000001</v>
      </c>
      <c r="B3090" s="70">
        <f t="shared" si="299"/>
        <v>44.701541375471756</v>
      </c>
      <c r="C3090" s="70">
        <f t="shared" si="285"/>
        <v>35.567021598197705</v>
      </c>
      <c r="D3090" s="70">
        <f t="shared" si="283"/>
        <v>34.094420782519784</v>
      </c>
      <c r="E3090" s="70">
        <f t="shared" si="284"/>
        <v>35.567021598197705</v>
      </c>
      <c r="G3090" s="70">
        <f t="shared" si="286"/>
        <v>0</v>
      </c>
      <c r="H3090" s="70">
        <f>SUM(G$2085:$G3090)/($A3090-273.15)</f>
        <v>0</v>
      </c>
      <c r="I3090" s="70">
        <f t="shared" si="287"/>
        <v>0</v>
      </c>
      <c r="J3090" s="70">
        <f t="shared" si="288"/>
        <v>0</v>
      </c>
      <c r="K3090" s="70">
        <f t="shared" si="289"/>
        <v>0</v>
      </c>
      <c r="M3090" s="70">
        <f t="shared" si="290"/>
        <v>0</v>
      </c>
      <c r="N3090" s="70">
        <f>SUM($M$2085:M3090)/($A3090-273.15)</f>
        <v>0</v>
      </c>
      <c r="O3090" s="70">
        <f t="shared" si="291"/>
        <v>0</v>
      </c>
      <c r="P3090" s="70">
        <f t="shared" si="292"/>
        <v>0</v>
      </c>
      <c r="Q3090" s="70">
        <f t="shared" si="293"/>
        <v>0</v>
      </c>
      <c r="S3090" s="8" t="e">
        <f t="shared" si="294"/>
        <v>#DIV/0!</v>
      </c>
      <c r="U3090" s="8">
        <f t="shared" si="282"/>
        <v>34.480528995567326</v>
      </c>
      <c r="V3090" s="8">
        <f t="shared" si="295"/>
        <v>0</v>
      </c>
      <c r="W3090" s="70">
        <f>SUM($V$2085:V3090)/($A3090-273.15)</f>
        <v>0</v>
      </c>
      <c r="X3090" s="70">
        <f t="shared" si="296"/>
        <v>0</v>
      </c>
      <c r="Y3090" s="70">
        <f t="shared" si="297"/>
        <v>0</v>
      </c>
    </row>
    <row r="3091" spans="1:25" s="8" customFormat="1" x14ac:dyDescent="0.25">
      <c r="A3091" s="70">
        <f t="shared" si="298"/>
        <v>1280.1500000000001</v>
      </c>
      <c r="B3091" s="70">
        <f t="shared" si="299"/>
        <v>44.713053936630033</v>
      </c>
      <c r="C3091" s="70">
        <f t="shared" si="285"/>
        <v>35.57049905160742</v>
      </c>
      <c r="D3091" s="70">
        <f t="shared" si="283"/>
        <v>34.09865756967023</v>
      </c>
      <c r="E3091" s="70">
        <f t="shared" si="284"/>
        <v>35.57049905160742</v>
      </c>
      <c r="G3091" s="70">
        <f t="shared" si="286"/>
        <v>0</v>
      </c>
      <c r="H3091" s="70">
        <f>SUM(G$2085:$G3091)/($A3091-273.15)</f>
        <v>0</v>
      </c>
      <c r="I3091" s="70">
        <f t="shared" si="287"/>
        <v>0</v>
      </c>
      <c r="J3091" s="70">
        <f t="shared" si="288"/>
        <v>0</v>
      </c>
      <c r="K3091" s="70">
        <f t="shared" si="289"/>
        <v>0</v>
      </c>
      <c r="M3091" s="70">
        <f t="shared" si="290"/>
        <v>0</v>
      </c>
      <c r="N3091" s="70">
        <f>SUM($M$2085:M3091)/($A3091-273.15)</f>
        <v>0</v>
      </c>
      <c r="O3091" s="70">
        <f t="shared" si="291"/>
        <v>0</v>
      </c>
      <c r="P3091" s="70">
        <f t="shared" si="292"/>
        <v>0</v>
      </c>
      <c r="Q3091" s="70">
        <f t="shared" si="293"/>
        <v>0</v>
      </c>
      <c r="S3091" s="8" t="e">
        <f t="shared" si="294"/>
        <v>#DIV/0!</v>
      </c>
      <c r="U3091" s="8">
        <f t="shared" si="282"/>
        <v>34.48374147194685</v>
      </c>
      <c r="V3091" s="8">
        <f t="shared" si="295"/>
        <v>0</v>
      </c>
      <c r="W3091" s="70">
        <f>SUM($V$2085:V3091)/($A3091-273.15)</f>
        <v>0</v>
      </c>
      <c r="X3091" s="70">
        <f t="shared" si="296"/>
        <v>0</v>
      </c>
      <c r="Y3091" s="70">
        <f t="shared" si="297"/>
        <v>0</v>
      </c>
    </row>
    <row r="3092" spans="1:25" s="8" customFormat="1" x14ac:dyDescent="0.25">
      <c r="A3092" s="70">
        <f t="shared" si="298"/>
        <v>1281.1500000000001</v>
      </c>
      <c r="B3092" s="70">
        <f t="shared" si="299"/>
        <v>44.724560394340436</v>
      </c>
      <c r="C3092" s="70">
        <f t="shared" si="285"/>
        <v>35.573975096503069</v>
      </c>
      <c r="D3092" s="70">
        <f t="shared" si="283"/>
        <v>34.102888278103052</v>
      </c>
      <c r="E3092" s="70">
        <f t="shared" si="284"/>
        <v>35.573975096503069</v>
      </c>
      <c r="G3092" s="70">
        <f t="shared" si="286"/>
        <v>0</v>
      </c>
      <c r="H3092" s="70">
        <f>SUM(G$2085:$G3092)/($A3092-273.15)</f>
        <v>0</v>
      </c>
      <c r="I3092" s="70">
        <f t="shared" si="287"/>
        <v>0</v>
      </c>
      <c r="J3092" s="70">
        <f t="shared" si="288"/>
        <v>0</v>
      </c>
      <c r="K3092" s="70">
        <f t="shared" si="289"/>
        <v>0</v>
      </c>
      <c r="M3092" s="70">
        <f t="shared" si="290"/>
        <v>0</v>
      </c>
      <c r="N3092" s="70">
        <f>SUM($M$2085:M3092)/($A3092-273.15)</f>
        <v>0</v>
      </c>
      <c r="O3092" s="70">
        <f t="shared" si="291"/>
        <v>0</v>
      </c>
      <c r="P3092" s="70">
        <f t="shared" si="292"/>
        <v>0</v>
      </c>
      <c r="Q3092" s="70">
        <f t="shared" si="293"/>
        <v>0</v>
      </c>
      <c r="S3092" s="8" t="e">
        <f t="shared" si="294"/>
        <v>#DIV/0!</v>
      </c>
      <c r="U3092" s="8">
        <f t="shared" si="282"/>
        <v>34.486949389838131</v>
      </c>
      <c r="V3092" s="8">
        <f t="shared" si="295"/>
        <v>0</v>
      </c>
      <c r="W3092" s="70">
        <f>SUM($V$2085:V3092)/($A3092-273.15)</f>
        <v>0</v>
      </c>
      <c r="X3092" s="70">
        <f t="shared" si="296"/>
        <v>0</v>
      </c>
      <c r="Y3092" s="70">
        <f t="shared" si="297"/>
        <v>0</v>
      </c>
    </row>
    <row r="3093" spans="1:25" s="8" customFormat="1" x14ac:dyDescent="0.25">
      <c r="A3093" s="70">
        <f t="shared" si="298"/>
        <v>1282.1500000000001</v>
      </c>
      <c r="B3093" s="70">
        <f t="shared" si="299"/>
        <v>44.736060742688487</v>
      </c>
      <c r="C3093" s="70">
        <f t="shared" si="285"/>
        <v>35.577449734875884</v>
      </c>
      <c r="D3093" s="70">
        <f t="shared" si="283"/>
        <v>34.107112905637521</v>
      </c>
      <c r="E3093" s="70">
        <f t="shared" si="284"/>
        <v>35.577449734875884</v>
      </c>
      <c r="G3093" s="70">
        <f t="shared" si="286"/>
        <v>0</v>
      </c>
      <c r="H3093" s="70">
        <f>SUM(G$2085:$G3093)/($A3093-273.15)</f>
        <v>0</v>
      </c>
      <c r="I3093" s="70">
        <f t="shared" si="287"/>
        <v>0</v>
      </c>
      <c r="J3093" s="70">
        <f t="shared" si="288"/>
        <v>0</v>
      </c>
      <c r="K3093" s="70">
        <f t="shared" si="289"/>
        <v>0</v>
      </c>
      <c r="M3093" s="70">
        <f t="shared" si="290"/>
        <v>0</v>
      </c>
      <c r="N3093" s="70">
        <f>SUM($M$2085:M3093)/($A3093-273.15)</f>
        <v>0</v>
      </c>
      <c r="O3093" s="70">
        <f t="shared" si="291"/>
        <v>0</v>
      </c>
      <c r="P3093" s="70">
        <f t="shared" si="292"/>
        <v>0</v>
      </c>
      <c r="Q3093" s="70">
        <f t="shared" si="293"/>
        <v>0</v>
      </c>
      <c r="S3093" s="8" t="e">
        <f t="shared" si="294"/>
        <v>#DIV/0!</v>
      </c>
      <c r="U3093" s="8">
        <f t="shared" si="282"/>
        <v>34.490152762009984</v>
      </c>
      <c r="V3093" s="8">
        <f t="shared" si="295"/>
        <v>0</v>
      </c>
      <c r="W3093" s="70">
        <f>SUM($V$2085:V3093)/($A3093-273.15)</f>
        <v>0</v>
      </c>
      <c r="X3093" s="70">
        <f t="shared" si="296"/>
        <v>0</v>
      </c>
      <c r="Y3093" s="70">
        <f t="shared" si="297"/>
        <v>0</v>
      </c>
    </row>
    <row r="3094" spans="1:25" s="8" customFormat="1" x14ac:dyDescent="0.25">
      <c r="A3094" s="70">
        <f t="shared" si="298"/>
        <v>1283.1500000000001</v>
      </c>
      <c r="B3094" s="70">
        <f t="shared" si="299"/>
        <v>44.747554975782734</v>
      </c>
      <c r="C3094" s="70">
        <f t="shared" si="285"/>
        <v>35.580922968709331</v>
      </c>
      <c r="D3094" s="70">
        <f t="shared" si="283"/>
        <v>34.111331450101375</v>
      </c>
      <c r="E3094" s="70">
        <f t="shared" si="284"/>
        <v>35.580922968709331</v>
      </c>
      <c r="G3094" s="70">
        <f t="shared" si="286"/>
        <v>0</v>
      </c>
      <c r="H3094" s="70">
        <f>SUM(G$2085:$G3094)/($A3094-273.15)</f>
        <v>0</v>
      </c>
      <c r="I3094" s="70">
        <f t="shared" si="287"/>
        <v>0</v>
      </c>
      <c r="J3094" s="70">
        <f t="shared" si="288"/>
        <v>0</v>
      </c>
      <c r="K3094" s="70">
        <f t="shared" si="289"/>
        <v>0</v>
      </c>
      <c r="M3094" s="70">
        <f t="shared" si="290"/>
        <v>0</v>
      </c>
      <c r="N3094" s="70">
        <f>SUM($M$2085:M3094)/($A3094-273.15)</f>
        <v>0</v>
      </c>
      <c r="O3094" s="70">
        <f t="shared" si="291"/>
        <v>0</v>
      </c>
      <c r="P3094" s="70">
        <f t="shared" si="292"/>
        <v>0</v>
      </c>
      <c r="Q3094" s="70">
        <f t="shared" si="293"/>
        <v>0</v>
      </c>
      <c r="S3094" s="8" t="e">
        <f t="shared" si="294"/>
        <v>#DIV/0!</v>
      </c>
      <c r="U3094" s="8">
        <f t="shared" si="282"/>
        <v>34.493351601181523</v>
      </c>
      <c r="V3094" s="8">
        <f t="shared" si="295"/>
        <v>0</v>
      </c>
      <c r="W3094" s="70">
        <f>SUM($V$2085:V3094)/($A3094-273.15)</f>
        <v>0</v>
      </c>
      <c r="X3094" s="70">
        <f t="shared" si="296"/>
        <v>0</v>
      </c>
      <c r="Y3094" s="70">
        <f t="shared" si="297"/>
        <v>0</v>
      </c>
    </row>
    <row r="3095" spans="1:25" s="8" customFormat="1" x14ac:dyDescent="0.25">
      <c r="A3095" s="70">
        <f t="shared" si="298"/>
        <v>1284.1500000000001</v>
      </c>
      <c r="B3095" s="70">
        <f t="shared" si="299"/>
        <v>44.759043087754691</v>
      </c>
      <c r="C3095" s="70">
        <f t="shared" si="285"/>
        <v>35.584394799979172</v>
      </c>
      <c r="D3095" s="70">
        <f t="shared" si="283"/>
        <v>34.115543909330846</v>
      </c>
      <c r="E3095" s="70">
        <f t="shared" si="284"/>
        <v>35.584394799979172</v>
      </c>
      <c r="G3095" s="70">
        <f t="shared" si="286"/>
        <v>0</v>
      </c>
      <c r="H3095" s="70">
        <f>SUM(G$2085:$G3095)/($A3095-273.15)</f>
        <v>0</v>
      </c>
      <c r="I3095" s="70">
        <f t="shared" si="287"/>
        <v>0</v>
      </c>
      <c r="J3095" s="70">
        <f t="shared" si="288"/>
        <v>0</v>
      </c>
      <c r="K3095" s="70">
        <f t="shared" si="289"/>
        <v>0</v>
      </c>
      <c r="M3095" s="70">
        <f t="shared" si="290"/>
        <v>0</v>
      </c>
      <c r="N3095" s="70">
        <f>SUM($M$2085:M3095)/($A3095-273.15)</f>
        <v>0</v>
      </c>
      <c r="O3095" s="70">
        <f t="shared" si="291"/>
        <v>0</v>
      </c>
      <c r="P3095" s="70">
        <f t="shared" si="292"/>
        <v>0</v>
      </c>
      <c r="Q3095" s="70">
        <f t="shared" si="293"/>
        <v>0</v>
      </c>
      <c r="S3095" s="8" t="e">
        <f t="shared" si="294"/>
        <v>#DIV/0!</v>
      </c>
      <c r="U3095" s="8">
        <f t="shared" si="282"/>
        <v>34.496545920022335</v>
      </c>
      <c r="V3095" s="8">
        <f t="shared" si="295"/>
        <v>0</v>
      </c>
      <c r="W3095" s="70">
        <f>SUM($V$2085:V3095)/($A3095-273.15)</f>
        <v>0</v>
      </c>
      <c r="X3095" s="70">
        <f t="shared" si="296"/>
        <v>0</v>
      </c>
      <c r="Y3095" s="70">
        <f t="shared" si="297"/>
        <v>0</v>
      </c>
    </row>
    <row r="3096" spans="1:25" s="8" customFormat="1" x14ac:dyDescent="0.25">
      <c r="A3096" s="70">
        <f t="shared" si="298"/>
        <v>1285.1500000000001</v>
      </c>
      <c r="B3096" s="70">
        <f t="shared" si="299"/>
        <v>44.770525072758645</v>
      </c>
      <c r="C3096" s="70">
        <f t="shared" si="285"/>
        <v>35.587865230653478</v>
      </c>
      <c r="D3096" s="70">
        <f t="shared" si="283"/>
        <v>34.119750281170525</v>
      </c>
      <c r="E3096" s="70">
        <f t="shared" si="284"/>
        <v>35.587865230653478</v>
      </c>
      <c r="G3096" s="70">
        <f t="shared" si="286"/>
        <v>0</v>
      </c>
      <c r="H3096" s="70">
        <f>SUM(G$2085:$G3096)/($A3096-273.15)</f>
        <v>0</v>
      </c>
      <c r="I3096" s="70">
        <f t="shared" si="287"/>
        <v>0</v>
      </c>
      <c r="J3096" s="70">
        <f t="shared" si="288"/>
        <v>0</v>
      </c>
      <c r="K3096" s="70">
        <f t="shared" si="289"/>
        <v>0</v>
      </c>
      <c r="M3096" s="70">
        <f t="shared" si="290"/>
        <v>0</v>
      </c>
      <c r="N3096" s="70">
        <f>SUM($M$2085:M3096)/($A3096-273.15)</f>
        <v>0</v>
      </c>
      <c r="O3096" s="70">
        <f t="shared" si="291"/>
        <v>0</v>
      </c>
      <c r="P3096" s="70">
        <f t="shared" si="292"/>
        <v>0</v>
      </c>
      <c r="Q3096" s="70">
        <f t="shared" si="293"/>
        <v>0</v>
      </c>
      <c r="S3096" s="8" t="e">
        <f t="shared" si="294"/>
        <v>#DIV/0!</v>
      </c>
      <c r="U3096" s="8">
        <f t="shared" si="282"/>
        <v>34.499735731152768</v>
      </c>
      <c r="V3096" s="8">
        <f t="shared" si="295"/>
        <v>0</v>
      </c>
      <c r="W3096" s="70">
        <f>SUM($V$2085:V3096)/($A3096-273.15)</f>
        <v>0</v>
      </c>
      <c r="X3096" s="70">
        <f t="shared" si="296"/>
        <v>0</v>
      </c>
      <c r="Y3096" s="70">
        <f t="shared" si="297"/>
        <v>0</v>
      </c>
    </row>
    <row r="3097" spans="1:25" s="8" customFormat="1" x14ac:dyDescent="0.25">
      <c r="A3097" s="70">
        <f t="shared" si="298"/>
        <v>1286.1500000000001</v>
      </c>
      <c r="B3097" s="70">
        <f t="shared" si="299"/>
        <v>44.782000924971634</v>
      </c>
      <c r="C3097" s="70">
        <f t="shared" si="285"/>
        <v>35.591334262692683</v>
      </c>
      <c r="D3097" s="70">
        <f t="shared" si="283"/>
        <v>34.123950563473429</v>
      </c>
      <c r="E3097" s="70">
        <f t="shared" si="284"/>
        <v>35.591334262692683</v>
      </c>
      <c r="G3097" s="70">
        <f t="shared" si="286"/>
        <v>0</v>
      </c>
      <c r="H3097" s="70">
        <f>SUM(G$2085:$G3097)/($A3097-273.15)</f>
        <v>0</v>
      </c>
      <c r="I3097" s="70">
        <f t="shared" si="287"/>
        <v>0</v>
      </c>
      <c r="J3097" s="70">
        <f t="shared" si="288"/>
        <v>0</v>
      </c>
      <c r="K3097" s="70">
        <f t="shared" si="289"/>
        <v>0</v>
      </c>
      <c r="M3097" s="70">
        <f t="shared" si="290"/>
        <v>0</v>
      </c>
      <c r="N3097" s="70">
        <f>SUM($M$2085:M3097)/($A3097-273.15)</f>
        <v>0</v>
      </c>
      <c r="O3097" s="70">
        <f t="shared" si="291"/>
        <v>0</v>
      </c>
      <c r="P3097" s="70">
        <f t="shared" si="292"/>
        <v>0</v>
      </c>
      <c r="Q3097" s="70">
        <f t="shared" si="293"/>
        <v>0</v>
      </c>
      <c r="S3097" s="8" t="e">
        <f t="shared" si="294"/>
        <v>#DIV/0!</v>
      </c>
      <c r="U3097" s="8">
        <f t="shared" si="282"/>
        <v>34.502921047144063</v>
      </c>
      <c r="V3097" s="8">
        <f t="shared" si="295"/>
        <v>0</v>
      </c>
      <c r="W3097" s="70">
        <f>SUM($V$2085:V3097)/($A3097-273.15)</f>
        <v>0</v>
      </c>
      <c r="X3097" s="70">
        <f t="shared" si="296"/>
        <v>0</v>
      </c>
      <c r="Y3097" s="70">
        <f t="shared" si="297"/>
        <v>0</v>
      </c>
    </row>
    <row r="3098" spans="1:25" s="8" customFormat="1" x14ac:dyDescent="0.25">
      <c r="A3098" s="70">
        <f t="shared" si="298"/>
        <v>1287.1500000000001</v>
      </c>
      <c r="B3098" s="70">
        <f t="shared" si="299"/>
        <v>44.793470638593291</v>
      </c>
      <c r="C3098" s="70">
        <f t="shared" si="285"/>
        <v>35.594801898049582</v>
      </c>
      <c r="D3098" s="70">
        <f t="shared" si="283"/>
        <v>34.128144754100887</v>
      </c>
      <c r="E3098" s="70">
        <f t="shared" si="284"/>
        <v>35.594801898049582</v>
      </c>
      <c r="G3098" s="70">
        <f t="shared" si="286"/>
        <v>0</v>
      </c>
      <c r="H3098" s="70">
        <f>SUM(G$2085:$G3098)/($A3098-273.15)</f>
        <v>0</v>
      </c>
      <c r="I3098" s="70">
        <f t="shared" si="287"/>
        <v>0</v>
      </c>
      <c r="J3098" s="70">
        <f t="shared" si="288"/>
        <v>0</v>
      </c>
      <c r="K3098" s="70">
        <f t="shared" si="289"/>
        <v>0</v>
      </c>
      <c r="M3098" s="70">
        <f t="shared" si="290"/>
        <v>0</v>
      </c>
      <c r="N3098" s="70">
        <f>SUM($M$2085:M3098)/($A3098-273.15)</f>
        <v>0</v>
      </c>
      <c r="O3098" s="70">
        <f t="shared" si="291"/>
        <v>0</v>
      </c>
      <c r="P3098" s="70">
        <f t="shared" si="292"/>
        <v>0</v>
      </c>
      <c r="Q3098" s="70">
        <f t="shared" si="293"/>
        <v>0</v>
      </c>
      <c r="S3098" s="8" t="e">
        <f t="shared" si="294"/>
        <v>#DIV/0!</v>
      </c>
      <c r="U3098" s="8">
        <f t="shared" si="282"/>
        <v>34.506101880518713</v>
      </c>
      <c r="V3098" s="8">
        <f t="shared" si="295"/>
        <v>0</v>
      </c>
      <c r="W3098" s="70">
        <f>SUM($V$2085:V3098)/($A3098-273.15)</f>
        <v>0</v>
      </c>
      <c r="X3098" s="70">
        <f t="shared" si="296"/>
        <v>0</v>
      </c>
      <c r="Y3098" s="70">
        <f t="shared" si="297"/>
        <v>0</v>
      </c>
    </row>
    <row r="3099" spans="1:25" s="8" customFormat="1" x14ac:dyDescent="0.25">
      <c r="A3099" s="70">
        <f t="shared" si="298"/>
        <v>1288.1500000000001</v>
      </c>
      <c r="B3099" s="70">
        <f t="shared" si="299"/>
        <v>44.804934207845776</v>
      </c>
      <c r="C3099" s="70">
        <f t="shared" si="285"/>
        <v>35.598268138669432</v>
      </c>
      <c r="D3099" s="70">
        <f t="shared" si="283"/>
        <v>34.132332850922538</v>
      </c>
      <c r="E3099" s="70">
        <f t="shared" si="284"/>
        <v>35.598268138669432</v>
      </c>
      <c r="G3099" s="70">
        <f t="shared" si="286"/>
        <v>0</v>
      </c>
      <c r="H3099" s="70">
        <f>SUM(G$2085:$G3099)/($A3099-273.15)</f>
        <v>0</v>
      </c>
      <c r="I3099" s="70">
        <f t="shared" si="287"/>
        <v>0</v>
      </c>
      <c r="J3099" s="70">
        <f t="shared" si="288"/>
        <v>0</v>
      </c>
      <c r="K3099" s="70">
        <f t="shared" si="289"/>
        <v>0</v>
      </c>
      <c r="M3099" s="70">
        <f t="shared" si="290"/>
        <v>0</v>
      </c>
      <c r="N3099" s="70">
        <f>SUM($M$2085:M3099)/($A3099-273.15)</f>
        <v>0</v>
      </c>
      <c r="O3099" s="70">
        <f t="shared" si="291"/>
        <v>0</v>
      </c>
      <c r="P3099" s="70">
        <f t="shared" si="292"/>
        <v>0</v>
      </c>
      <c r="Q3099" s="70">
        <f t="shared" si="293"/>
        <v>0</v>
      </c>
      <c r="S3099" s="8" t="e">
        <f t="shared" si="294"/>
        <v>#DIV/0!</v>
      </c>
      <c r="U3099" s="8">
        <f t="shared" si="282"/>
        <v>34.509278243750586</v>
      </c>
      <c r="V3099" s="8">
        <f t="shared" si="295"/>
        <v>0</v>
      </c>
      <c r="W3099" s="70">
        <f>SUM($V$2085:V3099)/($A3099-273.15)</f>
        <v>0</v>
      </c>
      <c r="X3099" s="70">
        <f t="shared" si="296"/>
        <v>0</v>
      </c>
      <c r="Y3099" s="70">
        <f t="shared" si="297"/>
        <v>0</v>
      </c>
    </row>
    <row r="3100" spans="1:25" s="8" customFormat="1" x14ac:dyDescent="0.25">
      <c r="A3100" s="70">
        <f t="shared" si="298"/>
        <v>1289.1500000000001</v>
      </c>
      <c r="B3100" s="70">
        <f t="shared" si="299"/>
        <v>44.816391626973619</v>
      </c>
      <c r="C3100" s="70">
        <f t="shared" si="285"/>
        <v>35.601732986489921</v>
      </c>
      <c r="D3100" s="70">
        <f t="shared" si="283"/>
        <v>34.136514851816266</v>
      </c>
      <c r="E3100" s="70">
        <f t="shared" si="284"/>
        <v>35.601732986489921</v>
      </c>
      <c r="G3100" s="70">
        <f t="shared" si="286"/>
        <v>0</v>
      </c>
      <c r="H3100" s="70">
        <f>SUM(G$2085:$G3100)/($A3100-273.15)</f>
        <v>0</v>
      </c>
      <c r="I3100" s="70">
        <f t="shared" si="287"/>
        <v>0</v>
      </c>
      <c r="J3100" s="70">
        <f t="shared" si="288"/>
        <v>0</v>
      </c>
      <c r="K3100" s="70">
        <f t="shared" si="289"/>
        <v>0</v>
      </c>
      <c r="M3100" s="70">
        <f t="shared" si="290"/>
        <v>0</v>
      </c>
      <c r="N3100" s="70">
        <f>SUM($M$2085:M3100)/($A3100-273.15)</f>
        <v>0</v>
      </c>
      <c r="O3100" s="70">
        <f t="shared" si="291"/>
        <v>0</v>
      </c>
      <c r="P3100" s="70">
        <f t="shared" si="292"/>
        <v>0</v>
      </c>
      <c r="Q3100" s="70">
        <f t="shared" si="293"/>
        <v>0</v>
      </c>
      <c r="S3100" s="8" t="e">
        <f t="shared" si="294"/>
        <v>#DIV/0!</v>
      </c>
      <c r="U3100" s="8">
        <f t="shared" si="282"/>
        <v>34.512450149265206</v>
      </c>
      <c r="V3100" s="8">
        <f t="shared" si="295"/>
        <v>0</v>
      </c>
      <c r="W3100" s="70">
        <f>SUM($V$2085:V3100)/($A3100-273.15)</f>
        <v>0</v>
      </c>
      <c r="X3100" s="70">
        <f t="shared" si="296"/>
        <v>0</v>
      </c>
      <c r="Y3100" s="70">
        <f t="shared" si="297"/>
        <v>0</v>
      </c>
    </row>
    <row r="3101" spans="1:25" s="8" customFormat="1" x14ac:dyDescent="0.25">
      <c r="A3101" s="70">
        <f t="shared" si="298"/>
        <v>1290.1500000000001</v>
      </c>
      <c r="B3101" s="70">
        <f t="shared" si="299"/>
        <v>44.827842890243673</v>
      </c>
      <c r="C3101" s="70">
        <f t="shared" si="285"/>
        <v>35.605196443441237</v>
      </c>
      <c r="D3101" s="70">
        <f t="shared" si="283"/>
        <v>34.140690754668178</v>
      </c>
      <c r="E3101" s="70">
        <f t="shared" si="284"/>
        <v>35.605196443441237</v>
      </c>
      <c r="G3101" s="70">
        <f t="shared" si="286"/>
        <v>0</v>
      </c>
      <c r="H3101" s="70">
        <f>SUM(G$2085:$G3101)/($A3101-273.15)</f>
        <v>0</v>
      </c>
      <c r="I3101" s="70">
        <f t="shared" si="287"/>
        <v>0</v>
      </c>
      <c r="J3101" s="70">
        <f t="shared" si="288"/>
        <v>0</v>
      </c>
      <c r="K3101" s="70">
        <f t="shared" si="289"/>
        <v>0</v>
      </c>
      <c r="M3101" s="70">
        <f t="shared" si="290"/>
        <v>0</v>
      </c>
      <c r="N3101" s="70">
        <f>SUM($M$2085:M3101)/($A3101-273.15)</f>
        <v>0</v>
      </c>
      <c r="O3101" s="70">
        <f t="shared" si="291"/>
        <v>0</v>
      </c>
      <c r="P3101" s="70">
        <f t="shared" si="292"/>
        <v>0</v>
      </c>
      <c r="Q3101" s="70">
        <f t="shared" si="293"/>
        <v>0</v>
      </c>
      <c r="S3101" s="8" t="e">
        <f t="shared" si="294"/>
        <v>#DIV/0!</v>
      </c>
      <c r="U3101" s="8">
        <f t="shared" si="282"/>
        <v>34.515617609439943</v>
      </c>
      <c r="V3101" s="8">
        <f t="shared" si="295"/>
        <v>0</v>
      </c>
      <c r="W3101" s="70">
        <f>SUM($V$2085:V3101)/($A3101-273.15)</f>
        <v>0</v>
      </c>
      <c r="X3101" s="70">
        <f t="shared" si="296"/>
        <v>0</v>
      </c>
      <c r="Y3101" s="70">
        <f t="shared" si="297"/>
        <v>0</v>
      </c>
    </row>
    <row r="3102" spans="1:25" s="8" customFormat="1" x14ac:dyDescent="0.25">
      <c r="A3102" s="70">
        <f t="shared" si="298"/>
        <v>1291.1500000000001</v>
      </c>
      <c r="B3102" s="70">
        <f t="shared" si="299"/>
        <v>44.839287991944964</v>
      </c>
      <c r="C3102" s="70">
        <f t="shared" si="285"/>
        <v>35.608658511446095</v>
      </c>
      <c r="D3102" s="70">
        <f t="shared" si="283"/>
        <v>34.144860557372596</v>
      </c>
      <c r="E3102" s="70">
        <f t="shared" si="284"/>
        <v>35.608658511446095</v>
      </c>
      <c r="G3102" s="70">
        <f t="shared" si="286"/>
        <v>0</v>
      </c>
      <c r="H3102" s="70">
        <f>SUM(G$2085:$G3102)/($A3102-273.15)</f>
        <v>0</v>
      </c>
      <c r="I3102" s="70">
        <f t="shared" si="287"/>
        <v>0</v>
      </c>
      <c r="J3102" s="70">
        <f t="shared" si="288"/>
        <v>0</v>
      </c>
      <c r="K3102" s="70">
        <f t="shared" si="289"/>
        <v>0</v>
      </c>
      <c r="M3102" s="70">
        <f t="shared" si="290"/>
        <v>0</v>
      </c>
      <c r="N3102" s="70">
        <f>SUM($M$2085:M3102)/($A3102-273.15)</f>
        <v>0</v>
      </c>
      <c r="O3102" s="70">
        <f t="shared" si="291"/>
        <v>0</v>
      </c>
      <c r="P3102" s="70">
        <f t="shared" si="292"/>
        <v>0</v>
      </c>
      <c r="Q3102" s="70">
        <f t="shared" si="293"/>
        <v>0</v>
      </c>
      <c r="S3102" s="8" t="e">
        <f t="shared" si="294"/>
        <v>#DIV/0!</v>
      </c>
      <c r="U3102" s="8">
        <f t="shared" si="282"/>
        <v>34.518780636604269</v>
      </c>
      <c r="V3102" s="8">
        <f t="shared" si="295"/>
        <v>0</v>
      </c>
      <c r="W3102" s="70">
        <f>SUM($V$2085:V3102)/($A3102-273.15)</f>
        <v>0</v>
      </c>
      <c r="X3102" s="70">
        <f t="shared" si="296"/>
        <v>0</v>
      </c>
      <c r="Y3102" s="70">
        <f t="shared" si="297"/>
        <v>0</v>
      </c>
    </row>
    <row r="3103" spans="1:25" s="8" customFormat="1" x14ac:dyDescent="0.25">
      <c r="A3103" s="70">
        <f t="shared" si="298"/>
        <v>1292.1500000000001</v>
      </c>
      <c r="B3103" s="70">
        <f t="shared" si="299"/>
        <v>44.850726926388631</v>
      </c>
      <c r="C3103" s="70">
        <f t="shared" si="285"/>
        <v>35.612119192419755</v>
      </c>
      <c r="D3103" s="70">
        <f t="shared" si="283"/>
        <v>34.14902425783194</v>
      </c>
      <c r="E3103" s="70">
        <f t="shared" si="284"/>
        <v>35.612119192419755</v>
      </c>
      <c r="G3103" s="70">
        <f t="shared" si="286"/>
        <v>0</v>
      </c>
      <c r="H3103" s="70">
        <f>SUM(G$2085:$G3103)/($A3103-273.15)</f>
        <v>0</v>
      </c>
      <c r="I3103" s="70">
        <f t="shared" si="287"/>
        <v>0</v>
      </c>
      <c r="J3103" s="70">
        <f t="shared" si="288"/>
        <v>0</v>
      </c>
      <c r="K3103" s="70">
        <f t="shared" si="289"/>
        <v>0</v>
      </c>
      <c r="M3103" s="70">
        <f t="shared" si="290"/>
        <v>0</v>
      </c>
      <c r="N3103" s="70">
        <f>SUM($M$2085:M3103)/($A3103-273.15)</f>
        <v>0</v>
      </c>
      <c r="O3103" s="70">
        <f t="shared" si="291"/>
        <v>0</v>
      </c>
      <c r="P3103" s="70">
        <f t="shared" si="292"/>
        <v>0</v>
      </c>
      <c r="Q3103" s="70">
        <f t="shared" si="293"/>
        <v>0</v>
      </c>
      <c r="S3103" s="8" t="e">
        <f t="shared" si="294"/>
        <v>#DIV/0!</v>
      </c>
      <c r="U3103" s="8">
        <f t="shared" si="282"/>
        <v>34.521939243039959</v>
      </c>
      <c r="V3103" s="8">
        <f t="shared" si="295"/>
        <v>0</v>
      </c>
      <c r="W3103" s="70">
        <f>SUM($V$2085:V3103)/($A3103-273.15)</f>
        <v>0</v>
      </c>
      <c r="X3103" s="70">
        <f t="shared" si="296"/>
        <v>0</v>
      </c>
      <c r="Y3103" s="70">
        <f t="shared" si="297"/>
        <v>0</v>
      </c>
    </row>
    <row r="3104" spans="1:25" s="8" customFormat="1" x14ac:dyDescent="0.25">
      <c r="A3104" s="70">
        <f t="shared" si="298"/>
        <v>1293.1500000000001</v>
      </c>
      <c r="B3104" s="70">
        <f t="shared" si="299"/>
        <v>44.862159687907777</v>
      </c>
      <c r="C3104" s="70">
        <f t="shared" si="285"/>
        <v>35.615578488270124</v>
      </c>
      <c r="D3104" s="70">
        <f t="shared" si="283"/>
        <v>34.153181853956767</v>
      </c>
      <c r="E3104" s="70">
        <f t="shared" si="284"/>
        <v>35.615578488270124</v>
      </c>
      <c r="G3104" s="70">
        <f t="shared" si="286"/>
        <v>0</v>
      </c>
      <c r="H3104" s="70">
        <f>SUM(G$2085:$G3104)/($A3104-273.15)</f>
        <v>0</v>
      </c>
      <c r="I3104" s="70">
        <f t="shared" si="287"/>
        <v>0</v>
      </c>
      <c r="J3104" s="70">
        <f t="shared" si="288"/>
        <v>0</v>
      </c>
      <c r="K3104" s="70">
        <f t="shared" si="289"/>
        <v>0</v>
      </c>
      <c r="M3104" s="70">
        <f t="shared" si="290"/>
        <v>0</v>
      </c>
      <c r="N3104" s="70">
        <f>SUM($M$2085:M3104)/($A3104-273.15)</f>
        <v>0</v>
      </c>
      <c r="O3104" s="70">
        <f t="shared" si="291"/>
        <v>0</v>
      </c>
      <c r="P3104" s="70">
        <f t="shared" si="292"/>
        <v>0</v>
      </c>
      <c r="Q3104" s="70">
        <f t="shared" si="293"/>
        <v>0</v>
      </c>
      <c r="S3104" s="8" t="e">
        <f t="shared" si="294"/>
        <v>#DIV/0!</v>
      </c>
      <c r="U3104" s="8">
        <f t="shared" si="282"/>
        <v>34.525093440981315</v>
      </c>
      <c r="V3104" s="8">
        <f t="shared" si="295"/>
        <v>0</v>
      </c>
      <c r="W3104" s="70">
        <f>SUM($V$2085:V3104)/($A3104-273.15)</f>
        <v>0</v>
      </c>
      <c r="X3104" s="70">
        <f t="shared" si="296"/>
        <v>0</v>
      </c>
      <c r="Y3104" s="70">
        <f t="shared" si="297"/>
        <v>0</v>
      </c>
    </row>
    <row r="3105" spans="1:25" s="8" customFormat="1" x14ac:dyDescent="0.25">
      <c r="A3105" s="70">
        <f t="shared" si="298"/>
        <v>1294.1500000000001</v>
      </c>
      <c r="B3105" s="70">
        <f t="shared" si="299"/>
        <v>44.873586270857402</v>
      </c>
      <c r="C3105" s="70">
        <f t="shared" si="285"/>
        <v>35.619036400897706</v>
      </c>
      <c r="D3105" s="70">
        <f t="shared" si="283"/>
        <v>34.157333343665677</v>
      </c>
      <c r="E3105" s="70">
        <f t="shared" si="284"/>
        <v>35.619036400897706</v>
      </c>
      <c r="G3105" s="70">
        <f t="shared" si="286"/>
        <v>0</v>
      </c>
      <c r="H3105" s="70">
        <f>SUM(G$2085:$G3105)/($A3105-273.15)</f>
        <v>0</v>
      </c>
      <c r="I3105" s="70">
        <f t="shared" si="287"/>
        <v>0</v>
      </c>
      <c r="J3105" s="70">
        <f t="shared" si="288"/>
        <v>0</v>
      </c>
      <c r="K3105" s="70">
        <f t="shared" si="289"/>
        <v>0</v>
      </c>
      <c r="M3105" s="70">
        <f t="shared" si="290"/>
        <v>0</v>
      </c>
      <c r="N3105" s="70">
        <f>SUM($M$2085:M3105)/($A3105-273.15)</f>
        <v>0</v>
      </c>
      <c r="O3105" s="70">
        <f t="shared" si="291"/>
        <v>0</v>
      </c>
      <c r="P3105" s="70">
        <f t="shared" si="292"/>
        <v>0</v>
      </c>
      <c r="Q3105" s="70">
        <f t="shared" si="293"/>
        <v>0</v>
      </c>
      <c r="S3105" s="8" t="e">
        <f t="shared" si="294"/>
        <v>#DIV/0!</v>
      </c>
      <c r="U3105" s="8">
        <f t="shared" ref="U3105:U3168" si="300">33.349+(2.057/1000)*$A3105-(18.327*100000)/$A3105/$A3105-(0.232*0.000001)*$A3105*$A3105</f>
        <v>34.52824324261541</v>
      </c>
      <c r="V3105" s="8">
        <f t="shared" si="295"/>
        <v>0</v>
      </c>
      <c r="W3105" s="70">
        <f>SUM($V$2085:V3105)/($A3105-273.15)</f>
        <v>0</v>
      </c>
      <c r="X3105" s="70">
        <f t="shared" si="296"/>
        <v>0</v>
      </c>
      <c r="Y3105" s="70">
        <f t="shared" si="297"/>
        <v>0</v>
      </c>
    </row>
    <row r="3106" spans="1:25" s="8" customFormat="1" x14ac:dyDescent="0.25">
      <c r="A3106" s="70">
        <f t="shared" si="298"/>
        <v>1295.1500000000001</v>
      </c>
      <c r="B3106" s="70">
        <f t="shared" si="299"/>
        <v>44.885006669614299</v>
      </c>
      <c r="C3106" s="70">
        <f t="shared" si="285"/>
        <v>35.622492932195648</v>
      </c>
      <c r="D3106" s="70">
        <f t="shared" si="283"/>
        <v>34.161478724885349</v>
      </c>
      <c r="E3106" s="70">
        <f t="shared" si="284"/>
        <v>35.622492932195648</v>
      </c>
      <c r="G3106" s="70">
        <f t="shared" si="286"/>
        <v>0</v>
      </c>
      <c r="H3106" s="70">
        <f>SUM(G$2085:$G3106)/($A3106-273.15)</f>
        <v>0</v>
      </c>
      <c r="I3106" s="70">
        <f t="shared" si="287"/>
        <v>0</v>
      </c>
      <c r="J3106" s="70">
        <f t="shared" si="288"/>
        <v>0</v>
      </c>
      <c r="K3106" s="70">
        <f t="shared" si="289"/>
        <v>0</v>
      </c>
      <c r="M3106" s="70">
        <f t="shared" si="290"/>
        <v>0</v>
      </c>
      <c r="N3106" s="70">
        <f>SUM($M$2085:M3106)/($A3106-273.15)</f>
        <v>0</v>
      </c>
      <c r="O3106" s="70">
        <f t="shared" si="291"/>
        <v>0</v>
      </c>
      <c r="P3106" s="70">
        <f t="shared" si="292"/>
        <v>0</v>
      </c>
      <c r="Q3106" s="70">
        <f t="shared" si="293"/>
        <v>0</v>
      </c>
      <c r="S3106" s="8" t="e">
        <f t="shared" si="294"/>
        <v>#DIV/0!</v>
      </c>
      <c r="U3106" s="8">
        <f t="shared" si="300"/>
        <v>34.53138866008225</v>
      </c>
      <c r="V3106" s="8">
        <f t="shared" si="295"/>
        <v>0</v>
      </c>
      <c r="W3106" s="70">
        <f>SUM($V$2085:V3106)/($A3106-273.15)</f>
        <v>0</v>
      </c>
      <c r="X3106" s="70">
        <f t="shared" si="296"/>
        <v>0</v>
      </c>
      <c r="Y3106" s="70">
        <f t="shared" si="297"/>
        <v>0</v>
      </c>
    </row>
    <row r="3107" spans="1:25" s="8" customFormat="1" x14ac:dyDescent="0.25">
      <c r="A3107" s="70">
        <f t="shared" si="298"/>
        <v>1296.1500000000001</v>
      </c>
      <c r="B3107" s="70">
        <f t="shared" si="299"/>
        <v>44.896420878576919</v>
      </c>
      <c r="C3107" s="70">
        <f t="shared" si="285"/>
        <v>35.62594808404986</v>
      </c>
      <c r="D3107" s="70">
        <f t="shared" ref="D3107:D3170" si="301">22.552+(13.209/1000)*$A3107+(3.13*100000)/$A3107/$A3107-(3.389*0.000001)*$A3107*$A3107</f>
        <v>34.16561799555042</v>
      </c>
      <c r="E3107" s="70">
        <f t="shared" si="284"/>
        <v>35.62594808404986</v>
      </c>
      <c r="G3107" s="70">
        <f t="shared" si="286"/>
        <v>0</v>
      </c>
      <c r="H3107" s="70">
        <f>SUM(G$2085:$G3107)/($A3107-273.15)</f>
        <v>0</v>
      </c>
      <c r="I3107" s="70">
        <f t="shared" si="287"/>
        <v>0</v>
      </c>
      <c r="J3107" s="70">
        <f t="shared" si="288"/>
        <v>0</v>
      </c>
      <c r="K3107" s="70">
        <f t="shared" si="289"/>
        <v>0</v>
      </c>
      <c r="M3107" s="70">
        <f t="shared" si="290"/>
        <v>0</v>
      </c>
      <c r="N3107" s="70">
        <f>SUM($M$2085:M3107)/($A3107-273.15)</f>
        <v>0</v>
      </c>
      <c r="O3107" s="70">
        <f t="shared" si="291"/>
        <v>0</v>
      </c>
      <c r="P3107" s="70">
        <f t="shared" si="292"/>
        <v>0</v>
      </c>
      <c r="Q3107" s="70">
        <f t="shared" si="293"/>
        <v>0</v>
      </c>
      <c r="S3107" s="8" t="e">
        <f t="shared" si="294"/>
        <v>#DIV/0!</v>
      </c>
      <c r="U3107" s="8">
        <f t="shared" si="300"/>
        <v>34.534529705475059</v>
      </c>
      <c r="V3107" s="8">
        <f t="shared" si="295"/>
        <v>0</v>
      </c>
      <c r="W3107" s="70">
        <f>SUM($V$2085:V3107)/($A3107-273.15)</f>
        <v>0</v>
      </c>
      <c r="X3107" s="70">
        <f t="shared" si="296"/>
        <v>0</v>
      </c>
      <c r="Y3107" s="70">
        <f t="shared" si="297"/>
        <v>0</v>
      </c>
    </row>
    <row r="3108" spans="1:25" s="8" customFormat="1" x14ac:dyDescent="0.25">
      <c r="A3108" s="70">
        <f t="shared" si="298"/>
        <v>1297.1500000000001</v>
      </c>
      <c r="B3108" s="70">
        <f t="shared" si="299"/>
        <v>44.907828892165334</v>
      </c>
      <c r="C3108" s="70">
        <f t="shared" si="285"/>
        <v>35.629401858338909</v>
      </c>
      <c r="D3108" s="70">
        <f t="shared" si="301"/>
        <v>34.169751153603485</v>
      </c>
      <c r="E3108" s="70">
        <f t="shared" si="284"/>
        <v>35.629401858338909</v>
      </c>
      <c r="G3108" s="70">
        <f t="shared" si="286"/>
        <v>0</v>
      </c>
      <c r="H3108" s="70">
        <f>SUM(G$2085:$G3108)/($A3108-273.15)</f>
        <v>0</v>
      </c>
      <c r="I3108" s="70">
        <f t="shared" si="287"/>
        <v>0</v>
      </c>
      <c r="J3108" s="70">
        <f t="shared" si="288"/>
        <v>0</v>
      </c>
      <c r="K3108" s="70">
        <f t="shared" si="289"/>
        <v>0</v>
      </c>
      <c r="M3108" s="70">
        <f t="shared" si="290"/>
        <v>0</v>
      </c>
      <c r="N3108" s="70">
        <f>SUM($M$2085:M3108)/($A3108-273.15)</f>
        <v>0</v>
      </c>
      <c r="O3108" s="70">
        <f t="shared" si="291"/>
        <v>0</v>
      </c>
      <c r="P3108" s="70">
        <f t="shared" si="292"/>
        <v>0</v>
      </c>
      <c r="Q3108" s="70">
        <f t="shared" si="293"/>
        <v>0</v>
      </c>
      <c r="S3108" s="8" t="e">
        <f t="shared" si="294"/>
        <v>#DIV/0!</v>
      </c>
      <c r="U3108" s="8">
        <f t="shared" si="300"/>
        <v>34.537666390840457</v>
      </c>
      <c r="V3108" s="8">
        <f t="shared" si="295"/>
        <v>0</v>
      </c>
      <c r="W3108" s="70">
        <f>SUM($V$2085:V3108)/($A3108-273.15)</f>
        <v>0</v>
      </c>
      <c r="X3108" s="70">
        <f t="shared" si="296"/>
        <v>0</v>
      </c>
      <c r="Y3108" s="70">
        <f t="shared" si="297"/>
        <v>0</v>
      </c>
    </row>
    <row r="3109" spans="1:25" s="8" customFormat="1" x14ac:dyDescent="0.25">
      <c r="A3109" s="70">
        <f t="shared" si="298"/>
        <v>1298.1500000000001</v>
      </c>
      <c r="B3109" s="70">
        <f t="shared" si="299"/>
        <v>44.919230704821061</v>
      </c>
      <c r="C3109" s="70">
        <f t="shared" si="285"/>
        <v>35.632854256934202</v>
      </c>
      <c r="D3109" s="70">
        <f t="shared" si="301"/>
        <v>34.173878196995055</v>
      </c>
      <c r="E3109" s="70">
        <f t="shared" ref="E3109:E3172" si="302">31.012+(4.19/1000)*$A3109-(2.858*100000)/$A3109/$A3109-(0.385*0.000001)*$A3109*$A3109</f>
        <v>35.632854256934202</v>
      </c>
      <c r="G3109" s="70">
        <f t="shared" si="286"/>
        <v>0</v>
      </c>
      <c r="H3109" s="70">
        <f>SUM(G$2085:$G3109)/($A3109-273.15)</f>
        <v>0</v>
      </c>
      <c r="I3109" s="70">
        <f t="shared" si="287"/>
        <v>0</v>
      </c>
      <c r="J3109" s="70">
        <f t="shared" si="288"/>
        <v>0</v>
      </c>
      <c r="K3109" s="70">
        <f t="shared" si="289"/>
        <v>0</v>
      </c>
      <c r="M3109" s="70">
        <f t="shared" si="290"/>
        <v>0</v>
      </c>
      <c r="N3109" s="70">
        <f>SUM($M$2085:M3109)/($A3109-273.15)</f>
        <v>0</v>
      </c>
      <c r="O3109" s="70">
        <f t="shared" si="291"/>
        <v>0</v>
      </c>
      <c r="P3109" s="70">
        <f t="shared" si="292"/>
        <v>0</v>
      </c>
      <c r="Q3109" s="70">
        <f t="shared" si="293"/>
        <v>0</v>
      </c>
      <c r="S3109" s="8" t="e">
        <f t="shared" si="294"/>
        <v>#DIV/0!</v>
      </c>
      <c r="U3109" s="8">
        <f t="shared" si="300"/>
        <v>34.540798728178665</v>
      </c>
      <c r="V3109" s="8">
        <f t="shared" si="295"/>
        <v>0</v>
      </c>
      <c r="W3109" s="70">
        <f>SUM($V$2085:V3109)/($A3109-273.15)</f>
        <v>0</v>
      </c>
      <c r="X3109" s="70">
        <f t="shared" si="296"/>
        <v>0</v>
      </c>
      <c r="Y3109" s="70">
        <f t="shared" si="297"/>
        <v>0</v>
      </c>
    </row>
    <row r="3110" spans="1:25" s="8" customFormat="1" x14ac:dyDescent="0.25">
      <c r="A3110" s="70">
        <f t="shared" si="298"/>
        <v>1299.1500000000001</v>
      </c>
      <c r="B3110" s="70">
        <f t="shared" si="299"/>
        <v>44.930626311007025</v>
      </c>
      <c r="C3110" s="70">
        <f t="shared" ref="C3110:C3173" si="303">31.012+(4.19/1000)*$A3110-(2.858*100000)/$A3110/$A3110-(0.385*0.000001)*$A3110*$A3110</f>
        <v>35.636305281699897</v>
      </c>
      <c r="D3110" s="70">
        <f t="shared" si="301"/>
        <v>34.17799912368357</v>
      </c>
      <c r="E3110" s="70">
        <f t="shared" si="302"/>
        <v>35.636305281699897</v>
      </c>
      <c r="G3110" s="70">
        <f t="shared" ref="G3110:G3173" si="304">($I$2039*$B3110+$I$2040*$C3110+$I$2041*$D3110)</f>
        <v>0</v>
      </c>
      <c r="H3110" s="70">
        <f>SUM(G$2085:$G3110)/($A3110-273.15)</f>
        <v>0</v>
      </c>
      <c r="I3110" s="70">
        <f t="shared" ref="I3110:I3173" si="305">H3110*($A3110-273.15)*0.000001</f>
        <v>0</v>
      </c>
      <c r="J3110" s="70">
        <f t="shared" ref="J3110:J3173" si="306">$N$2039-I3110</f>
        <v>0</v>
      </c>
      <c r="K3110" s="70">
        <f t="shared" ref="K3110:K3173" si="307">IF(AND(J3110&gt;0,J3111&lt;0),A3110-273.15,0)</f>
        <v>0</v>
      </c>
      <c r="M3110" s="70">
        <f t="shared" ref="M3110:M3173" si="308">($K$2050*$B3110+$K$2049*$C3110+$K$2048*$D3110+$K$2047*$E3110)</f>
        <v>0</v>
      </c>
      <c r="N3110" s="70">
        <f>SUM($M$2085:M3110)/($A3110-273.15)</f>
        <v>0</v>
      </c>
      <c r="O3110" s="70">
        <f t="shared" ref="O3110:O3173" si="309">N3110*($A3110-273.15)*0.000001</f>
        <v>0</v>
      </c>
      <c r="P3110" s="70">
        <f t="shared" ref="P3110:P3173" si="310">$N$2039-O3110</f>
        <v>0</v>
      </c>
      <c r="Q3110" s="70">
        <f t="shared" ref="Q3110:Q3173" si="311">IF(AND(P3110&gt;0,P3111&lt;0),A3110-273.15,0)</f>
        <v>0</v>
      </c>
      <c r="S3110" s="8" t="e">
        <f t="shared" ref="S3110:S3173" si="312">IF($P$2050-$A3110=0,$O3110,0)</f>
        <v>#DIV/0!</v>
      </c>
      <c r="U3110" s="8">
        <f t="shared" si="300"/>
        <v>34.543926729443768</v>
      </c>
      <c r="V3110" s="8">
        <f t="shared" ref="V3110:V3173" si="313">($L$2071*$B3110+$L$2072*$C3110+$L$2070*$D3110+$L$2073*$U3110)</f>
        <v>0</v>
      </c>
      <c r="W3110" s="70">
        <f>SUM($V$2085:V3110)/($A3110-273.15)</f>
        <v>0</v>
      </c>
      <c r="X3110" s="70">
        <f t="shared" ref="X3110:X3173" si="314">W3110*($A3110-273.15)*0.000001</f>
        <v>0</v>
      </c>
      <c r="Y3110" s="70">
        <f t="shared" ref="Y3110:Y3173" si="315">$N$2039-X3110</f>
        <v>0</v>
      </c>
    </row>
    <row r="3111" spans="1:25" s="8" customFormat="1" x14ac:dyDescent="0.25">
      <c r="A3111" s="70">
        <f t="shared" ref="A3111:A3174" si="316">A3110+1</f>
        <v>1300.1500000000001</v>
      </c>
      <c r="B3111" s="70">
        <f t="shared" si="299"/>
        <v>44.942015705207432</v>
      </c>
      <c r="C3111" s="70">
        <f t="shared" si="303"/>
        <v>35.63975493449302</v>
      </c>
      <c r="D3111" s="70">
        <f t="shared" si="301"/>
        <v>34.182113931635271</v>
      </c>
      <c r="E3111" s="70">
        <f t="shared" si="302"/>
        <v>35.63975493449302</v>
      </c>
      <c r="G3111" s="70">
        <f t="shared" si="304"/>
        <v>0</v>
      </c>
      <c r="H3111" s="70">
        <f>SUM(G$2085:$G3111)/($A3111-273.15)</f>
        <v>0</v>
      </c>
      <c r="I3111" s="70">
        <f t="shared" si="305"/>
        <v>0</v>
      </c>
      <c r="J3111" s="70">
        <f t="shared" si="306"/>
        <v>0</v>
      </c>
      <c r="K3111" s="70">
        <f t="shared" si="307"/>
        <v>0</v>
      </c>
      <c r="M3111" s="70">
        <f t="shared" si="308"/>
        <v>0</v>
      </c>
      <c r="N3111" s="70">
        <f>SUM($M$2085:M3111)/($A3111-273.15)</f>
        <v>0</v>
      </c>
      <c r="O3111" s="70">
        <f t="shared" si="309"/>
        <v>0</v>
      </c>
      <c r="P3111" s="70">
        <f t="shared" si="310"/>
        <v>0</v>
      </c>
      <c r="Q3111" s="70">
        <f t="shared" si="311"/>
        <v>0</v>
      </c>
      <c r="S3111" s="8" t="e">
        <f t="shared" si="312"/>
        <v>#DIV/0!</v>
      </c>
      <c r="U3111" s="8">
        <f t="shared" si="300"/>
        <v>34.547050406543867</v>
      </c>
      <c r="V3111" s="8">
        <f t="shared" si="313"/>
        <v>0</v>
      </c>
      <c r="W3111" s="70">
        <f>SUM($V$2085:V3111)/($A3111-273.15)</f>
        <v>0</v>
      </c>
      <c r="X3111" s="70">
        <f t="shared" si="314"/>
        <v>0</v>
      </c>
      <c r="Y3111" s="70">
        <f t="shared" si="315"/>
        <v>0</v>
      </c>
    </row>
    <row r="3112" spans="1:25" s="8" customFormat="1" x14ac:dyDescent="0.25">
      <c r="A3112" s="70">
        <f t="shared" si="316"/>
        <v>1301.1500000000001</v>
      </c>
      <c r="B3112" s="70">
        <f t="shared" si="299"/>
        <v>44.953398881927669</v>
      </c>
      <c r="C3112" s="70">
        <f t="shared" si="303"/>
        <v>35.643203217163418</v>
      </c>
      <c r="D3112" s="70">
        <f t="shared" si="301"/>
        <v>34.186222618824232</v>
      </c>
      <c r="E3112" s="70">
        <f t="shared" si="302"/>
        <v>35.643203217163418</v>
      </c>
      <c r="G3112" s="70">
        <f t="shared" si="304"/>
        <v>0</v>
      </c>
      <c r="H3112" s="70">
        <f>SUM(G$2085:$G3112)/($A3112-273.15)</f>
        <v>0</v>
      </c>
      <c r="I3112" s="70">
        <f t="shared" si="305"/>
        <v>0</v>
      </c>
      <c r="J3112" s="70">
        <f t="shared" si="306"/>
        <v>0</v>
      </c>
      <c r="K3112" s="70">
        <f t="shared" si="307"/>
        <v>0</v>
      </c>
      <c r="M3112" s="70">
        <f t="shared" si="308"/>
        <v>0</v>
      </c>
      <c r="N3112" s="70">
        <f>SUM($M$2085:M3112)/($A3112-273.15)</f>
        <v>0</v>
      </c>
      <c r="O3112" s="70">
        <f t="shared" si="309"/>
        <v>0</v>
      </c>
      <c r="P3112" s="70">
        <f t="shared" si="310"/>
        <v>0</v>
      </c>
      <c r="Q3112" s="70">
        <f t="shared" si="311"/>
        <v>0</v>
      </c>
      <c r="S3112" s="8" t="e">
        <f t="shared" si="312"/>
        <v>#DIV/0!</v>
      </c>
      <c r="U3112" s="8">
        <f t="shared" si="300"/>
        <v>34.550169771341338</v>
      </c>
      <c r="V3112" s="8">
        <f t="shared" si="313"/>
        <v>0</v>
      </c>
      <c r="W3112" s="70">
        <f>SUM($V$2085:V3112)/($A3112-273.15)</f>
        <v>0</v>
      </c>
      <c r="X3112" s="70">
        <f t="shared" si="314"/>
        <v>0</v>
      </c>
      <c r="Y3112" s="70">
        <f t="shared" si="315"/>
        <v>0</v>
      </c>
    </row>
    <row r="3113" spans="1:25" s="8" customFormat="1" x14ac:dyDescent="0.25">
      <c r="A3113" s="70">
        <f t="shared" si="316"/>
        <v>1302.1500000000001</v>
      </c>
      <c r="B3113" s="70">
        <f t="shared" si="299"/>
        <v>44.964775835694226</v>
      </c>
      <c r="C3113" s="70">
        <f t="shared" si="303"/>
        <v>35.646650131553891</v>
      </c>
      <c r="D3113" s="70">
        <f t="shared" si="301"/>
        <v>34.190325183232282</v>
      </c>
      <c r="E3113" s="70">
        <f t="shared" si="302"/>
        <v>35.646650131553891</v>
      </c>
      <c r="G3113" s="70">
        <f t="shared" si="304"/>
        <v>0</v>
      </c>
      <c r="H3113" s="70">
        <f>SUM(G$2085:$G3113)/($A3113-273.15)</f>
        <v>0</v>
      </c>
      <c r="I3113" s="70">
        <f t="shared" si="305"/>
        <v>0</v>
      </c>
      <c r="J3113" s="70">
        <f t="shared" si="306"/>
        <v>0</v>
      </c>
      <c r="K3113" s="70">
        <f t="shared" si="307"/>
        <v>0</v>
      </c>
      <c r="M3113" s="70">
        <f t="shared" si="308"/>
        <v>0</v>
      </c>
      <c r="N3113" s="70">
        <f>SUM($M$2085:M3113)/($A3113-273.15)</f>
        <v>0</v>
      </c>
      <c r="O3113" s="70">
        <f t="shared" si="309"/>
        <v>0</v>
      </c>
      <c r="P3113" s="70">
        <f t="shared" si="310"/>
        <v>0</v>
      </c>
      <c r="Q3113" s="70">
        <f t="shared" si="311"/>
        <v>0</v>
      </c>
      <c r="S3113" s="8" t="e">
        <f t="shared" si="312"/>
        <v>#DIV/0!</v>
      </c>
      <c r="U3113" s="8">
        <f t="shared" si="300"/>
        <v>34.553284835653024</v>
      </c>
      <c r="V3113" s="8">
        <f t="shared" si="313"/>
        <v>0</v>
      </c>
      <c r="W3113" s="70">
        <f>SUM($V$2085:V3113)/($A3113-273.15)</f>
        <v>0</v>
      </c>
      <c r="X3113" s="70">
        <f t="shared" si="314"/>
        <v>0</v>
      </c>
      <c r="Y3113" s="70">
        <f t="shared" si="315"/>
        <v>0</v>
      </c>
    </row>
    <row r="3114" spans="1:25" s="8" customFormat="1" x14ac:dyDescent="0.25">
      <c r="A3114" s="70">
        <f t="shared" si="316"/>
        <v>1303.1500000000001</v>
      </c>
      <c r="B3114" s="70">
        <f t="shared" si="299"/>
        <v>44.97614656105457</v>
      </c>
      <c r="C3114" s="70">
        <f t="shared" si="303"/>
        <v>35.650095679500133</v>
      </c>
      <c r="D3114" s="70">
        <f t="shared" si="301"/>
        <v>34.194421622849035</v>
      </c>
      <c r="E3114" s="70">
        <f t="shared" si="302"/>
        <v>35.650095679500133</v>
      </c>
      <c r="G3114" s="70">
        <f t="shared" si="304"/>
        <v>0</v>
      </c>
      <c r="H3114" s="70">
        <f>SUM(G$2085:$G3114)/($A3114-273.15)</f>
        <v>0</v>
      </c>
      <c r="I3114" s="70">
        <f t="shared" si="305"/>
        <v>0</v>
      </c>
      <c r="J3114" s="70">
        <f t="shared" si="306"/>
        <v>0</v>
      </c>
      <c r="K3114" s="70">
        <f t="shared" si="307"/>
        <v>0</v>
      </c>
      <c r="M3114" s="70">
        <f t="shared" si="308"/>
        <v>0</v>
      </c>
      <c r="N3114" s="70">
        <f>SUM($M$2085:M3114)/($A3114-273.15)</f>
        <v>0</v>
      </c>
      <c r="O3114" s="70">
        <f t="shared" si="309"/>
        <v>0</v>
      </c>
      <c r="P3114" s="70">
        <f t="shared" si="310"/>
        <v>0</v>
      </c>
      <c r="Q3114" s="70">
        <f t="shared" si="311"/>
        <v>0</v>
      </c>
      <c r="S3114" s="8" t="e">
        <f t="shared" si="312"/>
        <v>#DIV/0!</v>
      </c>
      <c r="U3114" s="8">
        <f t="shared" si="300"/>
        <v>34.556395611250444</v>
      </c>
      <c r="V3114" s="8">
        <f t="shared" si="313"/>
        <v>0</v>
      </c>
      <c r="W3114" s="70">
        <f>SUM($V$2085:V3114)/($A3114-273.15)</f>
        <v>0</v>
      </c>
      <c r="X3114" s="70">
        <f t="shared" si="314"/>
        <v>0</v>
      </c>
      <c r="Y3114" s="70">
        <f t="shared" si="315"/>
        <v>0</v>
      </c>
    </row>
    <row r="3115" spans="1:25" s="8" customFormat="1" x14ac:dyDescent="0.25">
      <c r="A3115" s="70">
        <f t="shared" si="316"/>
        <v>1304.1500000000001</v>
      </c>
      <c r="B3115" s="70">
        <f t="shared" ref="B3115:B3178" si="317">21.87+(22.56/1000)*$A3115+(8.489*100000)/$A3115/$A3115-(4*0.000001)*$A3115*$A3115</f>
        <v>44.987511052577084</v>
      </c>
      <c r="C3115" s="70">
        <f t="shared" si="303"/>
        <v>35.653539862830804</v>
      </c>
      <c r="D3115" s="70">
        <f t="shared" si="301"/>
        <v>34.198511935671768</v>
      </c>
      <c r="E3115" s="70">
        <f t="shared" si="302"/>
        <v>35.653539862830804</v>
      </c>
      <c r="G3115" s="70">
        <f t="shared" si="304"/>
        <v>0</v>
      </c>
      <c r="H3115" s="70">
        <f>SUM(G$2085:$G3115)/($A3115-273.15)</f>
        <v>0</v>
      </c>
      <c r="I3115" s="70">
        <f t="shared" si="305"/>
        <v>0</v>
      </c>
      <c r="J3115" s="70">
        <f t="shared" si="306"/>
        <v>0</v>
      </c>
      <c r="K3115" s="70">
        <f t="shared" si="307"/>
        <v>0</v>
      </c>
      <c r="M3115" s="70">
        <f t="shared" si="308"/>
        <v>0</v>
      </c>
      <c r="N3115" s="70">
        <f>SUM($M$2085:M3115)/($A3115-273.15)</f>
        <v>0</v>
      </c>
      <c r="O3115" s="70">
        <f t="shared" si="309"/>
        <v>0</v>
      </c>
      <c r="P3115" s="70">
        <f t="shared" si="310"/>
        <v>0</v>
      </c>
      <c r="Q3115" s="70">
        <f t="shared" si="311"/>
        <v>0</v>
      </c>
      <c r="S3115" s="8" t="e">
        <f t="shared" si="312"/>
        <v>#DIV/0!</v>
      </c>
      <c r="U3115" s="8">
        <f t="shared" si="300"/>
        <v>34.559502109860006</v>
      </c>
      <c r="V3115" s="8">
        <f t="shared" si="313"/>
        <v>0</v>
      </c>
      <c r="W3115" s="70">
        <f>SUM($V$2085:V3115)/($A3115-273.15)</f>
        <v>0</v>
      </c>
      <c r="X3115" s="70">
        <f t="shared" si="314"/>
        <v>0</v>
      </c>
      <c r="Y3115" s="70">
        <f t="shared" si="315"/>
        <v>0</v>
      </c>
    </row>
    <row r="3116" spans="1:25" s="8" customFormat="1" x14ac:dyDescent="0.25">
      <c r="A3116" s="70">
        <f t="shared" si="316"/>
        <v>1305.1500000000001</v>
      </c>
      <c r="B3116" s="70">
        <f t="shared" si="317"/>
        <v>44.998869304850942</v>
      </c>
      <c r="C3116" s="70">
        <f t="shared" si="303"/>
        <v>35.656982683367602</v>
      </c>
      <c r="D3116" s="70">
        <f t="shared" si="301"/>
        <v>34.20259611970544</v>
      </c>
      <c r="E3116" s="70">
        <f t="shared" si="302"/>
        <v>35.656982683367602</v>
      </c>
      <c r="G3116" s="70">
        <f t="shared" si="304"/>
        <v>0</v>
      </c>
      <c r="H3116" s="70">
        <f>SUM(G$2085:$G3116)/($A3116-273.15)</f>
        <v>0</v>
      </c>
      <c r="I3116" s="70">
        <f t="shared" si="305"/>
        <v>0</v>
      </c>
      <c r="J3116" s="70">
        <f t="shared" si="306"/>
        <v>0</v>
      </c>
      <c r="K3116" s="70">
        <f t="shared" si="307"/>
        <v>0</v>
      </c>
      <c r="M3116" s="70">
        <f t="shared" si="308"/>
        <v>0</v>
      </c>
      <c r="N3116" s="70">
        <f>SUM($M$2085:M3116)/($A3116-273.15)</f>
        <v>0</v>
      </c>
      <c r="O3116" s="70">
        <f t="shared" si="309"/>
        <v>0</v>
      </c>
      <c r="P3116" s="70">
        <f t="shared" si="310"/>
        <v>0</v>
      </c>
      <c r="Q3116" s="70">
        <f t="shared" si="311"/>
        <v>0</v>
      </c>
      <c r="S3116" s="8" t="e">
        <f t="shared" si="312"/>
        <v>#DIV/0!</v>
      </c>
      <c r="U3116" s="8">
        <f t="shared" si="300"/>
        <v>34.562604343163194</v>
      </c>
      <c r="V3116" s="8">
        <f t="shared" si="313"/>
        <v>0</v>
      </c>
      <c r="W3116" s="70">
        <f>SUM($V$2085:V3116)/($A3116-273.15)</f>
        <v>0</v>
      </c>
      <c r="X3116" s="70">
        <f t="shared" si="314"/>
        <v>0</v>
      </c>
      <c r="Y3116" s="70">
        <f t="shared" si="315"/>
        <v>0</v>
      </c>
    </row>
    <row r="3117" spans="1:25" s="8" customFormat="1" x14ac:dyDescent="0.25">
      <c r="A3117" s="70">
        <f t="shared" si="316"/>
        <v>1306.1500000000001</v>
      </c>
      <c r="B3117" s="70">
        <f t="shared" si="317"/>
        <v>45.010221312485996</v>
      </c>
      <c r="C3117" s="70">
        <f t="shared" si="303"/>
        <v>35.660424142925208</v>
      </c>
      <c r="D3117" s="70">
        <f t="shared" si="301"/>
        <v>34.20667417296265</v>
      </c>
      <c r="E3117" s="70">
        <f t="shared" si="302"/>
        <v>35.660424142925208</v>
      </c>
      <c r="G3117" s="70">
        <f t="shared" si="304"/>
        <v>0</v>
      </c>
      <c r="H3117" s="70">
        <f>SUM(G$2085:$G3117)/($A3117-273.15)</f>
        <v>0</v>
      </c>
      <c r="I3117" s="70">
        <f t="shared" si="305"/>
        <v>0</v>
      </c>
      <c r="J3117" s="70">
        <f t="shared" si="306"/>
        <v>0</v>
      </c>
      <c r="K3117" s="70">
        <f t="shared" si="307"/>
        <v>0</v>
      </c>
      <c r="M3117" s="70">
        <f t="shared" si="308"/>
        <v>0</v>
      </c>
      <c r="N3117" s="70">
        <f>SUM($M$2085:M3117)/($A3117-273.15)</f>
        <v>0</v>
      </c>
      <c r="O3117" s="70">
        <f t="shared" si="309"/>
        <v>0</v>
      </c>
      <c r="P3117" s="70">
        <f t="shared" si="310"/>
        <v>0</v>
      </c>
      <c r="Q3117" s="70">
        <f t="shared" si="311"/>
        <v>0</v>
      </c>
      <c r="S3117" s="8" t="e">
        <f t="shared" si="312"/>
        <v>#DIV/0!</v>
      </c>
      <c r="U3117" s="8">
        <f t="shared" si="300"/>
        <v>34.56570232279681</v>
      </c>
      <c r="V3117" s="8">
        <f t="shared" si="313"/>
        <v>0</v>
      </c>
      <c r="W3117" s="70">
        <f>SUM($V$2085:V3117)/($A3117-273.15)</f>
        <v>0</v>
      </c>
      <c r="X3117" s="70">
        <f t="shared" si="314"/>
        <v>0</v>
      </c>
      <c r="Y3117" s="70">
        <f t="shared" si="315"/>
        <v>0</v>
      </c>
    </row>
    <row r="3118" spans="1:25" s="8" customFormat="1" x14ac:dyDescent="0.25">
      <c r="A3118" s="70">
        <f t="shared" si="316"/>
        <v>1307.1500000000001</v>
      </c>
      <c r="B3118" s="70">
        <f t="shared" si="317"/>
        <v>45.021567070112759</v>
      </c>
      <c r="C3118" s="70">
        <f t="shared" si="303"/>
        <v>35.66386424331138</v>
      </c>
      <c r="D3118" s="70">
        <f t="shared" si="301"/>
        <v>34.210746093463584</v>
      </c>
      <c r="E3118" s="70">
        <f t="shared" si="302"/>
        <v>35.66386424331138</v>
      </c>
      <c r="G3118" s="70">
        <f t="shared" si="304"/>
        <v>0</v>
      </c>
      <c r="H3118" s="70">
        <f>SUM(G$2085:$G3118)/($A3118-273.15)</f>
        <v>0</v>
      </c>
      <c r="I3118" s="70">
        <f t="shared" si="305"/>
        <v>0</v>
      </c>
      <c r="J3118" s="70">
        <f t="shared" si="306"/>
        <v>0</v>
      </c>
      <c r="K3118" s="70">
        <f t="shared" si="307"/>
        <v>0</v>
      </c>
      <c r="M3118" s="70">
        <f t="shared" si="308"/>
        <v>0</v>
      </c>
      <c r="N3118" s="70">
        <f>SUM($M$2085:M3118)/($A3118-273.15)</f>
        <v>0</v>
      </c>
      <c r="O3118" s="70">
        <f t="shared" si="309"/>
        <v>0</v>
      </c>
      <c r="P3118" s="70">
        <f t="shared" si="310"/>
        <v>0</v>
      </c>
      <c r="Q3118" s="70">
        <f t="shared" si="311"/>
        <v>0</v>
      </c>
      <c r="S3118" s="8" t="e">
        <f t="shared" si="312"/>
        <v>#DIV/0!</v>
      </c>
      <c r="U3118" s="8">
        <f t="shared" si="300"/>
        <v>34.568796060353165</v>
      </c>
      <c r="V3118" s="8">
        <f t="shared" si="313"/>
        <v>0</v>
      </c>
      <c r="W3118" s="70">
        <f>SUM($V$2085:V3118)/($A3118-273.15)</f>
        <v>0</v>
      </c>
      <c r="X3118" s="70">
        <f t="shared" si="314"/>
        <v>0</v>
      </c>
      <c r="Y3118" s="70">
        <f t="shared" si="315"/>
        <v>0</v>
      </c>
    </row>
    <row r="3119" spans="1:25" s="8" customFormat="1" x14ac:dyDescent="0.25">
      <c r="A3119" s="70">
        <f t="shared" si="316"/>
        <v>1308.1500000000001</v>
      </c>
      <c r="B3119" s="70">
        <f t="shared" si="317"/>
        <v>45.032906572382231</v>
      </c>
      <c r="C3119" s="70">
        <f t="shared" si="303"/>
        <v>35.667302986326973</v>
      </c>
      <c r="D3119" s="70">
        <f t="shared" si="301"/>
        <v>34.214811879236017</v>
      </c>
      <c r="E3119" s="70">
        <f t="shared" si="302"/>
        <v>35.667302986326973</v>
      </c>
      <c r="G3119" s="70">
        <f t="shared" si="304"/>
        <v>0</v>
      </c>
      <c r="H3119" s="70">
        <f>SUM(G$2085:$G3119)/($A3119-273.15)</f>
        <v>0</v>
      </c>
      <c r="I3119" s="70">
        <f t="shared" si="305"/>
        <v>0</v>
      </c>
      <c r="J3119" s="70">
        <f t="shared" si="306"/>
        <v>0</v>
      </c>
      <c r="K3119" s="70">
        <f t="shared" si="307"/>
        <v>0</v>
      </c>
      <c r="M3119" s="70">
        <f t="shared" si="308"/>
        <v>0</v>
      </c>
      <c r="N3119" s="70">
        <f>SUM($M$2085:M3119)/($A3119-273.15)</f>
        <v>0</v>
      </c>
      <c r="O3119" s="70">
        <f t="shared" si="309"/>
        <v>0</v>
      </c>
      <c r="P3119" s="70">
        <f t="shared" si="310"/>
        <v>0</v>
      </c>
      <c r="Q3119" s="70">
        <f t="shared" si="311"/>
        <v>0</v>
      </c>
      <c r="S3119" s="8" t="e">
        <f t="shared" si="312"/>
        <v>#DIV/0!</v>
      </c>
      <c r="U3119" s="8">
        <f t="shared" si="300"/>
        <v>34.571885567380271</v>
      </c>
      <c r="V3119" s="8">
        <f t="shared" si="313"/>
        <v>0</v>
      </c>
      <c r="W3119" s="70">
        <f>SUM($V$2085:V3119)/($A3119-273.15)</f>
        <v>0</v>
      </c>
      <c r="X3119" s="70">
        <f t="shared" si="314"/>
        <v>0</v>
      </c>
      <c r="Y3119" s="70">
        <f t="shared" si="315"/>
        <v>0</v>
      </c>
    </row>
    <row r="3120" spans="1:25" s="8" customFormat="1" x14ac:dyDescent="0.25">
      <c r="A3120" s="70">
        <f t="shared" si="316"/>
        <v>1309.1500000000001</v>
      </c>
      <c r="B3120" s="70">
        <f t="shared" si="317"/>
        <v>45.044239813965824</v>
      </c>
      <c r="C3120" s="70">
        <f t="shared" si="303"/>
        <v>35.670740373765952</v>
      </c>
      <c r="D3120" s="70">
        <f t="shared" si="301"/>
        <v>34.218871528315219</v>
      </c>
      <c r="E3120" s="70">
        <f t="shared" si="302"/>
        <v>35.670740373765952</v>
      </c>
      <c r="G3120" s="70">
        <f t="shared" si="304"/>
        <v>0</v>
      </c>
      <c r="H3120" s="70">
        <f>SUM(G$2085:$G3120)/($A3120-273.15)</f>
        <v>0</v>
      </c>
      <c r="I3120" s="70">
        <f t="shared" si="305"/>
        <v>0</v>
      </c>
      <c r="J3120" s="70">
        <f t="shared" si="306"/>
        <v>0</v>
      </c>
      <c r="K3120" s="70">
        <f t="shared" si="307"/>
        <v>0</v>
      </c>
      <c r="M3120" s="70">
        <f t="shared" si="308"/>
        <v>0</v>
      </c>
      <c r="N3120" s="70">
        <f>SUM($M$2085:M3120)/($A3120-273.15)</f>
        <v>0</v>
      </c>
      <c r="O3120" s="70">
        <f t="shared" si="309"/>
        <v>0</v>
      </c>
      <c r="P3120" s="70">
        <f t="shared" si="310"/>
        <v>0</v>
      </c>
      <c r="Q3120" s="70">
        <f t="shared" si="311"/>
        <v>0</v>
      </c>
      <c r="S3120" s="8" t="e">
        <f t="shared" si="312"/>
        <v>#DIV/0!</v>
      </c>
      <c r="U3120" s="8">
        <f t="shared" si="300"/>
        <v>34.574970855382048</v>
      </c>
      <c r="V3120" s="8">
        <f t="shared" si="313"/>
        <v>0</v>
      </c>
      <c r="W3120" s="70">
        <f>SUM($V$2085:V3120)/($A3120-273.15)</f>
        <v>0</v>
      </c>
      <c r="X3120" s="70">
        <f t="shared" si="314"/>
        <v>0</v>
      </c>
      <c r="Y3120" s="70">
        <f t="shared" si="315"/>
        <v>0</v>
      </c>
    </row>
    <row r="3121" spans="1:25" s="8" customFormat="1" x14ac:dyDescent="0.25">
      <c r="A3121" s="70">
        <f t="shared" si="316"/>
        <v>1310.1500000000001</v>
      </c>
      <c r="B3121" s="70">
        <f t="shared" si="317"/>
        <v>45.055566789555307</v>
      </c>
      <c r="C3121" s="70">
        <f t="shared" si="303"/>
        <v>35.674176407415473</v>
      </c>
      <c r="D3121" s="70">
        <f t="shared" si="301"/>
        <v>34.222925038743973</v>
      </c>
      <c r="E3121" s="70">
        <f t="shared" si="302"/>
        <v>35.674176407415473</v>
      </c>
      <c r="G3121" s="70">
        <f t="shared" si="304"/>
        <v>0</v>
      </c>
      <c r="H3121" s="70">
        <f>SUM(G$2085:$G3121)/($A3121-273.15)</f>
        <v>0</v>
      </c>
      <c r="I3121" s="70">
        <f t="shared" si="305"/>
        <v>0</v>
      </c>
      <c r="J3121" s="70">
        <f t="shared" si="306"/>
        <v>0</v>
      </c>
      <c r="K3121" s="70">
        <f t="shared" si="307"/>
        <v>0</v>
      </c>
      <c r="M3121" s="70">
        <f t="shared" si="308"/>
        <v>0</v>
      </c>
      <c r="N3121" s="70">
        <f>SUM($M$2085:M3121)/($A3121-273.15)</f>
        <v>0</v>
      </c>
      <c r="O3121" s="70">
        <f t="shared" si="309"/>
        <v>0</v>
      </c>
      <c r="P3121" s="70">
        <f t="shared" si="310"/>
        <v>0</v>
      </c>
      <c r="Q3121" s="70">
        <f t="shared" si="311"/>
        <v>0</v>
      </c>
      <c r="S3121" s="8" t="e">
        <f t="shared" si="312"/>
        <v>#DIV/0!</v>
      </c>
      <c r="U3121" s="8">
        <f t="shared" si="300"/>
        <v>34.578051935818522</v>
      </c>
      <c r="V3121" s="8">
        <f t="shared" si="313"/>
        <v>0</v>
      </c>
      <c r="W3121" s="70">
        <f>SUM($V$2085:V3121)/($A3121-273.15)</f>
        <v>0</v>
      </c>
      <c r="X3121" s="70">
        <f t="shared" si="314"/>
        <v>0</v>
      </c>
      <c r="Y3121" s="70">
        <f t="shared" si="315"/>
        <v>0</v>
      </c>
    </row>
    <row r="3122" spans="1:25" s="8" customFormat="1" x14ac:dyDescent="0.25">
      <c r="A3122" s="70">
        <f t="shared" si="316"/>
        <v>1311.15</v>
      </c>
      <c r="B3122" s="70">
        <f t="shared" si="317"/>
        <v>45.066887493862652</v>
      </c>
      <c r="C3122" s="70">
        <f t="shared" si="303"/>
        <v>35.677611089055844</v>
      </c>
      <c r="D3122" s="70">
        <f t="shared" si="301"/>
        <v>34.226972408572536</v>
      </c>
      <c r="E3122" s="70">
        <f t="shared" si="302"/>
        <v>35.677611089055844</v>
      </c>
      <c r="G3122" s="70">
        <f t="shared" si="304"/>
        <v>0</v>
      </c>
      <c r="H3122" s="70">
        <f>SUM(G$2085:$G3122)/($A3122-273.15)</f>
        <v>0</v>
      </c>
      <c r="I3122" s="70">
        <f t="shared" si="305"/>
        <v>0</v>
      </c>
      <c r="J3122" s="70">
        <f t="shared" si="306"/>
        <v>0</v>
      </c>
      <c r="K3122" s="70">
        <f t="shared" si="307"/>
        <v>0</v>
      </c>
      <c r="M3122" s="70">
        <f t="shared" si="308"/>
        <v>0</v>
      </c>
      <c r="N3122" s="70">
        <f>SUM($M$2085:M3122)/($A3122-273.15)</f>
        <v>0</v>
      </c>
      <c r="O3122" s="70">
        <f t="shared" si="309"/>
        <v>0</v>
      </c>
      <c r="P3122" s="70">
        <f t="shared" si="310"/>
        <v>0</v>
      </c>
      <c r="Q3122" s="70">
        <f t="shared" si="311"/>
        <v>0</v>
      </c>
      <c r="S3122" s="8" t="e">
        <f t="shared" si="312"/>
        <v>#DIV/0!</v>
      </c>
      <c r="U3122" s="8">
        <f t="shared" si="300"/>
        <v>34.581128820106052</v>
      </c>
      <c r="V3122" s="8">
        <f t="shared" si="313"/>
        <v>0</v>
      </c>
      <c r="W3122" s="70">
        <f>SUM($V$2085:V3122)/($A3122-273.15)</f>
        <v>0</v>
      </c>
      <c r="X3122" s="70">
        <f t="shared" si="314"/>
        <v>0</v>
      </c>
      <c r="Y3122" s="70">
        <f t="shared" si="315"/>
        <v>0</v>
      </c>
    </row>
    <row r="3123" spans="1:25" s="8" customFormat="1" x14ac:dyDescent="0.25">
      <c r="A3123" s="70">
        <f t="shared" si="316"/>
        <v>1312.15</v>
      </c>
      <c r="B3123" s="70">
        <f t="shared" si="317"/>
        <v>45.078201921619993</v>
      </c>
      <c r="C3123" s="70">
        <f t="shared" si="303"/>
        <v>35.681044420460609</v>
      </c>
      <c r="D3123" s="70">
        <f t="shared" si="301"/>
        <v>34.231013635858574</v>
      </c>
      <c r="E3123" s="70">
        <f t="shared" si="302"/>
        <v>35.681044420460609</v>
      </c>
      <c r="G3123" s="70">
        <f t="shared" si="304"/>
        <v>0</v>
      </c>
      <c r="H3123" s="70">
        <f>SUM(G$2085:$G3123)/($A3123-273.15)</f>
        <v>0</v>
      </c>
      <c r="I3123" s="70">
        <f t="shared" si="305"/>
        <v>0</v>
      </c>
      <c r="J3123" s="70">
        <f t="shared" si="306"/>
        <v>0</v>
      </c>
      <c r="K3123" s="70">
        <f t="shared" si="307"/>
        <v>0</v>
      </c>
      <c r="M3123" s="70">
        <f t="shared" si="308"/>
        <v>0</v>
      </c>
      <c r="N3123" s="70">
        <f>SUM($M$2085:M3123)/($A3123-273.15)</f>
        <v>0</v>
      </c>
      <c r="O3123" s="70">
        <f t="shared" si="309"/>
        <v>0</v>
      </c>
      <c r="P3123" s="70">
        <f t="shared" si="310"/>
        <v>0</v>
      </c>
      <c r="Q3123" s="70">
        <f t="shared" si="311"/>
        <v>0</v>
      </c>
      <c r="S3123" s="8" t="e">
        <f t="shared" si="312"/>
        <v>#DIV/0!</v>
      </c>
      <c r="U3123" s="8">
        <f t="shared" si="300"/>
        <v>34.584201519617515</v>
      </c>
      <c r="V3123" s="8">
        <f t="shared" si="313"/>
        <v>0</v>
      </c>
      <c r="W3123" s="70">
        <f>SUM($V$2085:V3123)/($A3123-273.15)</f>
        <v>0</v>
      </c>
      <c r="X3123" s="70">
        <f t="shared" si="314"/>
        <v>0</v>
      </c>
      <c r="Y3123" s="70">
        <f t="shared" si="315"/>
        <v>0</v>
      </c>
    </row>
    <row r="3124" spans="1:25" s="8" customFormat="1" x14ac:dyDescent="0.25">
      <c r="A3124" s="70">
        <f t="shared" si="316"/>
        <v>1313.15</v>
      </c>
      <c r="B3124" s="70">
        <f t="shared" si="317"/>
        <v>45.089510067579504</v>
      </c>
      <c r="C3124" s="70">
        <f t="shared" si="303"/>
        <v>35.684476403396552</v>
      </c>
      <c r="D3124" s="70">
        <f t="shared" si="301"/>
        <v>34.235048718667159</v>
      </c>
      <c r="E3124" s="70">
        <f t="shared" si="302"/>
        <v>35.684476403396552</v>
      </c>
      <c r="G3124" s="70">
        <f t="shared" si="304"/>
        <v>0</v>
      </c>
      <c r="H3124" s="70">
        <f>SUM(G$2085:$G3124)/($A3124-273.15)</f>
        <v>0</v>
      </c>
      <c r="I3124" s="70">
        <f t="shared" si="305"/>
        <v>0</v>
      </c>
      <c r="J3124" s="70">
        <f t="shared" si="306"/>
        <v>0</v>
      </c>
      <c r="K3124" s="70">
        <f t="shared" si="307"/>
        <v>0</v>
      </c>
      <c r="M3124" s="70">
        <f t="shared" si="308"/>
        <v>0</v>
      </c>
      <c r="N3124" s="70">
        <f>SUM($M$2085:M3124)/($A3124-273.15)</f>
        <v>0</v>
      </c>
      <c r="O3124" s="70">
        <f t="shared" si="309"/>
        <v>0</v>
      </c>
      <c r="P3124" s="70">
        <f t="shared" si="310"/>
        <v>0</v>
      </c>
      <c r="Q3124" s="70">
        <f t="shared" si="311"/>
        <v>0</v>
      </c>
      <c r="S3124" s="8" t="e">
        <f t="shared" si="312"/>
        <v>#DIV/0!</v>
      </c>
      <c r="U3124" s="8">
        <f t="shared" si="300"/>
        <v>34.587270045682473</v>
      </c>
      <c r="V3124" s="8">
        <f t="shared" si="313"/>
        <v>0</v>
      </c>
      <c r="W3124" s="70">
        <f>SUM($V$2085:V3124)/($A3124-273.15)</f>
        <v>0</v>
      </c>
      <c r="X3124" s="70">
        <f t="shared" si="314"/>
        <v>0</v>
      </c>
      <c r="Y3124" s="70">
        <f t="shared" si="315"/>
        <v>0</v>
      </c>
    </row>
    <row r="3125" spans="1:25" s="8" customFormat="1" x14ac:dyDescent="0.25">
      <c r="A3125" s="70">
        <f t="shared" si="316"/>
        <v>1314.15</v>
      </c>
      <c r="B3125" s="70">
        <f t="shared" si="317"/>
        <v>45.100811926513352</v>
      </c>
      <c r="C3125" s="70">
        <f t="shared" si="303"/>
        <v>35.687907039623731</v>
      </c>
      <c r="D3125" s="70">
        <f t="shared" si="301"/>
        <v>34.239077655070695</v>
      </c>
      <c r="E3125" s="70">
        <f t="shared" si="302"/>
        <v>35.687907039623731</v>
      </c>
      <c r="G3125" s="70">
        <f t="shared" si="304"/>
        <v>0</v>
      </c>
      <c r="H3125" s="70">
        <f>SUM(G$2085:$G3125)/($A3125-273.15)</f>
        <v>0</v>
      </c>
      <c r="I3125" s="70">
        <f t="shared" si="305"/>
        <v>0</v>
      </c>
      <c r="J3125" s="70">
        <f t="shared" si="306"/>
        <v>0</v>
      </c>
      <c r="K3125" s="70">
        <f t="shared" si="307"/>
        <v>0</v>
      </c>
      <c r="M3125" s="70">
        <f t="shared" si="308"/>
        <v>0</v>
      </c>
      <c r="N3125" s="70">
        <f>SUM($M$2085:M3125)/($A3125-273.15)</f>
        <v>0</v>
      </c>
      <c r="O3125" s="70">
        <f t="shared" si="309"/>
        <v>0</v>
      </c>
      <c r="P3125" s="70">
        <f t="shared" si="310"/>
        <v>0</v>
      </c>
      <c r="Q3125" s="70">
        <f t="shared" si="311"/>
        <v>0</v>
      </c>
      <c r="S3125" s="8" t="e">
        <f t="shared" si="312"/>
        <v>#DIV/0!</v>
      </c>
      <c r="U3125" s="8">
        <f t="shared" si="300"/>
        <v>34.590334409587427</v>
      </c>
      <c r="V3125" s="8">
        <f t="shared" si="313"/>
        <v>0</v>
      </c>
      <c r="W3125" s="70">
        <f>SUM($V$2085:V3125)/($A3125-273.15)</f>
        <v>0</v>
      </c>
      <c r="X3125" s="70">
        <f t="shared" si="314"/>
        <v>0</v>
      </c>
      <c r="Y3125" s="70">
        <f t="shared" si="315"/>
        <v>0</v>
      </c>
    </row>
    <row r="3126" spans="1:25" s="8" customFormat="1" x14ac:dyDescent="0.25">
      <c r="A3126" s="70">
        <f t="shared" si="316"/>
        <v>1315.15</v>
      </c>
      <c r="B3126" s="70">
        <f t="shared" si="317"/>
        <v>45.112107493213514</v>
      </c>
      <c r="C3126" s="70">
        <f t="shared" si="303"/>
        <v>35.691336330895545</v>
      </c>
      <c r="D3126" s="70">
        <f t="shared" si="301"/>
        <v>34.24310044314894</v>
      </c>
      <c r="E3126" s="70">
        <f t="shared" si="302"/>
        <v>35.691336330895545</v>
      </c>
      <c r="G3126" s="70">
        <f t="shared" si="304"/>
        <v>0</v>
      </c>
      <c r="H3126" s="70">
        <f>SUM(G$2085:$G3126)/($A3126-273.15)</f>
        <v>0</v>
      </c>
      <c r="I3126" s="70">
        <f t="shared" si="305"/>
        <v>0</v>
      </c>
      <c r="J3126" s="70">
        <f t="shared" si="306"/>
        <v>0</v>
      </c>
      <c r="K3126" s="70">
        <f t="shared" si="307"/>
        <v>0</v>
      </c>
      <c r="M3126" s="70">
        <f t="shared" si="308"/>
        <v>0</v>
      </c>
      <c r="N3126" s="70">
        <f>SUM($M$2085:M3126)/($A3126-273.15)</f>
        <v>0</v>
      </c>
      <c r="O3126" s="70">
        <f t="shared" si="309"/>
        <v>0</v>
      </c>
      <c r="P3126" s="70">
        <f t="shared" si="310"/>
        <v>0</v>
      </c>
      <c r="Q3126" s="70">
        <f t="shared" si="311"/>
        <v>0</v>
      </c>
      <c r="S3126" s="8" t="e">
        <f t="shared" si="312"/>
        <v>#DIV/0!</v>
      </c>
      <c r="U3126" s="8">
        <f t="shared" si="300"/>
        <v>34.593394622575964</v>
      </c>
      <c r="V3126" s="8">
        <f t="shared" si="313"/>
        <v>0</v>
      </c>
      <c r="W3126" s="70">
        <f>SUM($V$2085:V3126)/($A3126-273.15)</f>
        <v>0</v>
      </c>
      <c r="X3126" s="70">
        <f t="shared" si="314"/>
        <v>0</v>
      </c>
      <c r="Y3126" s="70">
        <f t="shared" si="315"/>
        <v>0</v>
      </c>
    </row>
    <row r="3127" spans="1:25" s="8" customFormat="1" x14ac:dyDescent="0.25">
      <c r="A3127" s="70">
        <f t="shared" si="316"/>
        <v>1316.15</v>
      </c>
      <c r="B3127" s="70">
        <f t="shared" si="317"/>
        <v>45.123396762491794</v>
      </c>
      <c r="C3127" s="70">
        <f t="shared" si="303"/>
        <v>35.694764278958715</v>
      </c>
      <c r="D3127" s="70">
        <f t="shared" si="301"/>
        <v>34.247117080988929</v>
      </c>
      <c r="E3127" s="70">
        <f t="shared" si="302"/>
        <v>35.694764278958715</v>
      </c>
      <c r="G3127" s="70">
        <f t="shared" si="304"/>
        <v>0</v>
      </c>
      <c r="H3127" s="70">
        <f>SUM(G$2085:$G3127)/($A3127-273.15)</f>
        <v>0</v>
      </c>
      <c r="I3127" s="70">
        <f t="shared" si="305"/>
        <v>0</v>
      </c>
      <c r="J3127" s="70">
        <f t="shared" si="306"/>
        <v>0</v>
      </c>
      <c r="K3127" s="70">
        <f t="shared" si="307"/>
        <v>0</v>
      </c>
      <c r="M3127" s="70">
        <f t="shared" si="308"/>
        <v>0</v>
      </c>
      <c r="N3127" s="70">
        <f>SUM($M$2085:M3127)/($A3127-273.15)</f>
        <v>0</v>
      </c>
      <c r="O3127" s="70">
        <f t="shared" si="309"/>
        <v>0</v>
      </c>
      <c r="P3127" s="70">
        <f t="shared" si="310"/>
        <v>0</v>
      </c>
      <c r="Q3127" s="70">
        <f t="shared" si="311"/>
        <v>0</v>
      </c>
      <c r="S3127" s="8" t="e">
        <f t="shared" si="312"/>
        <v>#DIV/0!</v>
      </c>
      <c r="U3127" s="8">
        <f t="shared" si="300"/>
        <v>34.596450695848986</v>
      </c>
      <c r="V3127" s="8">
        <f t="shared" si="313"/>
        <v>0</v>
      </c>
      <c r="W3127" s="70">
        <f>SUM($V$2085:V3127)/($A3127-273.15)</f>
        <v>0</v>
      </c>
      <c r="X3127" s="70">
        <f t="shared" si="314"/>
        <v>0</v>
      </c>
      <c r="Y3127" s="70">
        <f t="shared" si="315"/>
        <v>0</v>
      </c>
    </row>
    <row r="3128" spans="1:25" s="8" customFormat="1" x14ac:dyDescent="0.25">
      <c r="A3128" s="70">
        <f t="shared" si="316"/>
        <v>1317.15</v>
      </c>
      <c r="B3128" s="70">
        <f t="shared" si="317"/>
        <v>45.134679729179645</v>
      </c>
      <c r="C3128" s="70">
        <f t="shared" si="303"/>
        <v>35.698190885553323</v>
      </c>
      <c r="D3128" s="70">
        <f t="shared" si="301"/>
        <v>34.251127566684971</v>
      </c>
      <c r="E3128" s="70">
        <f t="shared" si="302"/>
        <v>35.698190885553323</v>
      </c>
      <c r="G3128" s="70">
        <f t="shared" si="304"/>
        <v>0</v>
      </c>
      <c r="H3128" s="70">
        <f>SUM(G$2085:$G3128)/($A3128-273.15)</f>
        <v>0</v>
      </c>
      <c r="I3128" s="70">
        <f t="shared" si="305"/>
        <v>0</v>
      </c>
      <c r="J3128" s="70">
        <f t="shared" si="306"/>
        <v>0</v>
      </c>
      <c r="K3128" s="70">
        <f t="shared" si="307"/>
        <v>0</v>
      </c>
      <c r="M3128" s="70">
        <f t="shared" si="308"/>
        <v>0</v>
      </c>
      <c r="N3128" s="70">
        <f>SUM($M$2085:M3128)/($A3128-273.15)</f>
        <v>0</v>
      </c>
      <c r="O3128" s="70">
        <f t="shared" si="309"/>
        <v>0</v>
      </c>
      <c r="P3128" s="70">
        <f t="shared" si="310"/>
        <v>0</v>
      </c>
      <c r="Q3128" s="70">
        <f t="shared" si="311"/>
        <v>0</v>
      </c>
      <c r="S3128" s="8" t="e">
        <f t="shared" si="312"/>
        <v>#DIV/0!</v>
      </c>
      <c r="U3128" s="8">
        <f t="shared" si="300"/>
        <v>34.599502640564886</v>
      </c>
      <c r="V3128" s="8">
        <f t="shared" si="313"/>
        <v>0</v>
      </c>
      <c r="W3128" s="70">
        <f>SUM($V$2085:V3128)/($A3128-273.15)</f>
        <v>0</v>
      </c>
      <c r="X3128" s="70">
        <f t="shared" si="314"/>
        <v>0</v>
      </c>
      <c r="Y3128" s="70">
        <f t="shared" si="315"/>
        <v>0</v>
      </c>
    </row>
    <row r="3129" spans="1:25" s="8" customFormat="1" x14ac:dyDescent="0.25">
      <c r="A3129" s="70">
        <f t="shared" si="316"/>
        <v>1318.15</v>
      </c>
      <c r="B3129" s="70">
        <f t="shared" si="317"/>
        <v>45.145956388128155</v>
      </c>
      <c r="C3129" s="70">
        <f t="shared" si="303"/>
        <v>35.701616152412868</v>
      </c>
      <c r="D3129" s="70">
        <f t="shared" si="301"/>
        <v>34.25513189833859</v>
      </c>
      <c r="E3129" s="70">
        <f t="shared" si="302"/>
        <v>35.701616152412868</v>
      </c>
      <c r="G3129" s="70">
        <f t="shared" si="304"/>
        <v>0</v>
      </c>
      <c r="H3129" s="70">
        <f>SUM(G$2085:$G3129)/($A3129-273.15)</f>
        <v>0</v>
      </c>
      <c r="I3129" s="70">
        <f t="shared" si="305"/>
        <v>0</v>
      </c>
      <c r="J3129" s="70">
        <f t="shared" si="306"/>
        <v>0</v>
      </c>
      <c r="K3129" s="70">
        <f t="shared" si="307"/>
        <v>0</v>
      </c>
      <c r="M3129" s="70">
        <f t="shared" si="308"/>
        <v>0</v>
      </c>
      <c r="N3129" s="70">
        <f>SUM($M$2085:M3129)/($A3129-273.15)</f>
        <v>0</v>
      </c>
      <c r="O3129" s="70">
        <f t="shared" si="309"/>
        <v>0</v>
      </c>
      <c r="P3129" s="70">
        <f t="shared" si="310"/>
        <v>0</v>
      </c>
      <c r="Q3129" s="70">
        <f t="shared" si="311"/>
        <v>0</v>
      </c>
      <c r="S3129" s="8" t="e">
        <f t="shared" si="312"/>
        <v>#DIV/0!</v>
      </c>
      <c r="U3129" s="8">
        <f t="shared" si="300"/>
        <v>34.602550467839748</v>
      </c>
      <c r="V3129" s="8">
        <f t="shared" si="313"/>
        <v>0</v>
      </c>
      <c r="W3129" s="70">
        <f>SUM($V$2085:V3129)/($A3129-273.15)</f>
        <v>0</v>
      </c>
      <c r="X3129" s="70">
        <f t="shared" si="314"/>
        <v>0</v>
      </c>
      <c r="Y3129" s="70">
        <f t="shared" si="315"/>
        <v>0</v>
      </c>
    </row>
    <row r="3130" spans="1:25" s="8" customFormat="1" x14ac:dyDescent="0.25">
      <c r="A3130" s="70">
        <f t="shared" si="316"/>
        <v>1319.15</v>
      </c>
      <c r="B3130" s="70">
        <f t="shared" si="317"/>
        <v>45.157226734207889</v>
      </c>
      <c r="C3130" s="70">
        <f t="shared" si="303"/>
        <v>35.705040081264279</v>
      </c>
      <c r="D3130" s="70">
        <f t="shared" si="301"/>
        <v>34.25913007405849</v>
      </c>
      <c r="E3130" s="70">
        <f t="shared" si="302"/>
        <v>35.705040081264279</v>
      </c>
      <c r="G3130" s="70">
        <f t="shared" si="304"/>
        <v>0</v>
      </c>
      <c r="H3130" s="70">
        <f>SUM(G$2085:$G3130)/($A3130-273.15)</f>
        <v>0</v>
      </c>
      <c r="I3130" s="70">
        <f t="shared" si="305"/>
        <v>0</v>
      </c>
      <c r="J3130" s="70">
        <f t="shared" si="306"/>
        <v>0</v>
      </c>
      <c r="K3130" s="70">
        <f t="shared" si="307"/>
        <v>0</v>
      </c>
      <c r="M3130" s="70">
        <f t="shared" si="308"/>
        <v>0</v>
      </c>
      <c r="N3130" s="70">
        <f>SUM($M$2085:M3130)/($A3130-273.15)</f>
        <v>0</v>
      </c>
      <c r="O3130" s="70">
        <f t="shared" si="309"/>
        <v>0</v>
      </c>
      <c r="P3130" s="70">
        <f t="shared" si="310"/>
        <v>0</v>
      </c>
      <c r="Q3130" s="70">
        <f t="shared" si="311"/>
        <v>0</v>
      </c>
      <c r="S3130" s="8" t="e">
        <f t="shared" si="312"/>
        <v>#DIV/0!</v>
      </c>
      <c r="U3130" s="8">
        <f t="shared" si="300"/>
        <v>34.605594188747546</v>
      </c>
      <c r="V3130" s="8">
        <f t="shared" si="313"/>
        <v>0</v>
      </c>
      <c r="W3130" s="70">
        <f>SUM($V$2085:V3130)/($A3130-273.15)</f>
        <v>0</v>
      </c>
      <c r="X3130" s="70">
        <f t="shared" si="314"/>
        <v>0</v>
      </c>
      <c r="Y3130" s="70">
        <f t="shared" si="315"/>
        <v>0</v>
      </c>
    </row>
    <row r="3131" spans="1:25" s="8" customFormat="1" x14ac:dyDescent="0.25">
      <c r="A3131" s="70">
        <f t="shared" si="316"/>
        <v>1320.15</v>
      </c>
      <c r="B3131" s="70">
        <f t="shared" si="317"/>
        <v>45.168490762308856</v>
      </c>
      <c r="C3131" s="70">
        <f t="shared" si="303"/>
        <v>35.708462673827938</v>
      </c>
      <c r="D3131" s="70">
        <f t="shared" si="301"/>
        <v>34.263122091960561</v>
      </c>
      <c r="E3131" s="70">
        <f t="shared" si="302"/>
        <v>35.708462673827938</v>
      </c>
      <c r="G3131" s="70">
        <f t="shared" si="304"/>
        <v>0</v>
      </c>
      <c r="H3131" s="70">
        <f>SUM(G$2085:$G3131)/($A3131-273.15)</f>
        <v>0</v>
      </c>
      <c r="I3131" s="70">
        <f t="shared" si="305"/>
        <v>0</v>
      </c>
      <c r="J3131" s="70">
        <f t="shared" si="306"/>
        <v>0</v>
      </c>
      <c r="K3131" s="70">
        <f t="shared" si="307"/>
        <v>0</v>
      </c>
      <c r="M3131" s="70">
        <f t="shared" si="308"/>
        <v>0</v>
      </c>
      <c r="N3131" s="70">
        <f>SUM($M$2085:M3131)/($A3131-273.15)</f>
        <v>0</v>
      </c>
      <c r="O3131" s="70">
        <f t="shared" si="309"/>
        <v>0</v>
      </c>
      <c r="P3131" s="70">
        <f t="shared" si="310"/>
        <v>0</v>
      </c>
      <c r="Q3131" s="70">
        <f t="shared" si="311"/>
        <v>0</v>
      </c>
      <c r="S3131" s="8" t="e">
        <f t="shared" si="312"/>
        <v>#DIV/0!</v>
      </c>
      <c r="U3131" s="8">
        <f t="shared" si="300"/>
        <v>34.608633814320306</v>
      </c>
      <c r="V3131" s="8">
        <f t="shared" si="313"/>
        <v>0</v>
      </c>
      <c r="W3131" s="70">
        <f>SUM($V$2085:V3131)/($A3131-273.15)</f>
        <v>0</v>
      </c>
      <c r="X3131" s="70">
        <f t="shared" si="314"/>
        <v>0</v>
      </c>
      <c r="Y3131" s="70">
        <f t="shared" si="315"/>
        <v>0</v>
      </c>
    </row>
    <row r="3132" spans="1:25" s="8" customFormat="1" x14ac:dyDescent="0.25">
      <c r="A3132" s="70">
        <f t="shared" si="316"/>
        <v>1321.15</v>
      </c>
      <c r="B3132" s="70">
        <f t="shared" si="317"/>
        <v>45.179748467340374</v>
      </c>
      <c r="C3132" s="70">
        <f t="shared" si="303"/>
        <v>35.711883931817731</v>
      </c>
      <c r="D3132" s="70">
        <f t="shared" si="301"/>
        <v>34.267107950167819</v>
      </c>
      <c r="E3132" s="70">
        <f t="shared" si="302"/>
        <v>35.711883931817731</v>
      </c>
      <c r="G3132" s="70">
        <f t="shared" si="304"/>
        <v>0</v>
      </c>
      <c r="H3132" s="70">
        <f>SUM(G$2085:$G3132)/($A3132-273.15)</f>
        <v>0</v>
      </c>
      <c r="I3132" s="70">
        <f t="shared" si="305"/>
        <v>0</v>
      </c>
      <c r="J3132" s="70">
        <f t="shared" si="306"/>
        <v>0</v>
      </c>
      <c r="K3132" s="70">
        <f t="shared" si="307"/>
        <v>0</v>
      </c>
      <c r="M3132" s="70">
        <f t="shared" si="308"/>
        <v>0</v>
      </c>
      <c r="N3132" s="70">
        <f>SUM($M$2085:M3132)/($A3132-273.15)</f>
        <v>0</v>
      </c>
      <c r="O3132" s="70">
        <f t="shared" si="309"/>
        <v>0</v>
      </c>
      <c r="P3132" s="70">
        <f t="shared" si="310"/>
        <v>0</v>
      </c>
      <c r="Q3132" s="70">
        <f t="shared" si="311"/>
        <v>0</v>
      </c>
      <c r="S3132" s="8" t="e">
        <f t="shared" si="312"/>
        <v>#DIV/0!</v>
      </c>
      <c r="U3132" s="8">
        <f t="shared" si="300"/>
        <v>34.611669355548351</v>
      </c>
      <c r="V3132" s="8">
        <f t="shared" si="313"/>
        <v>0</v>
      </c>
      <c r="W3132" s="70">
        <f>SUM($V$2085:V3132)/($A3132-273.15)</f>
        <v>0</v>
      </c>
      <c r="X3132" s="70">
        <f t="shared" si="314"/>
        <v>0</v>
      </c>
      <c r="Y3132" s="70">
        <f t="shared" si="315"/>
        <v>0</v>
      </c>
    </row>
    <row r="3133" spans="1:25" s="8" customFormat="1" x14ac:dyDescent="0.25">
      <c r="A3133" s="70">
        <f t="shared" si="316"/>
        <v>1322.15</v>
      </c>
      <c r="B3133" s="70">
        <f t="shared" si="317"/>
        <v>45.190999844231037</v>
      </c>
      <c r="C3133" s="70">
        <f t="shared" si="303"/>
        <v>35.71530385694107</v>
      </c>
      <c r="D3133" s="70">
        <f t="shared" si="301"/>
        <v>34.271087646810358</v>
      </c>
      <c r="E3133" s="70">
        <f t="shared" si="302"/>
        <v>35.71530385694107</v>
      </c>
      <c r="G3133" s="70">
        <f t="shared" si="304"/>
        <v>0</v>
      </c>
      <c r="H3133" s="70">
        <f>SUM(G$2085:$G3133)/($A3133-273.15)</f>
        <v>0</v>
      </c>
      <c r="I3133" s="70">
        <f t="shared" si="305"/>
        <v>0</v>
      </c>
      <c r="J3133" s="70">
        <f t="shared" si="306"/>
        <v>0</v>
      </c>
      <c r="K3133" s="70">
        <f t="shared" si="307"/>
        <v>0</v>
      </c>
      <c r="M3133" s="70">
        <f t="shared" si="308"/>
        <v>0</v>
      </c>
      <c r="N3133" s="70">
        <f>SUM($M$2085:M3133)/($A3133-273.15)</f>
        <v>0</v>
      </c>
      <c r="O3133" s="70">
        <f t="shared" si="309"/>
        <v>0</v>
      </c>
      <c r="P3133" s="70">
        <f t="shared" si="310"/>
        <v>0</v>
      </c>
      <c r="Q3133" s="70">
        <f t="shared" si="311"/>
        <v>0</v>
      </c>
      <c r="S3133" s="8" t="e">
        <f t="shared" si="312"/>
        <v>#DIV/0!</v>
      </c>
      <c r="U3133" s="8">
        <f t="shared" si="300"/>
        <v>34.614700823380431</v>
      </c>
      <c r="V3133" s="8">
        <f t="shared" si="313"/>
        <v>0</v>
      </c>
      <c r="W3133" s="70">
        <f>SUM($V$2085:V3133)/($A3133-273.15)</f>
        <v>0</v>
      </c>
      <c r="X3133" s="70">
        <f t="shared" si="314"/>
        <v>0</v>
      </c>
      <c r="Y3133" s="70">
        <f t="shared" si="315"/>
        <v>0</v>
      </c>
    </row>
    <row r="3134" spans="1:25" s="8" customFormat="1" x14ac:dyDescent="0.25">
      <c r="A3134" s="70">
        <f t="shared" si="316"/>
        <v>1323.15</v>
      </c>
      <c r="B3134" s="70">
        <f t="shared" si="317"/>
        <v>45.202244887928558</v>
      </c>
      <c r="C3134" s="70">
        <f t="shared" si="303"/>
        <v>35.718722450898895</v>
      </c>
      <c r="D3134" s="70">
        <f t="shared" si="301"/>
        <v>34.275061180025332</v>
      </c>
      <c r="E3134" s="70">
        <f t="shared" si="302"/>
        <v>35.718722450898895</v>
      </c>
      <c r="G3134" s="70">
        <f t="shared" si="304"/>
        <v>0</v>
      </c>
      <c r="H3134" s="70">
        <f>SUM(G$2085:$G3134)/($A3134-273.15)</f>
        <v>0</v>
      </c>
      <c r="I3134" s="70">
        <f t="shared" si="305"/>
        <v>0</v>
      </c>
      <c r="J3134" s="70">
        <f t="shared" si="306"/>
        <v>0</v>
      </c>
      <c r="K3134" s="70">
        <f t="shared" si="307"/>
        <v>0</v>
      </c>
      <c r="M3134" s="70">
        <f t="shared" si="308"/>
        <v>0</v>
      </c>
      <c r="N3134" s="70">
        <f>SUM($M$2085:M3134)/($A3134-273.15)</f>
        <v>0</v>
      </c>
      <c r="O3134" s="70">
        <f t="shared" si="309"/>
        <v>0</v>
      </c>
      <c r="P3134" s="70">
        <f t="shared" si="310"/>
        <v>0</v>
      </c>
      <c r="Q3134" s="70">
        <f t="shared" si="311"/>
        <v>0</v>
      </c>
      <c r="S3134" s="8" t="e">
        <f t="shared" si="312"/>
        <v>#DIV/0!</v>
      </c>
      <c r="U3134" s="8">
        <f t="shared" si="300"/>
        <v>34.617728228723934</v>
      </c>
      <c r="V3134" s="8">
        <f t="shared" si="313"/>
        <v>0</v>
      </c>
      <c r="W3134" s="70">
        <f>SUM($V$2085:V3134)/($A3134-273.15)</f>
        <v>0</v>
      </c>
      <c r="X3134" s="70">
        <f t="shared" si="314"/>
        <v>0</v>
      </c>
      <c r="Y3134" s="70">
        <f t="shared" si="315"/>
        <v>0</v>
      </c>
    </row>
    <row r="3135" spans="1:25" s="8" customFormat="1" x14ac:dyDescent="0.25">
      <c r="A3135" s="70">
        <f t="shared" si="316"/>
        <v>1324.15</v>
      </c>
      <c r="B3135" s="70">
        <f t="shared" si="317"/>
        <v>45.213483593399751</v>
      </c>
      <c r="C3135" s="70">
        <f t="shared" si="303"/>
        <v>35.722139715385744</v>
      </c>
      <c r="D3135" s="70">
        <f t="shared" si="301"/>
        <v>34.279028547956948</v>
      </c>
      <c r="E3135" s="70">
        <f t="shared" si="302"/>
        <v>35.722139715385744</v>
      </c>
      <c r="G3135" s="70">
        <f t="shared" si="304"/>
        <v>0</v>
      </c>
      <c r="H3135" s="70">
        <f>SUM(G$2085:$G3135)/($A3135-273.15)</f>
        <v>0</v>
      </c>
      <c r="I3135" s="70">
        <f t="shared" si="305"/>
        <v>0</v>
      </c>
      <c r="J3135" s="70">
        <f t="shared" si="306"/>
        <v>0</v>
      </c>
      <c r="K3135" s="70">
        <f t="shared" si="307"/>
        <v>0</v>
      </c>
      <c r="M3135" s="70">
        <f t="shared" si="308"/>
        <v>0</v>
      </c>
      <c r="N3135" s="70">
        <f>SUM($M$2085:M3135)/($A3135-273.15)</f>
        <v>0</v>
      </c>
      <c r="O3135" s="70">
        <f t="shared" si="309"/>
        <v>0</v>
      </c>
      <c r="P3135" s="70">
        <f t="shared" si="310"/>
        <v>0</v>
      </c>
      <c r="Q3135" s="70">
        <f t="shared" si="311"/>
        <v>0</v>
      </c>
      <c r="S3135" s="8" t="e">
        <f t="shared" si="312"/>
        <v>#DIV/0!</v>
      </c>
      <c r="U3135" s="8">
        <f t="shared" si="300"/>
        <v>34.620751582445109</v>
      </c>
      <c r="V3135" s="8">
        <f t="shared" si="313"/>
        <v>0</v>
      </c>
      <c r="W3135" s="70">
        <f>SUM($V$2085:V3135)/($A3135-273.15)</f>
        <v>0</v>
      </c>
      <c r="X3135" s="70">
        <f t="shared" si="314"/>
        <v>0</v>
      </c>
      <c r="Y3135" s="70">
        <f t="shared" si="315"/>
        <v>0</v>
      </c>
    </row>
    <row r="3136" spans="1:25" s="8" customFormat="1" x14ac:dyDescent="0.25">
      <c r="A3136" s="70">
        <f t="shared" si="316"/>
        <v>1325.15</v>
      </c>
      <c r="B3136" s="70">
        <f t="shared" si="317"/>
        <v>45.224715955630401</v>
      </c>
      <c r="C3136" s="70">
        <f t="shared" si="303"/>
        <v>35.725555652089753</v>
      </c>
      <c r="D3136" s="70">
        <f t="shared" si="301"/>
        <v>34.282989748756414</v>
      </c>
      <c r="E3136" s="70">
        <f t="shared" si="302"/>
        <v>35.725555652089753</v>
      </c>
      <c r="G3136" s="70">
        <f t="shared" si="304"/>
        <v>0</v>
      </c>
      <c r="H3136" s="70">
        <f>SUM(G$2085:$G3136)/($A3136-273.15)</f>
        <v>0</v>
      </c>
      <c r="I3136" s="70">
        <f t="shared" si="305"/>
        <v>0</v>
      </c>
      <c r="J3136" s="70">
        <f t="shared" si="306"/>
        <v>0</v>
      </c>
      <c r="K3136" s="70">
        <f t="shared" si="307"/>
        <v>0</v>
      </c>
      <c r="M3136" s="70">
        <f t="shared" si="308"/>
        <v>0</v>
      </c>
      <c r="N3136" s="70">
        <f>SUM($M$2085:M3136)/($A3136-273.15)</f>
        <v>0</v>
      </c>
      <c r="O3136" s="70">
        <f t="shared" si="309"/>
        <v>0</v>
      </c>
      <c r="P3136" s="70">
        <f t="shared" si="310"/>
        <v>0</v>
      </c>
      <c r="Q3136" s="70">
        <f t="shared" si="311"/>
        <v>0</v>
      </c>
      <c r="S3136" s="8" t="e">
        <f t="shared" si="312"/>
        <v>#DIV/0!</v>
      </c>
      <c r="U3136" s="8">
        <f t="shared" si="300"/>
        <v>34.623770895369191</v>
      </c>
      <c r="V3136" s="8">
        <f t="shared" si="313"/>
        <v>0</v>
      </c>
      <c r="W3136" s="70">
        <f>SUM($V$2085:V3136)/($A3136-273.15)</f>
        <v>0</v>
      </c>
      <c r="X3136" s="70">
        <f t="shared" si="314"/>
        <v>0</v>
      </c>
      <c r="Y3136" s="70">
        <f t="shared" si="315"/>
        <v>0</v>
      </c>
    </row>
    <row r="3137" spans="1:25" s="8" customFormat="1" x14ac:dyDescent="0.25">
      <c r="A3137" s="70">
        <f t="shared" si="316"/>
        <v>1326.15</v>
      </c>
      <c r="B3137" s="70">
        <f t="shared" si="317"/>
        <v>45.235941969625181</v>
      </c>
      <c r="C3137" s="70">
        <f t="shared" si="303"/>
        <v>35.728970262692691</v>
      </c>
      <c r="D3137" s="70">
        <f t="shared" si="301"/>
        <v>34.286944780581884</v>
      </c>
      <c r="E3137" s="70">
        <f t="shared" si="302"/>
        <v>35.728970262692691</v>
      </c>
      <c r="G3137" s="70">
        <f t="shared" si="304"/>
        <v>0</v>
      </c>
      <c r="H3137" s="70">
        <f>SUM(G$2085:$G3137)/($A3137-273.15)</f>
        <v>0</v>
      </c>
      <c r="I3137" s="70">
        <f t="shared" si="305"/>
        <v>0</v>
      </c>
      <c r="J3137" s="70">
        <f t="shared" si="306"/>
        <v>0</v>
      </c>
      <c r="K3137" s="70">
        <f t="shared" si="307"/>
        <v>0</v>
      </c>
      <c r="M3137" s="70">
        <f t="shared" si="308"/>
        <v>0</v>
      </c>
      <c r="N3137" s="70">
        <f>SUM($M$2085:M3137)/($A3137-273.15)</f>
        <v>0</v>
      </c>
      <c r="O3137" s="70">
        <f t="shared" si="309"/>
        <v>0</v>
      </c>
      <c r="P3137" s="70">
        <f t="shared" si="310"/>
        <v>0</v>
      </c>
      <c r="Q3137" s="70">
        <f t="shared" si="311"/>
        <v>0</v>
      </c>
      <c r="S3137" s="8" t="e">
        <f t="shared" si="312"/>
        <v>#DIV/0!</v>
      </c>
      <c r="U3137" s="8">
        <f t="shared" si="300"/>
        <v>34.626786178280632</v>
      </c>
      <c r="V3137" s="8">
        <f t="shared" si="313"/>
        <v>0</v>
      </c>
      <c r="W3137" s="70">
        <f>SUM($V$2085:V3137)/($A3137-273.15)</f>
        <v>0</v>
      </c>
      <c r="X3137" s="70">
        <f t="shared" si="314"/>
        <v>0</v>
      </c>
      <c r="Y3137" s="70">
        <f t="shared" si="315"/>
        <v>0</v>
      </c>
    </row>
    <row r="3138" spans="1:25" s="8" customFormat="1" x14ac:dyDescent="0.25">
      <c r="A3138" s="70">
        <f t="shared" si="316"/>
        <v>1327.15</v>
      </c>
      <c r="B3138" s="70">
        <f t="shared" si="317"/>
        <v>45.247161630407597</v>
      </c>
      <c r="C3138" s="70">
        <f t="shared" si="303"/>
        <v>35.732383548870025</v>
      </c>
      <c r="D3138" s="70">
        <f t="shared" si="301"/>
        <v>34.290893641598444</v>
      </c>
      <c r="E3138" s="70">
        <f t="shared" si="302"/>
        <v>35.732383548870025</v>
      </c>
      <c r="G3138" s="70">
        <f t="shared" si="304"/>
        <v>0</v>
      </c>
      <c r="H3138" s="70">
        <f>SUM(G$2085:$G3138)/($A3138-273.15)</f>
        <v>0</v>
      </c>
      <c r="I3138" s="70">
        <f t="shared" si="305"/>
        <v>0</v>
      </c>
      <c r="J3138" s="70">
        <f t="shared" si="306"/>
        <v>0</v>
      </c>
      <c r="K3138" s="70">
        <f t="shared" si="307"/>
        <v>0</v>
      </c>
      <c r="M3138" s="70">
        <f t="shared" si="308"/>
        <v>0</v>
      </c>
      <c r="N3138" s="70">
        <f>SUM($M$2085:M3138)/($A3138-273.15)</f>
        <v>0</v>
      </c>
      <c r="O3138" s="70">
        <f t="shared" si="309"/>
        <v>0</v>
      </c>
      <c r="P3138" s="70">
        <f t="shared" si="310"/>
        <v>0</v>
      </c>
      <c r="Q3138" s="70">
        <f t="shared" si="311"/>
        <v>0</v>
      </c>
      <c r="S3138" s="8" t="e">
        <f t="shared" si="312"/>
        <v>#DIV/0!</v>
      </c>
      <c r="U3138" s="8">
        <f t="shared" si="300"/>
        <v>34.629797441923259</v>
      </c>
      <c r="V3138" s="8">
        <f t="shared" si="313"/>
        <v>0</v>
      </c>
      <c r="W3138" s="70">
        <f>SUM($V$2085:V3138)/($A3138-273.15)</f>
        <v>0</v>
      </c>
      <c r="X3138" s="70">
        <f t="shared" si="314"/>
        <v>0</v>
      </c>
      <c r="Y3138" s="70">
        <f t="shared" si="315"/>
        <v>0</v>
      </c>
    </row>
    <row r="3139" spans="1:25" s="8" customFormat="1" x14ac:dyDescent="0.25">
      <c r="A3139" s="70">
        <f t="shared" si="316"/>
        <v>1328.15</v>
      </c>
      <c r="B3139" s="70">
        <f t="shared" si="317"/>
        <v>45.25837493301988</v>
      </c>
      <c r="C3139" s="70">
        <f t="shared" si="303"/>
        <v>35.735795512290878</v>
      </c>
      <c r="D3139" s="70">
        <f t="shared" si="301"/>
        <v>34.294836329978125</v>
      </c>
      <c r="E3139" s="70">
        <f t="shared" si="302"/>
        <v>35.735795512290878</v>
      </c>
      <c r="G3139" s="70">
        <f t="shared" si="304"/>
        <v>0</v>
      </c>
      <c r="H3139" s="70">
        <f>SUM(G$2085:$G3139)/($A3139-273.15)</f>
        <v>0</v>
      </c>
      <c r="I3139" s="70">
        <f t="shared" si="305"/>
        <v>0</v>
      </c>
      <c r="J3139" s="70">
        <f t="shared" si="306"/>
        <v>0</v>
      </c>
      <c r="K3139" s="70">
        <f t="shared" si="307"/>
        <v>0</v>
      </c>
      <c r="M3139" s="70">
        <f t="shared" si="308"/>
        <v>0</v>
      </c>
      <c r="N3139" s="70">
        <f>SUM($M$2085:M3139)/($A3139-273.15)</f>
        <v>0</v>
      </c>
      <c r="O3139" s="70">
        <f t="shared" si="309"/>
        <v>0</v>
      </c>
      <c r="P3139" s="70">
        <f t="shared" si="310"/>
        <v>0</v>
      </c>
      <c r="Q3139" s="70">
        <f t="shared" si="311"/>
        <v>0</v>
      </c>
      <c r="S3139" s="8" t="e">
        <f t="shared" si="312"/>
        <v>#DIV/0!</v>
      </c>
      <c r="U3139" s="8">
        <f t="shared" si="300"/>
        <v>34.632804697000473</v>
      </c>
      <c r="V3139" s="8">
        <f t="shared" si="313"/>
        <v>0</v>
      </c>
      <c r="W3139" s="70">
        <f>SUM($V$2085:V3139)/($A3139-273.15)</f>
        <v>0</v>
      </c>
      <c r="X3139" s="70">
        <f t="shared" si="314"/>
        <v>0</v>
      </c>
      <c r="Y3139" s="70">
        <f t="shared" si="315"/>
        <v>0</v>
      </c>
    </row>
    <row r="3140" spans="1:25" s="8" customFormat="1" x14ac:dyDescent="0.25">
      <c r="A3140" s="70">
        <f t="shared" si="316"/>
        <v>1329.15</v>
      </c>
      <c r="B3140" s="70">
        <f t="shared" si="317"/>
        <v>45.26958187252287</v>
      </c>
      <c r="C3140" s="70">
        <f t="shared" si="303"/>
        <v>35.739206154618117</v>
      </c>
      <c r="D3140" s="70">
        <f t="shared" si="301"/>
        <v>34.298772843899798</v>
      </c>
      <c r="E3140" s="70">
        <f t="shared" si="302"/>
        <v>35.739206154618117</v>
      </c>
      <c r="G3140" s="70">
        <f t="shared" si="304"/>
        <v>0</v>
      </c>
      <c r="H3140" s="70">
        <f>SUM(G$2085:$G3140)/($A3140-273.15)</f>
        <v>0</v>
      </c>
      <c r="I3140" s="70">
        <f t="shared" si="305"/>
        <v>0</v>
      </c>
      <c r="J3140" s="70">
        <f t="shared" si="306"/>
        <v>0</v>
      </c>
      <c r="K3140" s="70">
        <f t="shared" si="307"/>
        <v>0</v>
      </c>
      <c r="M3140" s="70">
        <f t="shared" si="308"/>
        <v>0</v>
      </c>
      <c r="N3140" s="70">
        <f>SUM($M$2085:M3140)/($A3140-273.15)</f>
        <v>0</v>
      </c>
      <c r="O3140" s="70">
        <f t="shared" si="309"/>
        <v>0</v>
      </c>
      <c r="P3140" s="70">
        <f t="shared" si="310"/>
        <v>0</v>
      </c>
      <c r="Q3140" s="70">
        <f t="shared" si="311"/>
        <v>0</v>
      </c>
      <c r="S3140" s="8" t="e">
        <f t="shared" si="312"/>
        <v>#DIV/0!</v>
      </c>
      <c r="U3140" s="8">
        <f t="shared" si="300"/>
        <v>34.635807954175419</v>
      </c>
      <c r="V3140" s="8">
        <f t="shared" si="313"/>
        <v>0</v>
      </c>
      <c r="W3140" s="70">
        <f>SUM($V$2085:V3140)/($A3140-273.15)</f>
        <v>0</v>
      </c>
      <c r="X3140" s="70">
        <f t="shared" si="314"/>
        <v>0</v>
      </c>
      <c r="Y3140" s="70">
        <f t="shared" si="315"/>
        <v>0</v>
      </c>
    </row>
    <row r="3141" spans="1:25" s="8" customFormat="1" x14ac:dyDescent="0.25">
      <c r="A3141" s="70">
        <f t="shared" si="316"/>
        <v>1330.15</v>
      </c>
      <c r="B3141" s="70">
        <f t="shared" si="317"/>
        <v>45.280782443996024</v>
      </c>
      <c r="C3141" s="70">
        <f t="shared" si="303"/>
        <v>35.742615477508359</v>
      </c>
      <c r="D3141" s="70">
        <f t="shared" si="301"/>
        <v>34.302703181549191</v>
      </c>
      <c r="E3141" s="70">
        <f t="shared" si="302"/>
        <v>35.742615477508359</v>
      </c>
      <c r="G3141" s="70">
        <f t="shared" si="304"/>
        <v>0</v>
      </c>
      <c r="H3141" s="70">
        <f>SUM(G$2085:$G3141)/($A3141-273.15)</f>
        <v>0</v>
      </c>
      <c r="I3141" s="70">
        <f t="shared" si="305"/>
        <v>0</v>
      </c>
      <c r="J3141" s="70">
        <f t="shared" si="306"/>
        <v>0</v>
      </c>
      <c r="K3141" s="70">
        <f t="shared" si="307"/>
        <v>0</v>
      </c>
      <c r="M3141" s="70">
        <f t="shared" si="308"/>
        <v>0</v>
      </c>
      <c r="N3141" s="70">
        <f>SUM($M$2085:M3141)/($A3141-273.15)</f>
        <v>0</v>
      </c>
      <c r="O3141" s="70">
        <f t="shared" si="309"/>
        <v>0</v>
      </c>
      <c r="P3141" s="70">
        <f t="shared" si="310"/>
        <v>0</v>
      </c>
      <c r="Q3141" s="70">
        <f t="shared" si="311"/>
        <v>0</v>
      </c>
      <c r="S3141" s="8" t="e">
        <f t="shared" si="312"/>
        <v>#DIV/0!</v>
      </c>
      <c r="U3141" s="8">
        <f t="shared" si="300"/>
        <v>34.638807224071194</v>
      </c>
      <c r="V3141" s="8">
        <f t="shared" si="313"/>
        <v>0</v>
      </c>
      <c r="W3141" s="70">
        <f>SUM($V$2085:V3141)/($A3141-273.15)</f>
        <v>0</v>
      </c>
      <c r="X3141" s="70">
        <f t="shared" si="314"/>
        <v>0</v>
      </c>
      <c r="Y3141" s="70">
        <f t="shared" si="315"/>
        <v>0</v>
      </c>
    </row>
    <row r="3142" spans="1:25" s="8" customFormat="1" x14ac:dyDescent="0.25">
      <c r="A3142" s="70">
        <f t="shared" si="316"/>
        <v>1331.15</v>
      </c>
      <c r="B3142" s="70">
        <f t="shared" si="317"/>
        <v>45.291976642537229</v>
      </c>
      <c r="C3142" s="70">
        <f t="shared" si="303"/>
        <v>35.746023482611989</v>
      </c>
      <c r="D3142" s="70">
        <f t="shared" si="301"/>
        <v>34.306627341118833</v>
      </c>
      <c r="E3142" s="70">
        <f t="shared" si="302"/>
        <v>35.746023482611989</v>
      </c>
      <c r="G3142" s="70">
        <f t="shared" si="304"/>
        <v>0</v>
      </c>
      <c r="H3142" s="70">
        <f>SUM(G$2085:$G3142)/($A3142-273.15)</f>
        <v>0</v>
      </c>
      <c r="I3142" s="70">
        <f t="shared" si="305"/>
        <v>0</v>
      </c>
      <c r="J3142" s="70">
        <f t="shared" si="306"/>
        <v>0</v>
      </c>
      <c r="K3142" s="70">
        <f t="shared" si="307"/>
        <v>0</v>
      </c>
      <c r="M3142" s="70">
        <f t="shared" si="308"/>
        <v>0</v>
      </c>
      <c r="N3142" s="70">
        <f>SUM($M$2085:M3142)/($A3142-273.15)</f>
        <v>0</v>
      </c>
      <c r="O3142" s="70">
        <f t="shared" si="309"/>
        <v>0</v>
      </c>
      <c r="P3142" s="70">
        <f t="shared" si="310"/>
        <v>0</v>
      </c>
      <c r="Q3142" s="70">
        <f t="shared" si="311"/>
        <v>0</v>
      </c>
      <c r="S3142" s="8" t="e">
        <f t="shared" si="312"/>
        <v>#DIV/0!</v>
      </c>
      <c r="U3142" s="8">
        <f t="shared" si="300"/>
        <v>34.641802517270975</v>
      </c>
      <c r="V3142" s="8">
        <f t="shared" si="313"/>
        <v>0</v>
      </c>
      <c r="W3142" s="70">
        <f>SUM($V$2085:V3142)/($A3142-273.15)</f>
        <v>0</v>
      </c>
      <c r="X3142" s="70">
        <f t="shared" si="314"/>
        <v>0</v>
      </c>
      <c r="Y3142" s="70">
        <f t="shared" si="315"/>
        <v>0</v>
      </c>
    </row>
    <row r="3143" spans="1:25" s="8" customFormat="1" x14ac:dyDescent="0.25">
      <c r="A3143" s="70">
        <f t="shared" si="316"/>
        <v>1332.15</v>
      </c>
      <c r="B3143" s="70">
        <f t="shared" si="317"/>
        <v>45.303164463262775</v>
      </c>
      <c r="C3143" s="70">
        <f t="shared" si="303"/>
        <v>35.749430171573216</v>
      </c>
      <c r="D3143" s="70">
        <f t="shared" si="301"/>
        <v>34.310545320808032</v>
      </c>
      <c r="E3143" s="70">
        <f t="shared" si="302"/>
        <v>35.749430171573216</v>
      </c>
      <c r="G3143" s="70">
        <f t="shared" si="304"/>
        <v>0</v>
      </c>
      <c r="H3143" s="70">
        <f>SUM(G$2085:$G3143)/($A3143-273.15)</f>
        <v>0</v>
      </c>
      <c r="I3143" s="70">
        <f t="shared" si="305"/>
        <v>0</v>
      </c>
      <c r="J3143" s="70">
        <f t="shared" si="306"/>
        <v>0</v>
      </c>
      <c r="K3143" s="70">
        <f t="shared" si="307"/>
        <v>0</v>
      </c>
      <c r="M3143" s="70">
        <f t="shared" si="308"/>
        <v>0</v>
      </c>
      <c r="N3143" s="70">
        <f>SUM($M$2085:M3143)/($A3143-273.15)</f>
        <v>0</v>
      </c>
      <c r="O3143" s="70">
        <f t="shared" si="309"/>
        <v>0</v>
      </c>
      <c r="P3143" s="70">
        <f t="shared" si="310"/>
        <v>0</v>
      </c>
      <c r="Q3143" s="70">
        <f t="shared" si="311"/>
        <v>0</v>
      </c>
      <c r="S3143" s="8" t="e">
        <f t="shared" si="312"/>
        <v>#DIV/0!</v>
      </c>
      <c r="U3143" s="8">
        <f t="shared" si="300"/>
        <v>34.644793844318265</v>
      </c>
      <c r="V3143" s="8">
        <f t="shared" si="313"/>
        <v>0</v>
      </c>
      <c r="W3143" s="70">
        <f>SUM($V$2085:V3143)/($A3143-273.15)</f>
        <v>0</v>
      </c>
      <c r="X3143" s="70">
        <f t="shared" si="314"/>
        <v>0</v>
      </c>
      <c r="Y3143" s="70">
        <f t="shared" si="315"/>
        <v>0</v>
      </c>
    </row>
    <row r="3144" spans="1:25" s="8" customFormat="1" x14ac:dyDescent="0.25">
      <c r="A3144" s="70">
        <f t="shared" si="316"/>
        <v>1333.15</v>
      </c>
      <c r="B3144" s="70">
        <f t="shared" si="317"/>
        <v>45.31434590130727</v>
      </c>
      <c r="C3144" s="70">
        <f t="shared" si="303"/>
        <v>35.752835546030077</v>
      </c>
      <c r="D3144" s="70">
        <f t="shared" si="301"/>
        <v>34.314457118822872</v>
      </c>
      <c r="E3144" s="70">
        <f t="shared" si="302"/>
        <v>35.752835546030077</v>
      </c>
      <c r="G3144" s="70">
        <f t="shared" si="304"/>
        <v>0</v>
      </c>
      <c r="H3144" s="70">
        <f>SUM(G$2085:$G3144)/($A3144-273.15)</f>
        <v>0</v>
      </c>
      <c r="I3144" s="70">
        <f t="shared" si="305"/>
        <v>0</v>
      </c>
      <c r="J3144" s="70">
        <f t="shared" si="306"/>
        <v>0</v>
      </c>
      <c r="K3144" s="70">
        <f t="shared" si="307"/>
        <v>0</v>
      </c>
      <c r="M3144" s="70">
        <f t="shared" si="308"/>
        <v>0</v>
      </c>
      <c r="N3144" s="70">
        <f>SUM($M$2085:M3144)/($A3144-273.15)</f>
        <v>0</v>
      </c>
      <c r="O3144" s="70">
        <f t="shared" si="309"/>
        <v>0</v>
      </c>
      <c r="P3144" s="70">
        <f t="shared" si="310"/>
        <v>0</v>
      </c>
      <c r="Q3144" s="70">
        <f t="shared" si="311"/>
        <v>0</v>
      </c>
      <c r="S3144" s="8" t="e">
        <f t="shared" si="312"/>
        <v>#DIV/0!</v>
      </c>
      <c r="U3144" s="8">
        <f t="shared" si="300"/>
        <v>34.647781215717025</v>
      </c>
      <c r="V3144" s="8">
        <f t="shared" si="313"/>
        <v>0</v>
      </c>
      <c r="W3144" s="70">
        <f>SUM($V$2085:V3144)/($A3144-273.15)</f>
        <v>0</v>
      </c>
      <c r="X3144" s="70">
        <f t="shared" si="314"/>
        <v>0</v>
      </c>
      <c r="Y3144" s="70">
        <f t="shared" si="315"/>
        <v>0</v>
      </c>
    </row>
    <row r="3145" spans="1:25" s="8" customFormat="1" x14ac:dyDescent="0.25">
      <c r="A3145" s="70">
        <f t="shared" si="316"/>
        <v>1334.15</v>
      </c>
      <c r="B3145" s="70">
        <f t="shared" si="317"/>
        <v>45.325520951823549</v>
      </c>
      <c r="C3145" s="70">
        <f t="shared" si="303"/>
        <v>35.756239607614475</v>
      </c>
      <c r="D3145" s="70">
        <f t="shared" si="301"/>
        <v>34.318362733376141</v>
      </c>
      <c r="E3145" s="70">
        <f t="shared" si="302"/>
        <v>35.756239607614475</v>
      </c>
      <c r="G3145" s="70">
        <f t="shared" si="304"/>
        <v>0</v>
      </c>
      <c r="H3145" s="70">
        <f>SUM(G$2085:$G3145)/($A3145-273.15)</f>
        <v>0</v>
      </c>
      <c r="I3145" s="70">
        <f t="shared" si="305"/>
        <v>0</v>
      </c>
      <c r="J3145" s="70">
        <f t="shared" si="306"/>
        <v>0</v>
      </c>
      <c r="K3145" s="70">
        <f t="shared" si="307"/>
        <v>0</v>
      </c>
      <c r="M3145" s="70">
        <f t="shared" si="308"/>
        <v>0</v>
      </c>
      <c r="N3145" s="70">
        <f>SUM($M$2085:M3145)/($A3145-273.15)</f>
        <v>0</v>
      </c>
      <c r="O3145" s="70">
        <f t="shared" si="309"/>
        <v>0</v>
      </c>
      <c r="P3145" s="70">
        <f t="shared" si="310"/>
        <v>0</v>
      </c>
      <c r="Q3145" s="70">
        <f t="shared" si="311"/>
        <v>0</v>
      </c>
      <c r="S3145" s="8" t="e">
        <f t="shared" si="312"/>
        <v>#DIV/0!</v>
      </c>
      <c r="U3145" s="8">
        <f t="shared" si="300"/>
        <v>34.650764641931858</v>
      </c>
      <c r="V3145" s="8">
        <f t="shared" si="313"/>
        <v>0</v>
      </c>
      <c r="W3145" s="70">
        <f>SUM($V$2085:V3145)/($A3145-273.15)</f>
        <v>0</v>
      </c>
      <c r="X3145" s="70">
        <f t="shared" si="314"/>
        <v>0</v>
      </c>
      <c r="Y3145" s="70">
        <f t="shared" si="315"/>
        <v>0</v>
      </c>
    </row>
    <row r="3146" spans="1:25" s="8" customFormat="1" x14ac:dyDescent="0.25">
      <c r="A3146" s="70">
        <f t="shared" si="316"/>
        <v>1335.15</v>
      </c>
      <c r="B3146" s="70">
        <f t="shared" si="317"/>
        <v>45.336689609982599</v>
      </c>
      <c r="C3146" s="70">
        <f t="shared" si="303"/>
        <v>35.75964235795221</v>
      </c>
      <c r="D3146" s="70">
        <f t="shared" si="301"/>
        <v>34.322262162687316</v>
      </c>
      <c r="E3146" s="70">
        <f t="shared" si="302"/>
        <v>35.75964235795221</v>
      </c>
      <c r="G3146" s="70">
        <f t="shared" si="304"/>
        <v>0</v>
      </c>
      <c r="H3146" s="70">
        <f>SUM(G$2085:$G3146)/($A3146-273.15)</f>
        <v>0</v>
      </c>
      <c r="I3146" s="70">
        <f t="shared" si="305"/>
        <v>0</v>
      </c>
      <c r="J3146" s="70">
        <f t="shared" si="306"/>
        <v>0</v>
      </c>
      <c r="K3146" s="70">
        <f t="shared" si="307"/>
        <v>0</v>
      </c>
      <c r="M3146" s="70">
        <f t="shared" si="308"/>
        <v>0</v>
      </c>
      <c r="N3146" s="70">
        <f>SUM($M$2085:M3146)/($A3146-273.15)</f>
        <v>0</v>
      </c>
      <c r="O3146" s="70">
        <f t="shared" si="309"/>
        <v>0</v>
      </c>
      <c r="P3146" s="70">
        <f t="shared" si="310"/>
        <v>0</v>
      </c>
      <c r="Q3146" s="70">
        <f t="shared" si="311"/>
        <v>0</v>
      </c>
      <c r="S3146" s="8" t="e">
        <f t="shared" si="312"/>
        <v>#DIV/0!</v>
      </c>
      <c r="U3146" s="8">
        <f t="shared" si="300"/>
        <v>34.653744133388194</v>
      </c>
      <c r="V3146" s="8">
        <f t="shared" si="313"/>
        <v>0</v>
      </c>
      <c r="W3146" s="70">
        <f>SUM($V$2085:V3146)/($A3146-273.15)</f>
        <v>0</v>
      </c>
      <c r="X3146" s="70">
        <f t="shared" si="314"/>
        <v>0</v>
      </c>
      <c r="Y3146" s="70">
        <f t="shared" si="315"/>
        <v>0</v>
      </c>
    </row>
    <row r="3147" spans="1:25" s="8" customFormat="1" x14ac:dyDescent="0.25">
      <c r="A3147" s="70">
        <f t="shared" si="316"/>
        <v>1336.15</v>
      </c>
      <c r="B3147" s="70">
        <f t="shared" si="317"/>
        <v>45.347851870973443</v>
      </c>
      <c r="C3147" s="70">
        <f t="shared" si="303"/>
        <v>35.763043798662977</v>
      </c>
      <c r="D3147" s="70">
        <f t="shared" si="301"/>
        <v>34.326155404982522</v>
      </c>
      <c r="E3147" s="70">
        <f t="shared" si="302"/>
        <v>35.763043798662977</v>
      </c>
      <c r="G3147" s="70">
        <f t="shared" si="304"/>
        <v>0</v>
      </c>
      <c r="H3147" s="70">
        <f>SUM(G$2085:$G3147)/($A3147-273.15)</f>
        <v>0</v>
      </c>
      <c r="I3147" s="70">
        <f t="shared" si="305"/>
        <v>0</v>
      </c>
      <c r="J3147" s="70">
        <f t="shared" si="306"/>
        <v>0</v>
      </c>
      <c r="K3147" s="70">
        <f t="shared" si="307"/>
        <v>0</v>
      </c>
      <c r="M3147" s="70">
        <f t="shared" si="308"/>
        <v>0</v>
      </c>
      <c r="N3147" s="70">
        <f>SUM($M$2085:M3147)/($A3147-273.15)</f>
        <v>0</v>
      </c>
      <c r="O3147" s="70">
        <f t="shared" si="309"/>
        <v>0</v>
      </c>
      <c r="P3147" s="70">
        <f t="shared" si="310"/>
        <v>0</v>
      </c>
      <c r="Q3147" s="70">
        <f t="shared" si="311"/>
        <v>0</v>
      </c>
      <c r="S3147" s="8" t="e">
        <f t="shared" si="312"/>
        <v>#DIV/0!</v>
      </c>
      <c r="U3147" s="8">
        <f t="shared" si="300"/>
        <v>34.656719700472472</v>
      </c>
      <c r="V3147" s="8">
        <f t="shared" si="313"/>
        <v>0</v>
      </c>
      <c r="W3147" s="70">
        <f>SUM($V$2085:V3147)/($A3147-273.15)</f>
        <v>0</v>
      </c>
      <c r="X3147" s="70">
        <f t="shared" si="314"/>
        <v>0</v>
      </c>
      <c r="Y3147" s="70">
        <f t="shared" si="315"/>
        <v>0</v>
      </c>
    </row>
    <row r="3148" spans="1:25" s="8" customFormat="1" x14ac:dyDescent="0.25">
      <c r="A3148" s="70">
        <f t="shared" si="316"/>
        <v>1337.15</v>
      </c>
      <c r="B3148" s="70">
        <f t="shared" si="317"/>
        <v>45.359007730003093</v>
      </c>
      <c r="C3148" s="70">
        <f t="shared" si="303"/>
        <v>35.766443931360435</v>
      </c>
      <c r="D3148" s="70">
        <f t="shared" si="301"/>
        <v>34.330042458494532</v>
      </c>
      <c r="E3148" s="70">
        <f t="shared" si="302"/>
        <v>35.766443931360435</v>
      </c>
      <c r="G3148" s="70">
        <f t="shared" si="304"/>
        <v>0</v>
      </c>
      <c r="H3148" s="70">
        <f>SUM(G$2085:$G3148)/($A3148-273.15)</f>
        <v>0</v>
      </c>
      <c r="I3148" s="70">
        <f t="shared" si="305"/>
        <v>0</v>
      </c>
      <c r="J3148" s="70">
        <f t="shared" si="306"/>
        <v>0</v>
      </c>
      <c r="K3148" s="70">
        <f t="shared" si="307"/>
        <v>0</v>
      </c>
      <c r="M3148" s="70">
        <f t="shared" si="308"/>
        <v>0</v>
      </c>
      <c r="N3148" s="70">
        <f>SUM($M$2085:M3148)/($A3148-273.15)</f>
        <v>0</v>
      </c>
      <c r="O3148" s="70">
        <f t="shared" si="309"/>
        <v>0</v>
      </c>
      <c r="P3148" s="70">
        <f t="shared" si="310"/>
        <v>0</v>
      </c>
      <c r="Q3148" s="70">
        <f t="shared" si="311"/>
        <v>0</v>
      </c>
      <c r="S3148" s="8" t="e">
        <f t="shared" si="312"/>
        <v>#DIV/0!</v>
      </c>
      <c r="U3148" s="8">
        <f t="shared" si="300"/>
        <v>34.659691353532324</v>
      </c>
      <c r="V3148" s="8">
        <f t="shared" si="313"/>
        <v>0</v>
      </c>
      <c r="W3148" s="70">
        <f>SUM($V$2085:V3148)/($A3148-273.15)</f>
        <v>0</v>
      </c>
      <c r="X3148" s="70">
        <f t="shared" si="314"/>
        <v>0</v>
      </c>
      <c r="Y3148" s="70">
        <f t="shared" si="315"/>
        <v>0</v>
      </c>
    </row>
    <row r="3149" spans="1:25" s="8" customFormat="1" x14ac:dyDescent="0.25">
      <c r="A3149" s="70">
        <f t="shared" si="316"/>
        <v>1338.15</v>
      </c>
      <c r="B3149" s="70">
        <f t="shared" si="317"/>
        <v>45.370157182296502</v>
      </c>
      <c r="C3149" s="70">
        <f t="shared" si="303"/>
        <v>35.769842757652214</v>
      </c>
      <c r="D3149" s="70">
        <f t="shared" si="301"/>
        <v>34.333923321462734</v>
      </c>
      <c r="E3149" s="70">
        <f t="shared" si="302"/>
        <v>35.769842757652214</v>
      </c>
      <c r="G3149" s="70">
        <f t="shared" si="304"/>
        <v>0</v>
      </c>
      <c r="H3149" s="70">
        <f>SUM(G$2085:$G3149)/($A3149-273.15)</f>
        <v>0</v>
      </c>
      <c r="I3149" s="70">
        <f t="shared" si="305"/>
        <v>0</v>
      </c>
      <c r="J3149" s="70">
        <f t="shared" si="306"/>
        <v>0</v>
      </c>
      <c r="K3149" s="70">
        <f t="shared" si="307"/>
        <v>0</v>
      </c>
      <c r="M3149" s="70">
        <f t="shared" si="308"/>
        <v>0</v>
      </c>
      <c r="N3149" s="70">
        <f>SUM($M$2085:M3149)/($A3149-273.15)</f>
        <v>0</v>
      </c>
      <c r="O3149" s="70">
        <f t="shared" si="309"/>
        <v>0</v>
      </c>
      <c r="P3149" s="70">
        <f t="shared" si="310"/>
        <v>0</v>
      </c>
      <c r="Q3149" s="70">
        <f t="shared" si="311"/>
        <v>0</v>
      </c>
      <c r="S3149" s="8" t="e">
        <f t="shared" si="312"/>
        <v>#DIV/0!</v>
      </c>
      <c r="U3149" s="8">
        <f t="shared" si="300"/>
        <v>34.662659102876688</v>
      </c>
      <c r="V3149" s="8">
        <f t="shared" si="313"/>
        <v>0</v>
      </c>
      <c r="W3149" s="70">
        <f>SUM($V$2085:V3149)/($A3149-273.15)</f>
        <v>0</v>
      </c>
      <c r="X3149" s="70">
        <f t="shared" si="314"/>
        <v>0</v>
      </c>
      <c r="Y3149" s="70">
        <f t="shared" si="315"/>
        <v>0</v>
      </c>
    </row>
    <row r="3150" spans="1:25" s="8" customFormat="1" x14ac:dyDescent="0.25">
      <c r="A3150" s="70">
        <f t="shared" si="316"/>
        <v>1339.15</v>
      </c>
      <c r="B3150" s="70">
        <f t="shared" si="317"/>
        <v>45.381300223096403</v>
      </c>
      <c r="C3150" s="70">
        <f t="shared" si="303"/>
        <v>35.773240279139948</v>
      </c>
      <c r="D3150" s="70">
        <f t="shared" si="301"/>
        <v>34.337797992133069</v>
      </c>
      <c r="E3150" s="70">
        <f t="shared" si="302"/>
        <v>35.773240279139948</v>
      </c>
      <c r="G3150" s="70">
        <f t="shared" si="304"/>
        <v>0</v>
      </c>
      <c r="H3150" s="70">
        <f>SUM(G$2085:$G3150)/($A3150-273.15)</f>
        <v>0</v>
      </c>
      <c r="I3150" s="70">
        <f t="shared" si="305"/>
        <v>0</v>
      </c>
      <c r="J3150" s="70">
        <f t="shared" si="306"/>
        <v>0</v>
      </c>
      <c r="K3150" s="70">
        <f t="shared" si="307"/>
        <v>0</v>
      </c>
      <c r="M3150" s="70">
        <f t="shared" si="308"/>
        <v>0</v>
      </c>
      <c r="N3150" s="70">
        <f>SUM($M$2085:M3150)/($A3150-273.15)</f>
        <v>0</v>
      </c>
      <c r="O3150" s="70">
        <f t="shared" si="309"/>
        <v>0</v>
      </c>
      <c r="P3150" s="70">
        <f t="shared" si="310"/>
        <v>0</v>
      </c>
      <c r="Q3150" s="70">
        <f t="shared" si="311"/>
        <v>0</v>
      </c>
      <c r="S3150" s="8" t="e">
        <f t="shared" si="312"/>
        <v>#DIV/0!</v>
      </c>
      <c r="U3150" s="8">
        <f t="shared" si="300"/>
        <v>34.665622958776069</v>
      </c>
      <c r="V3150" s="8">
        <f t="shared" si="313"/>
        <v>0</v>
      </c>
      <c r="W3150" s="70">
        <f>SUM($V$2085:V3150)/($A3150-273.15)</f>
        <v>0</v>
      </c>
      <c r="X3150" s="70">
        <f t="shared" si="314"/>
        <v>0</v>
      </c>
      <c r="Y3150" s="70">
        <f t="shared" si="315"/>
        <v>0</v>
      </c>
    </row>
    <row r="3151" spans="1:25" s="8" customFormat="1" x14ac:dyDescent="0.25">
      <c r="A3151" s="70">
        <f t="shared" si="316"/>
        <v>1340.15</v>
      </c>
      <c r="B3151" s="70">
        <f t="shared" si="317"/>
        <v>45.392436847663284</v>
      </c>
      <c r="C3151" s="70">
        <f t="shared" si="303"/>
        <v>35.77663649741929</v>
      </c>
      <c r="D3151" s="70">
        <f t="shared" si="301"/>
        <v>34.341666468757992</v>
      </c>
      <c r="E3151" s="70">
        <f t="shared" si="302"/>
        <v>35.77663649741929</v>
      </c>
      <c r="G3151" s="70">
        <f t="shared" si="304"/>
        <v>0</v>
      </c>
      <c r="H3151" s="70">
        <f>SUM(G$2085:$G3151)/($A3151-273.15)</f>
        <v>0</v>
      </c>
      <c r="I3151" s="70">
        <f t="shared" si="305"/>
        <v>0</v>
      </c>
      <c r="J3151" s="70">
        <f t="shared" si="306"/>
        <v>0</v>
      </c>
      <c r="K3151" s="70">
        <f t="shared" si="307"/>
        <v>0</v>
      </c>
      <c r="M3151" s="70">
        <f t="shared" si="308"/>
        <v>0</v>
      </c>
      <c r="N3151" s="70">
        <f>SUM($M$2085:M3151)/($A3151-273.15)</f>
        <v>0</v>
      </c>
      <c r="O3151" s="70">
        <f t="shared" si="309"/>
        <v>0</v>
      </c>
      <c r="P3151" s="70">
        <f t="shared" si="310"/>
        <v>0</v>
      </c>
      <c r="Q3151" s="70">
        <f t="shared" si="311"/>
        <v>0</v>
      </c>
      <c r="S3151" s="8" t="e">
        <f t="shared" si="312"/>
        <v>#DIV/0!</v>
      </c>
      <c r="U3151" s="8">
        <f t="shared" si="300"/>
        <v>34.668582931462645</v>
      </c>
      <c r="V3151" s="8">
        <f t="shared" si="313"/>
        <v>0</v>
      </c>
      <c r="W3151" s="70">
        <f>SUM($V$2085:V3151)/($A3151-273.15)</f>
        <v>0</v>
      </c>
      <c r="X3151" s="70">
        <f t="shared" si="314"/>
        <v>0</v>
      </c>
      <c r="Y3151" s="70">
        <f t="shared" si="315"/>
        <v>0</v>
      </c>
    </row>
    <row r="3152" spans="1:25" s="8" customFormat="1" x14ac:dyDescent="0.25">
      <c r="A3152" s="70">
        <f t="shared" si="316"/>
        <v>1341.15</v>
      </c>
      <c r="B3152" s="70">
        <f t="shared" si="317"/>
        <v>45.403567051275303</v>
      </c>
      <c r="C3152" s="70">
        <f t="shared" si="303"/>
        <v>35.78003141407995</v>
      </c>
      <c r="D3152" s="70">
        <f t="shared" si="301"/>
        <v>34.345528749596525</v>
      </c>
      <c r="E3152" s="70">
        <f t="shared" si="302"/>
        <v>35.78003141407995</v>
      </c>
      <c r="G3152" s="70">
        <f t="shared" si="304"/>
        <v>0</v>
      </c>
      <c r="H3152" s="70">
        <f>SUM(G$2085:$G3152)/($A3152-273.15)</f>
        <v>0</v>
      </c>
      <c r="I3152" s="70">
        <f t="shared" si="305"/>
        <v>0</v>
      </c>
      <c r="J3152" s="70">
        <f t="shared" si="306"/>
        <v>0</v>
      </c>
      <c r="K3152" s="70">
        <f t="shared" si="307"/>
        <v>0</v>
      </c>
      <c r="M3152" s="70">
        <f t="shared" si="308"/>
        <v>0</v>
      </c>
      <c r="N3152" s="70">
        <f>SUM($M$2085:M3152)/($A3152-273.15)</f>
        <v>0</v>
      </c>
      <c r="O3152" s="70">
        <f t="shared" si="309"/>
        <v>0</v>
      </c>
      <c r="P3152" s="70">
        <f t="shared" si="310"/>
        <v>0</v>
      </c>
      <c r="Q3152" s="70">
        <f t="shared" si="311"/>
        <v>0</v>
      </c>
      <c r="S3152" s="8" t="e">
        <f t="shared" si="312"/>
        <v>#DIV/0!</v>
      </c>
      <c r="U3152" s="8">
        <f t="shared" si="300"/>
        <v>34.671539031130472</v>
      </c>
      <c r="V3152" s="8">
        <f t="shared" si="313"/>
        <v>0</v>
      </c>
      <c r="W3152" s="70">
        <f>SUM($V$2085:V3152)/($A3152-273.15)</f>
        <v>0</v>
      </c>
      <c r="X3152" s="70">
        <f t="shared" si="314"/>
        <v>0</v>
      </c>
      <c r="Y3152" s="70">
        <f t="shared" si="315"/>
        <v>0</v>
      </c>
    </row>
    <row r="3153" spans="1:25" s="8" customFormat="1" x14ac:dyDescent="0.25">
      <c r="A3153" s="70">
        <f t="shared" si="316"/>
        <v>1342.15</v>
      </c>
      <c r="B3153" s="70">
        <f t="shared" si="317"/>
        <v>45.414690829228192</v>
      </c>
      <c r="C3153" s="70">
        <f t="shared" si="303"/>
        <v>35.783425030705722</v>
      </c>
      <c r="D3153" s="70">
        <f t="shared" si="301"/>
        <v>34.34938483291414</v>
      </c>
      <c r="E3153" s="70">
        <f t="shared" si="302"/>
        <v>35.783425030705722</v>
      </c>
      <c r="G3153" s="70">
        <f t="shared" si="304"/>
        <v>0</v>
      </c>
      <c r="H3153" s="70">
        <f>SUM(G$2085:$G3153)/($A3153-273.15)</f>
        <v>0</v>
      </c>
      <c r="I3153" s="70">
        <f t="shared" si="305"/>
        <v>0</v>
      </c>
      <c r="J3153" s="70">
        <f t="shared" si="306"/>
        <v>0</v>
      </c>
      <c r="K3153" s="70">
        <f t="shared" si="307"/>
        <v>0</v>
      </c>
      <c r="M3153" s="70">
        <f t="shared" si="308"/>
        <v>0</v>
      </c>
      <c r="N3153" s="70">
        <f>SUM($M$2085:M3153)/($A3153-273.15)</f>
        <v>0</v>
      </c>
      <c r="O3153" s="70">
        <f t="shared" si="309"/>
        <v>0</v>
      </c>
      <c r="P3153" s="70">
        <f t="shared" si="310"/>
        <v>0</v>
      </c>
      <c r="Q3153" s="70">
        <f t="shared" si="311"/>
        <v>0</v>
      </c>
      <c r="S3153" s="8" t="e">
        <f t="shared" si="312"/>
        <v>#DIV/0!</v>
      </c>
      <c r="U3153" s="8">
        <f t="shared" si="300"/>
        <v>34.674491267935629</v>
      </c>
      <c r="V3153" s="8">
        <f t="shared" si="313"/>
        <v>0</v>
      </c>
      <c r="W3153" s="70">
        <f>SUM($V$2085:V3153)/($A3153-273.15)</f>
        <v>0</v>
      </c>
      <c r="X3153" s="70">
        <f t="shared" si="314"/>
        <v>0</v>
      </c>
      <c r="Y3153" s="70">
        <f t="shared" si="315"/>
        <v>0</v>
      </c>
    </row>
    <row r="3154" spans="1:25" s="8" customFormat="1" x14ac:dyDescent="0.25">
      <c r="A3154" s="70">
        <f t="shared" si="316"/>
        <v>1343.15</v>
      </c>
      <c r="B3154" s="70">
        <f t="shared" si="317"/>
        <v>45.425808176835197</v>
      </c>
      <c r="C3154" s="70">
        <f t="shared" si="303"/>
        <v>35.786817348874486</v>
      </c>
      <c r="D3154" s="70">
        <f t="shared" si="301"/>
        <v>34.353234716982783</v>
      </c>
      <c r="E3154" s="70">
        <f t="shared" si="302"/>
        <v>35.786817348874486</v>
      </c>
      <c r="G3154" s="70">
        <f t="shared" si="304"/>
        <v>0</v>
      </c>
      <c r="H3154" s="70">
        <f>SUM(G$2085:$G3154)/($A3154-273.15)</f>
        <v>0</v>
      </c>
      <c r="I3154" s="70">
        <f t="shared" si="305"/>
        <v>0</v>
      </c>
      <c r="J3154" s="70">
        <f t="shared" si="306"/>
        <v>0</v>
      </c>
      <c r="K3154" s="70">
        <f t="shared" si="307"/>
        <v>0</v>
      </c>
      <c r="M3154" s="70">
        <f t="shared" si="308"/>
        <v>0</v>
      </c>
      <c r="N3154" s="70">
        <f>SUM($M$2085:M3154)/($A3154-273.15)</f>
        <v>0</v>
      </c>
      <c r="O3154" s="70">
        <f t="shared" si="309"/>
        <v>0</v>
      </c>
      <c r="P3154" s="70">
        <f t="shared" si="310"/>
        <v>0</v>
      </c>
      <c r="Q3154" s="70">
        <f t="shared" si="311"/>
        <v>0</v>
      </c>
      <c r="S3154" s="8" t="e">
        <f t="shared" si="312"/>
        <v>#DIV/0!</v>
      </c>
      <c r="U3154" s="8">
        <f t="shared" si="300"/>
        <v>34.677439651996416</v>
      </c>
      <c r="V3154" s="8">
        <f t="shared" si="313"/>
        <v>0</v>
      </c>
      <c r="W3154" s="70">
        <f>SUM($V$2085:V3154)/($A3154-273.15)</f>
        <v>0</v>
      </c>
      <c r="X3154" s="70">
        <f t="shared" si="314"/>
        <v>0</v>
      </c>
      <c r="Y3154" s="70">
        <f t="shared" si="315"/>
        <v>0</v>
      </c>
    </row>
    <row r="3155" spans="1:25" s="8" customFormat="1" x14ac:dyDescent="0.25">
      <c r="A3155" s="70">
        <f t="shared" si="316"/>
        <v>1344.15</v>
      </c>
      <c r="B3155" s="70">
        <f t="shared" si="317"/>
        <v>45.436919089426979</v>
      </c>
      <c r="C3155" s="70">
        <f t="shared" si="303"/>
        <v>35.790208370158282</v>
      </c>
      <c r="D3155" s="70">
        <f t="shared" si="301"/>
        <v>34.357078400080788</v>
      </c>
      <c r="E3155" s="70">
        <f t="shared" si="302"/>
        <v>35.790208370158282</v>
      </c>
      <c r="G3155" s="70">
        <f t="shared" si="304"/>
        <v>0</v>
      </c>
      <c r="H3155" s="70">
        <f>SUM(G$2085:$G3155)/($A3155-273.15)</f>
        <v>0</v>
      </c>
      <c r="I3155" s="70">
        <f t="shared" si="305"/>
        <v>0</v>
      </c>
      <c r="J3155" s="70">
        <f t="shared" si="306"/>
        <v>0</v>
      </c>
      <c r="K3155" s="70">
        <f t="shared" si="307"/>
        <v>0</v>
      </c>
      <c r="M3155" s="70">
        <f t="shared" si="308"/>
        <v>0</v>
      </c>
      <c r="N3155" s="70">
        <f>SUM($M$2085:M3155)/($A3155-273.15)</f>
        <v>0</v>
      </c>
      <c r="O3155" s="70">
        <f t="shared" si="309"/>
        <v>0</v>
      </c>
      <c r="P3155" s="70">
        <f t="shared" si="310"/>
        <v>0</v>
      </c>
      <c r="Q3155" s="70">
        <f t="shared" si="311"/>
        <v>0</v>
      </c>
      <c r="S3155" s="8" t="e">
        <f t="shared" si="312"/>
        <v>#DIV/0!</v>
      </c>
      <c r="U3155" s="8">
        <f t="shared" si="300"/>
        <v>34.6803841933935</v>
      </c>
      <c r="V3155" s="8">
        <f t="shared" si="313"/>
        <v>0</v>
      </c>
      <c r="W3155" s="70">
        <f>SUM($V$2085:V3155)/($A3155-273.15)</f>
        <v>0</v>
      </c>
      <c r="X3155" s="70">
        <f t="shared" si="314"/>
        <v>0</v>
      </c>
      <c r="Y3155" s="70">
        <f t="shared" si="315"/>
        <v>0</v>
      </c>
    </row>
    <row r="3156" spans="1:25" s="8" customFormat="1" x14ac:dyDescent="0.25">
      <c r="A3156" s="70">
        <f t="shared" si="316"/>
        <v>1345.15</v>
      </c>
      <c r="B3156" s="70">
        <f t="shared" si="317"/>
        <v>45.44802356235158</v>
      </c>
      <c r="C3156" s="70">
        <f t="shared" si="303"/>
        <v>35.793598096123304</v>
      </c>
      <c r="D3156" s="70">
        <f t="shared" si="301"/>
        <v>34.360915880492925</v>
      </c>
      <c r="E3156" s="70">
        <f t="shared" si="302"/>
        <v>35.793598096123304</v>
      </c>
      <c r="G3156" s="70">
        <f t="shared" si="304"/>
        <v>0</v>
      </c>
      <c r="H3156" s="70">
        <f>SUM(G$2085:$G3156)/($A3156-273.15)</f>
        <v>0</v>
      </c>
      <c r="I3156" s="70">
        <f t="shared" si="305"/>
        <v>0</v>
      </c>
      <c r="J3156" s="70">
        <f t="shared" si="306"/>
        <v>0</v>
      </c>
      <c r="K3156" s="70">
        <f t="shared" si="307"/>
        <v>0</v>
      </c>
      <c r="M3156" s="70">
        <f t="shared" si="308"/>
        <v>0</v>
      </c>
      <c r="N3156" s="70">
        <f>SUM($M$2085:M3156)/($A3156-273.15)</f>
        <v>0</v>
      </c>
      <c r="O3156" s="70">
        <f t="shared" si="309"/>
        <v>0</v>
      </c>
      <c r="P3156" s="70">
        <f t="shared" si="310"/>
        <v>0</v>
      </c>
      <c r="Q3156" s="70">
        <f t="shared" si="311"/>
        <v>0</v>
      </c>
      <c r="S3156" s="8" t="e">
        <f t="shared" si="312"/>
        <v>#DIV/0!</v>
      </c>
      <c r="U3156" s="8">
        <f t="shared" si="300"/>
        <v>34.683324902170099</v>
      </c>
      <c r="V3156" s="8">
        <f t="shared" si="313"/>
        <v>0</v>
      </c>
      <c r="W3156" s="70">
        <f>SUM($V$2085:V3156)/($A3156-273.15)</f>
        <v>0</v>
      </c>
      <c r="X3156" s="70">
        <f t="shared" si="314"/>
        <v>0</v>
      </c>
      <c r="Y3156" s="70">
        <f t="shared" si="315"/>
        <v>0</v>
      </c>
    </row>
    <row r="3157" spans="1:25" s="8" customFormat="1" x14ac:dyDescent="0.25">
      <c r="A3157" s="70">
        <f t="shared" si="316"/>
        <v>1346.15</v>
      </c>
      <c r="B3157" s="70">
        <f t="shared" si="317"/>
        <v>45.459121590974277</v>
      </c>
      <c r="C3157" s="70">
        <f t="shared" si="303"/>
        <v>35.796986528329903</v>
      </c>
      <c r="D3157" s="70">
        <f t="shared" si="301"/>
        <v>34.364747156510333</v>
      </c>
      <c r="E3157" s="70">
        <f t="shared" si="302"/>
        <v>35.796986528329903</v>
      </c>
      <c r="G3157" s="70">
        <f t="shared" si="304"/>
        <v>0</v>
      </c>
      <c r="H3157" s="70">
        <f>SUM(G$2085:$G3157)/($A3157-273.15)</f>
        <v>0</v>
      </c>
      <c r="I3157" s="70">
        <f t="shared" si="305"/>
        <v>0</v>
      </c>
      <c r="J3157" s="70">
        <f t="shared" si="306"/>
        <v>0</v>
      </c>
      <c r="K3157" s="70">
        <f t="shared" si="307"/>
        <v>0</v>
      </c>
      <c r="M3157" s="70">
        <f t="shared" si="308"/>
        <v>0</v>
      </c>
      <c r="N3157" s="70">
        <f>SUM($M$2085:M3157)/($A3157-273.15)</f>
        <v>0</v>
      </c>
      <c r="O3157" s="70">
        <f t="shared" si="309"/>
        <v>0</v>
      </c>
      <c r="P3157" s="70">
        <f t="shared" si="310"/>
        <v>0</v>
      </c>
      <c r="Q3157" s="70">
        <f t="shared" si="311"/>
        <v>0</v>
      </c>
      <c r="S3157" s="8" t="e">
        <f t="shared" si="312"/>
        <v>#DIV/0!</v>
      </c>
      <c r="U3157" s="8">
        <f t="shared" si="300"/>
        <v>34.686261788332146</v>
      </c>
      <c r="V3157" s="8">
        <f t="shared" si="313"/>
        <v>0</v>
      </c>
      <c r="W3157" s="70">
        <f>SUM($V$2085:V3157)/($A3157-273.15)</f>
        <v>0</v>
      </c>
      <c r="X3157" s="70">
        <f t="shared" si="314"/>
        <v>0</v>
      </c>
      <c r="Y3157" s="70">
        <f t="shared" si="315"/>
        <v>0</v>
      </c>
    </row>
    <row r="3158" spans="1:25" s="8" customFormat="1" x14ac:dyDescent="0.25">
      <c r="A3158" s="70">
        <f t="shared" si="316"/>
        <v>1347.15</v>
      </c>
      <c r="B3158" s="70">
        <f t="shared" si="317"/>
        <v>45.470213170677546</v>
      </c>
      <c r="C3158" s="70">
        <f t="shared" si="303"/>
        <v>35.800373668332682</v>
      </c>
      <c r="D3158" s="70">
        <f t="shared" si="301"/>
        <v>34.368572226430459</v>
      </c>
      <c r="E3158" s="70">
        <f t="shared" si="302"/>
        <v>35.800373668332682</v>
      </c>
      <c r="G3158" s="70">
        <f t="shared" si="304"/>
        <v>0</v>
      </c>
      <c r="H3158" s="70">
        <f>SUM(G$2085:$G3158)/($A3158-273.15)</f>
        <v>0</v>
      </c>
      <c r="I3158" s="70">
        <f t="shared" si="305"/>
        <v>0</v>
      </c>
      <c r="J3158" s="70">
        <f t="shared" si="306"/>
        <v>0</v>
      </c>
      <c r="K3158" s="70">
        <f t="shared" si="307"/>
        <v>0</v>
      </c>
      <c r="M3158" s="70">
        <f t="shared" si="308"/>
        <v>0</v>
      </c>
      <c r="N3158" s="70">
        <f>SUM($M$2085:M3158)/($A3158-273.15)</f>
        <v>0</v>
      </c>
      <c r="O3158" s="70">
        <f t="shared" si="309"/>
        <v>0</v>
      </c>
      <c r="P3158" s="70">
        <f t="shared" si="310"/>
        <v>0</v>
      </c>
      <c r="Q3158" s="70">
        <f t="shared" si="311"/>
        <v>0</v>
      </c>
      <c r="S3158" s="8" t="e">
        <f t="shared" si="312"/>
        <v>#DIV/0!</v>
      </c>
      <c r="U3158" s="8">
        <f t="shared" si="300"/>
        <v>34.689194861848421</v>
      </c>
      <c r="V3158" s="8">
        <f t="shared" si="313"/>
        <v>0</v>
      </c>
      <c r="W3158" s="70">
        <f>SUM($V$2085:V3158)/($A3158-273.15)</f>
        <v>0</v>
      </c>
      <c r="X3158" s="70">
        <f t="shared" si="314"/>
        <v>0</v>
      </c>
      <c r="Y3158" s="70">
        <f t="shared" si="315"/>
        <v>0</v>
      </c>
    </row>
    <row r="3159" spans="1:25" s="8" customFormat="1" x14ac:dyDescent="0.25">
      <c r="A3159" s="70">
        <f t="shared" si="316"/>
        <v>1348.15</v>
      </c>
      <c r="B3159" s="70">
        <f t="shared" si="317"/>
        <v>45.481298296861013</v>
      </c>
      <c r="C3159" s="70">
        <f t="shared" si="303"/>
        <v>35.803759517680447</v>
      </c>
      <c r="D3159" s="70">
        <f t="shared" si="301"/>
        <v>34.372391088557087</v>
      </c>
      <c r="E3159" s="70">
        <f t="shared" si="302"/>
        <v>35.803759517680447</v>
      </c>
      <c r="G3159" s="70">
        <f t="shared" si="304"/>
        <v>0</v>
      </c>
      <c r="H3159" s="70">
        <f>SUM(G$2085:$G3159)/($A3159-273.15)</f>
        <v>0</v>
      </c>
      <c r="I3159" s="70">
        <f t="shared" si="305"/>
        <v>0</v>
      </c>
      <c r="J3159" s="70">
        <f t="shared" si="306"/>
        <v>0</v>
      </c>
      <c r="K3159" s="70">
        <f t="shared" si="307"/>
        <v>0</v>
      </c>
      <c r="M3159" s="70">
        <f t="shared" si="308"/>
        <v>0</v>
      </c>
      <c r="N3159" s="70">
        <f>SUM($M$2085:M3159)/($A3159-273.15)</f>
        <v>0</v>
      </c>
      <c r="O3159" s="70">
        <f t="shared" si="309"/>
        <v>0</v>
      </c>
      <c r="P3159" s="70">
        <f t="shared" si="310"/>
        <v>0</v>
      </c>
      <c r="Q3159" s="70">
        <f t="shared" si="311"/>
        <v>0</v>
      </c>
      <c r="S3159" s="8" t="e">
        <f t="shared" si="312"/>
        <v>#DIV/0!</v>
      </c>
      <c r="U3159" s="8">
        <f t="shared" si="300"/>
        <v>34.692124132650783</v>
      </c>
      <c r="V3159" s="8">
        <f t="shared" si="313"/>
        <v>0</v>
      </c>
      <c r="W3159" s="70">
        <f>SUM($V$2085:V3159)/($A3159-273.15)</f>
        <v>0</v>
      </c>
      <c r="X3159" s="70">
        <f t="shared" si="314"/>
        <v>0</v>
      </c>
      <c r="Y3159" s="70">
        <f t="shared" si="315"/>
        <v>0</v>
      </c>
    </row>
    <row r="3160" spans="1:25" s="8" customFormat="1" x14ac:dyDescent="0.25">
      <c r="A3160" s="70">
        <f t="shared" si="316"/>
        <v>1349.15</v>
      </c>
      <c r="B3160" s="70">
        <f t="shared" si="317"/>
        <v>45.492376964941315</v>
      </c>
      <c r="C3160" s="70">
        <f t="shared" si="303"/>
        <v>35.807144077916277</v>
      </c>
      <c r="D3160" s="70">
        <f t="shared" si="301"/>
        <v>34.376203741200271</v>
      </c>
      <c r="E3160" s="70">
        <f t="shared" si="302"/>
        <v>35.807144077916277</v>
      </c>
      <c r="G3160" s="70">
        <f t="shared" si="304"/>
        <v>0</v>
      </c>
      <c r="H3160" s="70">
        <f>SUM(G$2085:$G3160)/($A3160-273.15)</f>
        <v>0</v>
      </c>
      <c r="I3160" s="70">
        <f t="shared" si="305"/>
        <v>0</v>
      </c>
      <c r="J3160" s="70">
        <f t="shared" si="306"/>
        <v>0</v>
      </c>
      <c r="K3160" s="70">
        <f t="shared" si="307"/>
        <v>0</v>
      </c>
      <c r="M3160" s="70">
        <f t="shared" si="308"/>
        <v>0</v>
      </c>
      <c r="N3160" s="70">
        <f>SUM($M$2085:M3160)/($A3160-273.15)</f>
        <v>0</v>
      </c>
      <c r="O3160" s="70">
        <f t="shared" si="309"/>
        <v>0</v>
      </c>
      <c r="P3160" s="70">
        <f t="shared" si="310"/>
        <v>0</v>
      </c>
      <c r="Q3160" s="70">
        <f t="shared" si="311"/>
        <v>0</v>
      </c>
      <c r="S3160" s="8" t="e">
        <f t="shared" si="312"/>
        <v>#DIV/0!</v>
      </c>
      <c r="U3160" s="8">
        <f t="shared" si="300"/>
        <v>34.695049610634278</v>
      </c>
      <c r="V3160" s="8">
        <f t="shared" si="313"/>
        <v>0</v>
      </c>
      <c r="W3160" s="70">
        <f>SUM($V$2085:V3160)/($A3160-273.15)</f>
        <v>0</v>
      </c>
      <c r="X3160" s="70">
        <f t="shared" si="314"/>
        <v>0</v>
      </c>
      <c r="Y3160" s="70">
        <f t="shared" si="315"/>
        <v>0</v>
      </c>
    </row>
    <row r="3161" spans="1:25" s="8" customFormat="1" x14ac:dyDescent="0.25">
      <c r="A3161" s="70">
        <f t="shared" si="316"/>
        <v>1350.15</v>
      </c>
      <c r="B3161" s="70">
        <f t="shared" si="317"/>
        <v>45.50344917035207</v>
      </c>
      <c r="C3161" s="70">
        <f t="shared" si="303"/>
        <v>35.810527350577551</v>
      </c>
      <c r="D3161" s="70">
        <f t="shared" si="301"/>
        <v>34.380010182676344</v>
      </c>
      <c r="E3161" s="70">
        <f t="shared" si="302"/>
        <v>35.810527350577551</v>
      </c>
      <c r="G3161" s="70">
        <f t="shared" si="304"/>
        <v>0</v>
      </c>
      <c r="H3161" s="70">
        <f>SUM(G$2085:$G3161)/($A3161-273.15)</f>
        <v>0</v>
      </c>
      <c r="I3161" s="70">
        <f t="shared" si="305"/>
        <v>0</v>
      </c>
      <c r="J3161" s="70">
        <f t="shared" si="306"/>
        <v>0</v>
      </c>
      <c r="K3161" s="70">
        <f t="shared" si="307"/>
        <v>0</v>
      </c>
      <c r="M3161" s="70">
        <f t="shared" si="308"/>
        <v>0</v>
      </c>
      <c r="N3161" s="70">
        <f>SUM($M$2085:M3161)/($A3161-273.15)</f>
        <v>0</v>
      </c>
      <c r="O3161" s="70">
        <f t="shared" si="309"/>
        <v>0</v>
      </c>
      <c r="P3161" s="70">
        <f t="shared" si="310"/>
        <v>0</v>
      </c>
      <c r="Q3161" s="70">
        <f t="shared" si="311"/>
        <v>0</v>
      </c>
      <c r="S3161" s="8" t="e">
        <f t="shared" si="312"/>
        <v>#DIV/0!</v>
      </c>
      <c r="U3161" s="8">
        <f t="shared" si="300"/>
        <v>34.697971305657333</v>
      </c>
      <c r="V3161" s="8">
        <f t="shared" si="313"/>
        <v>0</v>
      </c>
      <c r="W3161" s="70">
        <f>SUM($V$2085:V3161)/($A3161-273.15)</f>
        <v>0</v>
      </c>
      <c r="X3161" s="70">
        <f t="shared" si="314"/>
        <v>0</v>
      </c>
      <c r="Y3161" s="70">
        <f t="shared" si="315"/>
        <v>0</v>
      </c>
    </row>
    <row r="3162" spans="1:25" s="8" customFormat="1" x14ac:dyDescent="0.25">
      <c r="A3162" s="70">
        <f t="shared" si="316"/>
        <v>1351.15</v>
      </c>
      <c r="B3162" s="70">
        <f t="shared" si="317"/>
        <v>45.514514908543788</v>
      </c>
      <c r="C3162" s="70">
        <f t="shared" si="303"/>
        <v>35.813909337195945</v>
      </c>
      <c r="D3162" s="70">
        <f t="shared" si="301"/>
        <v>34.383810411307842</v>
      </c>
      <c r="E3162" s="70">
        <f t="shared" si="302"/>
        <v>35.813909337195945</v>
      </c>
      <c r="G3162" s="70">
        <f t="shared" si="304"/>
        <v>0</v>
      </c>
      <c r="H3162" s="70">
        <f>SUM(G$2085:$G3162)/($A3162-273.15)</f>
        <v>0</v>
      </c>
      <c r="I3162" s="70">
        <f t="shared" si="305"/>
        <v>0</v>
      </c>
      <c r="J3162" s="70">
        <f t="shared" si="306"/>
        <v>0</v>
      </c>
      <c r="K3162" s="70">
        <f t="shared" si="307"/>
        <v>0</v>
      </c>
      <c r="M3162" s="70">
        <f t="shared" si="308"/>
        <v>0</v>
      </c>
      <c r="N3162" s="70">
        <f>SUM($M$2085:M3162)/($A3162-273.15)</f>
        <v>0</v>
      </c>
      <c r="O3162" s="70">
        <f t="shared" si="309"/>
        <v>0</v>
      </c>
      <c r="P3162" s="70">
        <f t="shared" si="310"/>
        <v>0</v>
      </c>
      <c r="Q3162" s="70">
        <f t="shared" si="311"/>
        <v>0</v>
      </c>
      <c r="S3162" s="8" t="e">
        <f t="shared" si="312"/>
        <v>#DIV/0!</v>
      </c>
      <c r="U3162" s="8">
        <f t="shared" si="300"/>
        <v>34.700889227541879</v>
      </c>
      <c r="V3162" s="8">
        <f t="shared" si="313"/>
        <v>0</v>
      </c>
      <c r="W3162" s="70">
        <f>SUM($V$2085:V3162)/($A3162-273.15)</f>
        <v>0</v>
      </c>
      <c r="X3162" s="70">
        <f t="shared" si="314"/>
        <v>0</v>
      </c>
      <c r="Y3162" s="70">
        <f t="shared" si="315"/>
        <v>0</v>
      </c>
    </row>
    <row r="3163" spans="1:25" s="8" customFormat="1" x14ac:dyDescent="0.25">
      <c r="A3163" s="70">
        <f t="shared" si="316"/>
        <v>1352.15</v>
      </c>
      <c r="B3163" s="70">
        <f t="shared" si="317"/>
        <v>45.525574174983795</v>
      </c>
      <c r="C3163" s="70">
        <f t="shared" si="303"/>
        <v>35.81729003929749</v>
      </c>
      <c r="D3163" s="70">
        <f t="shared" si="301"/>
        <v>34.387604425423518</v>
      </c>
      <c r="E3163" s="70">
        <f t="shared" si="302"/>
        <v>35.81729003929749</v>
      </c>
      <c r="G3163" s="70">
        <f t="shared" si="304"/>
        <v>0</v>
      </c>
      <c r="H3163" s="70">
        <f>SUM(G$2085:$G3163)/($A3163-273.15)</f>
        <v>0</v>
      </c>
      <c r="I3163" s="70">
        <f t="shared" si="305"/>
        <v>0</v>
      </c>
      <c r="J3163" s="70">
        <f t="shared" si="306"/>
        <v>0</v>
      </c>
      <c r="K3163" s="70">
        <f t="shared" si="307"/>
        <v>0</v>
      </c>
      <c r="M3163" s="70">
        <f t="shared" si="308"/>
        <v>0</v>
      </c>
      <c r="N3163" s="70">
        <f>SUM($M$2085:M3163)/($A3163-273.15)</f>
        <v>0</v>
      </c>
      <c r="O3163" s="70">
        <f t="shared" si="309"/>
        <v>0</v>
      </c>
      <c r="P3163" s="70">
        <f t="shared" si="310"/>
        <v>0</v>
      </c>
      <c r="Q3163" s="70">
        <f t="shared" si="311"/>
        <v>0</v>
      </c>
      <c r="S3163" s="8" t="e">
        <f t="shared" si="312"/>
        <v>#DIV/0!</v>
      </c>
      <c r="U3163" s="8">
        <f t="shared" si="300"/>
        <v>34.703803386073581</v>
      </c>
      <c r="V3163" s="8">
        <f t="shared" si="313"/>
        <v>0</v>
      </c>
      <c r="W3163" s="70">
        <f>SUM($V$2085:V3163)/($A3163-273.15)</f>
        <v>0</v>
      </c>
      <c r="X3163" s="70">
        <f t="shared" si="314"/>
        <v>0</v>
      </c>
      <c r="Y3163" s="70">
        <f t="shared" si="315"/>
        <v>0</v>
      </c>
    </row>
    <row r="3164" spans="1:25" s="8" customFormat="1" x14ac:dyDescent="0.25">
      <c r="A3164" s="70">
        <f t="shared" si="316"/>
        <v>1353.15</v>
      </c>
      <c r="B3164" s="70">
        <f t="shared" si="317"/>
        <v>45.536626965156159</v>
      </c>
      <c r="C3164" s="70">
        <f t="shared" si="303"/>
        <v>35.820669458402548</v>
      </c>
      <c r="D3164" s="70">
        <f t="shared" si="301"/>
        <v>34.391392223358281</v>
      </c>
      <c r="E3164" s="70">
        <f t="shared" si="302"/>
        <v>35.820669458402548</v>
      </c>
      <c r="G3164" s="70">
        <f t="shared" si="304"/>
        <v>0</v>
      </c>
      <c r="H3164" s="70">
        <f>SUM(G$2085:$G3164)/($A3164-273.15)</f>
        <v>0</v>
      </c>
      <c r="I3164" s="70">
        <f t="shared" si="305"/>
        <v>0</v>
      </c>
      <c r="J3164" s="70">
        <f t="shared" si="306"/>
        <v>0</v>
      </c>
      <c r="K3164" s="70">
        <f t="shared" si="307"/>
        <v>0</v>
      </c>
      <c r="M3164" s="70">
        <f t="shared" si="308"/>
        <v>0</v>
      </c>
      <c r="N3164" s="70">
        <f>SUM($M$2085:M3164)/($A3164-273.15)</f>
        <v>0</v>
      </c>
      <c r="O3164" s="70">
        <f t="shared" si="309"/>
        <v>0</v>
      </c>
      <c r="P3164" s="70">
        <f t="shared" si="310"/>
        <v>0</v>
      </c>
      <c r="Q3164" s="70">
        <f t="shared" si="311"/>
        <v>0</v>
      </c>
      <c r="S3164" s="8" t="e">
        <f t="shared" si="312"/>
        <v>#DIV/0!</v>
      </c>
      <c r="U3164" s="8">
        <f t="shared" si="300"/>
        <v>34.706713791001917</v>
      </c>
      <c r="V3164" s="8">
        <f t="shared" si="313"/>
        <v>0</v>
      </c>
      <c r="W3164" s="70">
        <f>SUM($V$2085:V3164)/($A3164-273.15)</f>
        <v>0</v>
      </c>
      <c r="X3164" s="70">
        <f t="shared" si="314"/>
        <v>0</v>
      </c>
      <c r="Y3164" s="70">
        <f t="shared" si="315"/>
        <v>0</v>
      </c>
    </row>
    <row r="3165" spans="1:25" s="8" customFormat="1" x14ac:dyDescent="0.25">
      <c r="A3165" s="70">
        <f t="shared" si="316"/>
        <v>1354.15</v>
      </c>
      <c r="B3165" s="70">
        <f t="shared" si="317"/>
        <v>45.547673274561618</v>
      </c>
      <c r="C3165" s="70">
        <f t="shared" si="303"/>
        <v>35.824047596025913</v>
      </c>
      <c r="D3165" s="70">
        <f t="shared" si="301"/>
        <v>34.395173803453197</v>
      </c>
      <c r="E3165" s="70">
        <f t="shared" si="302"/>
        <v>35.824047596025913</v>
      </c>
      <c r="G3165" s="70">
        <f t="shared" si="304"/>
        <v>0</v>
      </c>
      <c r="H3165" s="70">
        <f>SUM(G$2085:$G3165)/($A3165-273.15)</f>
        <v>0</v>
      </c>
      <c r="I3165" s="70">
        <f t="shared" si="305"/>
        <v>0</v>
      </c>
      <c r="J3165" s="70">
        <f t="shared" si="306"/>
        <v>0</v>
      </c>
      <c r="K3165" s="70">
        <f t="shared" si="307"/>
        <v>0</v>
      </c>
      <c r="M3165" s="70">
        <f t="shared" si="308"/>
        <v>0</v>
      </c>
      <c r="N3165" s="70">
        <f>SUM($M$2085:M3165)/($A3165-273.15)</f>
        <v>0</v>
      </c>
      <c r="O3165" s="70">
        <f t="shared" si="309"/>
        <v>0</v>
      </c>
      <c r="P3165" s="70">
        <f t="shared" si="310"/>
        <v>0</v>
      </c>
      <c r="Q3165" s="70">
        <f t="shared" si="311"/>
        <v>0</v>
      </c>
      <c r="S3165" s="8" t="e">
        <f t="shared" si="312"/>
        <v>#DIV/0!</v>
      </c>
      <c r="U3165" s="8">
        <f t="shared" si="300"/>
        <v>34.709620452040411</v>
      </c>
      <c r="V3165" s="8">
        <f t="shared" si="313"/>
        <v>0</v>
      </c>
      <c r="W3165" s="70">
        <f>SUM($V$2085:V3165)/($A3165-273.15)</f>
        <v>0</v>
      </c>
      <c r="X3165" s="70">
        <f t="shared" si="314"/>
        <v>0</v>
      </c>
      <c r="Y3165" s="70">
        <f t="shared" si="315"/>
        <v>0</v>
      </c>
    </row>
    <row r="3166" spans="1:25" s="8" customFormat="1" x14ac:dyDescent="0.25">
      <c r="A3166" s="70">
        <f t="shared" si="316"/>
        <v>1355.15</v>
      </c>
      <c r="B3166" s="70">
        <f t="shared" si="317"/>
        <v>45.558713098717504</v>
      </c>
      <c r="C3166" s="70">
        <f t="shared" si="303"/>
        <v>35.827424453676748</v>
      </c>
      <c r="D3166" s="70">
        <f t="shared" si="301"/>
        <v>34.398949164055466</v>
      </c>
      <c r="E3166" s="70">
        <f t="shared" si="302"/>
        <v>35.827424453676748</v>
      </c>
      <c r="G3166" s="70">
        <f t="shared" si="304"/>
        <v>0</v>
      </c>
      <c r="H3166" s="70">
        <f>SUM(G$2085:$G3166)/($A3166-273.15)</f>
        <v>0</v>
      </c>
      <c r="I3166" s="70">
        <f t="shared" si="305"/>
        <v>0</v>
      </c>
      <c r="J3166" s="70">
        <f t="shared" si="306"/>
        <v>0</v>
      </c>
      <c r="K3166" s="70">
        <f t="shared" si="307"/>
        <v>0</v>
      </c>
      <c r="M3166" s="70">
        <f t="shared" si="308"/>
        <v>0</v>
      </c>
      <c r="N3166" s="70">
        <f>SUM($M$2085:M3166)/($A3166-273.15)</f>
        <v>0</v>
      </c>
      <c r="O3166" s="70">
        <f t="shared" si="309"/>
        <v>0</v>
      </c>
      <c r="P3166" s="70">
        <f t="shared" si="310"/>
        <v>0</v>
      </c>
      <c r="Q3166" s="70">
        <f t="shared" si="311"/>
        <v>0</v>
      </c>
      <c r="S3166" s="8" t="e">
        <f t="shared" si="312"/>
        <v>#DIV/0!</v>
      </c>
      <c r="U3166" s="8">
        <f t="shared" si="300"/>
        <v>34.712523378866749</v>
      </c>
      <c r="V3166" s="8">
        <f t="shared" si="313"/>
        <v>0</v>
      </c>
      <c r="W3166" s="70">
        <f>SUM($V$2085:V3166)/($A3166-273.15)</f>
        <v>0</v>
      </c>
      <c r="X3166" s="70">
        <f t="shared" si="314"/>
        <v>0</v>
      </c>
      <c r="Y3166" s="70">
        <f t="shared" si="315"/>
        <v>0</v>
      </c>
    </row>
    <row r="3167" spans="1:25" s="8" customFormat="1" x14ac:dyDescent="0.25">
      <c r="A3167" s="70">
        <f t="shared" si="316"/>
        <v>1356.15</v>
      </c>
      <c r="B3167" s="70">
        <f t="shared" si="317"/>
        <v>45.569746433157661</v>
      </c>
      <c r="C3167" s="70">
        <f t="shared" si="303"/>
        <v>35.830800032858697</v>
      </c>
      <c r="D3167" s="70">
        <f t="shared" si="301"/>
        <v>34.402718303518341</v>
      </c>
      <c r="E3167" s="70">
        <f t="shared" si="302"/>
        <v>35.830800032858697</v>
      </c>
      <c r="G3167" s="70">
        <f t="shared" si="304"/>
        <v>0</v>
      </c>
      <c r="H3167" s="70">
        <f>SUM(G$2085:$G3167)/($A3167-273.15)</f>
        <v>0</v>
      </c>
      <c r="I3167" s="70">
        <f t="shared" si="305"/>
        <v>0</v>
      </c>
      <c r="J3167" s="70">
        <f t="shared" si="306"/>
        <v>0</v>
      </c>
      <c r="K3167" s="70">
        <f t="shared" si="307"/>
        <v>0</v>
      </c>
      <c r="M3167" s="70">
        <f t="shared" si="308"/>
        <v>0</v>
      </c>
      <c r="N3167" s="70">
        <f>SUM($M$2085:M3167)/($A3167-273.15)</f>
        <v>0</v>
      </c>
      <c r="O3167" s="70">
        <f t="shared" si="309"/>
        <v>0</v>
      </c>
      <c r="P3167" s="70">
        <f t="shared" si="310"/>
        <v>0</v>
      </c>
      <c r="Q3167" s="70">
        <f t="shared" si="311"/>
        <v>0</v>
      </c>
      <c r="S3167" s="8" t="e">
        <f t="shared" si="312"/>
        <v>#DIV/0!</v>
      </c>
      <c r="U3167" s="8">
        <f t="shared" si="300"/>
        <v>34.715422581122944</v>
      </c>
      <c r="V3167" s="8">
        <f t="shared" si="313"/>
        <v>0</v>
      </c>
      <c r="W3167" s="70">
        <f>SUM($V$2085:V3167)/($A3167-273.15)</f>
        <v>0</v>
      </c>
      <c r="X3167" s="70">
        <f t="shared" si="314"/>
        <v>0</v>
      </c>
      <c r="Y3167" s="70">
        <f t="shared" si="315"/>
        <v>0</v>
      </c>
    </row>
    <row r="3168" spans="1:25" s="8" customFormat="1" x14ac:dyDescent="0.25">
      <c r="A3168" s="70">
        <f t="shared" si="316"/>
        <v>1357.15</v>
      </c>
      <c r="B3168" s="70">
        <f t="shared" si="317"/>
        <v>45.580773273432385</v>
      </c>
      <c r="C3168" s="70">
        <f t="shared" si="303"/>
        <v>35.834174335069832</v>
      </c>
      <c r="D3168" s="70">
        <f t="shared" si="301"/>
        <v>34.406481220201172</v>
      </c>
      <c r="E3168" s="70">
        <f t="shared" si="302"/>
        <v>35.834174335069832</v>
      </c>
      <c r="G3168" s="70">
        <f t="shared" si="304"/>
        <v>0</v>
      </c>
      <c r="H3168" s="70">
        <f>SUM(G$2085:$G3168)/($A3168-273.15)</f>
        <v>0</v>
      </c>
      <c r="I3168" s="70">
        <f t="shared" si="305"/>
        <v>0</v>
      </c>
      <c r="J3168" s="70">
        <f t="shared" si="306"/>
        <v>0</v>
      </c>
      <c r="K3168" s="70">
        <f t="shared" si="307"/>
        <v>0</v>
      </c>
      <c r="M3168" s="70">
        <f t="shared" si="308"/>
        <v>0</v>
      </c>
      <c r="N3168" s="70">
        <f>SUM($M$2085:M3168)/($A3168-273.15)</f>
        <v>0</v>
      </c>
      <c r="O3168" s="70">
        <f t="shared" si="309"/>
        <v>0</v>
      </c>
      <c r="P3168" s="70">
        <f t="shared" si="310"/>
        <v>0</v>
      </c>
      <c r="Q3168" s="70">
        <f t="shared" si="311"/>
        <v>0</v>
      </c>
      <c r="S3168" s="8" t="e">
        <f t="shared" si="312"/>
        <v>#DIV/0!</v>
      </c>
      <c r="U3168" s="8">
        <f t="shared" si="300"/>
        <v>34.71831806841552</v>
      </c>
      <c r="V3168" s="8">
        <f t="shared" si="313"/>
        <v>0</v>
      </c>
      <c r="W3168" s="70">
        <f>SUM($V$2085:V3168)/($A3168-273.15)</f>
        <v>0</v>
      </c>
      <c r="X3168" s="70">
        <f t="shared" si="314"/>
        <v>0</v>
      </c>
      <c r="Y3168" s="70">
        <f t="shared" si="315"/>
        <v>0</v>
      </c>
    </row>
    <row r="3169" spans="1:25" s="8" customFormat="1" x14ac:dyDescent="0.25">
      <c r="A3169" s="70">
        <f t="shared" si="316"/>
        <v>1358.15</v>
      </c>
      <c r="B3169" s="70">
        <f t="shared" si="317"/>
        <v>45.591793615108372</v>
      </c>
      <c r="C3169" s="70">
        <f t="shared" si="303"/>
        <v>35.837547361802727</v>
      </c>
      <c r="D3169" s="70">
        <f t="shared" si="301"/>
        <v>34.410237912469348</v>
      </c>
      <c r="E3169" s="70">
        <f t="shared" si="302"/>
        <v>35.837547361802727</v>
      </c>
      <c r="G3169" s="70">
        <f t="shared" si="304"/>
        <v>0</v>
      </c>
      <c r="H3169" s="70">
        <f>SUM(G$2085:$G3169)/($A3169-273.15)</f>
        <v>0</v>
      </c>
      <c r="I3169" s="70">
        <f t="shared" si="305"/>
        <v>0</v>
      </c>
      <c r="J3169" s="70">
        <f t="shared" si="306"/>
        <v>0</v>
      </c>
      <c r="K3169" s="70">
        <f t="shared" si="307"/>
        <v>0</v>
      </c>
      <c r="M3169" s="70">
        <f t="shared" si="308"/>
        <v>0</v>
      </c>
      <c r="N3169" s="70">
        <f>SUM($M$2085:M3169)/($A3169-273.15)</f>
        <v>0</v>
      </c>
      <c r="O3169" s="70">
        <f t="shared" si="309"/>
        <v>0</v>
      </c>
      <c r="P3169" s="70">
        <f t="shared" si="310"/>
        <v>0</v>
      </c>
      <c r="Q3169" s="70">
        <f t="shared" si="311"/>
        <v>0</v>
      </c>
      <c r="S3169" s="8" t="e">
        <f t="shared" si="312"/>
        <v>#DIV/0!</v>
      </c>
      <c r="U3169" s="8">
        <f t="shared" ref="U3169:U3232" si="318">33.349+(2.057/1000)*$A3169-(18.327*100000)/$A3169/$A3169-(0.232*0.000001)*$A3169*$A3169</f>
        <v>34.721209850315617</v>
      </c>
      <c r="V3169" s="8">
        <f t="shared" si="313"/>
        <v>0</v>
      </c>
      <c r="W3169" s="70">
        <f>SUM($V$2085:V3169)/($A3169-273.15)</f>
        <v>0</v>
      </c>
      <c r="X3169" s="70">
        <f t="shared" si="314"/>
        <v>0</v>
      </c>
      <c r="Y3169" s="70">
        <f t="shared" si="315"/>
        <v>0</v>
      </c>
    </row>
    <row r="3170" spans="1:25" s="8" customFormat="1" x14ac:dyDescent="0.25">
      <c r="A3170" s="70">
        <f t="shared" si="316"/>
        <v>1359.15</v>
      </c>
      <c r="B3170" s="70">
        <f t="shared" si="317"/>
        <v>45.60280745376857</v>
      </c>
      <c r="C3170" s="70">
        <f t="shared" si="303"/>
        <v>35.840919114544469</v>
      </c>
      <c r="D3170" s="70">
        <f t="shared" si="301"/>
        <v>34.413988378694242</v>
      </c>
      <c r="E3170" s="70">
        <f t="shared" si="302"/>
        <v>35.840919114544469</v>
      </c>
      <c r="G3170" s="70">
        <f t="shared" si="304"/>
        <v>0</v>
      </c>
      <c r="H3170" s="70">
        <f>SUM(G$2085:$G3170)/($A3170-273.15)</f>
        <v>0</v>
      </c>
      <c r="I3170" s="70">
        <f t="shared" si="305"/>
        <v>0</v>
      </c>
      <c r="J3170" s="70">
        <f t="shared" si="306"/>
        <v>0</v>
      </c>
      <c r="K3170" s="70">
        <f t="shared" si="307"/>
        <v>0</v>
      </c>
      <c r="M3170" s="70">
        <f t="shared" si="308"/>
        <v>0</v>
      </c>
      <c r="N3170" s="70">
        <f>SUM($M$2085:M3170)/($A3170-273.15)</f>
        <v>0</v>
      </c>
      <c r="O3170" s="70">
        <f t="shared" si="309"/>
        <v>0</v>
      </c>
      <c r="P3170" s="70">
        <f t="shared" si="310"/>
        <v>0</v>
      </c>
      <c r="Q3170" s="70">
        <f t="shared" si="311"/>
        <v>0</v>
      </c>
      <c r="S3170" s="8" t="e">
        <f t="shared" si="312"/>
        <v>#DIV/0!</v>
      </c>
      <c r="U3170" s="8">
        <f t="shared" si="318"/>
        <v>34.7240979363592</v>
      </c>
      <c r="V3170" s="8">
        <f t="shared" si="313"/>
        <v>0</v>
      </c>
      <c r="W3170" s="70">
        <f>SUM($V$2085:V3170)/($A3170-273.15)</f>
        <v>0</v>
      </c>
      <c r="X3170" s="70">
        <f t="shared" si="314"/>
        <v>0</v>
      </c>
      <c r="Y3170" s="70">
        <f t="shared" si="315"/>
        <v>0</v>
      </c>
    </row>
    <row r="3171" spans="1:25" s="8" customFormat="1" x14ac:dyDescent="0.25">
      <c r="A3171" s="70">
        <f t="shared" si="316"/>
        <v>1360.15</v>
      </c>
      <c r="B3171" s="70">
        <f t="shared" si="317"/>
        <v>45.61381478501221</v>
      </c>
      <c r="C3171" s="70">
        <f t="shared" si="303"/>
        <v>35.844289594776669</v>
      </c>
      <c r="D3171" s="70">
        <f t="shared" ref="D3171:D3234" si="319">22.552+(13.209/1000)*$A3171+(3.13*100000)/$A3171/$A3171-(3.389*0.000001)*$A3171*$A3171</f>
        <v>34.417732617253243</v>
      </c>
      <c r="E3171" s="70">
        <f t="shared" si="302"/>
        <v>35.844289594776669</v>
      </c>
      <c r="G3171" s="70">
        <f t="shared" si="304"/>
        <v>0</v>
      </c>
      <c r="H3171" s="70">
        <f>SUM(G$2085:$G3171)/($A3171-273.15)</f>
        <v>0</v>
      </c>
      <c r="I3171" s="70">
        <f t="shared" si="305"/>
        <v>0</v>
      </c>
      <c r="J3171" s="70">
        <f t="shared" si="306"/>
        <v>0</v>
      </c>
      <c r="K3171" s="70">
        <f t="shared" si="307"/>
        <v>0</v>
      </c>
      <c r="M3171" s="70">
        <f t="shared" si="308"/>
        <v>0</v>
      </c>
      <c r="N3171" s="70">
        <f>SUM($M$2085:M3171)/($A3171-273.15)</f>
        <v>0</v>
      </c>
      <c r="O3171" s="70">
        <f t="shared" si="309"/>
        <v>0</v>
      </c>
      <c r="P3171" s="70">
        <f t="shared" si="310"/>
        <v>0</v>
      </c>
      <c r="Q3171" s="70">
        <f t="shared" si="311"/>
        <v>0</v>
      </c>
      <c r="S3171" s="8" t="e">
        <f t="shared" si="312"/>
        <v>#DIV/0!</v>
      </c>
      <c r="U3171" s="8">
        <f t="shared" si="318"/>
        <v>34.726982336047193</v>
      </c>
      <c r="V3171" s="8">
        <f t="shared" si="313"/>
        <v>0</v>
      </c>
      <c r="W3171" s="70">
        <f>SUM($V$2085:V3171)/($A3171-273.15)</f>
        <v>0</v>
      </c>
      <c r="X3171" s="70">
        <f t="shared" si="314"/>
        <v>0</v>
      </c>
      <c r="Y3171" s="70">
        <f t="shared" si="315"/>
        <v>0</v>
      </c>
    </row>
    <row r="3172" spans="1:25" s="8" customFormat="1" x14ac:dyDescent="0.25">
      <c r="A3172" s="70">
        <f t="shared" si="316"/>
        <v>1361.15</v>
      </c>
      <c r="B3172" s="70">
        <f t="shared" si="317"/>
        <v>45.62481560445466</v>
      </c>
      <c r="C3172" s="70">
        <f t="shared" si="303"/>
        <v>35.847658803975506</v>
      </c>
      <c r="D3172" s="70">
        <f t="shared" si="319"/>
        <v>34.421470626529661</v>
      </c>
      <c r="E3172" s="70">
        <f t="shared" si="302"/>
        <v>35.847658803975506</v>
      </c>
      <c r="G3172" s="70">
        <f t="shared" si="304"/>
        <v>0</v>
      </c>
      <c r="H3172" s="70">
        <f>SUM(G$2085:$G3172)/($A3172-273.15)</f>
        <v>0</v>
      </c>
      <c r="I3172" s="70">
        <f t="shared" si="305"/>
        <v>0</v>
      </c>
      <c r="J3172" s="70">
        <f t="shared" si="306"/>
        <v>0</v>
      </c>
      <c r="K3172" s="70">
        <f t="shared" si="307"/>
        <v>0</v>
      </c>
      <c r="M3172" s="70">
        <f t="shared" si="308"/>
        <v>0</v>
      </c>
      <c r="N3172" s="70">
        <f>SUM($M$2085:M3172)/($A3172-273.15)</f>
        <v>0</v>
      </c>
      <c r="O3172" s="70">
        <f t="shared" si="309"/>
        <v>0</v>
      </c>
      <c r="P3172" s="70">
        <f t="shared" si="310"/>
        <v>0</v>
      </c>
      <c r="Q3172" s="70">
        <f t="shared" si="311"/>
        <v>0</v>
      </c>
      <c r="S3172" s="8" t="e">
        <f t="shared" si="312"/>
        <v>#DIV/0!</v>
      </c>
      <c r="U3172" s="8">
        <f t="shared" si="318"/>
        <v>34.729863058845623</v>
      </c>
      <c r="V3172" s="8">
        <f t="shared" si="313"/>
        <v>0</v>
      </c>
      <c r="W3172" s="70">
        <f>SUM($V$2085:V3172)/($A3172-273.15)</f>
        <v>0</v>
      </c>
      <c r="X3172" s="70">
        <f t="shared" si="314"/>
        <v>0</v>
      </c>
      <c r="Y3172" s="70">
        <f t="shared" si="315"/>
        <v>0</v>
      </c>
    </row>
    <row r="3173" spans="1:25" s="8" customFormat="1" x14ac:dyDescent="0.25">
      <c r="A3173" s="70">
        <f t="shared" si="316"/>
        <v>1362.15</v>
      </c>
      <c r="B3173" s="70">
        <f t="shared" si="317"/>
        <v>45.635809907727371</v>
      </c>
      <c r="C3173" s="70">
        <f t="shared" si="303"/>
        <v>35.851026743611762</v>
      </c>
      <c r="D3173" s="70">
        <f t="shared" si="319"/>
        <v>34.425202404912774</v>
      </c>
      <c r="E3173" s="70">
        <f t="shared" ref="E3173:E3236" si="320">31.012+(4.19/1000)*$A3173-(2.858*100000)/$A3173/$A3173-(0.385*0.000001)*$A3173*$A3173</f>
        <v>35.851026743611762</v>
      </c>
      <c r="G3173" s="70">
        <f t="shared" si="304"/>
        <v>0</v>
      </c>
      <c r="H3173" s="70">
        <f>SUM(G$2085:$G3173)/($A3173-273.15)</f>
        <v>0</v>
      </c>
      <c r="I3173" s="70">
        <f t="shared" si="305"/>
        <v>0</v>
      </c>
      <c r="J3173" s="70">
        <f t="shared" si="306"/>
        <v>0</v>
      </c>
      <c r="K3173" s="70">
        <f t="shared" si="307"/>
        <v>0</v>
      </c>
      <c r="M3173" s="70">
        <f t="shared" si="308"/>
        <v>0</v>
      </c>
      <c r="N3173" s="70">
        <f>SUM($M$2085:M3173)/($A3173-273.15)</f>
        <v>0</v>
      </c>
      <c r="O3173" s="70">
        <f t="shared" si="309"/>
        <v>0</v>
      </c>
      <c r="P3173" s="70">
        <f t="shared" si="310"/>
        <v>0</v>
      </c>
      <c r="Q3173" s="70">
        <f t="shared" si="311"/>
        <v>0</v>
      </c>
      <c r="S3173" s="8" t="e">
        <f t="shared" si="312"/>
        <v>#DIV/0!</v>
      </c>
      <c r="U3173" s="8">
        <f t="shared" si="318"/>
        <v>34.732740114185781</v>
      </c>
      <c r="V3173" s="8">
        <f t="shared" si="313"/>
        <v>0</v>
      </c>
      <c r="W3173" s="70">
        <f>SUM($V$2085:V3173)/($A3173-273.15)</f>
        <v>0</v>
      </c>
      <c r="X3173" s="70">
        <f t="shared" si="314"/>
        <v>0</v>
      </c>
      <c r="Y3173" s="70">
        <f t="shared" si="315"/>
        <v>0</v>
      </c>
    </row>
    <row r="3174" spans="1:25" s="8" customFormat="1" x14ac:dyDescent="0.25">
      <c r="A3174" s="70">
        <f t="shared" si="316"/>
        <v>1363.15</v>
      </c>
      <c r="B3174" s="70">
        <f t="shared" si="317"/>
        <v>45.646797690477825</v>
      </c>
      <c r="C3174" s="70">
        <f t="shared" ref="C3174:C3237" si="321">31.012+(4.19/1000)*$A3174-(2.858*100000)/$A3174/$A3174-(0.385*0.000001)*$A3174*$A3174</f>
        <v>35.854393415150774</v>
      </c>
      <c r="D3174" s="70">
        <f t="shared" si="319"/>
        <v>34.428927950797764</v>
      </c>
      <c r="E3174" s="70">
        <f t="shared" si="320"/>
        <v>35.854393415150774</v>
      </c>
      <c r="G3174" s="70">
        <f t="shared" ref="G3174:G3237" si="322">($I$2039*$B3174+$I$2040*$C3174+$I$2041*$D3174)</f>
        <v>0</v>
      </c>
      <c r="H3174" s="70">
        <f>SUM(G$2085:$G3174)/($A3174-273.15)</f>
        <v>0</v>
      </c>
      <c r="I3174" s="70">
        <f t="shared" ref="I3174:I3237" si="323">H3174*($A3174-273.15)*0.000001</f>
        <v>0</v>
      </c>
      <c r="J3174" s="70">
        <f t="shared" ref="J3174:J3237" si="324">$N$2039-I3174</f>
        <v>0</v>
      </c>
      <c r="K3174" s="70">
        <f t="shared" ref="K3174:K3237" si="325">IF(AND(J3174&gt;0,J3175&lt;0),A3174-273.15,0)</f>
        <v>0</v>
      </c>
      <c r="M3174" s="70">
        <f t="shared" ref="M3174:M3237" si="326">($K$2050*$B3174+$K$2049*$C3174+$K$2048*$D3174+$K$2047*$E3174)</f>
        <v>0</v>
      </c>
      <c r="N3174" s="70">
        <f>SUM($M$2085:M3174)/($A3174-273.15)</f>
        <v>0</v>
      </c>
      <c r="O3174" s="70">
        <f t="shared" ref="O3174:O3237" si="327">N3174*($A3174-273.15)*0.000001</f>
        <v>0</v>
      </c>
      <c r="P3174" s="70">
        <f t="shared" ref="P3174:P3237" si="328">$N$2039-O3174</f>
        <v>0</v>
      </c>
      <c r="Q3174" s="70">
        <f t="shared" ref="Q3174:Q3237" si="329">IF(AND(P3174&gt;0,P3175&lt;0),A3174-273.15,0)</f>
        <v>0</v>
      </c>
      <c r="S3174" s="8" t="e">
        <f t="shared" ref="S3174:S3237" si="330">IF($P$2050-$A3174=0,$O3174,0)</f>
        <v>#DIV/0!</v>
      </c>
      <c r="U3174" s="8">
        <f t="shared" si="318"/>
        <v>34.735613511464386</v>
      </c>
      <c r="V3174" s="8">
        <f t="shared" ref="V3174:V3237" si="331">($L$2071*$B3174+$L$2072*$C3174+$L$2070*$D3174+$L$2073*$U3174)</f>
        <v>0</v>
      </c>
      <c r="W3174" s="70">
        <f>SUM($V$2085:V3174)/($A3174-273.15)</f>
        <v>0</v>
      </c>
      <c r="X3174" s="70">
        <f t="shared" ref="X3174:X3237" si="332">W3174*($A3174-273.15)*0.000001</f>
        <v>0</v>
      </c>
      <c r="Y3174" s="70">
        <f t="shared" ref="Y3174:Y3237" si="333">$N$2039-X3174</f>
        <v>0</v>
      </c>
    </row>
    <row r="3175" spans="1:25" s="8" customFormat="1" x14ac:dyDescent="0.25">
      <c r="A3175" s="70">
        <f t="shared" ref="A3175:A3238" si="334">A3174+1</f>
        <v>1364.15</v>
      </c>
      <c r="B3175" s="70">
        <f t="shared" si="317"/>
        <v>45.65777894836944</v>
      </c>
      <c r="C3175" s="70">
        <f t="shared" si="321"/>
        <v>35.85775882005256</v>
      </c>
      <c r="D3175" s="70">
        <f t="shared" si="319"/>
        <v>34.432647262585661</v>
      </c>
      <c r="E3175" s="70">
        <f t="shared" si="320"/>
        <v>35.85775882005256</v>
      </c>
      <c r="G3175" s="70">
        <f t="shared" si="322"/>
        <v>0</v>
      </c>
      <c r="H3175" s="70">
        <f>SUM(G$2085:$G3175)/($A3175-273.15)</f>
        <v>0</v>
      </c>
      <c r="I3175" s="70">
        <f t="shared" si="323"/>
        <v>0</v>
      </c>
      <c r="J3175" s="70">
        <f t="shared" si="324"/>
        <v>0</v>
      </c>
      <c r="K3175" s="70">
        <f t="shared" si="325"/>
        <v>0</v>
      </c>
      <c r="M3175" s="70">
        <f t="shared" si="326"/>
        <v>0</v>
      </c>
      <c r="N3175" s="70">
        <f>SUM($M$2085:M3175)/($A3175-273.15)</f>
        <v>0</v>
      </c>
      <c r="O3175" s="70">
        <f t="shared" si="327"/>
        <v>0</v>
      </c>
      <c r="P3175" s="70">
        <f t="shared" si="328"/>
        <v>0</v>
      </c>
      <c r="Q3175" s="70">
        <f t="shared" si="329"/>
        <v>0</v>
      </c>
      <c r="S3175" s="8" t="e">
        <f t="shared" si="330"/>
        <v>#DIV/0!</v>
      </c>
      <c r="U3175" s="8">
        <f t="shared" si="318"/>
        <v>34.738483260043722</v>
      </c>
      <c r="V3175" s="8">
        <f t="shared" si="331"/>
        <v>0</v>
      </c>
      <c r="W3175" s="70">
        <f>SUM($V$2085:V3175)/($A3175-273.15)</f>
        <v>0</v>
      </c>
      <c r="X3175" s="70">
        <f t="shared" si="332"/>
        <v>0</v>
      </c>
      <c r="Y3175" s="70">
        <f t="shared" si="333"/>
        <v>0</v>
      </c>
    </row>
    <row r="3176" spans="1:25" s="8" customFormat="1" x14ac:dyDescent="0.25">
      <c r="A3176" s="70">
        <f t="shared" si="334"/>
        <v>1365.15</v>
      </c>
      <c r="B3176" s="70">
        <f t="shared" si="317"/>
        <v>45.668753677081519</v>
      </c>
      <c r="C3176" s="70">
        <f t="shared" si="321"/>
        <v>35.861122959771777</v>
      </c>
      <c r="D3176" s="70">
        <f t="shared" si="319"/>
        <v>34.436360338683379</v>
      </c>
      <c r="E3176" s="70">
        <f t="shared" si="320"/>
        <v>35.861122959771777</v>
      </c>
      <c r="G3176" s="70">
        <f t="shared" si="322"/>
        <v>0</v>
      </c>
      <c r="H3176" s="70">
        <f>SUM(G$2085:$G3176)/($A3176-273.15)</f>
        <v>0</v>
      </c>
      <c r="I3176" s="70">
        <f t="shared" si="323"/>
        <v>0</v>
      </c>
      <c r="J3176" s="70">
        <f t="shared" si="324"/>
        <v>0</v>
      </c>
      <c r="K3176" s="70">
        <f t="shared" si="325"/>
        <v>0</v>
      </c>
      <c r="M3176" s="70">
        <f t="shared" si="326"/>
        <v>0</v>
      </c>
      <c r="N3176" s="70">
        <f>SUM($M$2085:M3176)/($A3176-273.15)</f>
        <v>0</v>
      </c>
      <c r="O3176" s="70">
        <f t="shared" si="327"/>
        <v>0</v>
      </c>
      <c r="P3176" s="70">
        <f t="shared" si="328"/>
        <v>0</v>
      </c>
      <c r="Q3176" s="70">
        <f t="shared" si="329"/>
        <v>0</v>
      </c>
      <c r="S3176" s="8" t="e">
        <f t="shared" si="330"/>
        <v>#DIV/0!</v>
      </c>
      <c r="U3176" s="8">
        <f t="shared" si="318"/>
        <v>34.741349369251793</v>
      </c>
      <c r="V3176" s="8">
        <f t="shared" si="331"/>
        <v>0</v>
      </c>
      <c r="W3176" s="70">
        <f>SUM($V$2085:V3176)/($A3176-273.15)</f>
        <v>0</v>
      </c>
      <c r="X3176" s="70">
        <f t="shared" si="332"/>
        <v>0</v>
      </c>
      <c r="Y3176" s="70">
        <f t="shared" si="333"/>
        <v>0</v>
      </c>
    </row>
    <row r="3177" spans="1:25" s="8" customFormat="1" x14ac:dyDescent="0.25">
      <c r="A3177" s="70">
        <f t="shared" si="334"/>
        <v>1366.15</v>
      </c>
      <c r="B3177" s="70">
        <f t="shared" si="317"/>
        <v>45.679721872309166</v>
      </c>
      <c r="C3177" s="70">
        <f t="shared" si="321"/>
        <v>35.864485835757741</v>
      </c>
      <c r="D3177" s="70">
        <f t="shared" si="319"/>
        <v>34.440067177503636</v>
      </c>
      <c r="E3177" s="70">
        <f t="shared" si="320"/>
        <v>35.864485835757741</v>
      </c>
      <c r="G3177" s="70">
        <f t="shared" si="322"/>
        <v>0</v>
      </c>
      <c r="H3177" s="70">
        <f>SUM(G$2085:$G3177)/($A3177-273.15)</f>
        <v>0</v>
      </c>
      <c r="I3177" s="70">
        <f t="shared" si="323"/>
        <v>0</v>
      </c>
      <c r="J3177" s="70">
        <f t="shared" si="324"/>
        <v>0</v>
      </c>
      <c r="K3177" s="70">
        <f t="shared" si="325"/>
        <v>0</v>
      </c>
      <c r="M3177" s="70">
        <f t="shared" si="326"/>
        <v>0</v>
      </c>
      <c r="N3177" s="70">
        <f>SUM($M$2085:M3177)/($A3177-273.15)</f>
        <v>0</v>
      </c>
      <c r="O3177" s="70">
        <f t="shared" si="327"/>
        <v>0</v>
      </c>
      <c r="P3177" s="70">
        <f t="shared" si="328"/>
        <v>0</v>
      </c>
      <c r="Q3177" s="70">
        <f t="shared" si="329"/>
        <v>0</v>
      </c>
      <c r="S3177" s="8" t="e">
        <f t="shared" si="330"/>
        <v>#DIV/0!</v>
      </c>
      <c r="U3177" s="8">
        <f t="shared" si="318"/>
        <v>34.744211848382491</v>
      </c>
      <c r="V3177" s="8">
        <f t="shared" si="331"/>
        <v>0</v>
      </c>
      <c r="W3177" s="70">
        <f>SUM($V$2085:V3177)/($A3177-273.15)</f>
        <v>0</v>
      </c>
      <c r="X3177" s="70">
        <f t="shared" si="332"/>
        <v>0</v>
      </c>
      <c r="Y3177" s="70">
        <f t="shared" si="333"/>
        <v>0</v>
      </c>
    </row>
    <row r="3178" spans="1:25" s="8" customFormat="1" x14ac:dyDescent="0.25">
      <c r="A3178" s="70">
        <f t="shared" si="334"/>
        <v>1367.15</v>
      </c>
      <c r="B3178" s="70">
        <f t="shared" si="317"/>
        <v>45.690683529763234</v>
      </c>
      <c r="C3178" s="70">
        <f t="shared" si="321"/>
        <v>35.867847449454494</v>
      </c>
      <c r="D3178" s="70">
        <f t="shared" si="319"/>
        <v>34.443767777464991</v>
      </c>
      <c r="E3178" s="70">
        <f t="shared" si="320"/>
        <v>35.867847449454494</v>
      </c>
      <c r="G3178" s="70">
        <f t="shared" si="322"/>
        <v>0</v>
      </c>
      <c r="H3178" s="70">
        <f>SUM(G$2085:$G3178)/($A3178-273.15)</f>
        <v>0</v>
      </c>
      <c r="I3178" s="70">
        <f t="shared" si="323"/>
        <v>0</v>
      </c>
      <c r="J3178" s="70">
        <f t="shared" si="324"/>
        <v>0</v>
      </c>
      <c r="K3178" s="70">
        <f t="shared" si="325"/>
        <v>0</v>
      </c>
      <c r="M3178" s="70">
        <f t="shared" si="326"/>
        <v>0</v>
      </c>
      <c r="N3178" s="70">
        <f>SUM($M$2085:M3178)/($A3178-273.15)</f>
        <v>0</v>
      </c>
      <c r="O3178" s="70">
        <f t="shared" si="327"/>
        <v>0</v>
      </c>
      <c r="P3178" s="70">
        <f t="shared" si="328"/>
        <v>0</v>
      </c>
      <c r="Q3178" s="70">
        <f t="shared" si="329"/>
        <v>0</v>
      </c>
      <c r="S3178" s="8" t="e">
        <f t="shared" si="330"/>
        <v>#DIV/0!</v>
      </c>
      <c r="U3178" s="8">
        <f t="shared" si="318"/>
        <v>34.747070706695709</v>
      </c>
      <c r="V3178" s="8">
        <f t="shared" si="331"/>
        <v>0</v>
      </c>
      <c r="W3178" s="70">
        <f>SUM($V$2085:V3178)/($A3178-273.15)</f>
        <v>0</v>
      </c>
      <c r="X3178" s="70">
        <f t="shared" si="332"/>
        <v>0</v>
      </c>
      <c r="Y3178" s="70">
        <f t="shared" si="333"/>
        <v>0</v>
      </c>
    </row>
    <row r="3179" spans="1:25" s="8" customFormat="1" x14ac:dyDescent="0.25">
      <c r="A3179" s="70">
        <f t="shared" si="334"/>
        <v>1368.15</v>
      </c>
      <c r="B3179" s="70">
        <f t="shared" ref="B3179:B3242" si="335">21.87+(22.56/1000)*$A3179+(8.489*100000)/$A3179/$A3179-(4*0.000001)*$A3179*$A3179</f>
        <v>45.701638645170235</v>
      </c>
      <c r="C3179" s="70">
        <f t="shared" si="321"/>
        <v>35.871207802300802</v>
      </c>
      <c r="D3179" s="70">
        <f t="shared" si="319"/>
        <v>34.447462136991753</v>
      </c>
      <c r="E3179" s="70">
        <f t="shared" si="320"/>
        <v>35.871207802300802</v>
      </c>
      <c r="G3179" s="70">
        <f t="shared" si="322"/>
        <v>0</v>
      </c>
      <c r="H3179" s="70">
        <f>SUM(G$2085:$G3179)/($A3179-273.15)</f>
        <v>0</v>
      </c>
      <c r="I3179" s="70">
        <f t="shared" si="323"/>
        <v>0</v>
      </c>
      <c r="J3179" s="70">
        <f t="shared" si="324"/>
        <v>0</v>
      </c>
      <c r="K3179" s="70">
        <f t="shared" si="325"/>
        <v>0</v>
      </c>
      <c r="M3179" s="70">
        <f t="shared" si="326"/>
        <v>0</v>
      </c>
      <c r="N3179" s="70">
        <f>SUM($M$2085:M3179)/($A3179-273.15)</f>
        <v>0</v>
      </c>
      <c r="O3179" s="70">
        <f t="shared" si="327"/>
        <v>0</v>
      </c>
      <c r="P3179" s="70">
        <f t="shared" si="328"/>
        <v>0</v>
      </c>
      <c r="Q3179" s="70">
        <f t="shared" si="329"/>
        <v>0</v>
      </c>
      <c r="S3179" s="8" t="e">
        <f t="shared" si="330"/>
        <v>#DIV/0!</v>
      </c>
      <c r="U3179" s="8">
        <f t="shared" si="318"/>
        <v>34.749925953417524</v>
      </c>
      <c r="V3179" s="8">
        <f t="shared" si="331"/>
        <v>0</v>
      </c>
      <c r="W3179" s="70">
        <f>SUM($V$2085:V3179)/($A3179-273.15)</f>
        <v>0</v>
      </c>
      <c r="X3179" s="70">
        <f t="shared" si="332"/>
        <v>0</v>
      </c>
      <c r="Y3179" s="70">
        <f t="shared" si="333"/>
        <v>0</v>
      </c>
    </row>
    <row r="3180" spans="1:25" s="8" customFormat="1" x14ac:dyDescent="0.25">
      <c r="A3180" s="70">
        <f t="shared" si="334"/>
        <v>1369.15</v>
      </c>
      <c r="B3180" s="70">
        <f t="shared" si="335"/>
        <v>45.71258721427229</v>
      </c>
      <c r="C3180" s="70">
        <f t="shared" si="321"/>
        <v>35.874566895730162</v>
      </c>
      <c r="D3180" s="70">
        <f t="shared" si="319"/>
        <v>34.451150254513976</v>
      </c>
      <c r="E3180" s="70">
        <f t="shared" si="320"/>
        <v>35.874566895730162</v>
      </c>
      <c r="G3180" s="70">
        <f t="shared" si="322"/>
        <v>0</v>
      </c>
      <c r="H3180" s="70">
        <f>SUM(G$2085:$G3180)/($A3180-273.15)</f>
        <v>0</v>
      </c>
      <c r="I3180" s="70">
        <f t="shared" si="323"/>
        <v>0</v>
      </c>
      <c r="J3180" s="70">
        <f t="shared" si="324"/>
        <v>0</v>
      </c>
      <c r="K3180" s="70">
        <f t="shared" si="325"/>
        <v>0</v>
      </c>
      <c r="M3180" s="70">
        <f t="shared" si="326"/>
        <v>0</v>
      </c>
      <c r="N3180" s="70">
        <f>SUM($M$2085:M3180)/($A3180-273.15)</f>
        <v>0</v>
      </c>
      <c r="O3180" s="70">
        <f t="shared" si="327"/>
        <v>0</v>
      </c>
      <c r="P3180" s="70">
        <f t="shared" si="328"/>
        <v>0</v>
      </c>
      <c r="Q3180" s="70">
        <f t="shared" si="329"/>
        <v>0</v>
      </c>
      <c r="S3180" s="8" t="e">
        <f t="shared" si="330"/>
        <v>#DIV/0!</v>
      </c>
      <c r="U3180" s="8">
        <f t="shared" si="318"/>
        <v>34.752777597740327</v>
      </c>
      <c r="V3180" s="8">
        <f t="shared" si="331"/>
        <v>0</v>
      </c>
      <c r="W3180" s="70">
        <f>SUM($V$2085:V3180)/($A3180-273.15)</f>
        <v>0</v>
      </c>
      <c r="X3180" s="70">
        <f t="shared" si="332"/>
        <v>0</v>
      </c>
      <c r="Y3180" s="70">
        <f t="shared" si="333"/>
        <v>0</v>
      </c>
    </row>
    <row r="3181" spans="1:25" s="8" customFormat="1" x14ac:dyDescent="0.25">
      <c r="A3181" s="70">
        <f t="shared" si="334"/>
        <v>1370.15</v>
      </c>
      <c r="B3181" s="70">
        <f t="shared" si="335"/>
        <v>45.723529232827033</v>
      </c>
      <c r="C3181" s="70">
        <f t="shared" si="321"/>
        <v>35.877924731170857</v>
      </c>
      <c r="D3181" s="70">
        <f t="shared" si="319"/>
        <v>34.454832128467451</v>
      </c>
      <c r="E3181" s="70">
        <f t="shared" si="320"/>
        <v>35.877924731170857</v>
      </c>
      <c r="G3181" s="70">
        <f t="shared" si="322"/>
        <v>0</v>
      </c>
      <c r="H3181" s="70">
        <f>SUM(G$2085:$G3181)/($A3181-273.15)</f>
        <v>0</v>
      </c>
      <c r="I3181" s="70">
        <f t="shared" si="323"/>
        <v>0</v>
      </c>
      <c r="J3181" s="70">
        <f t="shared" si="324"/>
        <v>0</v>
      </c>
      <c r="K3181" s="70">
        <f t="shared" si="325"/>
        <v>0</v>
      </c>
      <c r="M3181" s="70">
        <f t="shared" si="326"/>
        <v>0</v>
      </c>
      <c r="N3181" s="70">
        <f>SUM($M$2085:M3181)/($A3181-273.15)</f>
        <v>0</v>
      </c>
      <c r="O3181" s="70">
        <f t="shared" si="327"/>
        <v>0</v>
      </c>
      <c r="P3181" s="70">
        <f t="shared" si="328"/>
        <v>0</v>
      </c>
      <c r="Q3181" s="70">
        <f t="shared" si="329"/>
        <v>0</v>
      </c>
      <c r="S3181" s="8" t="e">
        <f t="shared" si="330"/>
        <v>#DIV/0!</v>
      </c>
      <c r="U3181" s="8">
        <f t="shared" si="318"/>
        <v>34.755625648822985</v>
      </c>
      <c r="V3181" s="8">
        <f t="shared" si="331"/>
        <v>0</v>
      </c>
      <c r="W3181" s="70">
        <f>SUM($V$2085:V3181)/($A3181-273.15)</f>
        <v>0</v>
      </c>
      <c r="X3181" s="70">
        <f t="shared" si="332"/>
        <v>0</v>
      </c>
      <c r="Y3181" s="70">
        <f t="shared" si="333"/>
        <v>0</v>
      </c>
    </row>
    <row r="3182" spans="1:25" s="8" customFormat="1" x14ac:dyDescent="0.25">
      <c r="A3182" s="70">
        <f t="shared" si="334"/>
        <v>1371.15</v>
      </c>
      <c r="B3182" s="70">
        <f t="shared" si="335"/>
        <v>45.734464696607603</v>
      </c>
      <c r="C3182" s="70">
        <f t="shared" si="321"/>
        <v>35.881281310045949</v>
      </c>
      <c r="D3182" s="70">
        <f t="shared" si="319"/>
        <v>34.458507757293674</v>
      </c>
      <c r="E3182" s="70">
        <f t="shared" si="320"/>
        <v>35.881281310045949</v>
      </c>
      <c r="G3182" s="70">
        <f t="shared" si="322"/>
        <v>0</v>
      </c>
      <c r="H3182" s="70">
        <f>SUM(G$2085:$G3182)/($A3182-273.15)</f>
        <v>0</v>
      </c>
      <c r="I3182" s="70">
        <f t="shared" si="323"/>
        <v>0</v>
      </c>
      <c r="J3182" s="70">
        <f t="shared" si="324"/>
        <v>0</v>
      </c>
      <c r="K3182" s="70">
        <f t="shared" si="325"/>
        <v>0</v>
      </c>
      <c r="M3182" s="70">
        <f t="shared" si="326"/>
        <v>0</v>
      </c>
      <c r="N3182" s="70">
        <f>SUM($M$2085:M3182)/($A3182-273.15)</f>
        <v>0</v>
      </c>
      <c r="O3182" s="70">
        <f t="shared" si="327"/>
        <v>0</v>
      </c>
      <c r="P3182" s="70">
        <f t="shared" si="328"/>
        <v>0</v>
      </c>
      <c r="Q3182" s="70">
        <f t="shared" si="329"/>
        <v>0</v>
      </c>
      <c r="S3182" s="8" t="e">
        <f t="shared" si="330"/>
        <v>#DIV/0!</v>
      </c>
      <c r="U3182" s="8">
        <f t="shared" si="318"/>
        <v>34.758470115790978</v>
      </c>
      <c r="V3182" s="8">
        <f t="shared" si="331"/>
        <v>0</v>
      </c>
      <c r="W3182" s="70">
        <f>SUM($V$2085:V3182)/($A3182-273.15)</f>
        <v>0</v>
      </c>
      <c r="X3182" s="70">
        <f t="shared" si="332"/>
        <v>0</v>
      </c>
      <c r="Y3182" s="70">
        <f t="shared" si="333"/>
        <v>0</v>
      </c>
    </row>
    <row r="3183" spans="1:25" s="8" customFormat="1" x14ac:dyDescent="0.25">
      <c r="A3183" s="70">
        <f t="shared" si="334"/>
        <v>1372.15</v>
      </c>
      <c r="B3183" s="70">
        <f t="shared" si="335"/>
        <v>45.745393601402476</v>
      </c>
      <c r="C3183" s="70">
        <f t="shared" si="321"/>
        <v>35.884636633773319</v>
      </c>
      <c r="D3183" s="70">
        <f t="shared" si="319"/>
        <v>34.462177139439824</v>
      </c>
      <c r="E3183" s="70">
        <f t="shared" si="320"/>
        <v>35.884636633773319</v>
      </c>
      <c r="G3183" s="70">
        <f t="shared" si="322"/>
        <v>0</v>
      </c>
      <c r="H3183" s="70">
        <f>SUM(G$2085:$G3183)/($A3183-273.15)</f>
        <v>0</v>
      </c>
      <c r="I3183" s="70">
        <f t="shared" si="323"/>
        <v>0</v>
      </c>
      <c r="J3183" s="70">
        <f t="shared" si="324"/>
        <v>0</v>
      </c>
      <c r="K3183" s="70">
        <f t="shared" si="325"/>
        <v>0</v>
      </c>
      <c r="M3183" s="70">
        <f t="shared" si="326"/>
        <v>0</v>
      </c>
      <c r="N3183" s="70">
        <f>SUM($M$2085:M3183)/($A3183-273.15)</f>
        <v>0</v>
      </c>
      <c r="O3183" s="70">
        <f t="shared" si="327"/>
        <v>0</v>
      </c>
      <c r="P3183" s="70">
        <f t="shared" si="328"/>
        <v>0</v>
      </c>
      <c r="Q3183" s="70">
        <f t="shared" si="329"/>
        <v>0</v>
      </c>
      <c r="S3183" s="8" t="e">
        <f t="shared" si="330"/>
        <v>#DIV/0!</v>
      </c>
      <c r="U3183" s="8">
        <f t="shared" si="318"/>
        <v>34.761311007736531</v>
      </c>
      <c r="V3183" s="8">
        <f t="shared" si="331"/>
        <v>0</v>
      </c>
      <c r="W3183" s="70">
        <f>SUM($V$2085:V3183)/($A3183-273.15)</f>
        <v>0</v>
      </c>
      <c r="X3183" s="70">
        <f t="shared" si="332"/>
        <v>0</v>
      </c>
      <c r="Y3183" s="70">
        <f t="shared" si="333"/>
        <v>0</v>
      </c>
    </row>
    <row r="3184" spans="1:25" s="8" customFormat="1" x14ac:dyDescent="0.25">
      <c r="A3184" s="70">
        <f t="shared" si="334"/>
        <v>1373.15</v>
      </c>
      <c r="B3184" s="70">
        <f t="shared" si="335"/>
        <v>45.756315943015515</v>
      </c>
      <c r="C3184" s="70">
        <f t="shared" si="321"/>
        <v>35.887990703765716</v>
      </c>
      <c r="D3184" s="70">
        <f t="shared" si="319"/>
        <v>34.465840273358722</v>
      </c>
      <c r="E3184" s="70">
        <f t="shared" si="320"/>
        <v>35.887990703765716</v>
      </c>
      <c r="G3184" s="70">
        <f t="shared" si="322"/>
        <v>0</v>
      </c>
      <c r="H3184" s="70">
        <f>SUM(G$2085:$G3184)/($A3184-273.15)</f>
        <v>0</v>
      </c>
      <c r="I3184" s="70">
        <f t="shared" si="323"/>
        <v>0</v>
      </c>
      <c r="J3184" s="70">
        <f t="shared" si="324"/>
        <v>0</v>
      </c>
      <c r="K3184" s="70">
        <f t="shared" si="325"/>
        <v>0</v>
      </c>
      <c r="M3184" s="70">
        <f t="shared" si="326"/>
        <v>0</v>
      </c>
      <c r="N3184" s="70">
        <f>SUM($M$2085:M3184)/($A3184-273.15)</f>
        <v>0</v>
      </c>
      <c r="O3184" s="70">
        <f t="shared" si="327"/>
        <v>0</v>
      </c>
      <c r="P3184" s="70">
        <f t="shared" si="328"/>
        <v>0</v>
      </c>
      <c r="Q3184" s="70">
        <f t="shared" si="329"/>
        <v>0</v>
      </c>
      <c r="S3184" s="8" t="e">
        <f t="shared" si="330"/>
        <v>#DIV/0!</v>
      </c>
      <c r="U3184" s="8">
        <f t="shared" si="318"/>
        <v>34.764148333718794</v>
      </c>
      <c r="V3184" s="8">
        <f t="shared" si="331"/>
        <v>0</v>
      </c>
      <c r="W3184" s="70">
        <f>SUM($V$2085:V3184)/($A3184-273.15)</f>
        <v>0</v>
      </c>
      <c r="X3184" s="70">
        <f t="shared" si="332"/>
        <v>0</v>
      </c>
      <c r="Y3184" s="70">
        <f t="shared" si="333"/>
        <v>0</v>
      </c>
    </row>
    <row r="3185" spans="1:25" s="8" customFormat="1" x14ac:dyDescent="0.25">
      <c r="A3185" s="70">
        <f t="shared" si="334"/>
        <v>1374.15</v>
      </c>
      <c r="B3185" s="70">
        <f t="shared" si="335"/>
        <v>45.767231717265823</v>
      </c>
      <c r="C3185" s="70">
        <f t="shared" si="321"/>
        <v>35.891343521430713</v>
      </c>
      <c r="D3185" s="70">
        <f t="shared" si="319"/>
        <v>34.469497157508819</v>
      </c>
      <c r="E3185" s="70">
        <f t="shared" si="320"/>
        <v>35.891343521430713</v>
      </c>
      <c r="G3185" s="70">
        <f t="shared" si="322"/>
        <v>0</v>
      </c>
      <c r="H3185" s="70">
        <f>SUM(G$2085:$G3185)/($A3185-273.15)</f>
        <v>0</v>
      </c>
      <c r="I3185" s="70">
        <f t="shared" si="323"/>
        <v>0</v>
      </c>
      <c r="J3185" s="70">
        <f t="shared" si="324"/>
        <v>0</v>
      </c>
      <c r="K3185" s="70">
        <f t="shared" si="325"/>
        <v>0</v>
      </c>
      <c r="M3185" s="70">
        <f t="shared" si="326"/>
        <v>0</v>
      </c>
      <c r="N3185" s="70">
        <f>SUM($M$2085:M3185)/($A3185-273.15)</f>
        <v>0</v>
      </c>
      <c r="O3185" s="70">
        <f t="shared" si="327"/>
        <v>0</v>
      </c>
      <c r="P3185" s="70">
        <f t="shared" si="328"/>
        <v>0</v>
      </c>
      <c r="Q3185" s="70">
        <f t="shared" si="329"/>
        <v>0</v>
      </c>
      <c r="S3185" s="8" t="e">
        <f t="shared" si="330"/>
        <v>#DIV/0!</v>
      </c>
      <c r="U3185" s="8">
        <f t="shared" si="318"/>
        <v>34.76698210276394</v>
      </c>
      <c r="V3185" s="8">
        <f t="shared" si="331"/>
        <v>0</v>
      </c>
      <c r="W3185" s="70">
        <f>SUM($V$2085:V3185)/($A3185-273.15)</f>
        <v>0</v>
      </c>
      <c r="X3185" s="70">
        <f t="shared" si="332"/>
        <v>0</v>
      </c>
      <c r="Y3185" s="70">
        <f t="shared" si="333"/>
        <v>0</v>
      </c>
    </row>
    <row r="3186" spans="1:25" s="8" customFormat="1" x14ac:dyDescent="0.25">
      <c r="A3186" s="70">
        <f t="shared" si="334"/>
        <v>1375.15</v>
      </c>
      <c r="B3186" s="70">
        <f t="shared" si="335"/>
        <v>45.778140919987692</v>
      </c>
      <c r="C3186" s="70">
        <f t="shared" si="321"/>
        <v>35.894695088170778</v>
      </c>
      <c r="D3186" s="70">
        <f t="shared" si="319"/>
        <v>34.473147790354162</v>
      </c>
      <c r="E3186" s="70">
        <f t="shared" si="320"/>
        <v>35.894695088170778</v>
      </c>
      <c r="G3186" s="70">
        <f t="shared" si="322"/>
        <v>0</v>
      </c>
      <c r="H3186" s="70">
        <f>SUM(G$2085:$G3186)/($A3186-273.15)</f>
        <v>0</v>
      </c>
      <c r="I3186" s="70">
        <f t="shared" si="323"/>
        <v>0</v>
      </c>
      <c r="J3186" s="70">
        <f t="shared" si="324"/>
        <v>0</v>
      </c>
      <c r="K3186" s="70">
        <f t="shared" si="325"/>
        <v>0</v>
      </c>
      <c r="M3186" s="70">
        <f t="shared" si="326"/>
        <v>0</v>
      </c>
      <c r="N3186" s="70">
        <f>SUM($M$2085:M3186)/($A3186-273.15)</f>
        <v>0</v>
      </c>
      <c r="O3186" s="70">
        <f t="shared" si="327"/>
        <v>0</v>
      </c>
      <c r="P3186" s="70">
        <f t="shared" si="328"/>
        <v>0</v>
      </c>
      <c r="Q3186" s="70">
        <f t="shared" si="329"/>
        <v>0</v>
      </c>
      <c r="S3186" s="8" t="e">
        <f t="shared" si="330"/>
        <v>#DIV/0!</v>
      </c>
      <c r="U3186" s="8">
        <f t="shared" si="318"/>
        <v>34.769812323865359</v>
      </c>
      <c r="V3186" s="8">
        <f t="shared" si="331"/>
        <v>0</v>
      </c>
      <c r="W3186" s="70">
        <f>SUM($V$2085:V3186)/($A3186-273.15)</f>
        <v>0</v>
      </c>
      <c r="X3186" s="70">
        <f t="shared" si="332"/>
        <v>0</v>
      </c>
      <c r="Y3186" s="70">
        <f t="shared" si="333"/>
        <v>0</v>
      </c>
    </row>
    <row r="3187" spans="1:25" s="8" customFormat="1" x14ac:dyDescent="0.25">
      <c r="A3187" s="70">
        <f t="shared" si="334"/>
        <v>1376.15</v>
      </c>
      <c r="B3187" s="70">
        <f t="shared" si="335"/>
        <v>45.789043547030545</v>
      </c>
      <c r="C3187" s="70">
        <f t="shared" si="321"/>
        <v>35.898045405383293</v>
      </c>
      <c r="D3187" s="70">
        <f t="shared" si="319"/>
        <v>34.476792170364398</v>
      </c>
      <c r="E3187" s="70">
        <f t="shared" si="320"/>
        <v>35.898045405383293</v>
      </c>
      <c r="G3187" s="70">
        <f t="shared" si="322"/>
        <v>0</v>
      </c>
      <c r="H3187" s="70">
        <f>SUM(G$2085:$G3187)/($A3187-273.15)</f>
        <v>0</v>
      </c>
      <c r="I3187" s="70">
        <f t="shared" si="323"/>
        <v>0</v>
      </c>
      <c r="J3187" s="70">
        <f t="shared" si="324"/>
        <v>0</v>
      </c>
      <c r="K3187" s="70">
        <f t="shared" si="325"/>
        <v>0</v>
      </c>
      <c r="M3187" s="70">
        <f t="shared" si="326"/>
        <v>0</v>
      </c>
      <c r="N3187" s="70">
        <f>SUM($M$2085:M3187)/($A3187-273.15)</f>
        <v>0</v>
      </c>
      <c r="O3187" s="70">
        <f t="shared" si="327"/>
        <v>0</v>
      </c>
      <c r="P3187" s="70">
        <f t="shared" si="328"/>
        <v>0</v>
      </c>
      <c r="Q3187" s="70">
        <f t="shared" si="329"/>
        <v>0</v>
      </c>
      <c r="S3187" s="8" t="e">
        <f t="shared" si="330"/>
        <v>#DIV/0!</v>
      </c>
      <c r="U3187" s="8">
        <f t="shared" si="318"/>
        <v>34.772639005983777</v>
      </c>
      <c r="V3187" s="8">
        <f t="shared" si="331"/>
        <v>0</v>
      </c>
      <c r="W3187" s="70">
        <f>SUM($V$2085:V3187)/($A3187-273.15)</f>
        <v>0</v>
      </c>
      <c r="X3187" s="70">
        <f t="shared" si="332"/>
        <v>0</v>
      </c>
      <c r="Y3187" s="70">
        <f t="shared" si="333"/>
        <v>0</v>
      </c>
    </row>
    <row r="3188" spans="1:25" s="8" customFormat="1" x14ac:dyDescent="0.25">
      <c r="A3188" s="70">
        <f t="shared" si="334"/>
        <v>1377.15</v>
      </c>
      <c r="B3188" s="70">
        <f t="shared" si="335"/>
        <v>45.799939594258881</v>
      </c>
      <c r="C3188" s="70">
        <f t="shared" si="321"/>
        <v>35.901394474460552</v>
      </c>
      <c r="D3188" s="70">
        <f t="shared" si="319"/>
        <v>34.480430296014703</v>
      </c>
      <c r="E3188" s="70">
        <f t="shared" si="320"/>
        <v>35.901394474460552</v>
      </c>
      <c r="G3188" s="70">
        <f t="shared" si="322"/>
        <v>0</v>
      </c>
      <c r="H3188" s="70">
        <f>SUM(G$2085:$G3188)/($A3188-273.15)</f>
        <v>0</v>
      </c>
      <c r="I3188" s="70">
        <f t="shared" si="323"/>
        <v>0</v>
      </c>
      <c r="J3188" s="70">
        <f t="shared" si="324"/>
        <v>0</v>
      </c>
      <c r="K3188" s="70">
        <f t="shared" si="325"/>
        <v>0</v>
      </c>
      <c r="M3188" s="70">
        <f t="shared" si="326"/>
        <v>0</v>
      </c>
      <c r="N3188" s="70">
        <f>SUM($M$2085:M3188)/($A3188-273.15)</f>
        <v>0</v>
      </c>
      <c r="O3188" s="70">
        <f t="shared" si="327"/>
        <v>0</v>
      </c>
      <c r="P3188" s="70">
        <f t="shared" si="328"/>
        <v>0</v>
      </c>
      <c r="Q3188" s="70">
        <f t="shared" si="329"/>
        <v>0</v>
      </c>
      <c r="S3188" s="8" t="e">
        <f t="shared" si="330"/>
        <v>#DIV/0!</v>
      </c>
      <c r="U3188" s="8">
        <f t="shared" si="318"/>
        <v>34.775462158047375</v>
      </c>
      <c r="V3188" s="8">
        <f t="shared" si="331"/>
        <v>0</v>
      </c>
      <c r="W3188" s="70">
        <f>SUM($V$2085:V3188)/($A3188-273.15)</f>
        <v>0</v>
      </c>
      <c r="X3188" s="70">
        <f t="shared" si="332"/>
        <v>0</v>
      </c>
      <c r="Y3188" s="70">
        <f t="shared" si="333"/>
        <v>0</v>
      </c>
    </row>
    <row r="3189" spans="1:25" s="8" customFormat="1" x14ac:dyDescent="0.25">
      <c r="A3189" s="70">
        <f t="shared" si="334"/>
        <v>1378.15</v>
      </c>
      <c r="B3189" s="70">
        <f t="shared" si="335"/>
        <v>45.810829057552191</v>
      </c>
      <c r="C3189" s="70">
        <f t="shared" si="321"/>
        <v>35.904742296789834</v>
      </c>
      <c r="D3189" s="70">
        <f t="shared" si="319"/>
        <v>34.484062165785772</v>
      </c>
      <c r="E3189" s="70">
        <f t="shared" si="320"/>
        <v>35.904742296789834</v>
      </c>
      <c r="G3189" s="70">
        <f t="shared" si="322"/>
        <v>0</v>
      </c>
      <c r="H3189" s="70">
        <f>SUM(G$2085:$G3189)/($A3189-273.15)</f>
        <v>0</v>
      </c>
      <c r="I3189" s="70">
        <f t="shared" si="323"/>
        <v>0</v>
      </c>
      <c r="J3189" s="70">
        <f t="shared" si="324"/>
        <v>0</v>
      </c>
      <c r="K3189" s="70">
        <f t="shared" si="325"/>
        <v>0</v>
      </c>
      <c r="M3189" s="70">
        <f t="shared" si="326"/>
        <v>0</v>
      </c>
      <c r="N3189" s="70">
        <f>SUM($M$2085:M3189)/($A3189-273.15)</f>
        <v>0</v>
      </c>
      <c r="O3189" s="70">
        <f t="shared" si="327"/>
        <v>0</v>
      </c>
      <c r="P3189" s="70">
        <f t="shared" si="328"/>
        <v>0</v>
      </c>
      <c r="Q3189" s="70">
        <f t="shared" si="329"/>
        <v>0</v>
      </c>
      <c r="S3189" s="8" t="e">
        <f t="shared" si="330"/>
        <v>#DIV/0!</v>
      </c>
      <c r="U3189" s="8">
        <f t="shared" si="318"/>
        <v>34.778281788951979</v>
      </c>
      <c r="V3189" s="8">
        <f t="shared" si="331"/>
        <v>0</v>
      </c>
      <c r="W3189" s="70">
        <f>SUM($V$2085:V3189)/($A3189-273.15)</f>
        <v>0</v>
      </c>
      <c r="X3189" s="70">
        <f t="shared" si="332"/>
        <v>0</v>
      </c>
      <c r="Y3189" s="70">
        <f t="shared" si="333"/>
        <v>0</v>
      </c>
    </row>
    <row r="3190" spans="1:25" s="8" customFormat="1" x14ac:dyDescent="0.25">
      <c r="A3190" s="70">
        <f t="shared" si="334"/>
        <v>1379.15</v>
      </c>
      <c r="B3190" s="70">
        <f t="shared" si="335"/>
        <v>45.821711932804888</v>
      </c>
      <c r="C3190" s="70">
        <f t="shared" si="321"/>
        <v>35.908088873753343</v>
      </c>
      <c r="D3190" s="70">
        <f t="shared" si="319"/>
        <v>34.487687778163867</v>
      </c>
      <c r="E3190" s="70">
        <f t="shared" si="320"/>
        <v>35.908088873753343</v>
      </c>
      <c r="G3190" s="70">
        <f t="shared" si="322"/>
        <v>0</v>
      </c>
      <c r="H3190" s="70">
        <f>SUM(G$2085:$G3190)/($A3190-273.15)</f>
        <v>0</v>
      </c>
      <c r="I3190" s="70">
        <f t="shared" si="323"/>
        <v>0</v>
      </c>
      <c r="J3190" s="70">
        <f t="shared" si="324"/>
        <v>0</v>
      </c>
      <c r="K3190" s="70">
        <f t="shared" si="325"/>
        <v>0</v>
      </c>
      <c r="M3190" s="70">
        <f t="shared" si="326"/>
        <v>0</v>
      </c>
      <c r="N3190" s="70">
        <f>SUM($M$2085:M3190)/($A3190-273.15)</f>
        <v>0</v>
      </c>
      <c r="O3190" s="70">
        <f t="shared" si="327"/>
        <v>0</v>
      </c>
      <c r="P3190" s="70">
        <f t="shared" si="328"/>
        <v>0</v>
      </c>
      <c r="Q3190" s="70">
        <f t="shared" si="329"/>
        <v>0</v>
      </c>
      <c r="S3190" s="8" t="e">
        <f t="shared" si="330"/>
        <v>#DIV/0!</v>
      </c>
      <c r="U3190" s="8">
        <f t="shared" si="318"/>
        <v>34.781097907561168</v>
      </c>
      <c r="V3190" s="8">
        <f t="shared" si="331"/>
        <v>0</v>
      </c>
      <c r="W3190" s="70">
        <f>SUM($V$2085:V3190)/($A3190-273.15)</f>
        <v>0</v>
      </c>
      <c r="X3190" s="70">
        <f t="shared" si="332"/>
        <v>0</v>
      </c>
      <c r="Y3190" s="70">
        <f t="shared" si="333"/>
        <v>0</v>
      </c>
    </row>
    <row r="3191" spans="1:25" s="8" customFormat="1" x14ac:dyDescent="0.25">
      <c r="A3191" s="70">
        <f t="shared" si="334"/>
        <v>1380.15</v>
      </c>
      <c r="B3191" s="70">
        <f t="shared" si="335"/>
        <v>45.832588215926272</v>
      </c>
      <c r="C3191" s="70">
        <f t="shared" si="321"/>
        <v>35.911434206728323</v>
      </c>
      <c r="D3191" s="70">
        <f t="shared" si="319"/>
        <v>34.491307131640681</v>
      </c>
      <c r="E3191" s="70">
        <f t="shared" si="320"/>
        <v>35.911434206728323</v>
      </c>
      <c r="G3191" s="70">
        <f t="shared" si="322"/>
        <v>0</v>
      </c>
      <c r="H3191" s="70">
        <f>SUM(G$2085:$G3191)/($A3191-273.15)</f>
        <v>0</v>
      </c>
      <c r="I3191" s="70">
        <f t="shared" si="323"/>
        <v>0</v>
      </c>
      <c r="J3191" s="70">
        <f t="shared" si="324"/>
        <v>0</v>
      </c>
      <c r="K3191" s="70">
        <f t="shared" si="325"/>
        <v>0</v>
      </c>
      <c r="M3191" s="70">
        <f t="shared" si="326"/>
        <v>0</v>
      </c>
      <c r="N3191" s="70">
        <f>SUM($M$2085:M3191)/($A3191-273.15)</f>
        <v>0</v>
      </c>
      <c r="O3191" s="70">
        <f t="shared" si="327"/>
        <v>0</v>
      </c>
      <c r="P3191" s="70">
        <f t="shared" si="328"/>
        <v>0</v>
      </c>
      <c r="Q3191" s="70">
        <f t="shared" si="329"/>
        <v>0</v>
      </c>
      <c r="S3191" s="8" t="e">
        <f t="shared" si="330"/>
        <v>#DIV/0!</v>
      </c>
      <c r="U3191" s="8">
        <f t="shared" si="318"/>
        <v>34.7839105227064</v>
      </c>
      <c r="V3191" s="8">
        <f t="shared" si="331"/>
        <v>0</v>
      </c>
      <c r="W3191" s="70">
        <f>SUM($V$2085:V3191)/($A3191-273.15)</f>
        <v>0</v>
      </c>
      <c r="X3191" s="70">
        <f t="shared" si="332"/>
        <v>0</v>
      </c>
      <c r="Y3191" s="70">
        <f t="shared" si="333"/>
        <v>0</v>
      </c>
    </row>
    <row r="3192" spans="1:25" s="8" customFormat="1" x14ac:dyDescent="0.25">
      <c r="A3192" s="70">
        <f t="shared" si="334"/>
        <v>1381.15</v>
      </c>
      <c r="B3192" s="70">
        <f t="shared" si="335"/>
        <v>45.843457902840441</v>
      </c>
      <c r="C3192" s="70">
        <f t="shared" si="321"/>
        <v>35.914778297087004</v>
      </c>
      <c r="D3192" s="70">
        <f t="shared" si="319"/>
        <v>34.494920224713368</v>
      </c>
      <c r="E3192" s="70">
        <f t="shared" si="320"/>
        <v>35.914778297087004</v>
      </c>
      <c r="G3192" s="70">
        <f t="shared" si="322"/>
        <v>0</v>
      </c>
      <c r="H3192" s="70">
        <f>SUM(G$2085:$G3192)/($A3192-273.15)</f>
        <v>0</v>
      </c>
      <c r="I3192" s="70">
        <f t="shared" si="323"/>
        <v>0</v>
      </c>
      <c r="J3192" s="70">
        <f t="shared" si="324"/>
        <v>0</v>
      </c>
      <c r="K3192" s="70">
        <f t="shared" si="325"/>
        <v>0</v>
      </c>
      <c r="M3192" s="70">
        <f t="shared" si="326"/>
        <v>0</v>
      </c>
      <c r="N3192" s="70">
        <f>SUM($M$2085:M3192)/($A3192-273.15)</f>
        <v>0</v>
      </c>
      <c r="O3192" s="70">
        <f t="shared" si="327"/>
        <v>0</v>
      </c>
      <c r="P3192" s="70">
        <f t="shared" si="328"/>
        <v>0</v>
      </c>
      <c r="Q3192" s="70">
        <f t="shared" si="329"/>
        <v>0</v>
      </c>
      <c r="S3192" s="8" t="e">
        <f t="shared" si="330"/>
        <v>#DIV/0!</v>
      </c>
      <c r="U3192" s="8">
        <f t="shared" si="318"/>
        <v>34.786719643187212</v>
      </c>
      <c r="V3192" s="8">
        <f t="shared" si="331"/>
        <v>0</v>
      </c>
      <c r="W3192" s="70">
        <f>SUM($V$2085:V3192)/($A3192-273.15)</f>
        <v>0</v>
      </c>
      <c r="X3192" s="70">
        <f t="shared" si="332"/>
        <v>0</v>
      </c>
      <c r="Y3192" s="70">
        <f t="shared" si="333"/>
        <v>0</v>
      </c>
    </row>
    <row r="3193" spans="1:25" s="8" customFormat="1" x14ac:dyDescent="0.25">
      <c r="A3193" s="70">
        <f t="shared" si="334"/>
        <v>1382.15</v>
      </c>
      <c r="B3193" s="70">
        <f t="shared" si="335"/>
        <v>45.854320989486226</v>
      </c>
      <c r="C3193" s="70">
        <f t="shared" si="321"/>
        <v>35.918121146196661</v>
      </c>
      <c r="D3193" s="70">
        <f t="shared" si="319"/>
        <v>34.498527055884537</v>
      </c>
      <c r="E3193" s="70">
        <f t="shared" si="320"/>
        <v>35.918121146196661</v>
      </c>
      <c r="G3193" s="70">
        <f t="shared" si="322"/>
        <v>0</v>
      </c>
      <c r="H3193" s="70">
        <f>SUM(G$2085:$G3193)/($A3193-273.15)</f>
        <v>0</v>
      </c>
      <c r="I3193" s="70">
        <f t="shared" si="323"/>
        <v>0</v>
      </c>
      <c r="J3193" s="70">
        <f t="shared" si="324"/>
        <v>0</v>
      </c>
      <c r="K3193" s="70">
        <f t="shared" si="325"/>
        <v>0</v>
      </c>
      <c r="M3193" s="70">
        <f t="shared" si="326"/>
        <v>0</v>
      </c>
      <c r="N3193" s="70">
        <f>SUM($M$2085:M3193)/($A3193-273.15)</f>
        <v>0</v>
      </c>
      <c r="O3193" s="70">
        <f t="shared" si="327"/>
        <v>0</v>
      </c>
      <c r="P3193" s="70">
        <f t="shared" si="328"/>
        <v>0</v>
      </c>
      <c r="Q3193" s="70">
        <f t="shared" si="329"/>
        <v>0</v>
      </c>
      <c r="S3193" s="8" t="e">
        <f t="shared" si="330"/>
        <v>#DIV/0!</v>
      </c>
      <c r="U3193" s="8">
        <f t="shared" si="318"/>
        <v>34.789525277771297</v>
      </c>
      <c r="V3193" s="8">
        <f t="shared" si="331"/>
        <v>0</v>
      </c>
      <c r="W3193" s="70">
        <f>SUM($V$2085:V3193)/($A3193-273.15)</f>
        <v>0</v>
      </c>
      <c r="X3193" s="70">
        <f t="shared" si="332"/>
        <v>0</v>
      </c>
      <c r="Y3193" s="70">
        <f t="shared" si="333"/>
        <v>0</v>
      </c>
    </row>
    <row r="3194" spans="1:25" s="8" customFormat="1" x14ac:dyDescent="0.25">
      <c r="A3194" s="70">
        <f t="shared" si="334"/>
        <v>1383.15</v>
      </c>
      <c r="B3194" s="70">
        <f t="shared" si="335"/>
        <v>45.865177471817141</v>
      </c>
      <c r="C3194" s="70">
        <f t="shared" si="321"/>
        <v>35.921462755419626</v>
      </c>
      <c r="D3194" s="70">
        <f t="shared" si="319"/>
        <v>34.502127623662176</v>
      </c>
      <c r="E3194" s="70">
        <f t="shared" si="320"/>
        <v>35.921462755419626</v>
      </c>
      <c r="G3194" s="70">
        <f t="shared" si="322"/>
        <v>0</v>
      </c>
      <c r="H3194" s="70">
        <f>SUM(G$2085:$G3194)/($A3194-273.15)</f>
        <v>0</v>
      </c>
      <c r="I3194" s="70">
        <f t="shared" si="323"/>
        <v>0</v>
      </c>
      <c r="J3194" s="70">
        <f t="shared" si="324"/>
        <v>0</v>
      </c>
      <c r="K3194" s="70">
        <f t="shared" si="325"/>
        <v>0</v>
      </c>
      <c r="M3194" s="70">
        <f t="shared" si="326"/>
        <v>0</v>
      </c>
      <c r="N3194" s="70">
        <f>SUM($M$2085:M3194)/($A3194-273.15)</f>
        <v>0</v>
      </c>
      <c r="O3194" s="70">
        <f t="shared" si="327"/>
        <v>0</v>
      </c>
      <c r="P3194" s="70">
        <f t="shared" si="328"/>
        <v>0</v>
      </c>
      <c r="Q3194" s="70">
        <f t="shared" si="329"/>
        <v>0</v>
      </c>
      <c r="S3194" s="8" t="e">
        <f t="shared" si="330"/>
        <v>#DIV/0!</v>
      </c>
      <c r="U3194" s="8">
        <f t="shared" si="318"/>
        <v>34.792327435194672</v>
      </c>
      <c r="V3194" s="8">
        <f t="shared" si="331"/>
        <v>0</v>
      </c>
      <c r="W3194" s="70">
        <f>SUM($V$2085:V3194)/($A3194-273.15)</f>
        <v>0</v>
      </c>
      <c r="X3194" s="70">
        <f t="shared" si="332"/>
        <v>0</v>
      </c>
      <c r="Y3194" s="70">
        <f t="shared" si="333"/>
        <v>0</v>
      </c>
    </row>
    <row r="3195" spans="1:25" s="8" customFormat="1" x14ac:dyDescent="0.25">
      <c r="A3195" s="70">
        <f t="shared" si="334"/>
        <v>1384.15</v>
      </c>
      <c r="B3195" s="70">
        <f t="shared" si="335"/>
        <v>45.876027345801297</v>
      </c>
      <c r="C3195" s="70">
        <f t="shared" si="321"/>
        <v>35.924803126113318</v>
      </c>
      <c r="D3195" s="70">
        <f t="shared" si="319"/>
        <v>34.505721926559708</v>
      </c>
      <c r="E3195" s="70">
        <f t="shared" si="320"/>
        <v>35.924803126113318</v>
      </c>
      <c r="G3195" s="70">
        <f t="shared" si="322"/>
        <v>0</v>
      </c>
      <c r="H3195" s="70">
        <f>SUM(G$2085:$G3195)/($A3195-273.15)</f>
        <v>0</v>
      </c>
      <c r="I3195" s="70">
        <f t="shared" si="323"/>
        <v>0</v>
      </c>
      <c r="J3195" s="70">
        <f t="shared" si="324"/>
        <v>0</v>
      </c>
      <c r="K3195" s="70">
        <f t="shared" si="325"/>
        <v>0</v>
      </c>
      <c r="M3195" s="70">
        <f t="shared" si="326"/>
        <v>0</v>
      </c>
      <c r="N3195" s="70">
        <f>SUM($M$2085:M3195)/($A3195-273.15)</f>
        <v>0</v>
      </c>
      <c r="O3195" s="70">
        <f t="shared" si="327"/>
        <v>0</v>
      </c>
      <c r="P3195" s="70">
        <f t="shared" si="328"/>
        <v>0</v>
      </c>
      <c r="Q3195" s="70">
        <f t="shared" si="329"/>
        <v>0</v>
      </c>
      <c r="S3195" s="8" t="e">
        <f t="shared" si="330"/>
        <v>#DIV/0!</v>
      </c>
      <c r="U3195" s="8">
        <f t="shared" si="318"/>
        <v>34.79512612416179</v>
      </c>
      <c r="V3195" s="8">
        <f t="shared" si="331"/>
        <v>0</v>
      </c>
      <c r="W3195" s="70">
        <f>SUM($V$2085:V3195)/($A3195-273.15)</f>
        <v>0</v>
      </c>
      <c r="X3195" s="70">
        <f t="shared" si="332"/>
        <v>0</v>
      </c>
      <c r="Y3195" s="70">
        <f t="shared" si="333"/>
        <v>0</v>
      </c>
    </row>
    <row r="3196" spans="1:25" s="8" customFormat="1" x14ac:dyDescent="0.25">
      <c r="A3196" s="70">
        <f t="shared" si="334"/>
        <v>1385.15</v>
      </c>
      <c r="B3196" s="70">
        <f t="shared" si="335"/>
        <v>45.886870607421379</v>
      </c>
      <c r="C3196" s="70">
        <f t="shared" si="321"/>
        <v>35.928142259630256</v>
      </c>
      <c r="D3196" s="70">
        <f t="shared" si="319"/>
        <v>34.50930996309588</v>
      </c>
      <c r="E3196" s="70">
        <f t="shared" si="320"/>
        <v>35.928142259630256</v>
      </c>
      <c r="G3196" s="70">
        <f t="shared" si="322"/>
        <v>0</v>
      </c>
      <c r="H3196" s="70">
        <f>SUM(G$2085:$G3196)/($A3196-273.15)</f>
        <v>0</v>
      </c>
      <c r="I3196" s="70">
        <f t="shared" si="323"/>
        <v>0</v>
      </c>
      <c r="J3196" s="70">
        <f t="shared" si="324"/>
        <v>0</v>
      </c>
      <c r="K3196" s="70">
        <f t="shared" si="325"/>
        <v>0</v>
      </c>
      <c r="M3196" s="70">
        <f t="shared" si="326"/>
        <v>0</v>
      </c>
      <c r="N3196" s="70">
        <f>SUM($M$2085:M3196)/($A3196-273.15)</f>
        <v>0</v>
      </c>
      <c r="O3196" s="70">
        <f t="shared" si="327"/>
        <v>0</v>
      </c>
      <c r="P3196" s="70">
        <f t="shared" si="328"/>
        <v>0</v>
      </c>
      <c r="Q3196" s="70">
        <f t="shared" si="329"/>
        <v>0</v>
      </c>
      <c r="S3196" s="8" t="e">
        <f t="shared" si="330"/>
        <v>#DIV/0!</v>
      </c>
      <c r="U3196" s="8">
        <f t="shared" si="318"/>
        <v>34.797921353345714</v>
      </c>
      <c r="V3196" s="8">
        <f t="shared" si="331"/>
        <v>0</v>
      </c>
      <c r="W3196" s="70">
        <f>SUM($V$2085:V3196)/($A3196-273.15)</f>
        <v>0</v>
      </c>
      <c r="X3196" s="70">
        <f t="shared" si="332"/>
        <v>0</v>
      </c>
      <c r="Y3196" s="70">
        <f t="shared" si="333"/>
        <v>0</v>
      </c>
    </row>
    <row r="3197" spans="1:25" s="8" customFormat="1" x14ac:dyDescent="0.25">
      <c r="A3197" s="70">
        <f t="shared" si="334"/>
        <v>1386.15</v>
      </c>
      <c r="B3197" s="70">
        <f t="shared" si="335"/>
        <v>45.897707252674543</v>
      </c>
      <c r="C3197" s="70">
        <f t="shared" si="321"/>
        <v>35.931480157318084</v>
      </c>
      <c r="D3197" s="70">
        <f t="shared" si="319"/>
        <v>34.512891731794795</v>
      </c>
      <c r="E3197" s="70">
        <f t="shared" si="320"/>
        <v>35.931480157318084</v>
      </c>
      <c r="G3197" s="70">
        <f t="shared" si="322"/>
        <v>0</v>
      </c>
      <c r="H3197" s="70">
        <f>SUM(G$2085:$G3197)/($A3197-273.15)</f>
        <v>0</v>
      </c>
      <c r="I3197" s="70">
        <f t="shared" si="323"/>
        <v>0</v>
      </c>
      <c r="J3197" s="70">
        <f t="shared" si="324"/>
        <v>0</v>
      </c>
      <c r="K3197" s="70">
        <f t="shared" si="325"/>
        <v>0</v>
      </c>
      <c r="M3197" s="70">
        <f t="shared" si="326"/>
        <v>0</v>
      </c>
      <c r="N3197" s="70">
        <f>SUM($M$2085:M3197)/($A3197-273.15)</f>
        <v>0</v>
      </c>
      <c r="O3197" s="70">
        <f t="shared" si="327"/>
        <v>0</v>
      </c>
      <c r="P3197" s="70">
        <f t="shared" si="328"/>
        <v>0</v>
      </c>
      <c r="Q3197" s="70">
        <f t="shared" si="329"/>
        <v>0</v>
      </c>
      <c r="S3197" s="8" t="e">
        <f t="shared" si="330"/>
        <v>#DIV/0!</v>
      </c>
      <c r="U3197" s="8">
        <f t="shared" si="318"/>
        <v>34.800713131388235</v>
      </c>
      <c r="V3197" s="8">
        <f t="shared" si="331"/>
        <v>0</v>
      </c>
      <c r="W3197" s="70">
        <f>SUM($V$2085:V3197)/($A3197-273.15)</f>
        <v>0</v>
      </c>
      <c r="X3197" s="70">
        <f t="shared" si="332"/>
        <v>0</v>
      </c>
      <c r="Y3197" s="70">
        <f t="shared" si="333"/>
        <v>0</v>
      </c>
    </row>
    <row r="3198" spans="1:25" s="8" customFormat="1" x14ac:dyDescent="0.25">
      <c r="A3198" s="70">
        <f t="shared" si="334"/>
        <v>1387.15</v>
      </c>
      <c r="B3198" s="70">
        <f t="shared" si="335"/>
        <v>45.908537277572357</v>
      </c>
      <c r="C3198" s="70">
        <f t="shared" si="321"/>
        <v>35.934816820519586</v>
      </c>
      <c r="D3198" s="70">
        <f t="shared" si="319"/>
        <v>34.516467231185878</v>
      </c>
      <c r="E3198" s="70">
        <f t="shared" si="320"/>
        <v>35.934816820519586</v>
      </c>
      <c r="G3198" s="70">
        <f t="shared" si="322"/>
        <v>0</v>
      </c>
      <c r="H3198" s="70">
        <f>SUM(G$2085:$G3198)/($A3198-273.15)</f>
        <v>0</v>
      </c>
      <c r="I3198" s="70">
        <f t="shared" si="323"/>
        <v>0</v>
      </c>
      <c r="J3198" s="70">
        <f t="shared" si="324"/>
        <v>0</v>
      </c>
      <c r="K3198" s="70">
        <f t="shared" si="325"/>
        <v>0</v>
      </c>
      <c r="M3198" s="70">
        <f t="shared" si="326"/>
        <v>0</v>
      </c>
      <c r="N3198" s="70">
        <f>SUM($M$2085:M3198)/($A3198-273.15)</f>
        <v>0</v>
      </c>
      <c r="O3198" s="70">
        <f t="shared" si="327"/>
        <v>0</v>
      </c>
      <c r="P3198" s="70">
        <f t="shared" si="328"/>
        <v>0</v>
      </c>
      <c r="Q3198" s="70">
        <f t="shared" si="329"/>
        <v>0</v>
      </c>
      <c r="S3198" s="8" t="e">
        <f t="shared" si="330"/>
        <v>#DIV/0!</v>
      </c>
      <c r="U3198" s="8">
        <f t="shared" si="318"/>
        <v>34.803501466899988</v>
      </c>
      <c r="V3198" s="8">
        <f t="shared" si="331"/>
        <v>0</v>
      </c>
      <c r="W3198" s="70">
        <f>SUM($V$2085:V3198)/($A3198-273.15)</f>
        <v>0</v>
      </c>
      <c r="X3198" s="70">
        <f t="shared" si="332"/>
        <v>0</v>
      </c>
      <c r="Y3198" s="70">
        <f t="shared" si="333"/>
        <v>0</v>
      </c>
    </row>
    <row r="3199" spans="1:25" s="8" customFormat="1" x14ac:dyDescent="0.25">
      <c r="A3199" s="70">
        <f t="shared" si="334"/>
        <v>1388.15</v>
      </c>
      <c r="B3199" s="70">
        <f t="shared" si="335"/>
        <v>45.919360678140777</v>
      </c>
      <c r="C3199" s="70">
        <f t="shared" si="321"/>
        <v>35.938152250572713</v>
      </c>
      <c r="D3199" s="70">
        <f t="shared" si="319"/>
        <v>34.520036459803833</v>
      </c>
      <c r="E3199" s="70">
        <f t="shared" si="320"/>
        <v>35.938152250572713</v>
      </c>
      <c r="G3199" s="70">
        <f t="shared" si="322"/>
        <v>0</v>
      </c>
      <c r="H3199" s="70">
        <f>SUM(G$2085:$G3199)/($A3199-273.15)</f>
        <v>0</v>
      </c>
      <c r="I3199" s="70">
        <f t="shared" si="323"/>
        <v>0</v>
      </c>
      <c r="J3199" s="70">
        <f t="shared" si="324"/>
        <v>0</v>
      </c>
      <c r="K3199" s="70">
        <f t="shared" si="325"/>
        <v>0</v>
      </c>
      <c r="M3199" s="70">
        <f t="shared" si="326"/>
        <v>0</v>
      </c>
      <c r="N3199" s="70">
        <f>SUM($M$2085:M3199)/($A3199-273.15)</f>
        <v>0</v>
      </c>
      <c r="O3199" s="70">
        <f t="shared" si="327"/>
        <v>0</v>
      </c>
      <c r="P3199" s="70">
        <f t="shared" si="328"/>
        <v>0</v>
      </c>
      <c r="Q3199" s="70">
        <f t="shared" si="329"/>
        <v>0</v>
      </c>
      <c r="S3199" s="8" t="e">
        <f t="shared" si="330"/>
        <v>#DIV/0!</v>
      </c>
      <c r="U3199" s="8">
        <f t="shared" si="318"/>
        <v>34.806286368460633</v>
      </c>
      <c r="V3199" s="8">
        <f t="shared" si="331"/>
        <v>0</v>
      </c>
      <c r="W3199" s="70">
        <f>SUM($V$2085:V3199)/($A3199-273.15)</f>
        <v>0</v>
      </c>
      <c r="X3199" s="70">
        <f t="shared" si="332"/>
        <v>0</v>
      </c>
      <c r="Y3199" s="70">
        <f t="shared" si="333"/>
        <v>0</v>
      </c>
    </row>
    <row r="3200" spans="1:25" s="8" customFormat="1" x14ac:dyDescent="0.25">
      <c r="A3200" s="70">
        <f t="shared" si="334"/>
        <v>1389.15</v>
      </c>
      <c r="B3200" s="70">
        <f t="shared" si="335"/>
        <v>45.930177450420025</v>
      </c>
      <c r="C3200" s="70">
        <f t="shared" si="321"/>
        <v>35.941486448810586</v>
      </c>
      <c r="D3200" s="70">
        <f t="shared" si="319"/>
        <v>34.523599416188659</v>
      </c>
      <c r="E3200" s="70">
        <f t="shared" si="320"/>
        <v>35.941486448810586</v>
      </c>
      <c r="G3200" s="70">
        <f t="shared" si="322"/>
        <v>0</v>
      </c>
      <c r="H3200" s="70">
        <f>SUM(G$2085:$G3200)/($A3200-273.15)</f>
        <v>0</v>
      </c>
      <c r="I3200" s="70">
        <f t="shared" si="323"/>
        <v>0</v>
      </c>
      <c r="J3200" s="70">
        <f t="shared" si="324"/>
        <v>0</v>
      </c>
      <c r="K3200" s="70">
        <f t="shared" si="325"/>
        <v>0</v>
      </c>
      <c r="M3200" s="70">
        <f t="shared" si="326"/>
        <v>0</v>
      </c>
      <c r="N3200" s="70">
        <f>SUM($M$2085:M3200)/($A3200-273.15)</f>
        <v>0</v>
      </c>
      <c r="O3200" s="70">
        <f t="shared" si="327"/>
        <v>0</v>
      </c>
      <c r="P3200" s="70">
        <f t="shared" si="328"/>
        <v>0</v>
      </c>
      <c r="Q3200" s="70">
        <f t="shared" si="329"/>
        <v>0</v>
      </c>
      <c r="S3200" s="8" t="e">
        <f t="shared" si="330"/>
        <v>#DIV/0!</v>
      </c>
      <c r="U3200" s="8">
        <f t="shared" si="318"/>
        <v>34.809067844618923</v>
      </c>
      <c r="V3200" s="8">
        <f t="shared" si="331"/>
        <v>0</v>
      </c>
      <c r="W3200" s="70">
        <f>SUM($V$2085:V3200)/($A3200-273.15)</f>
        <v>0</v>
      </c>
      <c r="X3200" s="70">
        <f t="shared" si="332"/>
        <v>0</v>
      </c>
      <c r="Y3200" s="70">
        <f t="shared" si="333"/>
        <v>0</v>
      </c>
    </row>
    <row r="3201" spans="1:25" s="8" customFormat="1" x14ac:dyDescent="0.25">
      <c r="A3201" s="70">
        <f t="shared" si="334"/>
        <v>1390.15</v>
      </c>
      <c r="B3201" s="70">
        <f t="shared" si="335"/>
        <v>45.940987590464594</v>
      </c>
      <c r="C3201" s="70">
        <f t="shared" si="321"/>
        <v>35.944819416561579</v>
      </c>
      <c r="D3201" s="70">
        <f t="shared" si="319"/>
        <v>34.527156098885591</v>
      </c>
      <c r="E3201" s="70">
        <f t="shared" si="320"/>
        <v>35.944819416561579</v>
      </c>
      <c r="G3201" s="70">
        <f t="shared" si="322"/>
        <v>0</v>
      </c>
      <c r="H3201" s="70">
        <f>SUM(G$2085:$G3201)/($A3201-273.15)</f>
        <v>0</v>
      </c>
      <c r="I3201" s="70">
        <f t="shared" si="323"/>
        <v>0</v>
      </c>
      <c r="J3201" s="70">
        <f t="shared" si="324"/>
        <v>0</v>
      </c>
      <c r="K3201" s="70">
        <f t="shared" si="325"/>
        <v>0</v>
      </c>
      <c r="M3201" s="70">
        <f t="shared" si="326"/>
        <v>0</v>
      </c>
      <c r="N3201" s="70">
        <f>SUM($M$2085:M3201)/($A3201-273.15)</f>
        <v>0</v>
      </c>
      <c r="O3201" s="70">
        <f t="shared" si="327"/>
        <v>0</v>
      </c>
      <c r="P3201" s="70">
        <f t="shared" si="328"/>
        <v>0</v>
      </c>
      <c r="Q3201" s="70">
        <f t="shared" si="329"/>
        <v>0</v>
      </c>
      <c r="S3201" s="8" t="e">
        <f t="shared" si="330"/>
        <v>#DIV/0!</v>
      </c>
      <c r="U3201" s="8">
        <f t="shared" si="318"/>
        <v>34.811845903892902</v>
      </c>
      <c r="V3201" s="8">
        <f t="shared" si="331"/>
        <v>0</v>
      </c>
      <c r="W3201" s="70">
        <f>SUM($V$2085:V3201)/($A3201-273.15)</f>
        <v>0</v>
      </c>
      <c r="X3201" s="70">
        <f t="shared" si="332"/>
        <v>0</v>
      </c>
      <c r="Y3201" s="70">
        <f t="shared" si="333"/>
        <v>0</v>
      </c>
    </row>
    <row r="3202" spans="1:25" s="8" customFormat="1" x14ac:dyDescent="0.25">
      <c r="A3202" s="70">
        <f t="shared" si="334"/>
        <v>1391.15</v>
      </c>
      <c r="B3202" s="70">
        <f t="shared" si="335"/>
        <v>45.951791094343129</v>
      </c>
      <c r="C3202" s="70">
        <f t="shared" si="321"/>
        <v>35.94815115514924</v>
      </c>
      <c r="D3202" s="70">
        <f t="shared" si="319"/>
        <v>34.530706506445071</v>
      </c>
      <c r="E3202" s="70">
        <f t="shared" si="320"/>
        <v>35.94815115514924</v>
      </c>
      <c r="G3202" s="70">
        <f t="shared" si="322"/>
        <v>0</v>
      </c>
      <c r="H3202" s="70">
        <f>SUM(G$2085:$G3202)/($A3202-273.15)</f>
        <v>0</v>
      </c>
      <c r="I3202" s="70">
        <f t="shared" si="323"/>
        <v>0</v>
      </c>
      <c r="J3202" s="70">
        <f t="shared" si="324"/>
        <v>0</v>
      </c>
      <c r="K3202" s="70">
        <f t="shared" si="325"/>
        <v>0</v>
      </c>
      <c r="M3202" s="70">
        <f t="shared" si="326"/>
        <v>0</v>
      </c>
      <c r="N3202" s="70">
        <f>SUM($M$2085:M3202)/($A3202-273.15)</f>
        <v>0</v>
      </c>
      <c r="O3202" s="70">
        <f t="shared" si="327"/>
        <v>0</v>
      </c>
      <c r="P3202" s="70">
        <f t="shared" si="328"/>
        <v>0</v>
      </c>
      <c r="Q3202" s="70">
        <f t="shared" si="329"/>
        <v>0</v>
      </c>
      <c r="S3202" s="8" t="e">
        <f t="shared" si="330"/>
        <v>#DIV/0!</v>
      </c>
      <c r="U3202" s="8">
        <f t="shared" si="318"/>
        <v>34.814620554770002</v>
      </c>
      <c r="V3202" s="8">
        <f t="shared" si="331"/>
        <v>0</v>
      </c>
      <c r="W3202" s="70">
        <f>SUM($V$2085:V3202)/($A3202-273.15)</f>
        <v>0</v>
      </c>
      <c r="X3202" s="70">
        <f t="shared" si="332"/>
        <v>0</v>
      </c>
      <c r="Y3202" s="70">
        <f t="shared" si="333"/>
        <v>0</v>
      </c>
    </row>
    <row r="3203" spans="1:25" s="8" customFormat="1" x14ac:dyDescent="0.25">
      <c r="A3203" s="70">
        <f t="shared" si="334"/>
        <v>1392.15</v>
      </c>
      <c r="B3203" s="70">
        <f t="shared" si="335"/>
        <v>45.962587958138386</v>
      </c>
      <c r="C3203" s="70">
        <f t="shared" si="321"/>
        <v>35.951481665892395</v>
      </c>
      <c r="D3203" s="70">
        <f t="shared" si="319"/>
        <v>34.534250637422787</v>
      </c>
      <c r="E3203" s="70">
        <f t="shared" si="320"/>
        <v>35.951481665892395</v>
      </c>
      <c r="G3203" s="70">
        <f t="shared" si="322"/>
        <v>0</v>
      </c>
      <c r="H3203" s="70">
        <f>SUM(G$2085:$G3203)/($A3203-273.15)</f>
        <v>0</v>
      </c>
      <c r="I3203" s="70">
        <f t="shared" si="323"/>
        <v>0</v>
      </c>
      <c r="J3203" s="70">
        <f t="shared" si="324"/>
        <v>0</v>
      </c>
      <c r="K3203" s="70">
        <f t="shared" si="325"/>
        <v>0</v>
      </c>
      <c r="M3203" s="70">
        <f t="shared" si="326"/>
        <v>0</v>
      </c>
      <c r="N3203" s="70">
        <f>SUM($M$2085:M3203)/($A3203-273.15)</f>
        <v>0</v>
      </c>
      <c r="O3203" s="70">
        <f t="shared" si="327"/>
        <v>0</v>
      </c>
      <c r="P3203" s="70">
        <f t="shared" si="328"/>
        <v>0</v>
      </c>
      <c r="Q3203" s="70">
        <f t="shared" si="329"/>
        <v>0</v>
      </c>
      <c r="S3203" s="8" t="e">
        <f t="shared" si="330"/>
        <v>#DIV/0!</v>
      </c>
      <c r="U3203" s="8">
        <f t="shared" si="318"/>
        <v>34.817391805707189</v>
      </c>
      <c r="V3203" s="8">
        <f t="shared" si="331"/>
        <v>0</v>
      </c>
      <c r="W3203" s="70">
        <f>SUM($V$2085:V3203)/($A3203-273.15)</f>
        <v>0</v>
      </c>
      <c r="X3203" s="70">
        <f t="shared" si="332"/>
        <v>0</v>
      </c>
      <c r="Y3203" s="70">
        <f t="shared" si="333"/>
        <v>0</v>
      </c>
    </row>
    <row r="3204" spans="1:25" s="8" customFormat="1" x14ac:dyDescent="0.25">
      <c r="A3204" s="70">
        <f t="shared" si="334"/>
        <v>1393.15</v>
      </c>
      <c r="B3204" s="70">
        <f t="shared" si="335"/>
        <v>45.973378177947211</v>
      </c>
      <c r="C3204" s="70">
        <f t="shared" si="321"/>
        <v>35.954810950105134</v>
      </c>
      <c r="D3204" s="70">
        <f t="shared" si="319"/>
        <v>34.537788490379597</v>
      </c>
      <c r="E3204" s="70">
        <f t="shared" si="320"/>
        <v>35.954810950105134</v>
      </c>
      <c r="G3204" s="70">
        <f t="shared" si="322"/>
        <v>0</v>
      </c>
      <c r="H3204" s="70">
        <f>SUM(G$2085:$G3204)/($A3204-273.15)</f>
        <v>0</v>
      </c>
      <c r="I3204" s="70">
        <f t="shared" si="323"/>
        <v>0</v>
      </c>
      <c r="J3204" s="70">
        <f t="shared" si="324"/>
        <v>0</v>
      </c>
      <c r="K3204" s="70">
        <f t="shared" si="325"/>
        <v>0</v>
      </c>
      <c r="M3204" s="70">
        <f t="shared" si="326"/>
        <v>0</v>
      </c>
      <c r="N3204" s="70">
        <f>SUM($M$2085:M3204)/($A3204-273.15)</f>
        <v>0</v>
      </c>
      <c r="O3204" s="70">
        <f t="shared" si="327"/>
        <v>0</v>
      </c>
      <c r="P3204" s="70">
        <f t="shared" si="328"/>
        <v>0</v>
      </c>
      <c r="Q3204" s="70">
        <f t="shared" si="329"/>
        <v>0</v>
      </c>
      <c r="S3204" s="8" t="e">
        <f t="shared" si="330"/>
        <v>#DIV/0!</v>
      </c>
      <c r="U3204" s="8">
        <f t="shared" si="318"/>
        <v>34.820159665131072</v>
      </c>
      <c r="V3204" s="8">
        <f t="shared" si="331"/>
        <v>0</v>
      </c>
      <c r="W3204" s="70">
        <f>SUM($V$2085:V3204)/($A3204-273.15)</f>
        <v>0</v>
      </c>
      <c r="X3204" s="70">
        <f t="shared" si="332"/>
        <v>0</v>
      </c>
      <c r="Y3204" s="70">
        <f t="shared" si="333"/>
        <v>0</v>
      </c>
    </row>
    <row r="3205" spans="1:25" s="8" customFormat="1" x14ac:dyDescent="0.25">
      <c r="A3205" s="70">
        <f t="shared" si="334"/>
        <v>1394.15</v>
      </c>
      <c r="B3205" s="70">
        <f t="shared" si="335"/>
        <v>45.9841617498804</v>
      </c>
      <c r="C3205" s="70">
        <f t="shared" si="321"/>
        <v>35.958139009096811</v>
      </c>
      <c r="D3205" s="70">
        <f t="shared" si="319"/>
        <v>34.541320063881493</v>
      </c>
      <c r="E3205" s="70">
        <f t="shared" si="320"/>
        <v>35.958139009096811</v>
      </c>
      <c r="G3205" s="70">
        <f t="shared" si="322"/>
        <v>0</v>
      </c>
      <c r="H3205" s="70">
        <f>SUM(G$2085:$G3205)/($A3205-273.15)</f>
        <v>0</v>
      </c>
      <c r="I3205" s="70">
        <f t="shared" si="323"/>
        <v>0</v>
      </c>
      <c r="J3205" s="70">
        <f t="shared" si="324"/>
        <v>0</v>
      </c>
      <c r="K3205" s="70">
        <f t="shared" si="325"/>
        <v>0</v>
      </c>
      <c r="M3205" s="70">
        <f t="shared" si="326"/>
        <v>0</v>
      </c>
      <c r="N3205" s="70">
        <f>SUM($M$2085:M3205)/($A3205-273.15)</f>
        <v>0</v>
      </c>
      <c r="O3205" s="70">
        <f t="shared" si="327"/>
        <v>0</v>
      </c>
      <c r="P3205" s="70">
        <f t="shared" si="328"/>
        <v>0</v>
      </c>
      <c r="Q3205" s="70">
        <f t="shared" si="329"/>
        <v>0</v>
      </c>
      <c r="S3205" s="8" t="e">
        <f t="shared" si="330"/>
        <v>#DIV/0!</v>
      </c>
      <c r="U3205" s="8">
        <f t="shared" si="318"/>
        <v>34.822924141438065</v>
      </c>
      <c r="V3205" s="8">
        <f t="shared" si="331"/>
        <v>0</v>
      </c>
      <c r="W3205" s="70">
        <f>SUM($V$2085:V3205)/($A3205-273.15)</f>
        <v>0</v>
      </c>
      <c r="X3205" s="70">
        <f t="shared" si="332"/>
        <v>0</v>
      </c>
      <c r="Y3205" s="70">
        <f t="shared" si="333"/>
        <v>0</v>
      </c>
    </row>
    <row r="3206" spans="1:25" s="8" customFormat="1" x14ac:dyDescent="0.25">
      <c r="A3206" s="70">
        <f t="shared" si="334"/>
        <v>1395.15</v>
      </c>
      <c r="B3206" s="70">
        <f t="shared" si="335"/>
        <v>45.994938670062709</v>
      </c>
      <c r="C3206" s="70">
        <f t="shared" si="321"/>
        <v>35.961465844172139</v>
      </c>
      <c r="D3206" s="70">
        <f t="shared" si="319"/>
        <v>34.544845356499621</v>
      </c>
      <c r="E3206" s="70">
        <f t="shared" si="320"/>
        <v>35.961465844172139</v>
      </c>
      <c r="G3206" s="70">
        <f t="shared" si="322"/>
        <v>0</v>
      </c>
      <c r="H3206" s="70">
        <f>SUM(G$2085:$G3206)/($A3206-273.15)</f>
        <v>0</v>
      </c>
      <c r="I3206" s="70">
        <f t="shared" si="323"/>
        <v>0</v>
      </c>
      <c r="J3206" s="70">
        <f t="shared" si="324"/>
        <v>0</v>
      </c>
      <c r="K3206" s="70">
        <f t="shared" si="325"/>
        <v>0</v>
      </c>
      <c r="M3206" s="70">
        <f t="shared" si="326"/>
        <v>0</v>
      </c>
      <c r="N3206" s="70">
        <f>SUM($M$2085:M3206)/($A3206-273.15)</f>
        <v>0</v>
      </c>
      <c r="O3206" s="70">
        <f t="shared" si="327"/>
        <v>0</v>
      </c>
      <c r="P3206" s="70">
        <f t="shared" si="328"/>
        <v>0</v>
      </c>
      <c r="Q3206" s="70">
        <f t="shared" si="329"/>
        <v>0</v>
      </c>
      <c r="S3206" s="8" t="e">
        <f t="shared" si="330"/>
        <v>#DIV/0!</v>
      </c>
      <c r="U3206" s="8">
        <f t="shared" si="318"/>
        <v>34.825685242994496</v>
      </c>
      <c r="V3206" s="8">
        <f t="shared" si="331"/>
        <v>0</v>
      </c>
      <c r="W3206" s="70">
        <f>SUM($V$2085:V3206)/($A3206-273.15)</f>
        <v>0</v>
      </c>
      <c r="X3206" s="70">
        <f t="shared" si="332"/>
        <v>0</v>
      </c>
      <c r="Y3206" s="70">
        <f t="shared" si="333"/>
        <v>0</v>
      </c>
    </row>
    <row r="3207" spans="1:25" s="8" customFormat="1" x14ac:dyDescent="0.25">
      <c r="A3207" s="70">
        <f t="shared" si="334"/>
        <v>1396.15</v>
      </c>
      <c r="B3207" s="70">
        <f t="shared" si="335"/>
        <v>46.005708934632736</v>
      </c>
      <c r="C3207" s="70">
        <f t="shared" si="321"/>
        <v>35.964791456631126</v>
      </c>
      <c r="D3207" s="70">
        <f t="shared" si="319"/>
        <v>34.548364366810247</v>
      </c>
      <c r="E3207" s="70">
        <f t="shared" si="320"/>
        <v>35.964791456631126</v>
      </c>
      <c r="G3207" s="70">
        <f t="shared" si="322"/>
        <v>0</v>
      </c>
      <c r="H3207" s="70">
        <f>SUM(G$2085:$G3207)/($A3207-273.15)</f>
        <v>0</v>
      </c>
      <c r="I3207" s="70">
        <f t="shared" si="323"/>
        <v>0</v>
      </c>
      <c r="J3207" s="70">
        <f t="shared" si="324"/>
        <v>0</v>
      </c>
      <c r="K3207" s="70">
        <f t="shared" si="325"/>
        <v>0</v>
      </c>
      <c r="M3207" s="70">
        <f t="shared" si="326"/>
        <v>0</v>
      </c>
      <c r="N3207" s="70">
        <f>SUM($M$2085:M3207)/($A3207-273.15)</f>
        <v>0</v>
      </c>
      <c r="O3207" s="70">
        <f t="shared" si="327"/>
        <v>0</v>
      </c>
      <c r="P3207" s="70">
        <f t="shared" si="328"/>
        <v>0</v>
      </c>
      <c r="Q3207" s="70">
        <f t="shared" si="329"/>
        <v>0</v>
      </c>
      <c r="S3207" s="8" t="e">
        <f t="shared" si="330"/>
        <v>#DIV/0!</v>
      </c>
      <c r="U3207" s="8">
        <f t="shared" si="318"/>
        <v>34.828442978136742</v>
      </c>
      <c r="V3207" s="8">
        <f t="shared" si="331"/>
        <v>0</v>
      </c>
      <c r="W3207" s="70">
        <f>SUM($V$2085:V3207)/($A3207-273.15)</f>
        <v>0</v>
      </c>
      <c r="X3207" s="70">
        <f t="shared" si="332"/>
        <v>0</v>
      </c>
      <c r="Y3207" s="70">
        <f t="shared" si="333"/>
        <v>0</v>
      </c>
    </row>
    <row r="3208" spans="1:25" s="8" customFormat="1" x14ac:dyDescent="0.25">
      <c r="A3208" s="70">
        <f t="shared" si="334"/>
        <v>1397.15</v>
      </c>
      <c r="B3208" s="70">
        <f t="shared" si="335"/>
        <v>46.016472539742956</v>
      </c>
      <c r="C3208" s="70">
        <f t="shared" si="321"/>
        <v>35.968115847769141</v>
      </c>
      <c r="D3208" s="70">
        <f t="shared" si="319"/>
        <v>34.551877093394737</v>
      </c>
      <c r="E3208" s="70">
        <f t="shared" si="320"/>
        <v>35.968115847769141</v>
      </c>
      <c r="G3208" s="70">
        <f t="shared" si="322"/>
        <v>0</v>
      </c>
      <c r="H3208" s="70">
        <f>SUM(G$2085:$G3208)/($A3208-273.15)</f>
        <v>0</v>
      </c>
      <c r="I3208" s="70">
        <f t="shared" si="323"/>
        <v>0</v>
      </c>
      <c r="J3208" s="70">
        <f t="shared" si="324"/>
        <v>0</v>
      </c>
      <c r="K3208" s="70">
        <f t="shared" si="325"/>
        <v>0</v>
      </c>
      <c r="M3208" s="70">
        <f t="shared" si="326"/>
        <v>0</v>
      </c>
      <c r="N3208" s="70">
        <f>SUM($M$2085:M3208)/($A3208-273.15)</f>
        <v>0</v>
      </c>
      <c r="O3208" s="70">
        <f t="shared" si="327"/>
        <v>0</v>
      </c>
      <c r="P3208" s="70">
        <f t="shared" si="328"/>
        <v>0</v>
      </c>
      <c r="Q3208" s="70">
        <f t="shared" si="329"/>
        <v>0</v>
      </c>
      <c r="S3208" s="8" t="e">
        <f t="shared" si="330"/>
        <v>#DIV/0!</v>
      </c>
      <c r="U3208" s="8">
        <f t="shared" si="318"/>
        <v>34.831197355171341</v>
      </c>
      <c r="V3208" s="8">
        <f t="shared" si="331"/>
        <v>0</v>
      </c>
      <c r="W3208" s="70">
        <f>SUM($V$2085:V3208)/($A3208-273.15)</f>
        <v>0</v>
      </c>
      <c r="X3208" s="70">
        <f t="shared" si="332"/>
        <v>0</v>
      </c>
      <c r="Y3208" s="70">
        <f t="shared" si="333"/>
        <v>0</v>
      </c>
    </row>
    <row r="3209" spans="1:25" s="8" customFormat="1" x14ac:dyDescent="0.25">
      <c r="A3209" s="70">
        <f t="shared" si="334"/>
        <v>1398.15</v>
      </c>
      <c r="B3209" s="70">
        <f t="shared" si="335"/>
        <v>46.02722948155953</v>
      </c>
      <c r="C3209" s="70">
        <f t="shared" si="321"/>
        <v>35.971439018876893</v>
      </c>
      <c r="D3209" s="70">
        <f t="shared" si="319"/>
        <v>34.555383534839493</v>
      </c>
      <c r="E3209" s="70">
        <f t="shared" si="320"/>
        <v>35.971439018876893</v>
      </c>
      <c r="G3209" s="70">
        <f t="shared" si="322"/>
        <v>0</v>
      </c>
      <c r="H3209" s="70">
        <f>SUM(G$2085:$G3209)/($A3209-273.15)</f>
        <v>0</v>
      </c>
      <c r="I3209" s="70">
        <f t="shared" si="323"/>
        <v>0</v>
      </c>
      <c r="J3209" s="70">
        <f t="shared" si="324"/>
        <v>0</v>
      </c>
      <c r="K3209" s="70">
        <f t="shared" si="325"/>
        <v>0</v>
      </c>
      <c r="M3209" s="70">
        <f t="shared" si="326"/>
        <v>0</v>
      </c>
      <c r="N3209" s="70">
        <f>SUM($M$2085:M3209)/($A3209-273.15)</f>
        <v>0</v>
      </c>
      <c r="O3209" s="70">
        <f t="shared" si="327"/>
        <v>0</v>
      </c>
      <c r="P3209" s="70">
        <f t="shared" si="328"/>
        <v>0</v>
      </c>
      <c r="Q3209" s="70">
        <f t="shared" si="329"/>
        <v>0</v>
      </c>
      <c r="S3209" s="8" t="e">
        <f t="shared" si="330"/>
        <v>#DIV/0!</v>
      </c>
      <c r="U3209" s="8">
        <f t="shared" si="318"/>
        <v>34.833948382375176</v>
      </c>
      <c r="V3209" s="8">
        <f t="shared" si="331"/>
        <v>0</v>
      </c>
      <c r="W3209" s="70">
        <f>SUM($V$2085:V3209)/($A3209-273.15)</f>
        <v>0</v>
      </c>
      <c r="X3209" s="70">
        <f t="shared" si="332"/>
        <v>0</v>
      </c>
      <c r="Y3209" s="70">
        <f t="shared" si="333"/>
        <v>0</v>
      </c>
    </row>
    <row r="3210" spans="1:25" s="8" customFormat="1" x14ac:dyDescent="0.25">
      <c r="A3210" s="70">
        <f t="shared" si="334"/>
        <v>1399.15</v>
      </c>
      <c r="B3210" s="70">
        <f t="shared" si="335"/>
        <v>46.037979756262345</v>
      </c>
      <c r="C3210" s="70">
        <f t="shared" si="321"/>
        <v>35.974760971240528</v>
      </c>
      <c r="D3210" s="70">
        <f t="shared" si="319"/>
        <v>34.558883689736007</v>
      </c>
      <c r="E3210" s="70">
        <f t="shared" si="320"/>
        <v>35.974760971240528</v>
      </c>
      <c r="G3210" s="70">
        <f t="shared" si="322"/>
        <v>0</v>
      </c>
      <c r="H3210" s="70">
        <f>SUM(G$2085:$G3210)/($A3210-273.15)</f>
        <v>0</v>
      </c>
      <c r="I3210" s="70">
        <f t="shared" si="323"/>
        <v>0</v>
      </c>
      <c r="J3210" s="70">
        <f t="shared" si="324"/>
        <v>0</v>
      </c>
      <c r="K3210" s="70">
        <f t="shared" si="325"/>
        <v>0</v>
      </c>
      <c r="M3210" s="70">
        <f t="shared" si="326"/>
        <v>0</v>
      </c>
      <c r="N3210" s="70">
        <f>SUM($M$2085:M3210)/($A3210-273.15)</f>
        <v>0</v>
      </c>
      <c r="O3210" s="70">
        <f t="shared" si="327"/>
        <v>0</v>
      </c>
      <c r="P3210" s="70">
        <f t="shared" si="328"/>
        <v>0</v>
      </c>
      <c r="Q3210" s="70">
        <f t="shared" si="329"/>
        <v>0</v>
      </c>
      <c r="S3210" s="8" t="e">
        <f t="shared" si="330"/>
        <v>#DIV/0!</v>
      </c>
      <c r="U3210" s="8">
        <f t="shared" si="318"/>
        <v>34.836696067995518</v>
      </c>
      <c r="V3210" s="8">
        <f t="shared" si="331"/>
        <v>0</v>
      </c>
      <c r="W3210" s="70">
        <f>SUM($V$2085:V3210)/($A3210-273.15)</f>
        <v>0</v>
      </c>
      <c r="X3210" s="70">
        <f t="shared" si="332"/>
        <v>0</v>
      </c>
      <c r="Y3210" s="70">
        <f t="shared" si="333"/>
        <v>0</v>
      </c>
    </row>
    <row r="3211" spans="1:25" s="8" customFormat="1" x14ac:dyDescent="0.25">
      <c r="A3211" s="70">
        <f t="shared" si="334"/>
        <v>1400.15</v>
      </c>
      <c r="B3211" s="70">
        <f t="shared" si="335"/>
        <v>46.048723360044917</v>
      </c>
      <c r="C3211" s="70">
        <f t="shared" si="321"/>
        <v>35.978081706141559</v>
      </c>
      <c r="D3211" s="70">
        <f t="shared" si="319"/>
        <v>34.562377556680772</v>
      </c>
      <c r="E3211" s="70">
        <f t="shared" si="320"/>
        <v>35.978081706141559</v>
      </c>
      <c r="G3211" s="70">
        <f t="shared" si="322"/>
        <v>0</v>
      </c>
      <c r="H3211" s="70">
        <f>SUM(G$2085:$G3211)/($A3211-273.15)</f>
        <v>0</v>
      </c>
      <c r="I3211" s="70">
        <f t="shared" si="323"/>
        <v>0</v>
      </c>
      <c r="J3211" s="70">
        <f t="shared" si="324"/>
        <v>0</v>
      </c>
      <c r="K3211" s="70">
        <f t="shared" si="325"/>
        <v>0</v>
      </c>
      <c r="M3211" s="70">
        <f t="shared" si="326"/>
        <v>0</v>
      </c>
      <c r="N3211" s="70">
        <f>SUM($M$2085:M3211)/($A3211-273.15)</f>
        <v>0</v>
      </c>
      <c r="O3211" s="70">
        <f t="shared" si="327"/>
        <v>0</v>
      </c>
      <c r="P3211" s="70">
        <f t="shared" si="328"/>
        <v>0</v>
      </c>
      <c r="Q3211" s="70">
        <f t="shared" si="329"/>
        <v>0</v>
      </c>
      <c r="S3211" s="8" t="e">
        <f t="shared" si="330"/>
        <v>#DIV/0!</v>
      </c>
      <c r="U3211" s="8">
        <f t="shared" si="318"/>
        <v>34.839440420250227</v>
      </c>
      <c r="V3211" s="8">
        <f t="shared" si="331"/>
        <v>0</v>
      </c>
      <c r="W3211" s="70">
        <f>SUM($V$2085:V3211)/($A3211-273.15)</f>
        <v>0</v>
      </c>
      <c r="X3211" s="70">
        <f t="shared" si="332"/>
        <v>0</v>
      </c>
      <c r="Y3211" s="70">
        <f t="shared" si="333"/>
        <v>0</v>
      </c>
    </row>
    <row r="3212" spans="1:25" s="8" customFormat="1" x14ac:dyDescent="0.25">
      <c r="A3212" s="70">
        <f t="shared" si="334"/>
        <v>1401.15</v>
      </c>
      <c r="B3212" s="70">
        <f t="shared" si="335"/>
        <v>46.059460289114369</v>
      </c>
      <c r="C3212" s="70">
        <f t="shared" si="321"/>
        <v>35.981401224856953</v>
      </c>
      <c r="D3212" s="70">
        <f t="shared" si="319"/>
        <v>34.56586513427532</v>
      </c>
      <c r="E3212" s="70">
        <f t="shared" si="320"/>
        <v>35.981401224856953</v>
      </c>
      <c r="G3212" s="70">
        <f t="shared" si="322"/>
        <v>0</v>
      </c>
      <c r="H3212" s="70">
        <f>SUM(G$2085:$G3212)/($A3212-273.15)</f>
        <v>0</v>
      </c>
      <c r="I3212" s="70">
        <f t="shared" si="323"/>
        <v>0</v>
      </c>
      <c r="J3212" s="70">
        <f t="shared" si="324"/>
        <v>0</v>
      </c>
      <c r="K3212" s="70">
        <f t="shared" si="325"/>
        <v>0</v>
      </c>
      <c r="M3212" s="70">
        <f t="shared" si="326"/>
        <v>0</v>
      </c>
      <c r="N3212" s="70">
        <f>SUM($M$2085:M3212)/($A3212-273.15)</f>
        <v>0</v>
      </c>
      <c r="O3212" s="70">
        <f t="shared" si="327"/>
        <v>0</v>
      </c>
      <c r="P3212" s="70">
        <f t="shared" si="328"/>
        <v>0</v>
      </c>
      <c r="Q3212" s="70">
        <f t="shared" si="329"/>
        <v>0</v>
      </c>
      <c r="S3212" s="8" t="e">
        <f t="shared" si="330"/>
        <v>#DIV/0!</v>
      </c>
      <c r="U3212" s="8">
        <f t="shared" si="318"/>
        <v>34.842181447327832</v>
      </c>
      <c r="V3212" s="8">
        <f t="shared" si="331"/>
        <v>0</v>
      </c>
      <c r="W3212" s="70">
        <f>SUM($V$2085:V3212)/($A3212-273.15)</f>
        <v>0</v>
      </c>
      <c r="X3212" s="70">
        <f t="shared" si="332"/>
        <v>0</v>
      </c>
      <c r="Y3212" s="70">
        <f t="shared" si="333"/>
        <v>0</v>
      </c>
    </row>
    <row r="3213" spans="1:25" s="8" customFormat="1" x14ac:dyDescent="0.25">
      <c r="A3213" s="70">
        <f t="shared" si="334"/>
        <v>1402.15</v>
      </c>
      <c r="B3213" s="70">
        <f t="shared" si="335"/>
        <v>46.070190539691303</v>
      </c>
      <c r="C3213" s="70">
        <f t="shared" si="321"/>
        <v>35.98471952865912</v>
      </c>
      <c r="D3213" s="70">
        <f t="shared" si="319"/>
        <v>34.569346421126134</v>
      </c>
      <c r="E3213" s="70">
        <f t="shared" si="320"/>
        <v>35.98471952865912</v>
      </c>
      <c r="G3213" s="70">
        <f t="shared" si="322"/>
        <v>0</v>
      </c>
      <c r="H3213" s="70">
        <f>SUM(G$2085:$G3213)/($A3213-273.15)</f>
        <v>0</v>
      </c>
      <c r="I3213" s="70">
        <f t="shared" si="323"/>
        <v>0</v>
      </c>
      <c r="J3213" s="70">
        <f t="shared" si="324"/>
        <v>0</v>
      </c>
      <c r="K3213" s="70">
        <f t="shared" si="325"/>
        <v>0</v>
      </c>
      <c r="M3213" s="70">
        <f t="shared" si="326"/>
        <v>0</v>
      </c>
      <c r="N3213" s="70">
        <f>SUM($M$2085:M3213)/($A3213-273.15)</f>
        <v>0</v>
      </c>
      <c r="O3213" s="70">
        <f t="shared" si="327"/>
        <v>0</v>
      </c>
      <c r="P3213" s="70">
        <f t="shared" si="328"/>
        <v>0</v>
      </c>
      <c r="Q3213" s="70">
        <f t="shared" si="329"/>
        <v>0</v>
      </c>
      <c r="S3213" s="8" t="e">
        <f t="shared" si="330"/>
        <v>#DIV/0!</v>
      </c>
      <c r="U3213" s="8">
        <f t="shared" si="318"/>
        <v>34.844919157387679</v>
      </c>
      <c r="V3213" s="8">
        <f t="shared" si="331"/>
        <v>0</v>
      </c>
      <c r="W3213" s="70">
        <f>SUM($V$2085:V3213)/($A3213-273.15)</f>
        <v>0</v>
      </c>
      <c r="X3213" s="70">
        <f t="shared" si="332"/>
        <v>0</v>
      </c>
      <c r="Y3213" s="70">
        <f t="shared" si="333"/>
        <v>0</v>
      </c>
    </row>
    <row r="3214" spans="1:25" s="8" customFormat="1" x14ac:dyDescent="0.25">
      <c r="A3214" s="70">
        <f t="shared" si="334"/>
        <v>1403.15</v>
      </c>
      <c r="B3214" s="70">
        <f t="shared" si="335"/>
        <v>46.080914108009814</v>
      </c>
      <c r="C3214" s="70">
        <f t="shared" si="321"/>
        <v>35.98803661881594</v>
      </c>
      <c r="D3214" s="70">
        <f t="shared" si="319"/>
        <v>34.572821415844665</v>
      </c>
      <c r="E3214" s="70">
        <f t="shared" si="320"/>
        <v>35.98803661881594</v>
      </c>
      <c r="G3214" s="70">
        <f t="shared" si="322"/>
        <v>0</v>
      </c>
      <c r="H3214" s="70">
        <f>SUM(G$2085:$G3214)/($A3214-273.15)</f>
        <v>0</v>
      </c>
      <c r="I3214" s="70">
        <f t="shared" si="323"/>
        <v>0</v>
      </c>
      <c r="J3214" s="70">
        <f t="shared" si="324"/>
        <v>0</v>
      </c>
      <c r="K3214" s="70">
        <f t="shared" si="325"/>
        <v>0</v>
      </c>
      <c r="M3214" s="70">
        <f t="shared" si="326"/>
        <v>0</v>
      </c>
      <c r="N3214" s="70">
        <f>SUM($M$2085:M3214)/($A3214-273.15)</f>
        <v>0</v>
      </c>
      <c r="O3214" s="70">
        <f t="shared" si="327"/>
        <v>0</v>
      </c>
      <c r="P3214" s="70">
        <f t="shared" si="328"/>
        <v>0</v>
      </c>
      <c r="Q3214" s="70">
        <f t="shared" si="329"/>
        <v>0</v>
      </c>
      <c r="S3214" s="8" t="e">
        <f t="shared" si="330"/>
        <v>#DIV/0!</v>
      </c>
      <c r="U3214" s="8">
        <f t="shared" si="318"/>
        <v>34.847653558560054</v>
      </c>
      <c r="V3214" s="8">
        <f t="shared" si="331"/>
        <v>0</v>
      </c>
      <c r="W3214" s="70">
        <f>SUM($V$2085:V3214)/($A3214-273.15)</f>
        <v>0</v>
      </c>
      <c r="X3214" s="70">
        <f t="shared" si="332"/>
        <v>0</v>
      </c>
      <c r="Y3214" s="70">
        <f t="shared" si="333"/>
        <v>0</v>
      </c>
    </row>
    <row r="3215" spans="1:25" s="8" customFormat="1" x14ac:dyDescent="0.25">
      <c r="A3215" s="70">
        <f t="shared" si="334"/>
        <v>1404.15</v>
      </c>
      <c r="B3215" s="70">
        <f t="shared" si="335"/>
        <v>46.091630990317377</v>
      </c>
      <c r="C3215" s="70">
        <f t="shared" si="321"/>
        <v>35.991352496590764</v>
      </c>
      <c r="D3215" s="70">
        <f t="shared" si="319"/>
        <v>34.576290117047321</v>
      </c>
      <c r="E3215" s="70">
        <f t="shared" si="320"/>
        <v>35.991352496590764</v>
      </c>
      <c r="G3215" s="70">
        <f t="shared" si="322"/>
        <v>0</v>
      </c>
      <c r="H3215" s="70">
        <f>SUM(G$2085:$G3215)/($A3215-273.15)</f>
        <v>0</v>
      </c>
      <c r="I3215" s="70">
        <f t="shared" si="323"/>
        <v>0</v>
      </c>
      <c r="J3215" s="70">
        <f t="shared" si="324"/>
        <v>0</v>
      </c>
      <c r="K3215" s="70">
        <f t="shared" si="325"/>
        <v>0</v>
      </c>
      <c r="M3215" s="70">
        <f t="shared" si="326"/>
        <v>0</v>
      </c>
      <c r="N3215" s="70">
        <f>SUM($M$2085:M3215)/($A3215-273.15)</f>
        <v>0</v>
      </c>
      <c r="O3215" s="70">
        <f t="shared" si="327"/>
        <v>0</v>
      </c>
      <c r="P3215" s="70">
        <f t="shared" si="328"/>
        <v>0</v>
      </c>
      <c r="Q3215" s="70">
        <f t="shared" si="329"/>
        <v>0</v>
      </c>
      <c r="S3215" s="8" t="e">
        <f t="shared" si="330"/>
        <v>#DIV/0!</v>
      </c>
      <c r="U3215" s="8">
        <f t="shared" si="318"/>
        <v>34.850384658946304</v>
      </c>
      <c r="V3215" s="8">
        <f t="shared" si="331"/>
        <v>0</v>
      </c>
      <c r="W3215" s="70">
        <f>SUM($V$2085:V3215)/($A3215-273.15)</f>
        <v>0</v>
      </c>
      <c r="X3215" s="70">
        <f t="shared" si="332"/>
        <v>0</v>
      </c>
      <c r="Y3215" s="70">
        <f t="shared" si="333"/>
        <v>0</v>
      </c>
    </row>
    <row r="3216" spans="1:25" s="8" customFormat="1" x14ac:dyDescent="0.25">
      <c r="A3216" s="70">
        <f t="shared" si="334"/>
        <v>1405.15</v>
      </c>
      <c r="B3216" s="70">
        <f t="shared" si="335"/>
        <v>46.102341182874852</v>
      </c>
      <c r="C3216" s="70">
        <f t="shared" si="321"/>
        <v>35.994667163242468</v>
      </c>
      <c r="D3216" s="70">
        <f t="shared" si="319"/>
        <v>34.579752523355438</v>
      </c>
      <c r="E3216" s="70">
        <f t="shared" si="320"/>
        <v>35.994667163242468</v>
      </c>
      <c r="G3216" s="70">
        <f t="shared" si="322"/>
        <v>0</v>
      </c>
      <c r="H3216" s="70">
        <f>SUM(G$2085:$G3216)/($A3216-273.15)</f>
        <v>0</v>
      </c>
      <c r="I3216" s="70">
        <f t="shared" si="323"/>
        <v>0</v>
      </c>
      <c r="J3216" s="70">
        <f t="shared" si="324"/>
        <v>0</v>
      </c>
      <c r="K3216" s="70">
        <f t="shared" si="325"/>
        <v>0</v>
      </c>
      <c r="M3216" s="70">
        <f t="shared" si="326"/>
        <v>0</v>
      </c>
      <c r="N3216" s="70">
        <f>SUM($M$2085:M3216)/($A3216-273.15)</f>
        <v>0</v>
      </c>
      <c r="O3216" s="70">
        <f t="shared" si="327"/>
        <v>0</v>
      </c>
      <c r="P3216" s="70">
        <f t="shared" si="328"/>
        <v>0</v>
      </c>
      <c r="Q3216" s="70">
        <f t="shared" si="329"/>
        <v>0</v>
      </c>
      <c r="S3216" s="8" t="e">
        <f t="shared" si="330"/>
        <v>#DIV/0!</v>
      </c>
      <c r="U3216" s="8">
        <f t="shared" si="318"/>
        <v>34.853112466618938</v>
      </c>
      <c r="V3216" s="8">
        <f t="shared" si="331"/>
        <v>0</v>
      </c>
      <c r="W3216" s="70">
        <f>SUM($V$2085:V3216)/($A3216-273.15)</f>
        <v>0</v>
      </c>
      <c r="X3216" s="70">
        <f t="shared" si="332"/>
        <v>0</v>
      </c>
      <c r="Y3216" s="70">
        <f t="shared" si="333"/>
        <v>0</v>
      </c>
    </row>
    <row r="3217" spans="1:25" s="8" customFormat="1" x14ac:dyDescent="0.25">
      <c r="A3217" s="70">
        <f t="shared" si="334"/>
        <v>1406.15</v>
      </c>
      <c r="B3217" s="70">
        <f t="shared" si="335"/>
        <v>46.113044681956332</v>
      </c>
      <c r="C3217" s="70">
        <f t="shared" si="321"/>
        <v>35.99798062002543</v>
      </c>
      <c r="D3217" s="70">
        <f t="shared" si="319"/>
        <v>34.58320863339523</v>
      </c>
      <c r="E3217" s="70">
        <f t="shared" si="320"/>
        <v>35.99798062002543</v>
      </c>
      <c r="G3217" s="70">
        <f t="shared" si="322"/>
        <v>0</v>
      </c>
      <c r="H3217" s="70">
        <f>SUM(G$2085:$G3217)/($A3217-273.15)</f>
        <v>0</v>
      </c>
      <c r="I3217" s="70">
        <f t="shared" si="323"/>
        <v>0</v>
      </c>
      <c r="J3217" s="70">
        <f t="shared" si="324"/>
        <v>0</v>
      </c>
      <c r="K3217" s="70">
        <f t="shared" si="325"/>
        <v>0</v>
      </c>
      <c r="M3217" s="70">
        <f t="shared" si="326"/>
        <v>0</v>
      </c>
      <c r="N3217" s="70">
        <f>SUM($M$2085:M3217)/($A3217-273.15)</f>
        <v>0</v>
      </c>
      <c r="O3217" s="70">
        <f t="shared" si="327"/>
        <v>0</v>
      </c>
      <c r="P3217" s="70">
        <f t="shared" si="328"/>
        <v>0</v>
      </c>
      <c r="Q3217" s="70">
        <f t="shared" si="329"/>
        <v>0</v>
      </c>
      <c r="S3217" s="8" t="e">
        <f t="shared" si="330"/>
        <v>#DIV/0!</v>
      </c>
      <c r="U3217" s="8">
        <f t="shared" si="318"/>
        <v>34.855836989621793</v>
      </c>
      <c r="V3217" s="8">
        <f t="shared" si="331"/>
        <v>0</v>
      </c>
      <c r="W3217" s="70">
        <f>SUM($V$2085:V3217)/($A3217-273.15)</f>
        <v>0</v>
      </c>
      <c r="X3217" s="70">
        <f t="shared" si="332"/>
        <v>0</v>
      </c>
      <c r="Y3217" s="70">
        <f t="shared" si="333"/>
        <v>0</v>
      </c>
    </row>
    <row r="3218" spans="1:25" s="8" customFormat="1" x14ac:dyDescent="0.25">
      <c r="A3218" s="70">
        <f t="shared" si="334"/>
        <v>1407.15</v>
      </c>
      <c r="B3218" s="70">
        <f t="shared" si="335"/>
        <v>46.123741483849201</v>
      </c>
      <c r="C3218" s="70">
        <f t="shared" si="321"/>
        <v>36.001292868189594</v>
      </c>
      <c r="D3218" s="70">
        <f t="shared" si="319"/>
        <v>34.586658445797795</v>
      </c>
      <c r="E3218" s="70">
        <f t="shared" si="320"/>
        <v>36.001292868189594</v>
      </c>
      <c r="G3218" s="70">
        <f t="shared" si="322"/>
        <v>0</v>
      </c>
      <c r="H3218" s="70">
        <f>SUM(G$2085:$G3218)/($A3218-273.15)</f>
        <v>0</v>
      </c>
      <c r="I3218" s="70">
        <f t="shared" si="323"/>
        <v>0</v>
      </c>
      <c r="J3218" s="70">
        <f t="shared" si="324"/>
        <v>0</v>
      </c>
      <c r="K3218" s="70">
        <f t="shared" si="325"/>
        <v>0</v>
      </c>
      <c r="M3218" s="70">
        <f t="shared" si="326"/>
        <v>0</v>
      </c>
      <c r="N3218" s="70">
        <f>SUM($M$2085:M3218)/($A3218-273.15)</f>
        <v>0</v>
      </c>
      <c r="O3218" s="70">
        <f t="shared" si="327"/>
        <v>0</v>
      </c>
      <c r="P3218" s="70">
        <f t="shared" si="328"/>
        <v>0</v>
      </c>
      <c r="Q3218" s="70">
        <f t="shared" si="329"/>
        <v>0</v>
      </c>
      <c r="S3218" s="8" t="e">
        <f t="shared" si="330"/>
        <v>#DIV/0!</v>
      </c>
      <c r="U3218" s="8">
        <f t="shared" si="318"/>
        <v>34.858558235970115</v>
      </c>
      <c r="V3218" s="8">
        <f t="shared" si="331"/>
        <v>0</v>
      </c>
      <c r="W3218" s="70">
        <f>SUM($V$2085:V3218)/($A3218-273.15)</f>
        <v>0</v>
      </c>
      <c r="X3218" s="70">
        <f t="shared" si="332"/>
        <v>0</v>
      </c>
      <c r="Y3218" s="70">
        <f t="shared" si="333"/>
        <v>0</v>
      </c>
    </row>
    <row r="3219" spans="1:25" s="8" customFormat="1" x14ac:dyDescent="0.25">
      <c r="A3219" s="70">
        <f t="shared" si="334"/>
        <v>1408.15</v>
      </c>
      <c r="B3219" s="70">
        <f t="shared" si="335"/>
        <v>46.134431584854006</v>
      </c>
      <c r="C3219" s="70">
        <f t="shared" si="321"/>
        <v>36.004603908980478</v>
      </c>
      <c r="D3219" s="70">
        <f t="shared" si="319"/>
        <v>34.590101959199103</v>
      </c>
      <c r="E3219" s="70">
        <f t="shared" si="320"/>
        <v>36.004603908980478</v>
      </c>
      <c r="G3219" s="70">
        <f t="shared" si="322"/>
        <v>0</v>
      </c>
      <c r="H3219" s="70">
        <f>SUM(G$2085:$G3219)/($A3219-273.15)</f>
        <v>0</v>
      </c>
      <c r="I3219" s="70">
        <f t="shared" si="323"/>
        <v>0</v>
      </c>
      <c r="J3219" s="70">
        <f t="shared" si="324"/>
        <v>0</v>
      </c>
      <c r="K3219" s="70">
        <f t="shared" si="325"/>
        <v>0</v>
      </c>
      <c r="M3219" s="70">
        <f t="shared" si="326"/>
        <v>0</v>
      </c>
      <c r="N3219" s="70">
        <f>SUM($M$2085:M3219)/($A3219-273.15)</f>
        <v>0</v>
      </c>
      <c r="O3219" s="70">
        <f t="shared" si="327"/>
        <v>0</v>
      </c>
      <c r="P3219" s="70">
        <f t="shared" si="328"/>
        <v>0</v>
      </c>
      <c r="Q3219" s="70">
        <f t="shared" si="329"/>
        <v>0</v>
      </c>
      <c r="S3219" s="8" t="e">
        <f t="shared" si="330"/>
        <v>#DIV/0!</v>
      </c>
      <c r="U3219" s="8">
        <f t="shared" si="318"/>
        <v>34.861276213650726</v>
      </c>
      <c r="V3219" s="8">
        <f t="shared" si="331"/>
        <v>0</v>
      </c>
      <c r="W3219" s="70">
        <f>SUM($V$2085:V3219)/($A3219-273.15)</f>
        <v>0</v>
      </c>
      <c r="X3219" s="70">
        <f t="shared" si="332"/>
        <v>0</v>
      </c>
      <c r="Y3219" s="70">
        <f t="shared" si="333"/>
        <v>0</v>
      </c>
    </row>
    <row r="3220" spans="1:25" s="8" customFormat="1" x14ac:dyDescent="0.25">
      <c r="A3220" s="70">
        <f t="shared" si="334"/>
        <v>1409.15</v>
      </c>
      <c r="B3220" s="70">
        <f t="shared" si="335"/>
        <v>46.145114981284387</v>
      </c>
      <c r="C3220" s="70">
        <f t="shared" si="321"/>
        <v>36.007913743639158</v>
      </c>
      <c r="D3220" s="70">
        <f t="shared" si="319"/>
        <v>34.593539172239943</v>
      </c>
      <c r="E3220" s="70">
        <f t="shared" si="320"/>
        <v>36.007913743639158</v>
      </c>
      <c r="G3220" s="70">
        <f t="shared" si="322"/>
        <v>0</v>
      </c>
      <c r="H3220" s="70">
        <f>SUM(G$2085:$G3220)/($A3220-273.15)</f>
        <v>0</v>
      </c>
      <c r="I3220" s="70">
        <f t="shared" si="323"/>
        <v>0</v>
      </c>
      <c r="J3220" s="70">
        <f t="shared" si="324"/>
        <v>0</v>
      </c>
      <c r="K3220" s="70">
        <f t="shared" si="325"/>
        <v>0</v>
      </c>
      <c r="M3220" s="70">
        <f t="shared" si="326"/>
        <v>0</v>
      </c>
      <c r="N3220" s="70">
        <f>SUM($M$2085:M3220)/($A3220-273.15)</f>
        <v>0</v>
      </c>
      <c r="O3220" s="70">
        <f t="shared" si="327"/>
        <v>0</v>
      </c>
      <c r="P3220" s="70">
        <f t="shared" si="328"/>
        <v>0</v>
      </c>
      <c r="Q3220" s="70">
        <f t="shared" si="329"/>
        <v>0</v>
      </c>
      <c r="S3220" s="8" t="e">
        <f t="shared" si="330"/>
        <v>#DIV/0!</v>
      </c>
      <c r="U3220" s="8">
        <f t="shared" si="318"/>
        <v>34.863990930622094</v>
      </c>
      <c r="V3220" s="8">
        <f t="shared" si="331"/>
        <v>0</v>
      </c>
      <c r="W3220" s="70">
        <f>SUM($V$2085:V3220)/($A3220-273.15)</f>
        <v>0</v>
      </c>
      <c r="X3220" s="70">
        <f t="shared" si="332"/>
        <v>0</v>
      </c>
      <c r="Y3220" s="70">
        <f t="shared" si="333"/>
        <v>0</v>
      </c>
    </row>
    <row r="3221" spans="1:25" s="8" customFormat="1" x14ac:dyDescent="0.25">
      <c r="A3221" s="70">
        <f t="shared" si="334"/>
        <v>1410.15</v>
      </c>
      <c r="B3221" s="70">
        <f t="shared" si="335"/>
        <v>46.155791669467078</v>
      </c>
      <c r="C3221" s="70">
        <f t="shared" si="321"/>
        <v>36.011222373402305</v>
      </c>
      <c r="D3221" s="70">
        <f t="shared" si="319"/>
        <v>34.596970083565971</v>
      </c>
      <c r="E3221" s="70">
        <f t="shared" si="320"/>
        <v>36.011222373402305</v>
      </c>
      <c r="G3221" s="70">
        <f t="shared" si="322"/>
        <v>0</v>
      </c>
      <c r="H3221" s="70">
        <f>SUM(G$2085:$G3221)/($A3221-273.15)</f>
        <v>0</v>
      </c>
      <c r="I3221" s="70">
        <f t="shared" si="323"/>
        <v>0</v>
      </c>
      <c r="J3221" s="70">
        <f t="shared" si="324"/>
        <v>0</v>
      </c>
      <c r="K3221" s="70">
        <f t="shared" si="325"/>
        <v>0</v>
      </c>
      <c r="M3221" s="70">
        <f t="shared" si="326"/>
        <v>0</v>
      </c>
      <c r="N3221" s="70">
        <f>SUM($M$2085:M3221)/($A3221-273.15)</f>
        <v>0</v>
      </c>
      <c r="O3221" s="70">
        <f t="shared" si="327"/>
        <v>0</v>
      </c>
      <c r="P3221" s="70">
        <f t="shared" si="328"/>
        <v>0</v>
      </c>
      <c r="Q3221" s="70">
        <f t="shared" si="329"/>
        <v>0</v>
      </c>
      <c r="S3221" s="8" t="e">
        <f t="shared" si="330"/>
        <v>#DIV/0!</v>
      </c>
      <c r="U3221" s="8">
        <f t="shared" si="318"/>
        <v>34.866702394814496</v>
      </c>
      <c r="V3221" s="8">
        <f t="shared" si="331"/>
        <v>0</v>
      </c>
      <c r="W3221" s="70">
        <f>SUM($V$2085:V3221)/($A3221-273.15)</f>
        <v>0</v>
      </c>
      <c r="X3221" s="70">
        <f t="shared" si="332"/>
        <v>0</v>
      </c>
      <c r="Y3221" s="70">
        <f t="shared" si="333"/>
        <v>0</v>
      </c>
    </row>
    <row r="3222" spans="1:25" s="8" customFormat="1" x14ac:dyDescent="0.25">
      <c r="A3222" s="70">
        <f t="shared" si="334"/>
        <v>1411.15</v>
      </c>
      <c r="B3222" s="70">
        <f t="shared" si="335"/>
        <v>46.166461645741833</v>
      </c>
      <c r="C3222" s="70">
        <f t="shared" si="321"/>
        <v>36.01452979950222</v>
      </c>
      <c r="D3222" s="70">
        <f t="shared" si="319"/>
        <v>34.60039469182756</v>
      </c>
      <c r="E3222" s="70">
        <f t="shared" si="320"/>
        <v>36.01452979950222</v>
      </c>
      <c r="G3222" s="70">
        <f t="shared" si="322"/>
        <v>0</v>
      </c>
      <c r="H3222" s="70">
        <f>SUM(G$2085:$G3222)/($A3222-273.15)</f>
        <v>0</v>
      </c>
      <c r="I3222" s="70">
        <f t="shared" si="323"/>
        <v>0</v>
      </c>
      <c r="J3222" s="70">
        <f t="shared" si="324"/>
        <v>0</v>
      </c>
      <c r="K3222" s="70">
        <f t="shared" si="325"/>
        <v>0</v>
      </c>
      <c r="M3222" s="70">
        <f t="shared" si="326"/>
        <v>0</v>
      </c>
      <c r="N3222" s="70">
        <f>SUM($M$2085:M3222)/($A3222-273.15)</f>
        <v>0</v>
      </c>
      <c r="O3222" s="70">
        <f t="shared" si="327"/>
        <v>0</v>
      </c>
      <c r="P3222" s="70">
        <f t="shared" si="328"/>
        <v>0</v>
      </c>
      <c r="Q3222" s="70">
        <f t="shared" si="329"/>
        <v>0</v>
      </c>
      <c r="S3222" s="8" t="e">
        <f t="shared" si="330"/>
        <v>#DIV/0!</v>
      </c>
      <c r="U3222" s="8">
        <f t="shared" si="318"/>
        <v>34.869410614130103</v>
      </c>
      <c r="V3222" s="8">
        <f t="shared" si="331"/>
        <v>0</v>
      </c>
      <c r="W3222" s="70">
        <f>SUM($V$2085:V3222)/($A3222-273.15)</f>
        <v>0</v>
      </c>
      <c r="X3222" s="70">
        <f t="shared" si="332"/>
        <v>0</v>
      </c>
      <c r="Y3222" s="70">
        <f t="shared" si="333"/>
        <v>0</v>
      </c>
    </row>
    <row r="3223" spans="1:25" s="8" customFormat="1" x14ac:dyDescent="0.25">
      <c r="A3223" s="70">
        <f t="shared" si="334"/>
        <v>1412.15</v>
      </c>
      <c r="B3223" s="70">
        <f t="shared" si="335"/>
        <v>46.17712490646133</v>
      </c>
      <c r="C3223" s="70">
        <f t="shared" si="321"/>
        <v>36.017836023166865</v>
      </c>
      <c r="D3223" s="70">
        <f t="shared" si="319"/>
        <v>34.603812995679931</v>
      </c>
      <c r="E3223" s="70">
        <f t="shared" si="320"/>
        <v>36.017836023166865</v>
      </c>
      <c r="G3223" s="70">
        <f t="shared" si="322"/>
        <v>0</v>
      </c>
      <c r="H3223" s="70">
        <f>SUM(G$2085:$G3223)/($A3223-273.15)</f>
        <v>0</v>
      </c>
      <c r="I3223" s="70">
        <f t="shared" si="323"/>
        <v>0</v>
      </c>
      <c r="J3223" s="70">
        <f t="shared" si="324"/>
        <v>0</v>
      </c>
      <c r="K3223" s="70">
        <f t="shared" si="325"/>
        <v>0</v>
      </c>
      <c r="M3223" s="70">
        <f t="shared" si="326"/>
        <v>0</v>
      </c>
      <c r="N3223" s="70">
        <f>SUM($M$2085:M3223)/($A3223-273.15)</f>
        <v>0</v>
      </c>
      <c r="O3223" s="70">
        <f t="shared" si="327"/>
        <v>0</v>
      </c>
      <c r="P3223" s="70">
        <f t="shared" si="328"/>
        <v>0</v>
      </c>
      <c r="Q3223" s="70">
        <f t="shared" si="329"/>
        <v>0</v>
      </c>
      <c r="S3223" s="8" t="e">
        <f t="shared" si="330"/>
        <v>#DIV/0!</v>
      </c>
      <c r="U3223" s="8">
        <f t="shared" si="318"/>
        <v>34.872115596443138</v>
      </c>
      <c r="V3223" s="8">
        <f t="shared" si="331"/>
        <v>0</v>
      </c>
      <c r="W3223" s="70">
        <f>SUM($V$2085:V3223)/($A3223-273.15)</f>
        <v>0</v>
      </c>
      <c r="X3223" s="70">
        <f t="shared" si="332"/>
        <v>0</v>
      </c>
      <c r="Y3223" s="70">
        <f t="shared" si="333"/>
        <v>0</v>
      </c>
    </row>
    <row r="3224" spans="1:25" s="8" customFormat="1" x14ac:dyDescent="0.25">
      <c r="A3224" s="70">
        <f t="shared" si="334"/>
        <v>1413.15</v>
      </c>
      <c r="B3224" s="70">
        <f t="shared" si="335"/>
        <v>46.187781447991171</v>
      </c>
      <c r="C3224" s="70">
        <f t="shared" si="321"/>
        <v>36.021141045619835</v>
      </c>
      <c r="D3224" s="70">
        <f t="shared" si="319"/>
        <v>34.607224993783007</v>
      </c>
      <c r="E3224" s="70">
        <f t="shared" si="320"/>
        <v>36.021141045619835</v>
      </c>
      <c r="G3224" s="70">
        <f t="shared" si="322"/>
        <v>0</v>
      </c>
      <c r="H3224" s="70">
        <f>SUM(G$2085:$G3224)/($A3224-273.15)</f>
        <v>0</v>
      </c>
      <c r="I3224" s="70">
        <f t="shared" si="323"/>
        <v>0</v>
      </c>
      <c r="J3224" s="70">
        <f t="shared" si="324"/>
        <v>0</v>
      </c>
      <c r="K3224" s="70">
        <f t="shared" si="325"/>
        <v>0</v>
      </c>
      <c r="M3224" s="70">
        <f t="shared" si="326"/>
        <v>0</v>
      </c>
      <c r="N3224" s="70">
        <f>SUM($M$2085:M3224)/($A3224-273.15)</f>
        <v>0</v>
      </c>
      <c r="O3224" s="70">
        <f t="shared" si="327"/>
        <v>0</v>
      </c>
      <c r="P3224" s="70">
        <f t="shared" si="328"/>
        <v>0</v>
      </c>
      <c r="Q3224" s="70">
        <f t="shared" si="329"/>
        <v>0</v>
      </c>
      <c r="S3224" s="8" t="e">
        <f t="shared" si="330"/>
        <v>#DIV/0!</v>
      </c>
      <c r="U3224" s="8">
        <f t="shared" si="318"/>
        <v>34.874817349599944</v>
      </c>
      <c r="V3224" s="8">
        <f t="shared" si="331"/>
        <v>0</v>
      </c>
      <c r="W3224" s="70">
        <f>SUM($V$2085:V3224)/($A3224-273.15)</f>
        <v>0</v>
      </c>
      <c r="X3224" s="70">
        <f t="shared" si="332"/>
        <v>0</v>
      </c>
      <c r="Y3224" s="70">
        <f t="shared" si="333"/>
        <v>0</v>
      </c>
    </row>
    <row r="3225" spans="1:25" s="8" customFormat="1" x14ac:dyDescent="0.25">
      <c r="A3225" s="70">
        <f t="shared" si="334"/>
        <v>1414.15</v>
      </c>
      <c r="B3225" s="70">
        <f t="shared" si="335"/>
        <v>46.198431266709797</v>
      </c>
      <c r="C3225" s="70">
        <f t="shared" si="321"/>
        <v>36.024444868080387</v>
      </c>
      <c r="D3225" s="70">
        <f t="shared" si="319"/>
        <v>34.610630684801507</v>
      </c>
      <c r="E3225" s="70">
        <f t="shared" si="320"/>
        <v>36.024444868080387</v>
      </c>
      <c r="G3225" s="70">
        <f t="shared" si="322"/>
        <v>0</v>
      </c>
      <c r="H3225" s="70">
        <f>SUM(G$2085:$G3225)/($A3225-273.15)</f>
        <v>0</v>
      </c>
      <c r="I3225" s="70">
        <f t="shared" si="323"/>
        <v>0</v>
      </c>
      <c r="J3225" s="70">
        <f t="shared" si="324"/>
        <v>0</v>
      </c>
      <c r="K3225" s="70">
        <f t="shared" si="325"/>
        <v>0</v>
      </c>
      <c r="M3225" s="70">
        <f t="shared" si="326"/>
        <v>0</v>
      </c>
      <c r="N3225" s="70">
        <f>SUM($M$2085:M3225)/($A3225-273.15)</f>
        <v>0</v>
      </c>
      <c r="O3225" s="70">
        <f t="shared" si="327"/>
        <v>0</v>
      </c>
      <c r="P3225" s="70">
        <f t="shared" si="328"/>
        <v>0</v>
      </c>
      <c r="Q3225" s="70">
        <f t="shared" si="329"/>
        <v>0</v>
      </c>
      <c r="S3225" s="8" t="e">
        <f t="shared" si="330"/>
        <v>#DIV/0!</v>
      </c>
      <c r="U3225" s="8">
        <f t="shared" si="318"/>
        <v>34.877515881419164</v>
      </c>
      <c r="V3225" s="8">
        <f t="shared" si="331"/>
        <v>0</v>
      </c>
      <c r="W3225" s="70">
        <f>SUM($V$2085:V3225)/($A3225-273.15)</f>
        <v>0</v>
      </c>
      <c r="X3225" s="70">
        <f t="shared" si="332"/>
        <v>0</v>
      </c>
      <c r="Y3225" s="70">
        <f t="shared" si="333"/>
        <v>0</v>
      </c>
    </row>
    <row r="3226" spans="1:25" s="8" customFormat="1" x14ac:dyDescent="0.25">
      <c r="A3226" s="70">
        <f t="shared" si="334"/>
        <v>1415.15</v>
      </c>
      <c r="B3226" s="70">
        <f t="shared" si="335"/>
        <v>46.209074359008433</v>
      </c>
      <c r="C3226" s="70">
        <f t="shared" si="321"/>
        <v>36.027747491763513</v>
      </c>
      <c r="D3226" s="70">
        <f t="shared" si="319"/>
        <v>34.614030067404812</v>
      </c>
      <c r="E3226" s="70">
        <f t="shared" si="320"/>
        <v>36.027747491763513</v>
      </c>
      <c r="G3226" s="70">
        <f t="shared" si="322"/>
        <v>0</v>
      </c>
      <c r="H3226" s="70">
        <f>SUM(G$2085:$G3226)/($A3226-273.15)</f>
        <v>0</v>
      </c>
      <c r="I3226" s="70">
        <f t="shared" si="323"/>
        <v>0</v>
      </c>
      <c r="J3226" s="70">
        <f t="shared" si="324"/>
        <v>0</v>
      </c>
      <c r="K3226" s="70">
        <f t="shared" si="325"/>
        <v>0</v>
      </c>
      <c r="M3226" s="70">
        <f t="shared" si="326"/>
        <v>0</v>
      </c>
      <c r="N3226" s="70">
        <f>SUM($M$2085:M3226)/($A3226-273.15)</f>
        <v>0</v>
      </c>
      <c r="O3226" s="70">
        <f t="shared" si="327"/>
        <v>0</v>
      </c>
      <c r="P3226" s="70">
        <f t="shared" si="328"/>
        <v>0</v>
      </c>
      <c r="Q3226" s="70">
        <f t="shared" si="329"/>
        <v>0</v>
      </c>
      <c r="S3226" s="8" t="e">
        <f t="shared" si="330"/>
        <v>#DIV/0!</v>
      </c>
      <c r="U3226" s="8">
        <f t="shared" si="318"/>
        <v>34.880211199691821</v>
      </c>
      <c r="V3226" s="8">
        <f t="shared" si="331"/>
        <v>0</v>
      </c>
      <c r="W3226" s="70">
        <f>SUM($V$2085:V3226)/($A3226-273.15)</f>
        <v>0</v>
      </c>
      <c r="X3226" s="70">
        <f t="shared" si="332"/>
        <v>0</v>
      </c>
      <c r="Y3226" s="70">
        <f t="shared" si="333"/>
        <v>0</v>
      </c>
    </row>
    <row r="3227" spans="1:25" s="8" customFormat="1" x14ac:dyDescent="0.25">
      <c r="A3227" s="70">
        <f t="shared" si="334"/>
        <v>1416.15</v>
      </c>
      <c r="B3227" s="70">
        <f t="shared" si="335"/>
        <v>46.219710721291044</v>
      </c>
      <c r="C3227" s="70">
        <f t="shared" si="321"/>
        <v>36.031048917879872</v>
      </c>
      <c r="D3227" s="70">
        <f t="shared" si="319"/>
        <v>34.617423140267022</v>
      </c>
      <c r="E3227" s="70">
        <f t="shared" si="320"/>
        <v>36.031048917879872</v>
      </c>
      <c r="G3227" s="70">
        <f t="shared" si="322"/>
        <v>0</v>
      </c>
      <c r="H3227" s="70">
        <f>SUM(G$2085:$G3227)/($A3227-273.15)</f>
        <v>0</v>
      </c>
      <c r="I3227" s="70">
        <f t="shared" si="323"/>
        <v>0</v>
      </c>
      <c r="J3227" s="70">
        <f t="shared" si="324"/>
        <v>0</v>
      </c>
      <c r="K3227" s="70">
        <f t="shared" si="325"/>
        <v>0</v>
      </c>
      <c r="M3227" s="70">
        <f t="shared" si="326"/>
        <v>0</v>
      </c>
      <c r="N3227" s="70">
        <f>SUM($M$2085:M3227)/($A3227-273.15)</f>
        <v>0</v>
      </c>
      <c r="O3227" s="70">
        <f t="shared" si="327"/>
        <v>0</v>
      </c>
      <c r="P3227" s="70">
        <f t="shared" si="328"/>
        <v>0</v>
      </c>
      <c r="Q3227" s="70">
        <f t="shared" si="329"/>
        <v>0</v>
      </c>
      <c r="S3227" s="8" t="e">
        <f t="shared" si="330"/>
        <v>#DIV/0!</v>
      </c>
      <c r="U3227" s="8">
        <f t="shared" si="318"/>
        <v>34.882903312181412</v>
      </c>
      <c r="V3227" s="8">
        <f t="shared" si="331"/>
        <v>0</v>
      </c>
      <c r="W3227" s="70">
        <f>SUM($V$2085:V3227)/($A3227-273.15)</f>
        <v>0</v>
      </c>
      <c r="X3227" s="70">
        <f t="shared" si="332"/>
        <v>0</v>
      </c>
      <c r="Y3227" s="70">
        <f t="shared" si="333"/>
        <v>0</v>
      </c>
    </row>
    <row r="3228" spans="1:25" s="8" customFormat="1" x14ac:dyDescent="0.25">
      <c r="A3228" s="70">
        <f t="shared" si="334"/>
        <v>1417.15</v>
      </c>
      <c r="B3228" s="70">
        <f t="shared" si="335"/>
        <v>46.230340349974291</v>
      </c>
      <c r="C3228" s="70">
        <f t="shared" si="321"/>
        <v>36.034349147635886</v>
      </c>
      <c r="D3228" s="70">
        <f t="shared" si="319"/>
        <v>34.620809902066902</v>
      </c>
      <c r="E3228" s="70">
        <f t="shared" si="320"/>
        <v>36.034349147635886</v>
      </c>
      <c r="G3228" s="70">
        <f t="shared" si="322"/>
        <v>0</v>
      </c>
      <c r="H3228" s="70">
        <f>SUM(G$2085:$G3228)/($A3228-273.15)</f>
        <v>0</v>
      </c>
      <c r="I3228" s="70">
        <f t="shared" si="323"/>
        <v>0</v>
      </c>
      <c r="J3228" s="70">
        <f t="shared" si="324"/>
        <v>0</v>
      </c>
      <c r="K3228" s="70">
        <f t="shared" si="325"/>
        <v>0</v>
      </c>
      <c r="M3228" s="70">
        <f t="shared" si="326"/>
        <v>0</v>
      </c>
      <c r="N3228" s="70">
        <f>SUM($M$2085:M3228)/($A3228-273.15)</f>
        <v>0</v>
      </c>
      <c r="O3228" s="70">
        <f t="shared" si="327"/>
        <v>0</v>
      </c>
      <c r="P3228" s="70">
        <f t="shared" si="328"/>
        <v>0</v>
      </c>
      <c r="Q3228" s="70">
        <f t="shared" si="329"/>
        <v>0</v>
      </c>
      <c r="S3228" s="8" t="e">
        <f t="shared" si="330"/>
        <v>#DIV/0!</v>
      </c>
      <c r="U3228" s="8">
        <f t="shared" si="318"/>
        <v>34.88559222662407</v>
      </c>
      <c r="V3228" s="8">
        <f t="shared" si="331"/>
        <v>0</v>
      </c>
      <c r="W3228" s="70">
        <f>SUM($V$2085:V3228)/($A3228-273.15)</f>
        <v>0</v>
      </c>
      <c r="X3228" s="70">
        <f t="shared" si="332"/>
        <v>0</v>
      </c>
      <c r="Y3228" s="70">
        <f t="shared" si="333"/>
        <v>0</v>
      </c>
    </row>
    <row r="3229" spans="1:25" s="8" customFormat="1" x14ac:dyDescent="0.25">
      <c r="A3229" s="70">
        <f t="shared" si="334"/>
        <v>1418.15</v>
      </c>
      <c r="B3229" s="70">
        <f t="shared" si="335"/>
        <v>46.240963241487449</v>
      </c>
      <c r="C3229" s="70">
        <f t="shared" si="321"/>
        <v>36.037648182233703</v>
      </c>
      <c r="D3229" s="70">
        <f t="shared" si="319"/>
        <v>34.624190351487911</v>
      </c>
      <c r="E3229" s="70">
        <f t="shared" si="320"/>
        <v>36.037648182233703</v>
      </c>
      <c r="G3229" s="70">
        <f t="shared" si="322"/>
        <v>0</v>
      </c>
      <c r="H3229" s="70">
        <f>SUM(G$2085:$G3229)/($A3229-273.15)</f>
        <v>0</v>
      </c>
      <c r="I3229" s="70">
        <f t="shared" si="323"/>
        <v>0</v>
      </c>
      <c r="J3229" s="70">
        <f t="shared" si="324"/>
        <v>0</v>
      </c>
      <c r="K3229" s="70">
        <f t="shared" si="325"/>
        <v>0</v>
      </c>
      <c r="M3229" s="70">
        <f t="shared" si="326"/>
        <v>0</v>
      </c>
      <c r="N3229" s="70">
        <f>SUM($M$2085:M3229)/($A3229-273.15)</f>
        <v>0</v>
      </c>
      <c r="O3229" s="70">
        <f t="shared" si="327"/>
        <v>0</v>
      </c>
      <c r="P3229" s="70">
        <f t="shared" si="328"/>
        <v>0</v>
      </c>
      <c r="Q3229" s="70">
        <f t="shared" si="329"/>
        <v>0</v>
      </c>
      <c r="S3229" s="8" t="e">
        <f t="shared" si="330"/>
        <v>#DIV/0!</v>
      </c>
      <c r="U3229" s="8">
        <f t="shared" si="318"/>
        <v>34.888277950728678</v>
      </c>
      <c r="V3229" s="8">
        <f t="shared" si="331"/>
        <v>0</v>
      </c>
      <c r="W3229" s="70">
        <f>SUM($V$2085:V3229)/($A3229-273.15)</f>
        <v>0</v>
      </c>
      <c r="X3229" s="70">
        <f t="shared" si="332"/>
        <v>0</v>
      </c>
      <c r="Y3229" s="70">
        <f t="shared" si="333"/>
        <v>0</v>
      </c>
    </row>
    <row r="3230" spans="1:25" s="8" customFormat="1" x14ac:dyDescent="0.25">
      <c r="A3230" s="70">
        <f t="shared" si="334"/>
        <v>1419.15</v>
      </c>
      <c r="B3230" s="70">
        <f t="shared" si="335"/>
        <v>46.251579392272376</v>
      </c>
      <c r="C3230" s="70">
        <f t="shared" si="321"/>
        <v>36.04094602287126</v>
      </c>
      <c r="D3230" s="70">
        <f t="shared" si="319"/>
        <v>34.627564487218095</v>
      </c>
      <c r="E3230" s="70">
        <f t="shared" si="320"/>
        <v>36.04094602287126</v>
      </c>
      <c r="G3230" s="70">
        <f t="shared" si="322"/>
        <v>0</v>
      </c>
      <c r="H3230" s="70">
        <f>SUM(G$2085:$G3230)/($A3230-273.15)</f>
        <v>0</v>
      </c>
      <c r="I3230" s="70">
        <f t="shared" si="323"/>
        <v>0</v>
      </c>
      <c r="J3230" s="70">
        <f t="shared" si="324"/>
        <v>0</v>
      </c>
      <c r="K3230" s="70">
        <f t="shared" si="325"/>
        <v>0</v>
      </c>
      <c r="M3230" s="70">
        <f t="shared" si="326"/>
        <v>0</v>
      </c>
      <c r="N3230" s="70">
        <f>SUM($M$2085:M3230)/($A3230-273.15)</f>
        <v>0</v>
      </c>
      <c r="O3230" s="70">
        <f t="shared" si="327"/>
        <v>0</v>
      </c>
      <c r="P3230" s="70">
        <f t="shared" si="328"/>
        <v>0</v>
      </c>
      <c r="Q3230" s="70">
        <f t="shared" si="329"/>
        <v>0</v>
      </c>
      <c r="S3230" s="8" t="e">
        <f t="shared" si="330"/>
        <v>#DIV/0!</v>
      </c>
      <c r="U3230" s="8">
        <f t="shared" si="318"/>
        <v>34.890960492176944</v>
      </c>
      <c r="V3230" s="8">
        <f t="shared" si="331"/>
        <v>0</v>
      </c>
      <c r="W3230" s="70">
        <f>SUM($V$2085:V3230)/($A3230-273.15)</f>
        <v>0</v>
      </c>
      <c r="X3230" s="70">
        <f t="shared" si="332"/>
        <v>0</v>
      </c>
      <c r="Y3230" s="70">
        <f t="shared" si="333"/>
        <v>0</v>
      </c>
    </row>
    <row r="3231" spans="1:25" s="8" customFormat="1" x14ac:dyDescent="0.25">
      <c r="A3231" s="70">
        <f t="shared" si="334"/>
        <v>1420.15</v>
      </c>
      <c r="B3231" s="70">
        <f t="shared" si="335"/>
        <v>46.262188798783441</v>
      </c>
      <c r="C3231" s="70">
        <f t="shared" si="321"/>
        <v>36.04424267074225</v>
      </c>
      <c r="D3231" s="70">
        <f t="shared" si="319"/>
        <v>34.630932307950133</v>
      </c>
      <c r="E3231" s="70">
        <f t="shared" si="320"/>
        <v>36.04424267074225</v>
      </c>
      <c r="G3231" s="70">
        <f t="shared" si="322"/>
        <v>0</v>
      </c>
      <c r="H3231" s="70">
        <f>SUM(G$2085:$G3231)/($A3231-273.15)</f>
        <v>0</v>
      </c>
      <c r="I3231" s="70">
        <f t="shared" si="323"/>
        <v>0</v>
      </c>
      <c r="J3231" s="70">
        <f t="shared" si="324"/>
        <v>0</v>
      </c>
      <c r="K3231" s="70">
        <f t="shared" si="325"/>
        <v>0</v>
      </c>
      <c r="M3231" s="70">
        <f t="shared" si="326"/>
        <v>0</v>
      </c>
      <c r="N3231" s="70">
        <f>SUM($M$2085:M3231)/($A3231-273.15)</f>
        <v>0</v>
      </c>
      <c r="O3231" s="70">
        <f t="shared" si="327"/>
        <v>0</v>
      </c>
      <c r="P3231" s="70">
        <f t="shared" si="328"/>
        <v>0</v>
      </c>
      <c r="Q3231" s="70">
        <f t="shared" si="329"/>
        <v>0</v>
      </c>
      <c r="S3231" s="8" t="e">
        <f t="shared" si="330"/>
        <v>#DIV/0!</v>
      </c>
      <c r="U3231" s="8">
        <f t="shared" si="318"/>
        <v>34.893639858623551</v>
      </c>
      <c r="V3231" s="8">
        <f t="shared" si="331"/>
        <v>0</v>
      </c>
      <c r="W3231" s="70">
        <f>SUM($V$2085:V3231)/($A3231-273.15)</f>
        <v>0</v>
      </c>
      <c r="X3231" s="70">
        <f t="shared" si="332"/>
        <v>0</v>
      </c>
      <c r="Y3231" s="70">
        <f t="shared" si="333"/>
        <v>0</v>
      </c>
    </row>
    <row r="3232" spans="1:25" s="8" customFormat="1" x14ac:dyDescent="0.25">
      <c r="A3232" s="70">
        <f t="shared" si="334"/>
        <v>1421.15</v>
      </c>
      <c r="B3232" s="70">
        <f t="shared" si="335"/>
        <v>46.272791457487507</v>
      </c>
      <c r="C3232" s="70">
        <f t="shared" si="321"/>
        <v>36.047538127036198</v>
      </c>
      <c r="D3232" s="70">
        <f t="shared" si="319"/>
        <v>34.63429381238133</v>
      </c>
      <c r="E3232" s="70">
        <f t="shared" si="320"/>
        <v>36.047538127036198</v>
      </c>
      <c r="G3232" s="70">
        <f t="shared" si="322"/>
        <v>0</v>
      </c>
      <c r="H3232" s="70">
        <f>SUM(G$2085:$G3232)/($A3232-273.15)</f>
        <v>0</v>
      </c>
      <c r="I3232" s="70">
        <f t="shared" si="323"/>
        <v>0</v>
      </c>
      <c r="J3232" s="70">
        <f t="shared" si="324"/>
        <v>0</v>
      </c>
      <c r="K3232" s="70">
        <f t="shared" si="325"/>
        <v>0</v>
      </c>
      <c r="M3232" s="70">
        <f t="shared" si="326"/>
        <v>0</v>
      </c>
      <c r="N3232" s="70">
        <f>SUM($M$2085:M3232)/($A3232-273.15)</f>
        <v>0</v>
      </c>
      <c r="O3232" s="70">
        <f t="shared" si="327"/>
        <v>0</v>
      </c>
      <c r="P3232" s="70">
        <f t="shared" si="328"/>
        <v>0</v>
      </c>
      <c r="Q3232" s="70">
        <f t="shared" si="329"/>
        <v>0</v>
      </c>
      <c r="S3232" s="8" t="e">
        <f t="shared" si="330"/>
        <v>#DIV/0!</v>
      </c>
      <c r="U3232" s="8">
        <f t="shared" si="318"/>
        <v>34.896316057696254</v>
      </c>
      <c r="V3232" s="8">
        <f t="shared" si="331"/>
        <v>0</v>
      </c>
      <c r="W3232" s="70">
        <f>SUM($V$2085:V3232)/($A3232-273.15)</f>
        <v>0</v>
      </c>
      <c r="X3232" s="70">
        <f t="shared" si="332"/>
        <v>0</v>
      </c>
      <c r="Y3232" s="70">
        <f t="shared" si="333"/>
        <v>0</v>
      </c>
    </row>
    <row r="3233" spans="1:25" s="8" customFormat="1" x14ac:dyDescent="0.25">
      <c r="A3233" s="70">
        <f t="shared" si="334"/>
        <v>1422.15</v>
      </c>
      <c r="B3233" s="70">
        <f t="shared" si="335"/>
        <v>46.283387364863835</v>
      </c>
      <c r="C3233" s="70">
        <f t="shared" si="321"/>
        <v>36.050832392938418</v>
      </c>
      <c r="D3233" s="70">
        <f t="shared" si="319"/>
        <v>34.637648999213539</v>
      </c>
      <c r="E3233" s="70">
        <f t="shared" si="320"/>
        <v>36.050832392938418</v>
      </c>
      <c r="G3233" s="70">
        <f t="shared" si="322"/>
        <v>0</v>
      </c>
      <c r="H3233" s="70">
        <f>SUM(G$2085:$G3233)/($A3233-273.15)</f>
        <v>0</v>
      </c>
      <c r="I3233" s="70">
        <f t="shared" si="323"/>
        <v>0</v>
      </c>
      <c r="J3233" s="70">
        <f t="shared" si="324"/>
        <v>0</v>
      </c>
      <c r="K3233" s="70">
        <f t="shared" si="325"/>
        <v>0</v>
      </c>
      <c r="M3233" s="70">
        <f t="shared" si="326"/>
        <v>0</v>
      </c>
      <c r="N3233" s="70">
        <f>SUM($M$2085:M3233)/($A3233-273.15)</f>
        <v>0</v>
      </c>
      <c r="O3233" s="70">
        <f t="shared" si="327"/>
        <v>0</v>
      </c>
      <c r="P3233" s="70">
        <f t="shared" si="328"/>
        <v>0</v>
      </c>
      <c r="Q3233" s="70">
        <f t="shared" si="329"/>
        <v>0</v>
      </c>
      <c r="S3233" s="8" t="e">
        <f t="shared" si="330"/>
        <v>#DIV/0!</v>
      </c>
      <c r="U3233" s="8">
        <f t="shared" ref="U3233:U3296" si="336">33.349+(2.057/1000)*$A3233-(18.327*100000)/$A3233/$A3233-(0.232*0.000001)*$A3233*$A3233</f>
        <v>34.898989096996004</v>
      </c>
      <c r="V3233" s="8">
        <f t="shared" si="331"/>
        <v>0</v>
      </c>
      <c r="W3233" s="70">
        <f>SUM($V$2085:V3233)/($A3233-273.15)</f>
        <v>0</v>
      </c>
      <c r="X3233" s="70">
        <f t="shared" si="332"/>
        <v>0</v>
      </c>
      <c r="Y3233" s="70">
        <f t="shared" si="333"/>
        <v>0</v>
      </c>
    </row>
    <row r="3234" spans="1:25" s="8" customFormat="1" x14ac:dyDescent="0.25">
      <c r="A3234" s="70">
        <f t="shared" si="334"/>
        <v>1423.15</v>
      </c>
      <c r="B3234" s="70">
        <f t="shared" si="335"/>
        <v>46.293976517404062</v>
      </c>
      <c r="C3234" s="70">
        <f t="shared" si="321"/>
        <v>36.054125469630073</v>
      </c>
      <c r="D3234" s="70">
        <f t="shared" si="319"/>
        <v>34.640997867153182</v>
      </c>
      <c r="E3234" s="70">
        <f t="shared" si="320"/>
        <v>36.054125469630073</v>
      </c>
      <c r="G3234" s="70">
        <f t="shared" si="322"/>
        <v>0</v>
      </c>
      <c r="H3234" s="70">
        <f>SUM(G$2085:$G3234)/($A3234-273.15)</f>
        <v>0</v>
      </c>
      <c r="I3234" s="70">
        <f t="shared" si="323"/>
        <v>0</v>
      </c>
      <c r="J3234" s="70">
        <f t="shared" si="324"/>
        <v>0</v>
      </c>
      <c r="K3234" s="70">
        <f t="shared" si="325"/>
        <v>0</v>
      </c>
      <c r="M3234" s="70">
        <f t="shared" si="326"/>
        <v>0</v>
      </c>
      <c r="N3234" s="70">
        <f>SUM($M$2085:M3234)/($A3234-273.15)</f>
        <v>0</v>
      </c>
      <c r="O3234" s="70">
        <f t="shared" si="327"/>
        <v>0</v>
      </c>
      <c r="P3234" s="70">
        <f t="shared" si="328"/>
        <v>0</v>
      </c>
      <c r="Q3234" s="70">
        <f t="shared" si="329"/>
        <v>0</v>
      </c>
      <c r="S3234" s="8" t="e">
        <f t="shared" si="330"/>
        <v>#DIV/0!</v>
      </c>
      <c r="U3234" s="8">
        <f t="shared" si="336"/>
        <v>34.901658984097075</v>
      </c>
      <c r="V3234" s="8">
        <f t="shared" si="331"/>
        <v>0</v>
      </c>
      <c r="W3234" s="70">
        <f>SUM($V$2085:V3234)/($A3234-273.15)</f>
        <v>0</v>
      </c>
      <c r="X3234" s="70">
        <f t="shared" si="332"/>
        <v>0</v>
      </c>
      <c r="Y3234" s="70">
        <f t="shared" si="333"/>
        <v>0</v>
      </c>
    </row>
    <row r="3235" spans="1:25" s="8" customFormat="1" x14ac:dyDescent="0.25">
      <c r="A3235" s="70">
        <f t="shared" si="334"/>
        <v>1424.15</v>
      </c>
      <c r="B3235" s="70">
        <f t="shared" si="335"/>
        <v>46.304558911612119</v>
      </c>
      <c r="C3235" s="70">
        <f t="shared" si="321"/>
        <v>36.057417358288205</v>
      </c>
      <c r="D3235" s="70">
        <f t="shared" ref="D3235:D3298" si="337">22.552+(13.209/1000)*$A3235+(3.13*100000)/$A3235/$A3235-(3.389*0.000001)*$A3235*$A3235</f>
        <v>34.64434041491122</v>
      </c>
      <c r="E3235" s="70">
        <f t="shared" si="320"/>
        <v>36.057417358288205</v>
      </c>
      <c r="G3235" s="70">
        <f t="shared" si="322"/>
        <v>0</v>
      </c>
      <c r="H3235" s="70">
        <f>SUM(G$2085:$G3235)/($A3235-273.15)</f>
        <v>0</v>
      </c>
      <c r="I3235" s="70">
        <f t="shared" si="323"/>
        <v>0</v>
      </c>
      <c r="J3235" s="70">
        <f t="shared" si="324"/>
        <v>0</v>
      </c>
      <c r="K3235" s="70">
        <f t="shared" si="325"/>
        <v>0</v>
      </c>
      <c r="M3235" s="70">
        <f t="shared" si="326"/>
        <v>0</v>
      </c>
      <c r="N3235" s="70">
        <f>SUM($M$2085:M3235)/($A3235-273.15)</f>
        <v>0</v>
      </c>
      <c r="O3235" s="70">
        <f t="shared" si="327"/>
        <v>0</v>
      </c>
      <c r="P3235" s="70">
        <f t="shared" si="328"/>
        <v>0</v>
      </c>
      <c r="Q3235" s="70">
        <f t="shared" si="329"/>
        <v>0</v>
      </c>
      <c r="S3235" s="8" t="e">
        <f t="shared" si="330"/>
        <v>#DIV/0!</v>
      </c>
      <c r="U3235" s="8">
        <f t="shared" si="336"/>
        <v>34.904325726547107</v>
      </c>
      <c r="V3235" s="8">
        <f t="shared" si="331"/>
        <v>0</v>
      </c>
      <c r="W3235" s="70">
        <f>SUM($V$2085:V3235)/($A3235-273.15)</f>
        <v>0</v>
      </c>
      <c r="X3235" s="70">
        <f t="shared" si="332"/>
        <v>0</v>
      </c>
      <c r="Y3235" s="70">
        <f t="shared" si="333"/>
        <v>0</v>
      </c>
    </row>
    <row r="3236" spans="1:25" s="8" customFormat="1" x14ac:dyDescent="0.25">
      <c r="A3236" s="70">
        <f t="shared" si="334"/>
        <v>1425.15</v>
      </c>
      <c r="B3236" s="70">
        <f t="shared" si="335"/>
        <v>46.315134544004231</v>
      </c>
      <c r="C3236" s="70">
        <f t="shared" si="321"/>
        <v>36.060708060085695</v>
      </c>
      <c r="D3236" s="70">
        <f t="shared" si="337"/>
        <v>34.64767664120312</v>
      </c>
      <c r="E3236" s="70">
        <f t="shared" si="320"/>
        <v>36.060708060085695</v>
      </c>
      <c r="G3236" s="70">
        <f t="shared" si="322"/>
        <v>0</v>
      </c>
      <c r="H3236" s="70">
        <f>SUM(G$2085:$G3236)/($A3236-273.15)</f>
        <v>0</v>
      </c>
      <c r="I3236" s="70">
        <f t="shared" si="323"/>
        <v>0</v>
      </c>
      <c r="J3236" s="70">
        <f t="shared" si="324"/>
        <v>0</v>
      </c>
      <c r="K3236" s="70">
        <f t="shared" si="325"/>
        <v>0</v>
      </c>
      <c r="M3236" s="70">
        <f t="shared" si="326"/>
        <v>0</v>
      </c>
      <c r="N3236" s="70">
        <f>SUM($M$2085:M3236)/($A3236-273.15)</f>
        <v>0</v>
      </c>
      <c r="O3236" s="70">
        <f t="shared" si="327"/>
        <v>0</v>
      </c>
      <c r="P3236" s="70">
        <f t="shared" si="328"/>
        <v>0</v>
      </c>
      <c r="Q3236" s="70">
        <f t="shared" si="329"/>
        <v>0</v>
      </c>
      <c r="S3236" s="8" t="e">
        <f t="shared" si="330"/>
        <v>#DIV/0!</v>
      </c>
      <c r="U3236" s="8">
        <f t="shared" si="336"/>
        <v>34.906989331867329</v>
      </c>
      <c r="V3236" s="8">
        <f t="shared" si="331"/>
        <v>0</v>
      </c>
      <c r="W3236" s="70">
        <f>SUM($V$2085:V3236)/($A3236-273.15)</f>
        <v>0</v>
      </c>
      <c r="X3236" s="70">
        <f t="shared" si="332"/>
        <v>0</v>
      </c>
      <c r="Y3236" s="70">
        <f t="shared" si="333"/>
        <v>0</v>
      </c>
    </row>
    <row r="3237" spans="1:25" s="8" customFormat="1" x14ac:dyDescent="0.25">
      <c r="A3237" s="70">
        <f t="shared" si="334"/>
        <v>1426.15</v>
      </c>
      <c r="B3237" s="70">
        <f t="shared" si="335"/>
        <v>46.325703411108819</v>
      </c>
      <c r="C3237" s="70">
        <f t="shared" si="321"/>
        <v>36.063997576191319</v>
      </c>
      <c r="D3237" s="70">
        <f t="shared" si="337"/>
        <v>34.651006544748881</v>
      </c>
      <c r="E3237" s="70">
        <f t="shared" ref="E3237:E3300" si="338">31.012+(4.19/1000)*$A3237-(2.858*100000)/$A3237/$A3237-(0.385*0.000001)*$A3237*$A3237</f>
        <v>36.063997576191319</v>
      </c>
      <c r="G3237" s="70">
        <f t="shared" si="322"/>
        <v>0</v>
      </c>
      <c r="H3237" s="70">
        <f>SUM(G$2085:$G3237)/($A3237-273.15)</f>
        <v>0</v>
      </c>
      <c r="I3237" s="70">
        <f t="shared" si="323"/>
        <v>0</v>
      </c>
      <c r="J3237" s="70">
        <f t="shared" si="324"/>
        <v>0</v>
      </c>
      <c r="K3237" s="70">
        <f t="shared" si="325"/>
        <v>0</v>
      </c>
      <c r="M3237" s="70">
        <f t="shared" si="326"/>
        <v>0</v>
      </c>
      <c r="N3237" s="70">
        <f>SUM($M$2085:M3237)/($A3237-273.15)</f>
        <v>0</v>
      </c>
      <c r="O3237" s="70">
        <f t="shared" si="327"/>
        <v>0</v>
      </c>
      <c r="P3237" s="70">
        <f t="shared" si="328"/>
        <v>0</v>
      </c>
      <c r="Q3237" s="70">
        <f t="shared" si="329"/>
        <v>0</v>
      </c>
      <c r="S3237" s="8" t="e">
        <f t="shared" si="330"/>
        <v>#DIV/0!</v>
      </c>
      <c r="U3237" s="8">
        <f t="shared" si="336"/>
        <v>34.909649807552576</v>
      </c>
      <c r="V3237" s="8">
        <f t="shared" si="331"/>
        <v>0</v>
      </c>
      <c r="W3237" s="70">
        <f>SUM($V$2085:V3237)/($A3237-273.15)</f>
        <v>0</v>
      </c>
      <c r="X3237" s="70">
        <f t="shared" si="332"/>
        <v>0</v>
      </c>
      <c r="Y3237" s="70">
        <f t="shared" si="333"/>
        <v>0</v>
      </c>
    </row>
    <row r="3238" spans="1:25" s="8" customFormat="1" x14ac:dyDescent="0.25">
      <c r="A3238" s="70">
        <f t="shared" si="334"/>
        <v>1427.15</v>
      </c>
      <c r="B3238" s="70">
        <f t="shared" si="335"/>
        <v>46.336265509466429</v>
      </c>
      <c r="C3238" s="70">
        <f t="shared" ref="C3238:C3301" si="339">31.012+(4.19/1000)*$A3238-(2.858*100000)/$A3238/$A3238-(0.385*0.000001)*$A3238*$A3238</f>
        <v>36.067285907769765</v>
      </c>
      <c r="D3238" s="70">
        <f t="shared" si="337"/>
        <v>34.654330124272981</v>
      </c>
      <c r="E3238" s="70">
        <f t="shared" si="338"/>
        <v>36.067285907769765</v>
      </c>
      <c r="G3238" s="70">
        <f t="shared" ref="G3238:G3301" si="340">($I$2039*$B3238+$I$2040*$C3238+$I$2041*$D3238)</f>
        <v>0</v>
      </c>
      <c r="H3238" s="70">
        <f>SUM(G$2085:$G3238)/($A3238-273.15)</f>
        <v>0</v>
      </c>
      <c r="I3238" s="70">
        <f t="shared" ref="I3238:I3301" si="341">H3238*($A3238-273.15)*0.000001</f>
        <v>0</v>
      </c>
      <c r="J3238" s="70">
        <f t="shared" ref="J3238:J3301" si="342">$N$2039-I3238</f>
        <v>0</v>
      </c>
      <c r="K3238" s="70">
        <f t="shared" ref="K3238:K3301" si="343">IF(AND(J3238&gt;0,J3239&lt;0),A3238-273.15,0)</f>
        <v>0</v>
      </c>
      <c r="M3238" s="70">
        <f t="shared" ref="M3238:M3301" si="344">($K$2050*$B3238+$K$2049*$C3238+$K$2048*$D3238+$K$2047*$E3238)</f>
        <v>0</v>
      </c>
      <c r="N3238" s="70">
        <f>SUM($M$2085:M3238)/($A3238-273.15)</f>
        <v>0</v>
      </c>
      <c r="O3238" s="70">
        <f t="shared" ref="O3238:O3301" si="345">N3238*($A3238-273.15)*0.000001</f>
        <v>0</v>
      </c>
      <c r="P3238" s="70">
        <f t="shared" ref="P3238:P3301" si="346">$N$2039-O3238</f>
        <v>0</v>
      </c>
      <c r="Q3238" s="70">
        <f t="shared" ref="Q3238:Q3301" si="347">IF(AND(P3238&gt;0,P3239&lt;0),A3238-273.15,0)</f>
        <v>0</v>
      </c>
      <c r="S3238" s="8" t="e">
        <f t="shared" ref="S3238:S3301" si="348">IF($P$2050-$A3238=0,$O3238,0)</f>
        <v>#DIV/0!</v>
      </c>
      <c r="U3238" s="8">
        <f t="shared" si="336"/>
        <v>34.912307161071446</v>
      </c>
      <c r="V3238" s="8">
        <f t="shared" ref="V3238:V3301" si="349">($L$2071*$B3238+$L$2072*$C3238+$L$2070*$D3238+$L$2073*$U3238)</f>
        <v>0</v>
      </c>
      <c r="W3238" s="70">
        <f>SUM($V$2085:V3238)/($A3238-273.15)</f>
        <v>0</v>
      </c>
      <c r="X3238" s="70">
        <f t="shared" ref="X3238:X3301" si="350">W3238*($A3238-273.15)*0.000001</f>
        <v>0</v>
      </c>
      <c r="Y3238" s="70">
        <f t="shared" ref="Y3238:Y3301" si="351">$N$2039-X3238</f>
        <v>0</v>
      </c>
    </row>
    <row r="3239" spans="1:25" s="8" customFormat="1" x14ac:dyDescent="0.25">
      <c r="A3239" s="70">
        <f t="shared" ref="A3239:A3302" si="352">A3238+1</f>
        <v>1428.15</v>
      </c>
      <c r="B3239" s="70">
        <f t="shared" si="335"/>
        <v>46.346820835629757</v>
      </c>
      <c r="C3239" s="70">
        <f t="shared" si="339"/>
        <v>36.070573055981647</v>
      </c>
      <c r="D3239" s="70">
        <f t="shared" si="337"/>
        <v>34.657647378504336</v>
      </c>
      <c r="E3239" s="70">
        <f t="shared" si="338"/>
        <v>36.070573055981647</v>
      </c>
      <c r="G3239" s="70">
        <f t="shared" si="340"/>
        <v>0</v>
      </c>
      <c r="H3239" s="70">
        <f>SUM(G$2085:$G3239)/($A3239-273.15)</f>
        <v>0</v>
      </c>
      <c r="I3239" s="70">
        <f t="shared" si="341"/>
        <v>0</v>
      </c>
      <c r="J3239" s="70">
        <f t="shared" si="342"/>
        <v>0</v>
      </c>
      <c r="K3239" s="70">
        <f t="shared" si="343"/>
        <v>0</v>
      </c>
      <c r="M3239" s="70">
        <f t="shared" si="344"/>
        <v>0</v>
      </c>
      <c r="N3239" s="70">
        <f>SUM($M$2085:M3239)/($A3239-273.15)</f>
        <v>0</v>
      </c>
      <c r="O3239" s="70">
        <f t="shared" si="345"/>
        <v>0</v>
      </c>
      <c r="P3239" s="70">
        <f t="shared" si="346"/>
        <v>0</v>
      </c>
      <c r="Q3239" s="70">
        <f t="shared" si="347"/>
        <v>0</v>
      </c>
      <c r="S3239" s="8" t="e">
        <f t="shared" si="348"/>
        <v>#DIV/0!</v>
      </c>
      <c r="U3239" s="8">
        <f t="shared" si="336"/>
        <v>34.914961399866392</v>
      </c>
      <c r="V3239" s="8">
        <f t="shared" si="349"/>
        <v>0</v>
      </c>
      <c r="W3239" s="70">
        <f>SUM($V$2085:V3239)/($A3239-273.15)</f>
        <v>0</v>
      </c>
      <c r="X3239" s="70">
        <f t="shared" si="350"/>
        <v>0</v>
      </c>
      <c r="Y3239" s="70">
        <f t="shared" si="351"/>
        <v>0</v>
      </c>
    </row>
    <row r="3240" spans="1:25" s="8" customFormat="1" x14ac:dyDescent="0.25">
      <c r="A3240" s="70">
        <f t="shared" si="352"/>
        <v>1429.15</v>
      </c>
      <c r="B3240" s="70">
        <f t="shared" si="335"/>
        <v>46.357369386163541</v>
      </c>
      <c r="C3240" s="70">
        <f t="shared" si="339"/>
        <v>36.073859021983523</v>
      </c>
      <c r="D3240" s="70">
        <f t="shared" si="337"/>
        <v>34.660958306176312</v>
      </c>
      <c r="E3240" s="70">
        <f t="shared" si="338"/>
        <v>36.073859021983523</v>
      </c>
      <c r="G3240" s="70">
        <f t="shared" si="340"/>
        <v>0</v>
      </c>
      <c r="H3240" s="70">
        <f>SUM(G$2085:$G3240)/($A3240-273.15)</f>
        <v>0</v>
      </c>
      <c r="I3240" s="70">
        <f t="shared" si="341"/>
        <v>0</v>
      </c>
      <c r="J3240" s="70">
        <f t="shared" si="342"/>
        <v>0</v>
      </c>
      <c r="K3240" s="70">
        <f t="shared" si="343"/>
        <v>0</v>
      </c>
      <c r="M3240" s="70">
        <f t="shared" si="344"/>
        <v>0</v>
      </c>
      <c r="N3240" s="70">
        <f>SUM($M$2085:M3240)/($A3240-273.15)</f>
        <v>0</v>
      </c>
      <c r="O3240" s="70">
        <f t="shared" si="345"/>
        <v>0</v>
      </c>
      <c r="P3240" s="70">
        <f t="shared" si="346"/>
        <v>0</v>
      </c>
      <c r="Q3240" s="70">
        <f t="shared" si="347"/>
        <v>0</v>
      </c>
      <c r="S3240" s="8" t="e">
        <f t="shared" si="348"/>
        <v>#DIV/0!</v>
      </c>
      <c r="U3240" s="8">
        <f t="shared" si="336"/>
        <v>34.917612531353832</v>
      </c>
      <c r="V3240" s="8">
        <f t="shared" si="349"/>
        <v>0</v>
      </c>
      <c r="W3240" s="70">
        <f>SUM($V$2085:V3240)/($A3240-273.15)</f>
        <v>0</v>
      </c>
      <c r="X3240" s="70">
        <f t="shared" si="350"/>
        <v>0</v>
      </c>
      <c r="Y3240" s="70">
        <f t="shared" si="351"/>
        <v>0</v>
      </c>
    </row>
    <row r="3241" spans="1:25" s="8" customFormat="1" x14ac:dyDescent="0.25">
      <c r="A3241" s="70">
        <f t="shared" si="352"/>
        <v>1430.15</v>
      </c>
      <c r="B3241" s="70">
        <f t="shared" si="335"/>
        <v>46.367911157644528</v>
      </c>
      <c r="C3241" s="70">
        <f t="shared" si="339"/>
        <v>36.0771438069279</v>
      </c>
      <c r="D3241" s="70">
        <f t="shared" si="337"/>
        <v>34.664262906026721</v>
      </c>
      <c r="E3241" s="70">
        <f t="shared" si="338"/>
        <v>36.0771438069279</v>
      </c>
      <c r="G3241" s="70">
        <f t="shared" si="340"/>
        <v>0</v>
      </c>
      <c r="H3241" s="70">
        <f>SUM(G$2085:$G3241)/($A3241-273.15)</f>
        <v>0</v>
      </c>
      <c r="I3241" s="70">
        <f t="shared" si="341"/>
        <v>0</v>
      </c>
      <c r="J3241" s="70">
        <f t="shared" si="342"/>
        <v>0</v>
      </c>
      <c r="K3241" s="70">
        <f t="shared" si="343"/>
        <v>0</v>
      </c>
      <c r="M3241" s="70">
        <f t="shared" si="344"/>
        <v>0</v>
      </c>
      <c r="N3241" s="70">
        <f>SUM($M$2085:M3241)/($A3241-273.15)</f>
        <v>0</v>
      </c>
      <c r="O3241" s="70">
        <f t="shared" si="345"/>
        <v>0</v>
      </c>
      <c r="P3241" s="70">
        <f t="shared" si="346"/>
        <v>0</v>
      </c>
      <c r="Q3241" s="70">
        <f t="shared" si="347"/>
        <v>0</v>
      </c>
      <c r="S3241" s="8" t="e">
        <f t="shared" si="348"/>
        <v>#DIV/0!</v>
      </c>
      <c r="U3241" s="8">
        <f t="shared" si="336"/>
        <v>34.920260562924277</v>
      </c>
      <c r="V3241" s="8">
        <f t="shared" si="349"/>
        <v>0</v>
      </c>
      <c r="W3241" s="70">
        <f>SUM($V$2085:V3241)/($A3241-273.15)</f>
        <v>0</v>
      </c>
      <c r="X3241" s="70">
        <f t="shared" si="350"/>
        <v>0</v>
      </c>
      <c r="Y3241" s="70">
        <f t="shared" si="351"/>
        <v>0</v>
      </c>
    </row>
    <row r="3242" spans="1:25" s="8" customFormat="1" x14ac:dyDescent="0.25">
      <c r="A3242" s="70">
        <f t="shared" si="352"/>
        <v>1431.15</v>
      </c>
      <c r="B3242" s="70">
        <f t="shared" si="335"/>
        <v>46.378446146661418</v>
      </c>
      <c r="C3242" s="70">
        <f t="shared" si="339"/>
        <v>36.080427411963271</v>
      </c>
      <c r="D3242" s="70">
        <f t="shared" si="337"/>
        <v>34.66756117679779</v>
      </c>
      <c r="E3242" s="70">
        <f t="shared" si="338"/>
        <v>36.080427411963271</v>
      </c>
      <c r="G3242" s="70">
        <f t="shared" si="340"/>
        <v>0</v>
      </c>
      <c r="H3242" s="70">
        <f>SUM(G$2085:$G3242)/($A3242-273.15)</f>
        <v>0</v>
      </c>
      <c r="I3242" s="70">
        <f t="shared" si="341"/>
        <v>0</v>
      </c>
      <c r="J3242" s="70">
        <f t="shared" si="342"/>
        <v>0</v>
      </c>
      <c r="K3242" s="70">
        <f t="shared" si="343"/>
        <v>0</v>
      </c>
      <c r="M3242" s="70">
        <f t="shared" si="344"/>
        <v>0</v>
      </c>
      <c r="N3242" s="70">
        <f>SUM($M$2085:M3242)/($A3242-273.15)</f>
        <v>0</v>
      </c>
      <c r="O3242" s="70">
        <f t="shared" si="345"/>
        <v>0</v>
      </c>
      <c r="P3242" s="70">
        <f t="shared" si="346"/>
        <v>0</v>
      </c>
      <c r="Q3242" s="70">
        <f t="shared" si="347"/>
        <v>0</v>
      </c>
      <c r="S3242" s="8" t="e">
        <f t="shared" si="348"/>
        <v>#DIV/0!</v>
      </c>
      <c r="U3242" s="8">
        <f t="shared" si="336"/>
        <v>34.922905501942424</v>
      </c>
      <c r="V3242" s="8">
        <f t="shared" si="349"/>
        <v>0</v>
      </c>
      <c r="W3242" s="70">
        <f>SUM($V$2085:V3242)/($A3242-273.15)</f>
        <v>0</v>
      </c>
      <c r="X3242" s="70">
        <f t="shared" si="350"/>
        <v>0</v>
      </c>
      <c r="Y3242" s="70">
        <f t="shared" si="351"/>
        <v>0</v>
      </c>
    </row>
    <row r="3243" spans="1:25" s="8" customFormat="1" x14ac:dyDescent="0.25">
      <c r="A3243" s="70">
        <f t="shared" si="352"/>
        <v>1432.15</v>
      </c>
      <c r="B3243" s="70">
        <f t="shared" ref="B3243:B3306" si="353">21.87+(22.56/1000)*$A3243+(8.489*100000)/$A3243/$A3243-(4*0.000001)*$A3243*$A3243</f>
        <v>46.388974349814816</v>
      </c>
      <c r="C3243" s="70">
        <f t="shared" si="339"/>
        <v>36.083709838234107</v>
      </c>
      <c r="D3243" s="70">
        <f t="shared" si="337"/>
        <v>34.670853117236106</v>
      </c>
      <c r="E3243" s="70">
        <f t="shared" si="338"/>
        <v>36.083709838234107</v>
      </c>
      <c r="G3243" s="70">
        <f t="shared" si="340"/>
        <v>0</v>
      </c>
      <c r="H3243" s="70">
        <f>SUM(G$2085:$G3243)/($A3243-273.15)</f>
        <v>0</v>
      </c>
      <c r="I3243" s="70">
        <f t="shared" si="341"/>
        <v>0</v>
      </c>
      <c r="J3243" s="70">
        <f t="shared" si="342"/>
        <v>0</v>
      </c>
      <c r="K3243" s="70">
        <f t="shared" si="343"/>
        <v>0</v>
      </c>
      <c r="M3243" s="70">
        <f t="shared" si="344"/>
        <v>0</v>
      </c>
      <c r="N3243" s="70">
        <f>SUM($M$2085:M3243)/($A3243-273.15)</f>
        <v>0</v>
      </c>
      <c r="O3243" s="70">
        <f t="shared" si="345"/>
        <v>0</v>
      </c>
      <c r="P3243" s="70">
        <f t="shared" si="346"/>
        <v>0</v>
      </c>
      <c r="Q3243" s="70">
        <f t="shared" si="347"/>
        <v>0</v>
      </c>
      <c r="S3243" s="8" t="e">
        <f t="shared" si="348"/>
        <v>#DIV/0!</v>
      </c>
      <c r="U3243" s="8">
        <f t="shared" si="336"/>
        <v>34.92554735574727</v>
      </c>
      <c r="V3243" s="8">
        <f t="shared" si="349"/>
        <v>0</v>
      </c>
      <c r="W3243" s="70">
        <f>SUM($V$2085:V3243)/($A3243-273.15)</f>
        <v>0</v>
      </c>
      <c r="X3243" s="70">
        <f t="shared" si="350"/>
        <v>0</v>
      </c>
      <c r="Y3243" s="70">
        <f t="shared" si="351"/>
        <v>0</v>
      </c>
    </row>
    <row r="3244" spans="1:25" s="8" customFormat="1" x14ac:dyDescent="0.25">
      <c r="A3244" s="70">
        <f t="shared" si="352"/>
        <v>1433.15</v>
      </c>
      <c r="B3244" s="70">
        <f t="shared" si="353"/>
        <v>46.399495763717169</v>
      </c>
      <c r="C3244" s="70">
        <f t="shared" si="339"/>
        <v>36.086991086880886</v>
      </c>
      <c r="D3244" s="70">
        <f t="shared" si="337"/>
        <v>34.674138726092636</v>
      </c>
      <c r="E3244" s="70">
        <f t="shared" si="338"/>
        <v>36.086991086880886</v>
      </c>
      <c r="G3244" s="70">
        <f t="shared" si="340"/>
        <v>0</v>
      </c>
      <c r="H3244" s="70">
        <f>SUM(G$2085:$G3244)/($A3244-273.15)</f>
        <v>0</v>
      </c>
      <c r="I3244" s="70">
        <f t="shared" si="341"/>
        <v>0</v>
      </c>
      <c r="J3244" s="70">
        <f t="shared" si="342"/>
        <v>0</v>
      </c>
      <c r="K3244" s="70">
        <f t="shared" si="343"/>
        <v>0</v>
      </c>
      <c r="M3244" s="70">
        <f t="shared" si="344"/>
        <v>0</v>
      </c>
      <c r="N3244" s="70">
        <f>SUM($M$2085:M3244)/($A3244-273.15)</f>
        <v>0</v>
      </c>
      <c r="O3244" s="70">
        <f t="shared" si="345"/>
        <v>0</v>
      </c>
      <c r="P3244" s="70">
        <f t="shared" si="346"/>
        <v>0</v>
      </c>
      <c r="Q3244" s="70">
        <f t="shared" si="347"/>
        <v>0</v>
      </c>
      <c r="S3244" s="8" t="e">
        <f t="shared" si="348"/>
        <v>#DIV/0!</v>
      </c>
      <c r="U3244" s="8">
        <f t="shared" si="336"/>
        <v>34.928186131652197</v>
      </c>
      <c r="V3244" s="8">
        <f t="shared" si="349"/>
        <v>0</v>
      </c>
      <c r="W3244" s="70">
        <f>SUM($V$2085:V3244)/($A3244-273.15)</f>
        <v>0</v>
      </c>
      <c r="X3244" s="70">
        <f t="shared" si="350"/>
        <v>0</v>
      </c>
      <c r="Y3244" s="70">
        <f t="shared" si="351"/>
        <v>0</v>
      </c>
    </row>
    <row r="3245" spans="1:25" s="8" customFormat="1" x14ac:dyDescent="0.25">
      <c r="A3245" s="70">
        <f t="shared" si="352"/>
        <v>1434.15</v>
      </c>
      <c r="B3245" s="70">
        <f t="shared" si="353"/>
        <v>46.410010384992773</v>
      </c>
      <c r="C3245" s="70">
        <f t="shared" si="339"/>
        <v>36.090271159040135</v>
      </c>
      <c r="D3245" s="70">
        <f t="shared" si="337"/>
        <v>34.677418002122714</v>
      </c>
      <c r="E3245" s="70">
        <f t="shared" si="338"/>
        <v>36.090271159040135</v>
      </c>
      <c r="G3245" s="70">
        <f t="shared" si="340"/>
        <v>0</v>
      </c>
      <c r="H3245" s="70">
        <f>SUM(G$2085:$G3245)/($A3245-273.15)</f>
        <v>0</v>
      </c>
      <c r="I3245" s="70">
        <f t="shared" si="341"/>
        <v>0</v>
      </c>
      <c r="J3245" s="70">
        <f t="shared" si="342"/>
        <v>0</v>
      </c>
      <c r="K3245" s="70">
        <f t="shared" si="343"/>
        <v>0</v>
      </c>
      <c r="M3245" s="70">
        <f t="shared" si="344"/>
        <v>0</v>
      </c>
      <c r="N3245" s="70">
        <f>SUM($M$2085:M3245)/($A3245-273.15)</f>
        <v>0</v>
      </c>
      <c r="O3245" s="70">
        <f t="shared" si="345"/>
        <v>0</v>
      </c>
      <c r="P3245" s="70">
        <f t="shared" si="346"/>
        <v>0</v>
      </c>
      <c r="Q3245" s="70">
        <f t="shared" si="347"/>
        <v>0</v>
      </c>
      <c r="S3245" s="8" t="e">
        <f t="shared" si="348"/>
        <v>#DIV/0!</v>
      </c>
      <c r="U3245" s="8">
        <f t="shared" si="336"/>
        <v>34.930821836945135</v>
      </c>
      <c r="V3245" s="8">
        <f t="shared" si="349"/>
        <v>0</v>
      </c>
      <c r="W3245" s="70">
        <f>SUM($V$2085:V3245)/($A3245-273.15)</f>
        <v>0</v>
      </c>
      <c r="X3245" s="70">
        <f t="shared" si="350"/>
        <v>0</v>
      </c>
      <c r="Y3245" s="70">
        <f t="shared" si="351"/>
        <v>0</v>
      </c>
    </row>
    <row r="3246" spans="1:25" s="8" customFormat="1" x14ac:dyDescent="0.25">
      <c r="A3246" s="70">
        <f t="shared" si="352"/>
        <v>1435.15</v>
      </c>
      <c r="B3246" s="70">
        <f t="shared" si="353"/>
        <v>46.420518210277635</v>
      </c>
      <c r="C3246" s="70">
        <f t="shared" si="339"/>
        <v>36.093550055844389</v>
      </c>
      <c r="D3246" s="70">
        <f t="shared" si="337"/>
        <v>34.680690944085995</v>
      </c>
      <c r="E3246" s="70">
        <f t="shared" si="338"/>
        <v>36.093550055844389</v>
      </c>
      <c r="G3246" s="70">
        <f t="shared" si="340"/>
        <v>0</v>
      </c>
      <c r="H3246" s="70">
        <f>SUM(G$2085:$G3246)/($A3246-273.15)</f>
        <v>0</v>
      </c>
      <c r="I3246" s="70">
        <f t="shared" si="341"/>
        <v>0</v>
      </c>
      <c r="J3246" s="70">
        <f t="shared" si="342"/>
        <v>0</v>
      </c>
      <c r="K3246" s="70">
        <f t="shared" si="343"/>
        <v>0</v>
      </c>
      <c r="M3246" s="70">
        <f t="shared" si="344"/>
        <v>0</v>
      </c>
      <c r="N3246" s="70">
        <f>SUM($M$2085:M3246)/($A3246-273.15)</f>
        <v>0</v>
      </c>
      <c r="O3246" s="70">
        <f t="shared" si="345"/>
        <v>0</v>
      </c>
      <c r="P3246" s="70">
        <f t="shared" si="346"/>
        <v>0</v>
      </c>
      <c r="Q3246" s="70">
        <f t="shared" si="347"/>
        <v>0</v>
      </c>
      <c r="S3246" s="8" t="e">
        <f t="shared" si="348"/>
        <v>#DIV/0!</v>
      </c>
      <c r="U3246" s="8">
        <f t="shared" si="336"/>
        <v>34.933454478888578</v>
      </c>
      <c r="V3246" s="8">
        <f t="shared" si="349"/>
        <v>0</v>
      </c>
      <c r="W3246" s="70">
        <f>SUM($V$2085:V3246)/($A3246-273.15)</f>
        <v>0</v>
      </c>
      <c r="X3246" s="70">
        <f t="shared" si="350"/>
        <v>0</v>
      </c>
      <c r="Y3246" s="70">
        <f t="shared" si="351"/>
        <v>0</v>
      </c>
    </row>
    <row r="3247" spans="1:25" s="8" customFormat="1" x14ac:dyDescent="0.25">
      <c r="A3247" s="70">
        <f t="shared" si="352"/>
        <v>1436.15</v>
      </c>
      <c r="B3247" s="70">
        <f t="shared" si="353"/>
        <v>46.431019236219477</v>
      </c>
      <c r="C3247" s="70">
        <f t="shared" si="339"/>
        <v>36.096827778422281</v>
      </c>
      <c r="D3247" s="70">
        <f t="shared" si="337"/>
        <v>34.683957550746463</v>
      </c>
      <c r="E3247" s="70">
        <f t="shared" si="338"/>
        <v>36.096827778422281</v>
      </c>
      <c r="G3247" s="70">
        <f t="shared" si="340"/>
        <v>0</v>
      </c>
      <c r="H3247" s="70">
        <f>SUM(G$2085:$G3247)/($A3247-273.15)</f>
        <v>0</v>
      </c>
      <c r="I3247" s="70">
        <f t="shared" si="341"/>
        <v>0</v>
      </c>
      <c r="J3247" s="70">
        <f t="shared" si="342"/>
        <v>0</v>
      </c>
      <c r="K3247" s="70">
        <f t="shared" si="343"/>
        <v>0</v>
      </c>
      <c r="M3247" s="70">
        <f t="shared" si="344"/>
        <v>0</v>
      </c>
      <c r="N3247" s="70">
        <f>SUM($M$2085:M3247)/($A3247-273.15)</f>
        <v>0</v>
      </c>
      <c r="O3247" s="70">
        <f t="shared" si="345"/>
        <v>0</v>
      </c>
      <c r="P3247" s="70">
        <f t="shared" si="346"/>
        <v>0</v>
      </c>
      <c r="Q3247" s="70">
        <f t="shared" si="347"/>
        <v>0</v>
      </c>
      <c r="S3247" s="8" t="e">
        <f t="shared" si="348"/>
        <v>#DIV/0!</v>
      </c>
      <c r="U3247" s="8">
        <f t="shared" si="336"/>
        <v>34.936084064719807</v>
      </c>
      <c r="V3247" s="8">
        <f t="shared" si="349"/>
        <v>0</v>
      </c>
      <c r="W3247" s="70">
        <f>SUM($V$2085:V3247)/($A3247-273.15)</f>
        <v>0</v>
      </c>
      <c r="X3247" s="70">
        <f t="shared" si="350"/>
        <v>0</v>
      </c>
      <c r="Y3247" s="70">
        <f t="shared" si="351"/>
        <v>0</v>
      </c>
    </row>
    <row r="3248" spans="1:25" s="8" customFormat="1" x14ac:dyDescent="0.25">
      <c r="A3248" s="70">
        <f t="shared" si="352"/>
        <v>1437.15</v>
      </c>
      <c r="B3248" s="70">
        <f t="shared" si="353"/>
        <v>46.441513459477726</v>
      </c>
      <c r="C3248" s="70">
        <f t="shared" si="339"/>
        <v>36.100104327898485</v>
      </c>
      <c r="D3248" s="70">
        <f t="shared" si="337"/>
        <v>34.687217820872391</v>
      </c>
      <c r="E3248" s="70">
        <f t="shared" si="338"/>
        <v>36.100104327898485</v>
      </c>
      <c r="G3248" s="70">
        <f t="shared" si="340"/>
        <v>0</v>
      </c>
      <c r="H3248" s="70">
        <f>SUM(G$2085:$G3248)/($A3248-273.15)</f>
        <v>0</v>
      </c>
      <c r="I3248" s="70">
        <f t="shared" si="341"/>
        <v>0</v>
      </c>
      <c r="J3248" s="70">
        <f t="shared" si="342"/>
        <v>0</v>
      </c>
      <c r="K3248" s="70">
        <f t="shared" si="343"/>
        <v>0</v>
      </c>
      <c r="M3248" s="70">
        <f t="shared" si="344"/>
        <v>0</v>
      </c>
      <c r="N3248" s="70">
        <f>SUM($M$2085:M3248)/($A3248-273.15)</f>
        <v>0</v>
      </c>
      <c r="O3248" s="70">
        <f t="shared" si="345"/>
        <v>0</v>
      </c>
      <c r="P3248" s="70">
        <f t="shared" si="346"/>
        <v>0</v>
      </c>
      <c r="Q3248" s="70">
        <f t="shared" si="347"/>
        <v>0</v>
      </c>
      <c r="S3248" s="8" t="e">
        <f t="shared" si="348"/>
        <v>#DIV/0!</v>
      </c>
      <c r="U3248" s="8">
        <f t="shared" si="336"/>
        <v>34.938710601650897</v>
      </c>
      <c r="V3248" s="8">
        <f t="shared" si="349"/>
        <v>0</v>
      </c>
      <c r="W3248" s="70">
        <f>SUM($V$2085:V3248)/($A3248-273.15)</f>
        <v>0</v>
      </c>
      <c r="X3248" s="70">
        <f t="shared" si="350"/>
        <v>0</v>
      </c>
      <c r="Y3248" s="70">
        <f t="shared" si="351"/>
        <v>0</v>
      </c>
    </row>
    <row r="3249" spans="1:25" s="8" customFormat="1" x14ac:dyDescent="0.25">
      <c r="A3249" s="70">
        <f t="shared" si="352"/>
        <v>1438.15</v>
      </c>
      <c r="B3249" s="70">
        <f t="shared" si="353"/>
        <v>46.452000876723346</v>
      </c>
      <c r="C3249" s="70">
        <f t="shared" si="339"/>
        <v>36.103379705393777</v>
      </c>
      <c r="D3249" s="70">
        <f t="shared" si="337"/>
        <v>34.690471753236316</v>
      </c>
      <c r="E3249" s="70">
        <f t="shared" si="338"/>
        <v>36.103379705393777</v>
      </c>
      <c r="G3249" s="70">
        <f t="shared" si="340"/>
        <v>0</v>
      </c>
      <c r="H3249" s="70">
        <f>SUM(G$2085:$G3249)/($A3249-273.15)</f>
        <v>0</v>
      </c>
      <c r="I3249" s="70">
        <f t="shared" si="341"/>
        <v>0</v>
      </c>
      <c r="J3249" s="70">
        <f t="shared" si="342"/>
        <v>0</v>
      </c>
      <c r="K3249" s="70">
        <f t="shared" si="343"/>
        <v>0</v>
      </c>
      <c r="M3249" s="70">
        <f t="shared" si="344"/>
        <v>0</v>
      </c>
      <c r="N3249" s="70">
        <f>SUM($M$2085:M3249)/($A3249-273.15)</f>
        <v>0</v>
      </c>
      <c r="O3249" s="70">
        <f t="shared" si="345"/>
        <v>0</v>
      </c>
      <c r="P3249" s="70">
        <f t="shared" si="346"/>
        <v>0</v>
      </c>
      <c r="Q3249" s="70">
        <f t="shared" si="347"/>
        <v>0</v>
      </c>
      <c r="S3249" s="8" t="e">
        <f t="shared" si="348"/>
        <v>#DIV/0!</v>
      </c>
      <c r="U3249" s="8">
        <f t="shared" si="336"/>
        <v>34.941334096868843</v>
      </c>
      <c r="V3249" s="8">
        <f t="shared" si="349"/>
        <v>0</v>
      </c>
      <c r="W3249" s="70">
        <f>SUM($V$2085:V3249)/($A3249-273.15)</f>
        <v>0</v>
      </c>
      <c r="X3249" s="70">
        <f t="shared" si="350"/>
        <v>0</v>
      </c>
      <c r="Y3249" s="70">
        <f t="shared" si="351"/>
        <v>0</v>
      </c>
    </row>
    <row r="3250" spans="1:25" s="8" customFormat="1" x14ac:dyDescent="0.25">
      <c r="A3250" s="70">
        <f t="shared" si="352"/>
        <v>1439.15</v>
      </c>
      <c r="B3250" s="70">
        <f t="shared" si="353"/>
        <v>46.4624814846389</v>
      </c>
      <c r="C3250" s="70">
        <f t="shared" si="339"/>
        <v>36.106653912025045</v>
      </c>
      <c r="D3250" s="70">
        <f t="shared" si="337"/>
        <v>34.693719346615097</v>
      </c>
      <c r="E3250" s="70">
        <f t="shared" si="338"/>
        <v>36.106653912025045</v>
      </c>
      <c r="G3250" s="70">
        <f t="shared" si="340"/>
        <v>0</v>
      </c>
      <c r="H3250" s="70">
        <f>SUM(G$2085:$G3250)/($A3250-273.15)</f>
        <v>0</v>
      </c>
      <c r="I3250" s="70">
        <f t="shared" si="341"/>
        <v>0</v>
      </c>
      <c r="J3250" s="70">
        <f t="shared" si="342"/>
        <v>0</v>
      </c>
      <c r="K3250" s="70">
        <f t="shared" si="343"/>
        <v>0</v>
      </c>
      <c r="M3250" s="70">
        <f t="shared" si="344"/>
        <v>0</v>
      </c>
      <c r="N3250" s="70">
        <f>SUM($M$2085:M3250)/($A3250-273.15)</f>
        <v>0</v>
      </c>
      <c r="O3250" s="70">
        <f t="shared" si="345"/>
        <v>0</v>
      </c>
      <c r="P3250" s="70">
        <f t="shared" si="346"/>
        <v>0</v>
      </c>
      <c r="Q3250" s="70">
        <f t="shared" si="347"/>
        <v>0</v>
      </c>
      <c r="S3250" s="8" t="e">
        <f t="shared" si="348"/>
        <v>#DIV/0!</v>
      </c>
      <c r="U3250" s="8">
        <f t="shared" si="336"/>
        <v>34.943954557535726</v>
      </c>
      <c r="V3250" s="8">
        <f t="shared" si="349"/>
        <v>0</v>
      </c>
      <c r="W3250" s="70">
        <f>SUM($V$2085:V3250)/($A3250-273.15)</f>
        <v>0</v>
      </c>
      <c r="X3250" s="70">
        <f t="shared" si="350"/>
        <v>0</v>
      </c>
      <c r="Y3250" s="70">
        <f t="shared" si="351"/>
        <v>0</v>
      </c>
    </row>
    <row r="3251" spans="1:25" s="8" customFormat="1" x14ac:dyDescent="0.25">
      <c r="A3251" s="70">
        <f t="shared" si="352"/>
        <v>1440.15</v>
      </c>
      <c r="B3251" s="70">
        <f t="shared" si="353"/>
        <v>46.47295527991848</v>
      </c>
      <c r="C3251" s="70">
        <f t="shared" si="339"/>
        <v>36.10992694890529</v>
      </c>
      <c r="D3251" s="70">
        <f t="shared" si="337"/>
        <v>34.696960599789776</v>
      </c>
      <c r="E3251" s="70">
        <f t="shared" si="338"/>
        <v>36.10992694890529</v>
      </c>
      <c r="G3251" s="70">
        <f t="shared" si="340"/>
        <v>0</v>
      </c>
      <c r="H3251" s="70">
        <f>SUM(G$2085:$G3251)/($A3251-273.15)</f>
        <v>0</v>
      </c>
      <c r="I3251" s="70">
        <f t="shared" si="341"/>
        <v>0</v>
      </c>
      <c r="J3251" s="70">
        <f t="shared" si="342"/>
        <v>0</v>
      </c>
      <c r="K3251" s="70">
        <f t="shared" si="343"/>
        <v>0</v>
      </c>
      <c r="M3251" s="70">
        <f t="shared" si="344"/>
        <v>0</v>
      </c>
      <c r="N3251" s="70">
        <f>SUM($M$2085:M3251)/($A3251-273.15)</f>
        <v>0</v>
      </c>
      <c r="O3251" s="70">
        <f t="shared" si="345"/>
        <v>0</v>
      </c>
      <c r="P3251" s="70">
        <f t="shared" si="346"/>
        <v>0</v>
      </c>
      <c r="Q3251" s="70">
        <f t="shared" si="347"/>
        <v>0</v>
      </c>
      <c r="S3251" s="8" t="e">
        <f t="shared" si="348"/>
        <v>#DIV/0!</v>
      </c>
      <c r="U3251" s="8">
        <f t="shared" si="336"/>
        <v>34.946571990788712</v>
      </c>
      <c r="V3251" s="8">
        <f t="shared" si="349"/>
        <v>0</v>
      </c>
      <c r="W3251" s="70">
        <f>SUM($V$2085:V3251)/($A3251-273.15)</f>
        <v>0</v>
      </c>
      <c r="X3251" s="70">
        <f t="shared" si="350"/>
        <v>0</v>
      </c>
      <c r="Y3251" s="70">
        <f t="shared" si="351"/>
        <v>0</v>
      </c>
    </row>
    <row r="3252" spans="1:25" s="8" customFormat="1" x14ac:dyDescent="0.25">
      <c r="A3252" s="70">
        <f t="shared" si="352"/>
        <v>1441.15</v>
      </c>
      <c r="B3252" s="70">
        <f t="shared" si="353"/>
        <v>46.483422259267627</v>
      </c>
      <c r="C3252" s="70">
        <f t="shared" si="339"/>
        <v>36.113198817143676</v>
      </c>
      <c r="D3252" s="70">
        <f t="shared" si="337"/>
        <v>34.700195511545637</v>
      </c>
      <c r="E3252" s="70">
        <f t="shared" si="338"/>
        <v>36.113198817143676</v>
      </c>
      <c r="G3252" s="70">
        <f t="shared" si="340"/>
        <v>0</v>
      </c>
      <c r="H3252" s="70">
        <f>SUM(G$2085:$G3252)/($A3252-273.15)</f>
        <v>0</v>
      </c>
      <c r="I3252" s="70">
        <f t="shared" si="341"/>
        <v>0</v>
      </c>
      <c r="J3252" s="70">
        <f t="shared" si="342"/>
        <v>0</v>
      </c>
      <c r="K3252" s="70">
        <f t="shared" si="343"/>
        <v>0</v>
      </c>
      <c r="M3252" s="70">
        <f t="shared" si="344"/>
        <v>0</v>
      </c>
      <c r="N3252" s="70">
        <f>SUM($M$2085:M3252)/($A3252-273.15)</f>
        <v>0</v>
      </c>
      <c r="O3252" s="70">
        <f t="shared" si="345"/>
        <v>0</v>
      </c>
      <c r="P3252" s="70">
        <f t="shared" si="346"/>
        <v>0</v>
      </c>
      <c r="Q3252" s="70">
        <f t="shared" si="347"/>
        <v>0</v>
      </c>
      <c r="S3252" s="8" t="e">
        <f t="shared" si="348"/>
        <v>#DIV/0!</v>
      </c>
      <c r="U3252" s="8">
        <f t="shared" si="336"/>
        <v>34.949186403740271</v>
      </c>
      <c r="V3252" s="8">
        <f t="shared" si="349"/>
        <v>0</v>
      </c>
      <c r="W3252" s="70">
        <f>SUM($V$2085:V3252)/($A3252-273.15)</f>
        <v>0</v>
      </c>
      <c r="X3252" s="70">
        <f t="shared" si="350"/>
        <v>0</v>
      </c>
      <c r="Y3252" s="70">
        <f t="shared" si="351"/>
        <v>0</v>
      </c>
    </row>
    <row r="3253" spans="1:25" s="8" customFormat="1" x14ac:dyDescent="0.25">
      <c r="A3253" s="70">
        <f t="shared" si="352"/>
        <v>1442.15</v>
      </c>
      <c r="B3253" s="70">
        <f t="shared" si="353"/>
        <v>46.493882419403299</v>
      </c>
      <c r="C3253" s="70">
        <f t="shared" si="339"/>
        <v>36.116469517845495</v>
      </c>
      <c r="D3253" s="70">
        <f t="shared" si="337"/>
        <v>34.703424080672193</v>
      </c>
      <c r="E3253" s="70">
        <f t="shared" si="338"/>
        <v>36.116469517845495</v>
      </c>
      <c r="G3253" s="70">
        <f t="shared" si="340"/>
        <v>0</v>
      </c>
      <c r="H3253" s="70">
        <f>SUM(G$2085:$G3253)/($A3253-273.15)</f>
        <v>0</v>
      </c>
      <c r="I3253" s="70">
        <f t="shared" si="341"/>
        <v>0</v>
      </c>
      <c r="J3253" s="70">
        <f t="shared" si="342"/>
        <v>0</v>
      </c>
      <c r="K3253" s="70">
        <f t="shared" si="343"/>
        <v>0</v>
      </c>
      <c r="M3253" s="70">
        <f t="shared" si="344"/>
        <v>0</v>
      </c>
      <c r="N3253" s="70">
        <f>SUM($M$2085:M3253)/($A3253-273.15)</f>
        <v>0</v>
      </c>
      <c r="O3253" s="70">
        <f t="shared" si="345"/>
        <v>0</v>
      </c>
      <c r="P3253" s="70">
        <f t="shared" si="346"/>
        <v>0</v>
      </c>
      <c r="Q3253" s="70">
        <f t="shared" si="347"/>
        <v>0</v>
      </c>
      <c r="S3253" s="8" t="e">
        <f t="shared" si="348"/>
        <v>#DIV/0!</v>
      </c>
      <c r="U3253" s="8">
        <f t="shared" si="336"/>
        <v>34.951797803478193</v>
      </c>
      <c r="V3253" s="8">
        <f t="shared" si="349"/>
        <v>0</v>
      </c>
      <c r="W3253" s="70">
        <f>SUM($V$2085:V3253)/($A3253-273.15)</f>
        <v>0</v>
      </c>
      <c r="X3253" s="70">
        <f t="shared" si="350"/>
        <v>0</v>
      </c>
      <c r="Y3253" s="70">
        <f t="shared" si="351"/>
        <v>0</v>
      </c>
    </row>
    <row r="3254" spans="1:25" s="8" customFormat="1" x14ac:dyDescent="0.25">
      <c r="A3254" s="70">
        <f t="shared" si="352"/>
        <v>1443.15</v>
      </c>
      <c r="B3254" s="70">
        <f t="shared" si="353"/>
        <v>46.504335757053823</v>
      </c>
      <c r="C3254" s="70">
        <f t="shared" si="339"/>
        <v>36.11973905211223</v>
      </c>
      <c r="D3254" s="70">
        <f t="shared" si="337"/>
        <v>34.70664630596314</v>
      </c>
      <c r="E3254" s="70">
        <f t="shared" si="338"/>
        <v>36.11973905211223</v>
      </c>
      <c r="G3254" s="70">
        <f t="shared" si="340"/>
        <v>0</v>
      </c>
      <c r="H3254" s="70">
        <f>SUM(G$2085:$G3254)/($A3254-273.15)</f>
        <v>0</v>
      </c>
      <c r="I3254" s="70">
        <f t="shared" si="341"/>
        <v>0</v>
      </c>
      <c r="J3254" s="70">
        <f t="shared" si="342"/>
        <v>0</v>
      </c>
      <c r="K3254" s="70">
        <f t="shared" si="343"/>
        <v>0</v>
      </c>
      <c r="M3254" s="70">
        <f t="shared" si="344"/>
        <v>0</v>
      </c>
      <c r="N3254" s="70">
        <f>SUM($M$2085:M3254)/($A3254-273.15)</f>
        <v>0</v>
      </c>
      <c r="O3254" s="70">
        <f t="shared" si="345"/>
        <v>0</v>
      </c>
      <c r="P3254" s="70">
        <f t="shared" si="346"/>
        <v>0</v>
      </c>
      <c r="Q3254" s="70">
        <f t="shared" si="347"/>
        <v>0</v>
      </c>
      <c r="S3254" s="8" t="e">
        <f t="shared" si="348"/>
        <v>#DIV/0!</v>
      </c>
      <c r="U3254" s="8">
        <f t="shared" si="336"/>
        <v>34.954406197065701</v>
      </c>
      <c r="V3254" s="8">
        <f t="shared" si="349"/>
        <v>0</v>
      </c>
      <c r="W3254" s="70">
        <f>SUM($V$2085:V3254)/($A3254-273.15)</f>
        <v>0</v>
      </c>
      <c r="X3254" s="70">
        <f t="shared" si="350"/>
        <v>0</v>
      </c>
      <c r="Y3254" s="70">
        <f t="shared" si="351"/>
        <v>0</v>
      </c>
    </row>
    <row r="3255" spans="1:25" s="8" customFormat="1" x14ac:dyDescent="0.25">
      <c r="A3255" s="70">
        <f t="shared" si="352"/>
        <v>1444.15</v>
      </c>
      <c r="B3255" s="70">
        <f t="shared" si="353"/>
        <v>46.514782268958861</v>
      </c>
      <c r="C3255" s="70">
        <f t="shared" si="339"/>
        <v>36.123007421041542</v>
      </c>
      <c r="D3255" s="70">
        <f t="shared" si="337"/>
        <v>34.709862186216348</v>
      </c>
      <c r="E3255" s="70">
        <f t="shared" si="338"/>
        <v>36.123007421041542</v>
      </c>
      <c r="G3255" s="70">
        <f t="shared" si="340"/>
        <v>0</v>
      </c>
      <c r="H3255" s="70">
        <f>SUM(G$2085:$G3255)/($A3255-273.15)</f>
        <v>0</v>
      </c>
      <c r="I3255" s="70">
        <f t="shared" si="341"/>
        <v>0</v>
      </c>
      <c r="J3255" s="70">
        <f t="shared" si="342"/>
        <v>0</v>
      </c>
      <c r="K3255" s="70">
        <f t="shared" si="343"/>
        <v>0</v>
      </c>
      <c r="M3255" s="70">
        <f t="shared" si="344"/>
        <v>0</v>
      </c>
      <c r="N3255" s="70">
        <f>SUM($M$2085:M3255)/($A3255-273.15)</f>
        <v>0</v>
      </c>
      <c r="O3255" s="70">
        <f t="shared" si="345"/>
        <v>0</v>
      </c>
      <c r="P3255" s="70">
        <f t="shared" si="346"/>
        <v>0</v>
      </c>
      <c r="Q3255" s="70">
        <f t="shared" si="347"/>
        <v>0</v>
      </c>
      <c r="S3255" s="8" t="e">
        <f t="shared" si="348"/>
        <v>#DIV/0!</v>
      </c>
      <c r="U3255" s="8">
        <f t="shared" si="336"/>
        <v>34.957011591541615</v>
      </c>
      <c r="V3255" s="8">
        <f t="shared" si="349"/>
        <v>0</v>
      </c>
      <c r="W3255" s="70">
        <f>SUM($V$2085:V3255)/($A3255-273.15)</f>
        <v>0</v>
      </c>
      <c r="X3255" s="70">
        <f t="shared" si="350"/>
        <v>0</v>
      </c>
      <c r="Y3255" s="70">
        <f t="shared" si="351"/>
        <v>0</v>
      </c>
    </row>
    <row r="3256" spans="1:25" s="8" customFormat="1" x14ac:dyDescent="0.25">
      <c r="A3256" s="70">
        <f t="shared" si="352"/>
        <v>1445.15</v>
      </c>
      <c r="B3256" s="70">
        <f t="shared" si="353"/>
        <v>46.525221951869341</v>
      </c>
      <c r="C3256" s="70">
        <f t="shared" si="339"/>
        <v>36.126274625727284</v>
      </c>
      <c r="D3256" s="70">
        <f t="shared" si="337"/>
        <v>34.713071720233849</v>
      </c>
      <c r="E3256" s="70">
        <f t="shared" si="338"/>
        <v>36.126274625727284</v>
      </c>
      <c r="G3256" s="70">
        <f t="shared" si="340"/>
        <v>0</v>
      </c>
      <c r="H3256" s="70">
        <f>SUM(G$2085:$G3256)/($A3256-273.15)</f>
        <v>0</v>
      </c>
      <c r="I3256" s="70">
        <f t="shared" si="341"/>
        <v>0</v>
      </c>
      <c r="J3256" s="70">
        <f t="shared" si="342"/>
        <v>0</v>
      </c>
      <c r="K3256" s="70">
        <f t="shared" si="343"/>
        <v>0</v>
      </c>
      <c r="M3256" s="70">
        <f t="shared" si="344"/>
        <v>0</v>
      </c>
      <c r="N3256" s="70">
        <f>SUM($M$2085:M3256)/($A3256-273.15)</f>
        <v>0</v>
      </c>
      <c r="O3256" s="70">
        <f t="shared" si="345"/>
        <v>0</v>
      </c>
      <c r="P3256" s="70">
        <f t="shared" si="346"/>
        <v>0</v>
      </c>
      <c r="Q3256" s="70">
        <f t="shared" si="347"/>
        <v>0</v>
      </c>
      <c r="S3256" s="8" t="e">
        <f t="shared" si="348"/>
        <v>#DIV/0!</v>
      </c>
      <c r="U3256" s="8">
        <f t="shared" si="336"/>
        <v>34.959613993920371</v>
      </c>
      <c r="V3256" s="8">
        <f t="shared" si="349"/>
        <v>0</v>
      </c>
      <c r="W3256" s="70">
        <f>SUM($V$2085:V3256)/($A3256-273.15)</f>
        <v>0</v>
      </c>
      <c r="X3256" s="70">
        <f t="shared" si="350"/>
        <v>0</v>
      </c>
      <c r="Y3256" s="70">
        <f t="shared" si="351"/>
        <v>0</v>
      </c>
    </row>
    <row r="3257" spans="1:25" s="8" customFormat="1" x14ac:dyDescent="0.25">
      <c r="A3257" s="70">
        <f t="shared" si="352"/>
        <v>1446.15</v>
      </c>
      <c r="B3257" s="70">
        <f t="shared" si="353"/>
        <v>46.535654802547413</v>
      </c>
      <c r="C3257" s="70">
        <f t="shared" si="339"/>
        <v>36.129540667259576</v>
      </c>
      <c r="D3257" s="70">
        <f t="shared" si="337"/>
        <v>34.716274906821781</v>
      </c>
      <c r="E3257" s="70">
        <f t="shared" si="338"/>
        <v>36.129540667259576</v>
      </c>
      <c r="G3257" s="70">
        <f t="shared" si="340"/>
        <v>0</v>
      </c>
      <c r="H3257" s="70">
        <f>SUM(G$2085:$G3257)/($A3257-273.15)</f>
        <v>0</v>
      </c>
      <c r="I3257" s="70">
        <f t="shared" si="341"/>
        <v>0</v>
      </c>
      <c r="J3257" s="70">
        <f t="shared" si="342"/>
        <v>0</v>
      </c>
      <c r="K3257" s="70">
        <f t="shared" si="343"/>
        <v>0</v>
      </c>
      <c r="M3257" s="70">
        <f t="shared" si="344"/>
        <v>0</v>
      </c>
      <c r="N3257" s="70">
        <f>SUM($M$2085:M3257)/($A3257-273.15)</f>
        <v>0</v>
      </c>
      <c r="O3257" s="70">
        <f t="shared" si="345"/>
        <v>0</v>
      </c>
      <c r="P3257" s="70">
        <f t="shared" si="346"/>
        <v>0</v>
      </c>
      <c r="Q3257" s="70">
        <f t="shared" si="347"/>
        <v>0</v>
      </c>
      <c r="S3257" s="8" t="e">
        <f t="shared" si="348"/>
        <v>#DIV/0!</v>
      </c>
      <c r="U3257" s="8">
        <f t="shared" si="336"/>
        <v>34.962213411192181</v>
      </c>
      <c r="V3257" s="8">
        <f t="shared" si="349"/>
        <v>0</v>
      </c>
      <c r="W3257" s="70">
        <f>SUM($V$2085:V3257)/($A3257-273.15)</f>
        <v>0</v>
      </c>
      <c r="X3257" s="70">
        <f t="shared" si="350"/>
        <v>0</v>
      </c>
      <c r="Y3257" s="70">
        <f t="shared" si="351"/>
        <v>0</v>
      </c>
    </row>
    <row r="3258" spans="1:25" s="8" customFormat="1" x14ac:dyDescent="0.25">
      <c r="A3258" s="70">
        <f t="shared" si="352"/>
        <v>1447.15</v>
      </c>
      <c r="B3258" s="70">
        <f t="shared" si="353"/>
        <v>46.546080817766445</v>
      </c>
      <c r="C3258" s="70">
        <f t="shared" si="339"/>
        <v>36.132805546724704</v>
      </c>
      <c r="D3258" s="70">
        <f t="shared" si="337"/>
        <v>34.719471744790482</v>
      </c>
      <c r="E3258" s="70">
        <f t="shared" si="338"/>
        <v>36.132805546724704</v>
      </c>
      <c r="G3258" s="70">
        <f t="shared" si="340"/>
        <v>0</v>
      </c>
      <c r="H3258" s="70">
        <f>SUM(G$2085:$G3258)/($A3258-273.15)</f>
        <v>0</v>
      </c>
      <c r="I3258" s="70">
        <f t="shared" si="341"/>
        <v>0</v>
      </c>
      <c r="J3258" s="70">
        <f t="shared" si="342"/>
        <v>0</v>
      </c>
      <c r="K3258" s="70">
        <f t="shared" si="343"/>
        <v>0</v>
      </c>
      <c r="M3258" s="70">
        <f t="shared" si="344"/>
        <v>0</v>
      </c>
      <c r="N3258" s="70">
        <f>SUM($M$2085:M3258)/($A3258-273.15)</f>
        <v>0</v>
      </c>
      <c r="O3258" s="70">
        <f t="shared" si="345"/>
        <v>0</v>
      </c>
      <c r="P3258" s="70">
        <f t="shared" si="346"/>
        <v>0</v>
      </c>
      <c r="Q3258" s="70">
        <f t="shared" si="347"/>
        <v>0</v>
      </c>
      <c r="S3258" s="8" t="e">
        <f t="shared" si="348"/>
        <v>#DIV/0!</v>
      </c>
      <c r="U3258" s="8">
        <f t="shared" si="336"/>
        <v>34.964809850323128</v>
      </c>
      <c r="V3258" s="8">
        <f t="shared" si="349"/>
        <v>0</v>
      </c>
      <c r="W3258" s="70">
        <f>SUM($V$2085:V3258)/($A3258-273.15)</f>
        <v>0</v>
      </c>
      <c r="X3258" s="70">
        <f t="shared" si="350"/>
        <v>0</v>
      </c>
      <c r="Y3258" s="70">
        <f t="shared" si="351"/>
        <v>0</v>
      </c>
    </row>
    <row r="3259" spans="1:25" s="8" customFormat="1" x14ac:dyDescent="0.25">
      <c r="A3259" s="70">
        <f t="shared" si="352"/>
        <v>1448.15</v>
      </c>
      <c r="B3259" s="70">
        <f t="shared" si="353"/>
        <v>46.55649999431089</v>
      </c>
      <c r="C3259" s="70">
        <f t="shared" si="339"/>
        <v>36.136069265205272</v>
      </c>
      <c r="D3259" s="70">
        <f t="shared" si="337"/>
        <v>34.722662232954313</v>
      </c>
      <c r="E3259" s="70">
        <f t="shared" si="338"/>
        <v>36.136069265205272</v>
      </c>
      <c r="G3259" s="70">
        <f t="shared" si="340"/>
        <v>0</v>
      </c>
      <c r="H3259" s="70">
        <f>SUM(G$2085:$G3259)/($A3259-273.15)</f>
        <v>0</v>
      </c>
      <c r="I3259" s="70">
        <f t="shared" si="341"/>
        <v>0</v>
      </c>
      <c r="J3259" s="70">
        <f t="shared" si="342"/>
        <v>0</v>
      </c>
      <c r="K3259" s="70">
        <f t="shared" si="343"/>
        <v>0</v>
      </c>
      <c r="M3259" s="70">
        <f t="shared" si="344"/>
        <v>0</v>
      </c>
      <c r="N3259" s="70">
        <f>SUM($M$2085:M3259)/($A3259-273.15)</f>
        <v>0</v>
      </c>
      <c r="O3259" s="70">
        <f t="shared" si="345"/>
        <v>0</v>
      </c>
      <c r="P3259" s="70">
        <f t="shared" si="346"/>
        <v>0</v>
      </c>
      <c r="Q3259" s="70">
        <f t="shared" si="347"/>
        <v>0</v>
      </c>
      <c r="S3259" s="8" t="e">
        <f t="shared" si="348"/>
        <v>#DIV/0!</v>
      </c>
      <c r="U3259" s="8">
        <f t="shared" si="336"/>
        <v>34.967403318255229</v>
      </c>
      <c r="V3259" s="8">
        <f t="shared" si="349"/>
        <v>0</v>
      </c>
      <c r="W3259" s="70">
        <f>SUM($V$2085:V3259)/($A3259-273.15)</f>
        <v>0</v>
      </c>
      <c r="X3259" s="70">
        <f t="shared" si="350"/>
        <v>0</v>
      </c>
      <c r="Y3259" s="70">
        <f t="shared" si="351"/>
        <v>0</v>
      </c>
    </row>
    <row r="3260" spans="1:25" s="8" customFormat="1" x14ac:dyDescent="0.25">
      <c r="A3260" s="70">
        <f t="shared" si="352"/>
        <v>1449.15</v>
      </c>
      <c r="B3260" s="70">
        <f t="shared" si="353"/>
        <v>46.566912328976329</v>
      </c>
      <c r="C3260" s="70">
        <f t="shared" si="339"/>
        <v>36.139331823780097</v>
      </c>
      <c r="D3260" s="70">
        <f t="shared" si="337"/>
        <v>34.725846370131791</v>
      </c>
      <c r="E3260" s="70">
        <f t="shared" si="338"/>
        <v>36.139331823780097</v>
      </c>
      <c r="G3260" s="70">
        <f t="shared" si="340"/>
        <v>0</v>
      </c>
      <c r="H3260" s="70">
        <f>SUM(G$2085:$G3260)/($A3260-273.15)</f>
        <v>0</v>
      </c>
      <c r="I3260" s="70">
        <f t="shared" si="341"/>
        <v>0</v>
      </c>
      <c r="J3260" s="70">
        <f t="shared" si="342"/>
        <v>0</v>
      </c>
      <c r="K3260" s="70">
        <f t="shared" si="343"/>
        <v>0</v>
      </c>
      <c r="M3260" s="70">
        <f t="shared" si="344"/>
        <v>0</v>
      </c>
      <c r="N3260" s="70">
        <f>SUM($M$2085:M3260)/($A3260-273.15)</f>
        <v>0</v>
      </c>
      <c r="O3260" s="70">
        <f t="shared" si="345"/>
        <v>0</v>
      </c>
      <c r="P3260" s="70">
        <f t="shared" si="346"/>
        <v>0</v>
      </c>
      <c r="Q3260" s="70">
        <f t="shared" si="347"/>
        <v>0</v>
      </c>
      <c r="S3260" s="8" t="e">
        <f t="shared" si="348"/>
        <v>#DIV/0!</v>
      </c>
      <c r="U3260" s="8">
        <f t="shared" si="336"/>
        <v>34.969993821906549</v>
      </c>
      <c r="V3260" s="8">
        <f t="shared" si="349"/>
        <v>0</v>
      </c>
      <c r="W3260" s="70">
        <f>SUM($V$2085:V3260)/($A3260-273.15)</f>
        <v>0</v>
      </c>
      <c r="X3260" s="70">
        <f t="shared" si="350"/>
        <v>0</v>
      </c>
      <c r="Y3260" s="70">
        <f t="shared" si="351"/>
        <v>0</v>
      </c>
    </row>
    <row r="3261" spans="1:25" s="8" customFormat="1" x14ac:dyDescent="0.25">
      <c r="A3261" s="70">
        <f t="shared" si="352"/>
        <v>1450.15</v>
      </c>
      <c r="B3261" s="70">
        <f t="shared" si="353"/>
        <v>46.577317818569377</v>
      </c>
      <c r="C3261" s="70">
        <f t="shared" si="339"/>
        <v>36.142593223524301</v>
      </c>
      <c r="D3261" s="70">
        <f t="shared" si="337"/>
        <v>34.729024155145439</v>
      </c>
      <c r="E3261" s="70">
        <f t="shared" si="338"/>
        <v>36.142593223524301</v>
      </c>
      <c r="G3261" s="70">
        <f t="shared" si="340"/>
        <v>0</v>
      </c>
      <c r="H3261" s="70">
        <f>SUM(G$2085:$G3261)/($A3261-273.15)</f>
        <v>0</v>
      </c>
      <c r="I3261" s="70">
        <f t="shared" si="341"/>
        <v>0</v>
      </c>
      <c r="J3261" s="70">
        <f t="shared" si="342"/>
        <v>0</v>
      </c>
      <c r="K3261" s="70">
        <f t="shared" si="343"/>
        <v>0</v>
      </c>
      <c r="M3261" s="70">
        <f t="shared" si="344"/>
        <v>0</v>
      </c>
      <c r="N3261" s="70">
        <f>SUM($M$2085:M3261)/($A3261-273.15)</f>
        <v>0</v>
      </c>
      <c r="O3261" s="70">
        <f t="shared" si="345"/>
        <v>0</v>
      </c>
      <c r="P3261" s="70">
        <f t="shared" si="346"/>
        <v>0</v>
      </c>
      <c r="Q3261" s="70">
        <f t="shared" si="347"/>
        <v>0</v>
      </c>
      <c r="S3261" s="8" t="e">
        <f t="shared" si="348"/>
        <v>#DIV/0!</v>
      </c>
      <c r="U3261" s="8">
        <f t="shared" si="336"/>
        <v>34.97258136817134</v>
      </c>
      <c r="V3261" s="8">
        <f t="shared" si="349"/>
        <v>0</v>
      </c>
      <c r="W3261" s="70">
        <f>SUM($V$2085:V3261)/($A3261-273.15)</f>
        <v>0</v>
      </c>
      <c r="X3261" s="70">
        <f t="shared" si="350"/>
        <v>0</v>
      </c>
      <c r="Y3261" s="70">
        <f t="shared" si="351"/>
        <v>0</v>
      </c>
    </row>
    <row r="3262" spans="1:25" s="8" customFormat="1" x14ac:dyDescent="0.25">
      <c r="A3262" s="70">
        <f t="shared" si="352"/>
        <v>1451.15</v>
      </c>
      <c r="B3262" s="70">
        <f t="shared" si="353"/>
        <v>46.587716459907654</v>
      </c>
      <c r="C3262" s="70">
        <f t="shared" si="339"/>
        <v>36.145853465509312</v>
      </c>
      <c r="D3262" s="70">
        <f t="shared" si="337"/>
        <v>34.732195586821902</v>
      </c>
      <c r="E3262" s="70">
        <f t="shared" si="338"/>
        <v>36.145853465509312</v>
      </c>
      <c r="G3262" s="70">
        <f t="shared" si="340"/>
        <v>0</v>
      </c>
      <c r="H3262" s="70">
        <f>SUM(G$2085:$G3262)/($A3262-273.15)</f>
        <v>0</v>
      </c>
      <c r="I3262" s="70">
        <f t="shared" si="341"/>
        <v>0</v>
      </c>
      <c r="J3262" s="70">
        <f t="shared" si="342"/>
        <v>0</v>
      </c>
      <c r="K3262" s="70">
        <f t="shared" si="343"/>
        <v>0</v>
      </c>
      <c r="M3262" s="70">
        <f t="shared" si="344"/>
        <v>0</v>
      </c>
      <c r="N3262" s="70">
        <f>SUM($M$2085:M3262)/($A3262-273.15)</f>
        <v>0</v>
      </c>
      <c r="O3262" s="70">
        <f t="shared" si="345"/>
        <v>0</v>
      </c>
      <c r="P3262" s="70">
        <f t="shared" si="346"/>
        <v>0</v>
      </c>
      <c r="Q3262" s="70">
        <f t="shared" si="347"/>
        <v>0</v>
      </c>
      <c r="S3262" s="8" t="e">
        <f t="shared" si="348"/>
        <v>#DIV/0!</v>
      </c>
      <c r="U3262" s="8">
        <f t="shared" si="336"/>
        <v>34.975165963920077</v>
      </c>
      <c r="V3262" s="8">
        <f t="shared" si="349"/>
        <v>0</v>
      </c>
      <c r="W3262" s="70">
        <f>SUM($V$2085:V3262)/($A3262-273.15)</f>
        <v>0</v>
      </c>
      <c r="X3262" s="70">
        <f t="shared" si="350"/>
        <v>0</v>
      </c>
      <c r="Y3262" s="70">
        <f t="shared" si="351"/>
        <v>0</v>
      </c>
    </row>
    <row r="3263" spans="1:25" s="8" customFormat="1" x14ac:dyDescent="0.25">
      <c r="A3263" s="70">
        <f t="shared" si="352"/>
        <v>1452.15</v>
      </c>
      <c r="B3263" s="70">
        <f t="shared" si="353"/>
        <v>46.598108249819724</v>
      </c>
      <c r="C3263" s="70">
        <f t="shared" si="339"/>
        <v>36.149112550802833</v>
      </c>
      <c r="D3263" s="70">
        <f t="shared" si="337"/>
        <v>34.735360663991834</v>
      </c>
      <c r="E3263" s="70">
        <f t="shared" si="338"/>
        <v>36.149112550802833</v>
      </c>
      <c r="G3263" s="70">
        <f t="shared" si="340"/>
        <v>0</v>
      </c>
      <c r="H3263" s="70">
        <f>SUM(G$2085:$G3263)/($A3263-273.15)</f>
        <v>0</v>
      </c>
      <c r="I3263" s="70">
        <f t="shared" si="341"/>
        <v>0</v>
      </c>
      <c r="J3263" s="70">
        <f t="shared" si="342"/>
        <v>0</v>
      </c>
      <c r="K3263" s="70">
        <f t="shared" si="343"/>
        <v>0</v>
      </c>
      <c r="M3263" s="70">
        <f t="shared" si="344"/>
        <v>0</v>
      </c>
      <c r="N3263" s="70">
        <f>SUM($M$2085:M3263)/($A3263-273.15)</f>
        <v>0</v>
      </c>
      <c r="O3263" s="70">
        <f t="shared" si="345"/>
        <v>0</v>
      </c>
      <c r="P3263" s="70">
        <f t="shared" si="346"/>
        <v>0</v>
      </c>
      <c r="Q3263" s="70">
        <f t="shared" si="347"/>
        <v>0</v>
      </c>
      <c r="S3263" s="8" t="e">
        <f t="shared" si="348"/>
        <v>#DIV/0!</v>
      </c>
      <c r="U3263" s="8">
        <f t="shared" si="336"/>
        <v>34.977747615999597</v>
      </c>
      <c r="V3263" s="8">
        <f t="shared" si="349"/>
        <v>0</v>
      </c>
      <c r="W3263" s="70">
        <f>SUM($V$2085:V3263)/($A3263-273.15)</f>
        <v>0</v>
      </c>
      <c r="X3263" s="70">
        <f t="shared" si="350"/>
        <v>0</v>
      </c>
      <c r="Y3263" s="70">
        <f t="shared" si="351"/>
        <v>0</v>
      </c>
    </row>
    <row r="3264" spans="1:25" s="8" customFormat="1" x14ac:dyDescent="0.25">
      <c r="A3264" s="70">
        <f t="shared" si="352"/>
        <v>1453.15</v>
      </c>
      <c r="B3264" s="70">
        <f t="shared" si="353"/>
        <v>46.608493185145058</v>
      </c>
      <c r="C3264" s="70">
        <f t="shared" si="339"/>
        <v>36.152370480468953</v>
      </c>
      <c r="D3264" s="70">
        <f t="shared" si="337"/>
        <v>34.738519385489894</v>
      </c>
      <c r="E3264" s="70">
        <f t="shared" si="338"/>
        <v>36.152370480468953</v>
      </c>
      <c r="G3264" s="70">
        <f t="shared" si="340"/>
        <v>0</v>
      </c>
      <c r="H3264" s="70">
        <f>SUM(G$2085:$G3264)/($A3264-273.15)</f>
        <v>0</v>
      </c>
      <c r="I3264" s="70">
        <f t="shared" si="341"/>
        <v>0</v>
      </c>
      <c r="J3264" s="70">
        <f t="shared" si="342"/>
        <v>0</v>
      </c>
      <c r="K3264" s="70">
        <f t="shared" si="343"/>
        <v>0</v>
      </c>
      <c r="M3264" s="70">
        <f t="shared" si="344"/>
        <v>0</v>
      </c>
      <c r="N3264" s="70">
        <f>SUM($M$2085:M3264)/($A3264-273.15)</f>
        <v>0</v>
      </c>
      <c r="O3264" s="70">
        <f t="shared" si="345"/>
        <v>0</v>
      </c>
      <c r="P3264" s="70">
        <f t="shared" si="346"/>
        <v>0</v>
      </c>
      <c r="Q3264" s="70">
        <f t="shared" si="347"/>
        <v>0</v>
      </c>
      <c r="S3264" s="8" t="e">
        <f t="shared" si="348"/>
        <v>#DIV/0!</v>
      </c>
      <c r="U3264" s="8">
        <f t="shared" si="336"/>
        <v>34.980326331233208</v>
      </c>
      <c r="V3264" s="8">
        <f t="shared" si="349"/>
        <v>0</v>
      </c>
      <c r="W3264" s="70">
        <f>SUM($V$2085:V3264)/($A3264-273.15)</f>
        <v>0</v>
      </c>
      <c r="X3264" s="70">
        <f t="shared" si="350"/>
        <v>0</v>
      </c>
      <c r="Y3264" s="70">
        <f t="shared" si="351"/>
        <v>0</v>
      </c>
    </row>
    <row r="3265" spans="1:25" s="8" customFormat="1" x14ac:dyDescent="0.25">
      <c r="A3265" s="70">
        <f t="shared" si="352"/>
        <v>1454.15</v>
      </c>
      <c r="B3265" s="70">
        <f t="shared" si="353"/>
        <v>46.618871262734004</v>
      </c>
      <c r="C3265" s="70">
        <f t="shared" si="339"/>
        <v>36.155627255568064</v>
      </c>
      <c r="D3265" s="70">
        <f t="shared" si="337"/>
        <v>34.741671750154758</v>
      </c>
      <c r="E3265" s="70">
        <f t="shared" si="338"/>
        <v>36.155627255568064</v>
      </c>
      <c r="G3265" s="70">
        <f t="shared" si="340"/>
        <v>0</v>
      </c>
      <c r="H3265" s="70">
        <f>SUM(G$2085:$G3265)/($A3265-273.15)</f>
        <v>0</v>
      </c>
      <c r="I3265" s="70">
        <f t="shared" si="341"/>
        <v>0</v>
      </c>
      <c r="J3265" s="70">
        <f t="shared" si="342"/>
        <v>0</v>
      </c>
      <c r="K3265" s="70">
        <f t="shared" si="343"/>
        <v>0</v>
      </c>
      <c r="M3265" s="70">
        <f t="shared" si="344"/>
        <v>0</v>
      </c>
      <c r="N3265" s="70">
        <f>SUM($M$2085:M3265)/($A3265-273.15)</f>
        <v>0</v>
      </c>
      <c r="O3265" s="70">
        <f t="shared" si="345"/>
        <v>0</v>
      </c>
      <c r="P3265" s="70">
        <f t="shared" si="346"/>
        <v>0</v>
      </c>
      <c r="Q3265" s="70">
        <f t="shared" si="347"/>
        <v>0</v>
      </c>
      <c r="S3265" s="8" t="e">
        <f t="shared" si="348"/>
        <v>#DIV/0!</v>
      </c>
      <c r="U3265" s="8">
        <f t="shared" si="336"/>
        <v>34.982902116420732</v>
      </c>
      <c r="V3265" s="8">
        <f t="shared" si="349"/>
        <v>0</v>
      </c>
      <c r="W3265" s="70">
        <f>SUM($V$2085:V3265)/($A3265-273.15)</f>
        <v>0</v>
      </c>
      <c r="X3265" s="70">
        <f t="shared" si="350"/>
        <v>0</v>
      </c>
      <c r="Y3265" s="70">
        <f t="shared" si="351"/>
        <v>0</v>
      </c>
    </row>
    <row r="3266" spans="1:25" s="8" customFormat="1" x14ac:dyDescent="0.25">
      <c r="A3266" s="70">
        <f t="shared" si="352"/>
        <v>1455.15</v>
      </c>
      <c r="B3266" s="70">
        <f t="shared" si="353"/>
        <v>46.629242479447726</v>
      </c>
      <c r="C3266" s="70">
        <f t="shared" si="339"/>
        <v>36.158882877156906</v>
      </c>
      <c r="D3266" s="70">
        <f t="shared" si="337"/>
        <v>34.744817756829121</v>
      </c>
      <c r="E3266" s="70">
        <f t="shared" si="338"/>
        <v>36.158882877156906</v>
      </c>
      <c r="G3266" s="70">
        <f t="shared" si="340"/>
        <v>0</v>
      </c>
      <c r="H3266" s="70">
        <f>SUM(G$2085:$G3266)/($A3266-273.15)</f>
        <v>0</v>
      </c>
      <c r="I3266" s="70">
        <f t="shared" si="341"/>
        <v>0</v>
      </c>
      <c r="J3266" s="70">
        <f t="shared" si="342"/>
        <v>0</v>
      </c>
      <c r="K3266" s="70">
        <f t="shared" si="343"/>
        <v>0</v>
      </c>
      <c r="M3266" s="70">
        <f t="shared" si="344"/>
        <v>0</v>
      </c>
      <c r="N3266" s="70">
        <f>SUM($M$2085:M3266)/($A3266-273.15)</f>
        <v>0</v>
      </c>
      <c r="O3266" s="70">
        <f t="shared" si="345"/>
        <v>0</v>
      </c>
      <c r="P3266" s="70">
        <f t="shared" si="346"/>
        <v>0</v>
      </c>
      <c r="Q3266" s="70">
        <f t="shared" si="347"/>
        <v>0</v>
      </c>
      <c r="S3266" s="8" t="e">
        <f t="shared" si="348"/>
        <v>#DIV/0!</v>
      </c>
      <c r="U3266" s="8">
        <f t="shared" si="336"/>
        <v>34.985474978338658</v>
      </c>
      <c r="V3266" s="8">
        <f t="shared" si="349"/>
        <v>0</v>
      </c>
      <c r="W3266" s="70">
        <f>SUM($V$2085:V3266)/($A3266-273.15)</f>
        <v>0</v>
      </c>
      <c r="X3266" s="70">
        <f t="shared" si="350"/>
        <v>0</v>
      </c>
      <c r="Y3266" s="70">
        <f t="shared" si="351"/>
        <v>0</v>
      </c>
    </row>
    <row r="3267" spans="1:25" s="8" customFormat="1" x14ac:dyDescent="0.25">
      <c r="A3267" s="70">
        <f t="shared" si="352"/>
        <v>1456.15</v>
      </c>
      <c r="B3267" s="70">
        <f t="shared" si="353"/>
        <v>46.639606832158151</v>
      </c>
      <c r="C3267" s="70">
        <f t="shared" si="339"/>
        <v>36.162137346288617</v>
      </c>
      <c r="D3267" s="70">
        <f t="shared" si="337"/>
        <v>34.747957404359617</v>
      </c>
      <c r="E3267" s="70">
        <f t="shared" si="338"/>
        <v>36.162137346288617</v>
      </c>
      <c r="G3267" s="70">
        <f t="shared" si="340"/>
        <v>0</v>
      </c>
      <c r="H3267" s="70">
        <f>SUM(G$2085:$G3267)/($A3267-273.15)</f>
        <v>0</v>
      </c>
      <c r="I3267" s="70">
        <f t="shared" si="341"/>
        <v>0</v>
      </c>
      <c r="J3267" s="70">
        <f t="shared" si="342"/>
        <v>0</v>
      </c>
      <c r="K3267" s="70">
        <f t="shared" si="343"/>
        <v>0</v>
      </c>
      <c r="M3267" s="70">
        <f t="shared" si="344"/>
        <v>0</v>
      </c>
      <c r="N3267" s="70">
        <f>SUM($M$2085:M3267)/($A3267-273.15)</f>
        <v>0</v>
      </c>
      <c r="O3267" s="70">
        <f t="shared" si="345"/>
        <v>0</v>
      </c>
      <c r="P3267" s="70">
        <f t="shared" si="346"/>
        <v>0</v>
      </c>
      <c r="Q3267" s="70">
        <f t="shared" si="347"/>
        <v>0</v>
      </c>
      <c r="S3267" s="8" t="e">
        <f t="shared" si="348"/>
        <v>#DIV/0!</v>
      </c>
      <c r="U3267" s="8">
        <f t="shared" si="336"/>
        <v>34.98804492374019</v>
      </c>
      <c r="V3267" s="8">
        <f t="shared" si="349"/>
        <v>0</v>
      </c>
      <c r="W3267" s="70">
        <f>SUM($V$2085:V3267)/($A3267-273.15)</f>
        <v>0</v>
      </c>
      <c r="X3267" s="70">
        <f t="shared" si="350"/>
        <v>0</v>
      </c>
      <c r="Y3267" s="70">
        <f t="shared" si="351"/>
        <v>0</v>
      </c>
    </row>
    <row r="3268" spans="1:25" s="8" customFormat="1" x14ac:dyDescent="0.25">
      <c r="A3268" s="70">
        <f t="shared" si="352"/>
        <v>1457.15</v>
      </c>
      <c r="B3268" s="70">
        <f t="shared" si="353"/>
        <v>46.649964317747958</v>
      </c>
      <c r="C3268" s="70">
        <f t="shared" si="339"/>
        <v>36.165390664012705</v>
      </c>
      <c r="D3268" s="70">
        <f t="shared" si="337"/>
        <v>34.751090691596836</v>
      </c>
      <c r="E3268" s="70">
        <f t="shared" si="338"/>
        <v>36.165390664012705</v>
      </c>
      <c r="G3268" s="70">
        <f t="shared" si="340"/>
        <v>0</v>
      </c>
      <c r="H3268" s="70">
        <f>SUM(G$2085:$G3268)/($A3268-273.15)</f>
        <v>0</v>
      </c>
      <c r="I3268" s="70">
        <f t="shared" si="341"/>
        <v>0</v>
      </c>
      <c r="J3268" s="70">
        <f t="shared" si="342"/>
        <v>0</v>
      </c>
      <c r="K3268" s="70">
        <f t="shared" si="343"/>
        <v>0</v>
      </c>
      <c r="M3268" s="70">
        <f t="shared" si="344"/>
        <v>0</v>
      </c>
      <c r="N3268" s="70">
        <f>SUM($M$2085:M3268)/($A3268-273.15)</f>
        <v>0</v>
      </c>
      <c r="O3268" s="70">
        <f t="shared" si="345"/>
        <v>0</v>
      </c>
      <c r="P3268" s="70">
        <f t="shared" si="346"/>
        <v>0</v>
      </c>
      <c r="Q3268" s="70">
        <f t="shared" si="347"/>
        <v>0</v>
      </c>
      <c r="S3268" s="8" t="e">
        <f t="shared" si="348"/>
        <v>#DIV/0!</v>
      </c>
      <c r="U3268" s="8">
        <f t="shared" si="336"/>
        <v>34.990611959355384</v>
      </c>
      <c r="V3268" s="8">
        <f t="shared" si="349"/>
        <v>0</v>
      </c>
      <c r="W3268" s="70">
        <f>SUM($V$2085:V3268)/($A3268-273.15)</f>
        <v>0</v>
      </c>
      <c r="X3268" s="70">
        <f t="shared" si="350"/>
        <v>0</v>
      </c>
      <c r="Y3268" s="70">
        <f t="shared" si="351"/>
        <v>0</v>
      </c>
    </row>
    <row r="3269" spans="1:25" s="8" customFormat="1" x14ac:dyDescent="0.25">
      <c r="A3269" s="70">
        <f t="shared" si="352"/>
        <v>1458.15</v>
      </c>
      <c r="B3269" s="70">
        <f t="shared" si="353"/>
        <v>46.66031493311047</v>
      </c>
      <c r="C3269" s="70">
        <f t="shared" si="339"/>
        <v>36.168642831375109</v>
      </c>
      <c r="D3269" s="70">
        <f t="shared" si="337"/>
        <v>34.754217617395319</v>
      </c>
      <c r="E3269" s="70">
        <f t="shared" si="338"/>
        <v>36.168642831375109</v>
      </c>
      <c r="G3269" s="70">
        <f t="shared" si="340"/>
        <v>0</v>
      </c>
      <c r="H3269" s="70">
        <f>SUM(G$2085:$G3269)/($A3269-273.15)</f>
        <v>0</v>
      </c>
      <c r="I3269" s="70">
        <f t="shared" si="341"/>
        <v>0</v>
      </c>
      <c r="J3269" s="70">
        <f t="shared" si="342"/>
        <v>0</v>
      </c>
      <c r="K3269" s="70">
        <f t="shared" si="343"/>
        <v>0</v>
      </c>
      <c r="M3269" s="70">
        <f t="shared" si="344"/>
        <v>0</v>
      </c>
      <c r="N3269" s="70">
        <f>SUM($M$2085:M3269)/($A3269-273.15)</f>
        <v>0</v>
      </c>
      <c r="O3269" s="70">
        <f t="shared" si="345"/>
        <v>0</v>
      </c>
      <c r="P3269" s="70">
        <f t="shared" si="346"/>
        <v>0</v>
      </c>
      <c r="Q3269" s="70">
        <f t="shared" si="347"/>
        <v>0</v>
      </c>
      <c r="S3269" s="8" t="e">
        <f t="shared" si="348"/>
        <v>#DIV/0!</v>
      </c>
      <c r="U3269" s="8">
        <f t="shared" si="336"/>
        <v>34.99317609189125</v>
      </c>
      <c r="V3269" s="8">
        <f t="shared" si="349"/>
        <v>0</v>
      </c>
      <c r="W3269" s="70">
        <f>SUM($V$2085:V3269)/($A3269-273.15)</f>
        <v>0</v>
      </c>
      <c r="X3269" s="70">
        <f t="shared" si="350"/>
        <v>0</v>
      </c>
      <c r="Y3269" s="70">
        <f t="shared" si="351"/>
        <v>0</v>
      </c>
    </row>
    <row r="3270" spans="1:25" s="8" customFormat="1" x14ac:dyDescent="0.25">
      <c r="A3270" s="70">
        <f t="shared" si="352"/>
        <v>1459.15</v>
      </c>
      <c r="B3270" s="70">
        <f t="shared" si="353"/>
        <v>46.670658675149681</v>
      </c>
      <c r="C3270" s="70">
        <f t="shared" si="339"/>
        <v>36.171893849418161</v>
      </c>
      <c r="D3270" s="70">
        <f t="shared" si="337"/>
        <v>34.75733818061353</v>
      </c>
      <c r="E3270" s="70">
        <f t="shared" si="338"/>
        <v>36.171893849418161</v>
      </c>
      <c r="G3270" s="70">
        <f t="shared" si="340"/>
        <v>0</v>
      </c>
      <c r="H3270" s="70">
        <f>SUM(G$2085:$G3270)/($A3270-273.15)</f>
        <v>0</v>
      </c>
      <c r="I3270" s="70">
        <f t="shared" si="341"/>
        <v>0</v>
      </c>
      <c r="J3270" s="70">
        <f t="shared" si="342"/>
        <v>0</v>
      </c>
      <c r="K3270" s="70">
        <f t="shared" si="343"/>
        <v>0</v>
      </c>
      <c r="M3270" s="70">
        <f t="shared" si="344"/>
        <v>0</v>
      </c>
      <c r="N3270" s="70">
        <f>SUM($M$2085:M3270)/($A3270-273.15)</f>
        <v>0</v>
      </c>
      <c r="O3270" s="70">
        <f t="shared" si="345"/>
        <v>0</v>
      </c>
      <c r="P3270" s="70">
        <f t="shared" si="346"/>
        <v>0</v>
      </c>
      <c r="Q3270" s="70">
        <f t="shared" si="347"/>
        <v>0</v>
      </c>
      <c r="S3270" s="8" t="e">
        <f t="shared" si="348"/>
        <v>#DIV/0!</v>
      </c>
      <c r="U3270" s="8">
        <f t="shared" si="336"/>
        <v>34.99573732803178</v>
      </c>
      <c r="V3270" s="8">
        <f t="shared" si="349"/>
        <v>0</v>
      </c>
      <c r="W3270" s="70">
        <f>SUM($V$2085:V3270)/($A3270-273.15)</f>
        <v>0</v>
      </c>
      <c r="X3270" s="70">
        <f t="shared" si="350"/>
        <v>0</v>
      </c>
      <c r="Y3270" s="70">
        <f t="shared" si="351"/>
        <v>0</v>
      </c>
    </row>
    <row r="3271" spans="1:25" s="8" customFormat="1" x14ac:dyDescent="0.25">
      <c r="A3271" s="70">
        <f t="shared" si="352"/>
        <v>1460.15</v>
      </c>
      <c r="B3271" s="70">
        <f t="shared" si="353"/>
        <v>46.680995540780188</v>
      </c>
      <c r="C3271" s="70">
        <f t="shared" si="339"/>
        <v>36.175143719180625</v>
      </c>
      <c r="D3271" s="70">
        <f t="shared" si="337"/>
        <v>34.760452380113854</v>
      </c>
      <c r="E3271" s="70">
        <f t="shared" si="338"/>
        <v>36.175143719180625</v>
      </c>
      <c r="G3271" s="70">
        <f t="shared" si="340"/>
        <v>0</v>
      </c>
      <c r="H3271" s="70">
        <f>SUM(G$2085:$G3271)/($A3271-273.15)</f>
        <v>0</v>
      </c>
      <c r="I3271" s="70">
        <f t="shared" si="341"/>
        <v>0</v>
      </c>
      <c r="J3271" s="70">
        <f t="shared" si="342"/>
        <v>0</v>
      </c>
      <c r="K3271" s="70">
        <f t="shared" si="343"/>
        <v>0</v>
      </c>
      <c r="M3271" s="70">
        <f t="shared" si="344"/>
        <v>0</v>
      </c>
      <c r="N3271" s="70">
        <f>SUM($M$2085:M3271)/($A3271-273.15)</f>
        <v>0</v>
      </c>
      <c r="O3271" s="70">
        <f t="shared" si="345"/>
        <v>0</v>
      </c>
      <c r="P3271" s="70">
        <f t="shared" si="346"/>
        <v>0</v>
      </c>
      <c r="Q3271" s="70">
        <f t="shared" si="347"/>
        <v>0</v>
      </c>
      <c r="S3271" s="8" t="e">
        <f t="shared" si="348"/>
        <v>#DIV/0!</v>
      </c>
      <c r="U3271" s="8">
        <f t="shared" si="336"/>
        <v>34.99829567443809</v>
      </c>
      <c r="V3271" s="8">
        <f t="shared" si="349"/>
        <v>0</v>
      </c>
      <c r="W3271" s="70">
        <f>SUM($V$2085:V3271)/($A3271-273.15)</f>
        <v>0</v>
      </c>
      <c r="X3271" s="70">
        <f t="shared" si="350"/>
        <v>0</v>
      </c>
      <c r="Y3271" s="70">
        <f t="shared" si="351"/>
        <v>0</v>
      </c>
    </row>
    <row r="3272" spans="1:25" s="8" customFormat="1" x14ac:dyDescent="0.25">
      <c r="A3272" s="70">
        <f t="shared" si="352"/>
        <v>1461.15</v>
      </c>
      <c r="B3272" s="70">
        <f t="shared" si="353"/>
        <v>46.69132552692713</v>
      </c>
      <c r="C3272" s="70">
        <f t="shared" si="339"/>
        <v>36.17839244169771</v>
      </c>
      <c r="D3272" s="70">
        <f t="shared" si="337"/>
        <v>34.763560214762542</v>
      </c>
      <c r="E3272" s="70">
        <f t="shared" si="338"/>
        <v>36.17839244169771</v>
      </c>
      <c r="G3272" s="70">
        <f t="shared" si="340"/>
        <v>0</v>
      </c>
      <c r="H3272" s="70">
        <f>SUM(G$2085:$G3272)/($A3272-273.15)</f>
        <v>0</v>
      </c>
      <c r="I3272" s="70">
        <f t="shared" si="341"/>
        <v>0</v>
      </c>
      <c r="J3272" s="70">
        <f t="shared" si="342"/>
        <v>0</v>
      </c>
      <c r="K3272" s="70">
        <f t="shared" si="343"/>
        <v>0</v>
      </c>
      <c r="M3272" s="70">
        <f t="shared" si="344"/>
        <v>0</v>
      </c>
      <c r="N3272" s="70">
        <f>SUM($M$2085:M3272)/($A3272-273.15)</f>
        <v>0</v>
      </c>
      <c r="O3272" s="70">
        <f t="shared" si="345"/>
        <v>0</v>
      </c>
      <c r="P3272" s="70">
        <f t="shared" si="346"/>
        <v>0</v>
      </c>
      <c r="Q3272" s="70">
        <f t="shared" si="347"/>
        <v>0</v>
      </c>
      <c r="S3272" s="8" t="e">
        <f t="shared" si="348"/>
        <v>#DIV/0!</v>
      </c>
      <c r="U3272" s="8">
        <f t="shared" si="336"/>
        <v>35.000851137748548</v>
      </c>
      <c r="V3272" s="8">
        <f t="shared" si="349"/>
        <v>0</v>
      </c>
      <c r="W3272" s="70">
        <f>SUM($V$2085:V3272)/($A3272-273.15)</f>
        <v>0</v>
      </c>
      <c r="X3272" s="70">
        <f t="shared" si="350"/>
        <v>0</v>
      </c>
      <c r="Y3272" s="70">
        <f t="shared" si="351"/>
        <v>0</v>
      </c>
    </row>
    <row r="3273" spans="1:25" s="8" customFormat="1" x14ac:dyDescent="0.25">
      <c r="A3273" s="70">
        <f t="shared" si="352"/>
        <v>1462.15</v>
      </c>
      <c r="B3273" s="70">
        <f t="shared" si="353"/>
        <v>46.701648630526179</v>
      </c>
      <c r="C3273" s="70">
        <f t="shared" si="339"/>
        <v>36.181640018001097</v>
      </c>
      <c r="D3273" s="70">
        <f t="shared" si="337"/>
        <v>34.766661683429717</v>
      </c>
      <c r="E3273" s="70">
        <f t="shared" si="338"/>
        <v>36.181640018001097</v>
      </c>
      <c r="G3273" s="70">
        <f t="shared" si="340"/>
        <v>0</v>
      </c>
      <c r="H3273" s="70">
        <f>SUM(G$2085:$G3273)/($A3273-273.15)</f>
        <v>0</v>
      </c>
      <c r="I3273" s="70">
        <f t="shared" si="341"/>
        <v>0</v>
      </c>
      <c r="J3273" s="70">
        <f t="shared" si="342"/>
        <v>0</v>
      </c>
      <c r="K3273" s="70">
        <f t="shared" si="343"/>
        <v>0</v>
      </c>
      <c r="M3273" s="70">
        <f t="shared" si="344"/>
        <v>0</v>
      </c>
      <c r="N3273" s="70">
        <f>SUM($M$2085:M3273)/($A3273-273.15)</f>
        <v>0</v>
      </c>
      <c r="O3273" s="70">
        <f t="shared" si="345"/>
        <v>0</v>
      </c>
      <c r="P3273" s="70">
        <f t="shared" si="346"/>
        <v>0</v>
      </c>
      <c r="Q3273" s="70">
        <f t="shared" si="347"/>
        <v>0</v>
      </c>
      <c r="S3273" s="8" t="e">
        <f t="shared" si="348"/>
        <v>#DIV/0!</v>
      </c>
      <c r="U3273" s="8">
        <f t="shared" si="336"/>
        <v>35.003403724578796</v>
      </c>
      <c r="V3273" s="8">
        <f t="shared" si="349"/>
        <v>0</v>
      </c>
      <c r="W3273" s="70">
        <f>SUM($V$2085:V3273)/($A3273-273.15)</f>
        <v>0</v>
      </c>
      <c r="X3273" s="70">
        <f t="shared" si="350"/>
        <v>0</v>
      </c>
      <c r="Y3273" s="70">
        <f t="shared" si="351"/>
        <v>0</v>
      </c>
    </row>
    <row r="3274" spans="1:25" s="8" customFormat="1" x14ac:dyDescent="0.25">
      <c r="A3274" s="70">
        <f t="shared" si="352"/>
        <v>1463.15</v>
      </c>
      <c r="B3274" s="70">
        <f t="shared" si="353"/>
        <v>46.711964848523429</v>
      </c>
      <c r="C3274" s="70">
        <f t="shared" si="339"/>
        <v>36.18488644911892</v>
      </c>
      <c r="D3274" s="70">
        <f t="shared" si="337"/>
        <v>34.769756784989397</v>
      </c>
      <c r="E3274" s="70">
        <f t="shared" si="338"/>
        <v>36.18488644911892</v>
      </c>
      <c r="G3274" s="70">
        <f t="shared" si="340"/>
        <v>0</v>
      </c>
      <c r="H3274" s="70">
        <f>SUM(G$2085:$G3274)/($A3274-273.15)</f>
        <v>0</v>
      </c>
      <c r="I3274" s="70">
        <f t="shared" si="341"/>
        <v>0</v>
      </c>
      <c r="J3274" s="70">
        <f t="shared" si="342"/>
        <v>0</v>
      </c>
      <c r="K3274" s="70">
        <f t="shared" si="343"/>
        <v>0</v>
      </c>
      <c r="M3274" s="70">
        <f t="shared" si="344"/>
        <v>0</v>
      </c>
      <c r="N3274" s="70">
        <f>SUM($M$2085:M3274)/($A3274-273.15)</f>
        <v>0</v>
      </c>
      <c r="O3274" s="70">
        <f t="shared" si="345"/>
        <v>0</v>
      </c>
      <c r="P3274" s="70">
        <f t="shared" si="346"/>
        <v>0</v>
      </c>
      <c r="Q3274" s="70">
        <f t="shared" si="347"/>
        <v>0</v>
      </c>
      <c r="S3274" s="8" t="e">
        <f t="shared" si="348"/>
        <v>#DIV/0!</v>
      </c>
      <c r="U3274" s="8">
        <f t="shared" si="336"/>
        <v>35.005953441521882</v>
      </c>
      <c r="V3274" s="8">
        <f t="shared" si="349"/>
        <v>0</v>
      </c>
      <c r="W3274" s="70">
        <f>SUM($V$2085:V3274)/($A3274-273.15)</f>
        <v>0</v>
      </c>
      <c r="X3274" s="70">
        <f t="shared" si="350"/>
        <v>0</v>
      </c>
      <c r="Y3274" s="70">
        <f t="shared" si="351"/>
        <v>0</v>
      </c>
    </row>
    <row r="3275" spans="1:25" s="8" customFormat="1" x14ac:dyDescent="0.25">
      <c r="A3275" s="70">
        <f t="shared" si="352"/>
        <v>1464.15</v>
      </c>
      <c r="B3275" s="70">
        <f t="shared" si="353"/>
        <v>46.722274177875455</v>
      </c>
      <c r="C3275" s="70">
        <f t="shared" si="339"/>
        <v>36.18813173607586</v>
      </c>
      <c r="D3275" s="70">
        <f t="shared" si="337"/>
        <v>34.772845518319414</v>
      </c>
      <c r="E3275" s="70">
        <f t="shared" si="338"/>
        <v>36.18813173607586</v>
      </c>
      <c r="G3275" s="70">
        <f t="shared" si="340"/>
        <v>0</v>
      </c>
      <c r="H3275" s="70">
        <f>SUM(G$2085:$G3275)/($A3275-273.15)</f>
        <v>0</v>
      </c>
      <c r="I3275" s="70">
        <f t="shared" si="341"/>
        <v>0</v>
      </c>
      <c r="J3275" s="70">
        <f t="shared" si="342"/>
        <v>0</v>
      </c>
      <c r="K3275" s="70">
        <f t="shared" si="343"/>
        <v>0</v>
      </c>
      <c r="M3275" s="70">
        <f t="shared" si="344"/>
        <v>0</v>
      </c>
      <c r="N3275" s="70">
        <f>SUM($M$2085:M3275)/($A3275-273.15)</f>
        <v>0</v>
      </c>
      <c r="O3275" s="70">
        <f t="shared" si="345"/>
        <v>0</v>
      </c>
      <c r="P3275" s="70">
        <f t="shared" si="346"/>
        <v>0</v>
      </c>
      <c r="Q3275" s="70">
        <f t="shared" si="347"/>
        <v>0</v>
      </c>
      <c r="S3275" s="8" t="e">
        <f t="shared" si="348"/>
        <v>#DIV/0!</v>
      </c>
      <c r="U3275" s="8">
        <f t="shared" si="336"/>
        <v>35.008500295148352</v>
      </c>
      <c r="V3275" s="8">
        <f t="shared" si="349"/>
        <v>0</v>
      </c>
      <c r="W3275" s="70">
        <f>SUM($V$2085:V3275)/($A3275-273.15)</f>
        <v>0</v>
      </c>
      <c r="X3275" s="70">
        <f t="shared" si="350"/>
        <v>0</v>
      </c>
      <c r="Y3275" s="70">
        <f t="shared" si="351"/>
        <v>0</v>
      </c>
    </row>
    <row r="3276" spans="1:25" s="8" customFormat="1" x14ac:dyDescent="0.25">
      <c r="A3276" s="70">
        <f t="shared" si="352"/>
        <v>1465.15</v>
      </c>
      <c r="B3276" s="70">
        <f t="shared" si="353"/>
        <v>46.732576615549171</v>
      </c>
      <c r="C3276" s="70">
        <f t="shared" si="339"/>
        <v>36.191375879893037</v>
      </c>
      <c r="D3276" s="70">
        <f t="shared" si="337"/>
        <v>34.775927882301438</v>
      </c>
      <c r="E3276" s="70">
        <f t="shared" si="338"/>
        <v>36.191375879893037</v>
      </c>
      <c r="G3276" s="70">
        <f t="shared" si="340"/>
        <v>0</v>
      </c>
      <c r="H3276" s="70">
        <f>SUM(G$2085:$G3276)/($A3276-273.15)</f>
        <v>0</v>
      </c>
      <c r="I3276" s="70">
        <f t="shared" si="341"/>
        <v>0</v>
      </c>
      <c r="J3276" s="70">
        <f t="shared" si="342"/>
        <v>0</v>
      </c>
      <c r="K3276" s="70">
        <f t="shared" si="343"/>
        <v>0</v>
      </c>
      <c r="M3276" s="70">
        <f t="shared" si="344"/>
        <v>0</v>
      </c>
      <c r="N3276" s="70">
        <f>SUM($M$2085:M3276)/($A3276-273.15)</f>
        <v>0</v>
      </c>
      <c r="O3276" s="70">
        <f t="shared" si="345"/>
        <v>0</v>
      </c>
      <c r="P3276" s="70">
        <f t="shared" si="346"/>
        <v>0</v>
      </c>
      <c r="Q3276" s="70">
        <f t="shared" si="347"/>
        <v>0</v>
      </c>
      <c r="S3276" s="8" t="e">
        <f t="shared" si="348"/>
        <v>#DIV/0!</v>
      </c>
      <c r="U3276" s="8">
        <f t="shared" si="336"/>
        <v>35.011044292006332</v>
      </c>
      <c r="V3276" s="8">
        <f t="shared" si="349"/>
        <v>0</v>
      </c>
      <c r="W3276" s="70">
        <f>SUM($V$2085:V3276)/($A3276-273.15)</f>
        <v>0</v>
      </c>
      <c r="X3276" s="70">
        <f t="shared" si="350"/>
        <v>0</v>
      </c>
      <c r="Y3276" s="70">
        <f t="shared" si="351"/>
        <v>0</v>
      </c>
    </row>
    <row r="3277" spans="1:25" s="8" customFormat="1" x14ac:dyDescent="0.25">
      <c r="A3277" s="70">
        <f t="shared" si="352"/>
        <v>1466.15</v>
      </c>
      <c r="B3277" s="70">
        <f t="shared" si="353"/>
        <v>46.742872158521848</v>
      </c>
      <c r="C3277" s="70">
        <f t="shared" si="339"/>
        <v>36.194618881588127</v>
      </c>
      <c r="D3277" s="70">
        <f t="shared" si="337"/>
        <v>34.779003875820969</v>
      </c>
      <c r="E3277" s="70">
        <f t="shared" si="338"/>
        <v>36.194618881588127</v>
      </c>
      <c r="G3277" s="70">
        <f t="shared" si="340"/>
        <v>0</v>
      </c>
      <c r="H3277" s="70">
        <f>SUM(G$2085:$G3277)/($A3277-273.15)</f>
        <v>0</v>
      </c>
      <c r="I3277" s="70">
        <f t="shared" si="341"/>
        <v>0</v>
      </c>
      <c r="J3277" s="70">
        <f t="shared" si="342"/>
        <v>0</v>
      </c>
      <c r="K3277" s="70">
        <f t="shared" si="343"/>
        <v>0</v>
      </c>
      <c r="M3277" s="70">
        <f t="shared" si="344"/>
        <v>0</v>
      </c>
      <c r="N3277" s="70">
        <f>SUM($M$2085:M3277)/($A3277-273.15)</f>
        <v>0</v>
      </c>
      <c r="O3277" s="70">
        <f t="shared" si="345"/>
        <v>0</v>
      </c>
      <c r="P3277" s="70">
        <f t="shared" si="346"/>
        <v>0</v>
      </c>
      <c r="Q3277" s="70">
        <f t="shared" si="347"/>
        <v>0</v>
      </c>
      <c r="S3277" s="8" t="e">
        <f t="shared" si="348"/>
        <v>#DIV/0!</v>
      </c>
      <c r="U3277" s="8">
        <f t="shared" si="336"/>
        <v>35.013585438621632</v>
      </c>
      <c r="V3277" s="8">
        <f t="shared" si="349"/>
        <v>0</v>
      </c>
      <c r="W3277" s="70">
        <f>SUM($V$2085:V3277)/($A3277-273.15)</f>
        <v>0</v>
      </c>
      <c r="X3277" s="70">
        <f t="shared" si="350"/>
        <v>0</v>
      </c>
      <c r="Y3277" s="70">
        <f t="shared" si="351"/>
        <v>0</v>
      </c>
    </row>
    <row r="3278" spans="1:25" s="8" customFormat="1" x14ac:dyDescent="0.25">
      <c r="A3278" s="70">
        <f t="shared" si="352"/>
        <v>1467.15</v>
      </c>
      <c r="B3278" s="70">
        <f t="shared" si="353"/>
        <v>46.753160803781078</v>
      </c>
      <c r="C3278" s="70">
        <f t="shared" si="339"/>
        <v>36.197860742175315</v>
      </c>
      <c r="D3278" s="70">
        <f t="shared" si="337"/>
        <v>34.78207349776725</v>
      </c>
      <c r="E3278" s="70">
        <f t="shared" si="338"/>
        <v>36.197860742175315</v>
      </c>
      <c r="G3278" s="70">
        <f t="shared" si="340"/>
        <v>0</v>
      </c>
      <c r="H3278" s="70">
        <f>SUM(G$2085:$G3278)/($A3278-273.15)</f>
        <v>0</v>
      </c>
      <c r="I3278" s="70">
        <f t="shared" si="341"/>
        <v>0</v>
      </c>
      <c r="J3278" s="70">
        <f t="shared" si="342"/>
        <v>0</v>
      </c>
      <c r="K3278" s="70">
        <f t="shared" si="343"/>
        <v>0</v>
      </c>
      <c r="M3278" s="70">
        <f t="shared" si="344"/>
        <v>0</v>
      </c>
      <c r="N3278" s="70">
        <f>SUM($M$2085:M3278)/($A3278-273.15)</f>
        <v>0</v>
      </c>
      <c r="O3278" s="70">
        <f t="shared" si="345"/>
        <v>0</v>
      </c>
      <c r="P3278" s="70">
        <f t="shared" si="346"/>
        <v>0</v>
      </c>
      <c r="Q3278" s="70">
        <f t="shared" si="347"/>
        <v>0</v>
      </c>
      <c r="S3278" s="8" t="e">
        <f t="shared" si="348"/>
        <v>#DIV/0!</v>
      </c>
      <c r="U3278" s="8">
        <f t="shared" si="336"/>
        <v>35.016123741497815</v>
      </c>
      <c r="V3278" s="8">
        <f t="shared" si="349"/>
        <v>0</v>
      </c>
      <c r="W3278" s="70">
        <f>SUM($V$2085:V3278)/($A3278-273.15)</f>
        <v>0</v>
      </c>
      <c r="X3278" s="70">
        <f t="shared" si="350"/>
        <v>0</v>
      </c>
      <c r="Y3278" s="70">
        <f t="shared" si="351"/>
        <v>0</v>
      </c>
    </row>
    <row r="3279" spans="1:25" s="8" customFormat="1" x14ac:dyDescent="0.25">
      <c r="A3279" s="70">
        <f t="shared" si="352"/>
        <v>1468.15</v>
      </c>
      <c r="B3279" s="70">
        <f t="shared" si="353"/>
        <v>46.763442548324655</v>
      </c>
      <c r="C3279" s="70">
        <f t="shared" si="339"/>
        <v>36.201101462665363</v>
      </c>
      <c r="D3279" s="70">
        <f t="shared" si="337"/>
        <v>34.785136747033363</v>
      </c>
      <c r="E3279" s="70">
        <f t="shared" si="338"/>
        <v>36.201101462665363</v>
      </c>
      <c r="G3279" s="70">
        <f t="shared" si="340"/>
        <v>0</v>
      </c>
      <c r="H3279" s="70">
        <f>SUM(G$2085:$G3279)/($A3279-273.15)</f>
        <v>0</v>
      </c>
      <c r="I3279" s="70">
        <f t="shared" si="341"/>
        <v>0</v>
      </c>
      <c r="J3279" s="70">
        <f t="shared" si="342"/>
        <v>0</v>
      </c>
      <c r="K3279" s="70">
        <f t="shared" si="343"/>
        <v>0</v>
      </c>
      <c r="M3279" s="70">
        <f t="shared" si="344"/>
        <v>0</v>
      </c>
      <c r="N3279" s="70">
        <f>SUM($M$2085:M3279)/($A3279-273.15)</f>
        <v>0</v>
      </c>
      <c r="O3279" s="70">
        <f t="shared" si="345"/>
        <v>0</v>
      </c>
      <c r="P3279" s="70">
        <f t="shared" si="346"/>
        <v>0</v>
      </c>
      <c r="Q3279" s="70">
        <f t="shared" si="347"/>
        <v>0</v>
      </c>
      <c r="S3279" s="8" t="e">
        <f t="shared" si="348"/>
        <v>#DIV/0!</v>
      </c>
      <c r="U3279" s="8">
        <f t="shared" si="336"/>
        <v>35.018659207116315</v>
      </c>
      <c r="V3279" s="8">
        <f t="shared" si="349"/>
        <v>0</v>
      </c>
      <c r="W3279" s="70">
        <f>SUM($V$2085:V3279)/($A3279-273.15)</f>
        <v>0</v>
      </c>
      <c r="X3279" s="70">
        <f t="shared" si="350"/>
        <v>0</v>
      </c>
      <c r="Y3279" s="70">
        <f t="shared" si="351"/>
        <v>0</v>
      </c>
    </row>
    <row r="3280" spans="1:25" s="8" customFormat="1" x14ac:dyDescent="0.25">
      <c r="A3280" s="70">
        <f t="shared" si="352"/>
        <v>1469.15</v>
      </c>
      <c r="B3280" s="70">
        <f t="shared" si="353"/>
        <v>46.773717389160616</v>
      </c>
      <c r="C3280" s="70">
        <f t="shared" si="339"/>
        <v>36.204341044065551</v>
      </c>
      <c r="D3280" s="70">
        <f t="shared" si="337"/>
        <v>34.788193622516147</v>
      </c>
      <c r="E3280" s="70">
        <f t="shared" si="338"/>
        <v>36.204341044065551</v>
      </c>
      <c r="G3280" s="70">
        <f t="shared" si="340"/>
        <v>0</v>
      </c>
      <c r="H3280" s="70">
        <f>SUM(G$2085:$G3280)/($A3280-273.15)</f>
        <v>0</v>
      </c>
      <c r="I3280" s="70">
        <f t="shared" si="341"/>
        <v>0</v>
      </c>
      <c r="J3280" s="70">
        <f t="shared" si="342"/>
        <v>0</v>
      </c>
      <c r="K3280" s="70">
        <f t="shared" si="343"/>
        <v>0</v>
      </c>
      <c r="M3280" s="70">
        <f t="shared" si="344"/>
        <v>0</v>
      </c>
      <c r="N3280" s="70">
        <f>SUM($M$2085:M3280)/($A3280-273.15)</f>
        <v>0</v>
      </c>
      <c r="O3280" s="70">
        <f t="shared" si="345"/>
        <v>0</v>
      </c>
      <c r="P3280" s="70">
        <f t="shared" si="346"/>
        <v>0</v>
      </c>
      <c r="Q3280" s="70">
        <f t="shared" si="347"/>
        <v>0</v>
      </c>
      <c r="S3280" s="8" t="e">
        <f t="shared" si="348"/>
        <v>#DIV/0!</v>
      </c>
      <c r="U3280" s="8">
        <f t="shared" si="336"/>
        <v>35.021191841936528</v>
      </c>
      <c r="V3280" s="8">
        <f t="shared" si="349"/>
        <v>0</v>
      </c>
      <c r="W3280" s="70">
        <f>SUM($V$2085:V3280)/($A3280-273.15)</f>
        <v>0</v>
      </c>
      <c r="X3280" s="70">
        <f t="shared" si="350"/>
        <v>0</v>
      </c>
      <c r="Y3280" s="70">
        <f t="shared" si="351"/>
        <v>0</v>
      </c>
    </row>
    <row r="3281" spans="1:25" s="8" customFormat="1" x14ac:dyDescent="0.25">
      <c r="A3281" s="70">
        <f t="shared" si="352"/>
        <v>1470.15</v>
      </c>
      <c r="B3281" s="70">
        <f t="shared" si="353"/>
        <v>46.783985323307192</v>
      </c>
      <c r="C3281" s="70">
        <f t="shared" si="339"/>
        <v>36.207579487379796</v>
      </c>
      <c r="D3281" s="70">
        <f t="shared" si="337"/>
        <v>34.791244123116158</v>
      </c>
      <c r="E3281" s="70">
        <f t="shared" si="338"/>
        <v>36.207579487379796</v>
      </c>
      <c r="G3281" s="70">
        <f t="shared" si="340"/>
        <v>0</v>
      </c>
      <c r="H3281" s="70">
        <f>SUM(G$2085:$G3281)/($A3281-273.15)</f>
        <v>0</v>
      </c>
      <c r="I3281" s="70">
        <f t="shared" si="341"/>
        <v>0</v>
      </c>
      <c r="J3281" s="70">
        <f t="shared" si="342"/>
        <v>0</v>
      </c>
      <c r="K3281" s="70">
        <f t="shared" si="343"/>
        <v>0</v>
      </c>
      <c r="M3281" s="70">
        <f t="shared" si="344"/>
        <v>0</v>
      </c>
      <c r="N3281" s="70">
        <f>SUM($M$2085:M3281)/($A3281-273.15)</f>
        <v>0</v>
      </c>
      <c r="O3281" s="70">
        <f t="shared" si="345"/>
        <v>0</v>
      </c>
      <c r="P3281" s="70">
        <f t="shared" si="346"/>
        <v>0</v>
      </c>
      <c r="Q3281" s="70">
        <f t="shared" si="347"/>
        <v>0</v>
      </c>
      <c r="S3281" s="8" t="e">
        <f t="shared" si="348"/>
        <v>#DIV/0!</v>
      </c>
      <c r="U3281" s="8">
        <f t="shared" si="336"/>
        <v>35.023721652395864</v>
      </c>
      <c r="V3281" s="8">
        <f t="shared" si="349"/>
        <v>0</v>
      </c>
      <c r="W3281" s="70">
        <f>SUM($V$2085:V3281)/($A3281-273.15)</f>
        <v>0</v>
      </c>
      <c r="X3281" s="70">
        <f t="shared" si="350"/>
        <v>0</v>
      </c>
      <c r="Y3281" s="70">
        <f t="shared" si="351"/>
        <v>0</v>
      </c>
    </row>
    <row r="3282" spans="1:25" s="8" customFormat="1" x14ac:dyDescent="0.25">
      <c r="A3282" s="70">
        <f t="shared" si="352"/>
        <v>1471.15</v>
      </c>
      <c r="B3282" s="70">
        <f t="shared" si="353"/>
        <v>46.794246347792722</v>
      </c>
      <c r="C3282" s="70">
        <f t="shared" si="339"/>
        <v>36.210816793608551</v>
      </c>
      <c r="D3282" s="70">
        <f t="shared" si="337"/>
        <v>34.794288247737711</v>
      </c>
      <c r="E3282" s="70">
        <f t="shared" si="338"/>
        <v>36.210816793608551</v>
      </c>
      <c r="G3282" s="70">
        <f t="shared" si="340"/>
        <v>0</v>
      </c>
      <c r="H3282" s="70">
        <f>SUM(G$2085:$G3282)/($A3282-273.15)</f>
        <v>0</v>
      </c>
      <c r="I3282" s="70">
        <f t="shared" si="341"/>
        <v>0</v>
      </c>
      <c r="J3282" s="70">
        <f t="shared" si="342"/>
        <v>0</v>
      </c>
      <c r="K3282" s="70">
        <f t="shared" si="343"/>
        <v>0</v>
      </c>
      <c r="M3282" s="70">
        <f t="shared" si="344"/>
        <v>0</v>
      </c>
      <c r="N3282" s="70">
        <f>SUM($M$2085:M3282)/($A3282-273.15)</f>
        <v>0</v>
      </c>
      <c r="O3282" s="70">
        <f t="shared" si="345"/>
        <v>0</v>
      </c>
      <c r="P3282" s="70">
        <f t="shared" si="346"/>
        <v>0</v>
      </c>
      <c r="Q3282" s="70">
        <f t="shared" si="347"/>
        <v>0</v>
      </c>
      <c r="S3282" s="8" t="e">
        <f t="shared" si="348"/>
        <v>#DIV/0!</v>
      </c>
      <c r="U3282" s="8">
        <f t="shared" si="336"/>
        <v>35.026248644909863</v>
      </c>
      <c r="V3282" s="8">
        <f t="shared" si="349"/>
        <v>0</v>
      </c>
      <c r="W3282" s="70">
        <f>SUM($V$2085:V3282)/($A3282-273.15)</f>
        <v>0</v>
      </c>
      <c r="X3282" s="70">
        <f t="shared" si="350"/>
        <v>0</v>
      </c>
      <c r="Y3282" s="70">
        <f t="shared" si="351"/>
        <v>0</v>
      </c>
    </row>
    <row r="3283" spans="1:25" s="8" customFormat="1" x14ac:dyDescent="0.25">
      <c r="A3283" s="70">
        <f t="shared" si="352"/>
        <v>1472.15</v>
      </c>
      <c r="B3283" s="70">
        <f t="shared" si="353"/>
        <v>46.804500459655621</v>
      </c>
      <c r="C3283" s="70">
        <f t="shared" si="339"/>
        <v>36.214052963748891</v>
      </c>
      <c r="D3283" s="70">
        <f t="shared" si="337"/>
        <v>34.797325995288844</v>
      </c>
      <c r="E3283" s="70">
        <f t="shared" si="338"/>
        <v>36.214052963748891</v>
      </c>
      <c r="G3283" s="70">
        <f t="shared" si="340"/>
        <v>0</v>
      </c>
      <c r="H3283" s="70">
        <f>SUM(G$2085:$G3283)/($A3283-273.15)</f>
        <v>0</v>
      </c>
      <c r="I3283" s="70">
        <f t="shared" si="341"/>
        <v>0</v>
      </c>
      <c r="J3283" s="70">
        <f t="shared" si="342"/>
        <v>0</v>
      </c>
      <c r="K3283" s="70">
        <f t="shared" si="343"/>
        <v>0</v>
      </c>
      <c r="M3283" s="70">
        <f t="shared" si="344"/>
        <v>0</v>
      </c>
      <c r="N3283" s="70">
        <f>SUM($M$2085:M3283)/($A3283-273.15)</f>
        <v>0</v>
      </c>
      <c r="O3283" s="70">
        <f t="shared" si="345"/>
        <v>0</v>
      </c>
      <c r="P3283" s="70">
        <f t="shared" si="346"/>
        <v>0</v>
      </c>
      <c r="Q3283" s="70">
        <f t="shared" si="347"/>
        <v>0</v>
      </c>
      <c r="S3283" s="8" t="e">
        <f t="shared" si="348"/>
        <v>#DIV/0!</v>
      </c>
      <c r="U3283" s="8">
        <f t="shared" si="336"/>
        <v>35.028772825872309</v>
      </c>
      <c r="V3283" s="8">
        <f t="shared" si="349"/>
        <v>0</v>
      </c>
      <c r="W3283" s="70">
        <f>SUM($V$2085:V3283)/($A3283-273.15)</f>
        <v>0</v>
      </c>
      <c r="X3283" s="70">
        <f t="shared" si="350"/>
        <v>0</v>
      </c>
      <c r="Y3283" s="70">
        <f t="shared" si="351"/>
        <v>0</v>
      </c>
    </row>
    <row r="3284" spans="1:25" s="8" customFormat="1" x14ac:dyDescent="0.25">
      <c r="A3284" s="70">
        <f t="shared" si="352"/>
        <v>1473.15</v>
      </c>
      <c r="B3284" s="70">
        <f t="shared" si="353"/>
        <v>46.81474765594438</v>
      </c>
      <c r="C3284" s="70">
        <f t="shared" si="339"/>
        <v>36.217287998794497</v>
      </c>
      <c r="D3284" s="70">
        <f t="shared" si="337"/>
        <v>34.800357364681297</v>
      </c>
      <c r="E3284" s="70">
        <f t="shared" si="338"/>
        <v>36.217287998794497</v>
      </c>
      <c r="G3284" s="70">
        <f t="shared" si="340"/>
        <v>0</v>
      </c>
      <c r="H3284" s="70">
        <f>SUM(G$2085:$G3284)/($A3284-273.15)</f>
        <v>0</v>
      </c>
      <c r="I3284" s="70">
        <f t="shared" si="341"/>
        <v>0</v>
      </c>
      <c r="J3284" s="70">
        <f t="shared" si="342"/>
        <v>0</v>
      </c>
      <c r="K3284" s="70">
        <f t="shared" si="343"/>
        <v>0</v>
      </c>
      <c r="M3284" s="70">
        <f t="shared" si="344"/>
        <v>0</v>
      </c>
      <c r="N3284" s="70">
        <f>SUM($M$2085:M3284)/($A3284-273.15)</f>
        <v>0</v>
      </c>
      <c r="O3284" s="70">
        <f t="shared" si="345"/>
        <v>0</v>
      </c>
      <c r="P3284" s="70">
        <f t="shared" si="346"/>
        <v>0</v>
      </c>
      <c r="Q3284" s="70">
        <f t="shared" si="347"/>
        <v>0</v>
      </c>
      <c r="S3284" s="8" t="e">
        <f t="shared" si="348"/>
        <v>#DIV/0!</v>
      </c>
      <c r="U3284" s="8">
        <f t="shared" si="336"/>
        <v>35.031294201655257</v>
      </c>
      <c r="V3284" s="8">
        <f t="shared" si="349"/>
        <v>0</v>
      </c>
      <c r="W3284" s="70">
        <f>SUM($V$2085:V3284)/($A3284-273.15)</f>
        <v>0</v>
      </c>
      <c r="X3284" s="70">
        <f t="shared" si="350"/>
        <v>0</v>
      </c>
      <c r="Y3284" s="70">
        <f t="shared" si="351"/>
        <v>0</v>
      </c>
    </row>
    <row r="3285" spans="1:25" s="8" customFormat="1" x14ac:dyDescent="0.25">
      <c r="A3285" s="70">
        <f t="shared" si="352"/>
        <v>1474.15</v>
      </c>
      <c r="B3285" s="70">
        <f t="shared" si="353"/>
        <v>46.824987933717495</v>
      </c>
      <c r="C3285" s="70">
        <f t="shared" si="339"/>
        <v>36.220521899735708</v>
      </c>
      <c r="D3285" s="70">
        <f t="shared" si="337"/>
        <v>34.803382354830497</v>
      </c>
      <c r="E3285" s="70">
        <f t="shared" si="338"/>
        <v>36.220521899735708</v>
      </c>
      <c r="G3285" s="70">
        <f t="shared" si="340"/>
        <v>0</v>
      </c>
      <c r="H3285" s="70">
        <f>SUM(G$2085:$G3285)/($A3285-273.15)</f>
        <v>0</v>
      </c>
      <c r="I3285" s="70">
        <f t="shared" si="341"/>
        <v>0</v>
      </c>
      <c r="J3285" s="70">
        <f t="shared" si="342"/>
        <v>0</v>
      </c>
      <c r="K3285" s="70">
        <f t="shared" si="343"/>
        <v>0</v>
      </c>
      <c r="M3285" s="70">
        <f t="shared" si="344"/>
        <v>0</v>
      </c>
      <c r="N3285" s="70">
        <f>SUM($M$2085:M3285)/($A3285-273.15)</f>
        <v>0</v>
      </c>
      <c r="O3285" s="70">
        <f t="shared" si="345"/>
        <v>0</v>
      </c>
      <c r="P3285" s="70">
        <f t="shared" si="346"/>
        <v>0</v>
      </c>
      <c r="Q3285" s="70">
        <f t="shared" si="347"/>
        <v>0</v>
      </c>
      <c r="S3285" s="8" t="e">
        <f t="shared" si="348"/>
        <v>#DIV/0!</v>
      </c>
      <c r="U3285" s="8">
        <f t="shared" si="336"/>
        <v>35.033812778609182</v>
      </c>
      <c r="V3285" s="8">
        <f t="shared" si="349"/>
        <v>0</v>
      </c>
      <c r="W3285" s="70">
        <f>SUM($V$2085:V3285)/($A3285-273.15)</f>
        <v>0</v>
      </c>
      <c r="X3285" s="70">
        <f t="shared" si="350"/>
        <v>0</v>
      </c>
      <c r="Y3285" s="70">
        <f t="shared" si="351"/>
        <v>0</v>
      </c>
    </row>
    <row r="3286" spans="1:25" s="8" customFormat="1" x14ac:dyDescent="0.25">
      <c r="A3286" s="70">
        <f t="shared" si="352"/>
        <v>1475.15</v>
      </c>
      <c r="B3286" s="70">
        <f t="shared" si="353"/>
        <v>46.835221290043393</v>
      </c>
      <c r="C3286" s="70">
        <f t="shared" si="339"/>
        <v>36.22375466755949</v>
      </c>
      <c r="D3286" s="70">
        <f t="shared" si="337"/>
        <v>34.806400964655538</v>
      </c>
      <c r="E3286" s="70">
        <f t="shared" si="338"/>
        <v>36.22375466755949</v>
      </c>
      <c r="G3286" s="70">
        <f t="shared" si="340"/>
        <v>0</v>
      </c>
      <c r="H3286" s="70">
        <f>SUM(G$2085:$G3286)/($A3286-273.15)</f>
        <v>0</v>
      </c>
      <c r="I3286" s="70">
        <f t="shared" si="341"/>
        <v>0</v>
      </c>
      <c r="J3286" s="70">
        <f t="shared" si="342"/>
        <v>0</v>
      </c>
      <c r="K3286" s="70">
        <f t="shared" si="343"/>
        <v>0</v>
      </c>
      <c r="M3286" s="70">
        <f t="shared" si="344"/>
        <v>0</v>
      </c>
      <c r="N3286" s="70">
        <f>SUM($M$2085:M3286)/($A3286-273.15)</f>
        <v>0</v>
      </c>
      <c r="O3286" s="70">
        <f t="shared" si="345"/>
        <v>0</v>
      </c>
      <c r="P3286" s="70">
        <f t="shared" si="346"/>
        <v>0</v>
      </c>
      <c r="Q3286" s="70">
        <f t="shared" si="347"/>
        <v>0</v>
      </c>
      <c r="S3286" s="8" t="e">
        <f t="shared" si="348"/>
        <v>#DIV/0!</v>
      </c>
      <c r="U3286" s="8">
        <f t="shared" si="336"/>
        <v>35.03632856306303</v>
      </c>
      <c r="V3286" s="8">
        <f t="shared" si="349"/>
        <v>0</v>
      </c>
      <c r="W3286" s="70">
        <f>SUM($V$2085:V3286)/($A3286-273.15)</f>
        <v>0</v>
      </c>
      <c r="X3286" s="70">
        <f t="shared" si="350"/>
        <v>0</v>
      </c>
      <c r="Y3286" s="70">
        <f t="shared" si="351"/>
        <v>0</v>
      </c>
    </row>
    <row r="3287" spans="1:25" s="8" customFormat="1" x14ac:dyDescent="0.25">
      <c r="A3287" s="70">
        <f t="shared" si="352"/>
        <v>1476.15</v>
      </c>
      <c r="B3287" s="70">
        <f t="shared" si="353"/>
        <v>46.845447722000479</v>
      </c>
      <c r="C3287" s="70">
        <f t="shared" si="339"/>
        <v>36.226986303249461</v>
      </c>
      <c r="D3287" s="70">
        <f t="shared" si="337"/>
        <v>34.80941319307918</v>
      </c>
      <c r="E3287" s="70">
        <f t="shared" si="338"/>
        <v>36.226986303249461</v>
      </c>
      <c r="G3287" s="70">
        <f t="shared" si="340"/>
        <v>0</v>
      </c>
      <c r="H3287" s="70">
        <f>SUM(G$2085:$G3287)/($A3287-273.15)</f>
        <v>0</v>
      </c>
      <c r="I3287" s="70">
        <f t="shared" si="341"/>
        <v>0</v>
      </c>
      <c r="J3287" s="70">
        <f t="shared" si="342"/>
        <v>0</v>
      </c>
      <c r="K3287" s="70">
        <f t="shared" si="343"/>
        <v>0</v>
      </c>
      <c r="M3287" s="70">
        <f t="shared" si="344"/>
        <v>0</v>
      </c>
      <c r="N3287" s="70">
        <f>SUM($M$2085:M3287)/($A3287-273.15)</f>
        <v>0</v>
      </c>
      <c r="O3287" s="70">
        <f t="shared" si="345"/>
        <v>0</v>
      </c>
      <c r="P3287" s="70">
        <f t="shared" si="346"/>
        <v>0</v>
      </c>
      <c r="Q3287" s="70">
        <f t="shared" si="347"/>
        <v>0</v>
      </c>
      <c r="S3287" s="8" t="e">
        <f t="shared" si="348"/>
        <v>#DIV/0!</v>
      </c>
      <c r="U3287" s="8">
        <f t="shared" si="336"/>
        <v>35.038841561324325</v>
      </c>
      <c r="V3287" s="8">
        <f t="shared" si="349"/>
        <v>0</v>
      </c>
      <c r="W3287" s="70">
        <f>SUM($V$2085:V3287)/($A3287-273.15)</f>
        <v>0</v>
      </c>
      <c r="X3287" s="70">
        <f t="shared" si="350"/>
        <v>0</v>
      </c>
      <c r="Y3287" s="70">
        <f t="shared" si="351"/>
        <v>0</v>
      </c>
    </row>
    <row r="3288" spans="1:25" s="8" customFormat="1" x14ac:dyDescent="0.25">
      <c r="A3288" s="70">
        <f t="shared" si="352"/>
        <v>1477.15</v>
      </c>
      <c r="B3288" s="70">
        <f t="shared" si="353"/>
        <v>46.855667226677021</v>
      </c>
      <c r="C3288" s="70">
        <f t="shared" si="339"/>
        <v>36.230216807785915</v>
      </c>
      <c r="D3288" s="70">
        <f t="shared" si="337"/>
        <v>34.812419039027851</v>
      </c>
      <c r="E3288" s="70">
        <f t="shared" si="338"/>
        <v>36.230216807785915</v>
      </c>
      <c r="G3288" s="70">
        <f t="shared" si="340"/>
        <v>0</v>
      </c>
      <c r="H3288" s="70">
        <f>SUM(G$2085:$G3288)/($A3288-273.15)</f>
        <v>0</v>
      </c>
      <c r="I3288" s="70">
        <f t="shared" si="341"/>
        <v>0</v>
      </c>
      <c r="J3288" s="70">
        <f t="shared" si="342"/>
        <v>0</v>
      </c>
      <c r="K3288" s="70">
        <f t="shared" si="343"/>
        <v>0</v>
      </c>
      <c r="M3288" s="70">
        <f t="shared" si="344"/>
        <v>0</v>
      </c>
      <c r="N3288" s="70">
        <f>SUM($M$2085:M3288)/($A3288-273.15)</f>
        <v>0</v>
      </c>
      <c r="O3288" s="70">
        <f t="shared" si="345"/>
        <v>0</v>
      </c>
      <c r="P3288" s="70">
        <f t="shared" si="346"/>
        <v>0</v>
      </c>
      <c r="Q3288" s="70">
        <f t="shared" si="347"/>
        <v>0</v>
      </c>
      <c r="S3288" s="8" t="e">
        <f t="shared" si="348"/>
        <v>#DIV/0!</v>
      </c>
      <c r="U3288" s="8">
        <f t="shared" si="336"/>
        <v>35.041351779679239</v>
      </c>
      <c r="V3288" s="8">
        <f t="shared" si="349"/>
        <v>0</v>
      </c>
      <c r="W3288" s="70">
        <f>SUM($V$2085:V3288)/($A3288-273.15)</f>
        <v>0</v>
      </c>
      <c r="X3288" s="70">
        <f t="shared" si="350"/>
        <v>0</v>
      </c>
      <c r="Y3288" s="70">
        <f t="shared" si="351"/>
        <v>0</v>
      </c>
    </row>
    <row r="3289" spans="1:25" s="8" customFormat="1" x14ac:dyDescent="0.25">
      <c r="A3289" s="70">
        <f t="shared" si="352"/>
        <v>1478.15</v>
      </c>
      <c r="B3289" s="70">
        <f t="shared" si="353"/>
        <v>46.865879801171104</v>
      </c>
      <c r="C3289" s="70">
        <f t="shared" si="339"/>
        <v>36.233446182145848</v>
      </c>
      <c r="D3289" s="70">
        <f t="shared" si="337"/>
        <v>34.81541850143158</v>
      </c>
      <c r="E3289" s="70">
        <f t="shared" si="338"/>
        <v>36.233446182145848</v>
      </c>
      <c r="G3289" s="70">
        <f t="shared" si="340"/>
        <v>0</v>
      </c>
      <c r="H3289" s="70">
        <f>SUM(G$2085:$G3289)/($A3289-273.15)</f>
        <v>0</v>
      </c>
      <c r="I3289" s="70">
        <f t="shared" si="341"/>
        <v>0</v>
      </c>
      <c r="J3289" s="70">
        <f t="shared" si="342"/>
        <v>0</v>
      </c>
      <c r="K3289" s="70">
        <f t="shared" si="343"/>
        <v>0</v>
      </c>
      <c r="M3289" s="70">
        <f t="shared" si="344"/>
        <v>0</v>
      </c>
      <c r="N3289" s="70">
        <f>SUM($M$2085:M3289)/($A3289-273.15)</f>
        <v>0</v>
      </c>
      <c r="O3289" s="70">
        <f t="shared" si="345"/>
        <v>0</v>
      </c>
      <c r="P3289" s="70">
        <f t="shared" si="346"/>
        <v>0</v>
      </c>
      <c r="Q3289" s="70">
        <f t="shared" si="347"/>
        <v>0</v>
      </c>
      <c r="S3289" s="8" t="e">
        <f t="shared" si="348"/>
        <v>#DIV/0!</v>
      </c>
      <c r="U3289" s="8">
        <f t="shared" si="336"/>
        <v>35.043859224392698</v>
      </c>
      <c r="V3289" s="8">
        <f t="shared" si="349"/>
        <v>0</v>
      </c>
      <c r="W3289" s="70">
        <f>SUM($V$2085:V3289)/($A3289-273.15)</f>
        <v>0</v>
      </c>
      <c r="X3289" s="70">
        <f t="shared" si="350"/>
        <v>0</v>
      </c>
      <c r="Y3289" s="70">
        <f t="shared" si="351"/>
        <v>0</v>
      </c>
    </row>
    <row r="3290" spans="1:25" s="8" customFormat="1" x14ac:dyDescent="0.25">
      <c r="A3290" s="70">
        <f t="shared" si="352"/>
        <v>1479.15</v>
      </c>
      <c r="B3290" s="70">
        <f t="shared" si="353"/>
        <v>46.876085442590657</v>
      </c>
      <c r="C3290" s="70">
        <f t="shared" si="339"/>
        <v>36.236674427302923</v>
      </c>
      <c r="D3290" s="70">
        <f t="shared" si="337"/>
        <v>34.818411579224005</v>
      </c>
      <c r="E3290" s="70">
        <f t="shared" si="338"/>
        <v>36.236674427302923</v>
      </c>
      <c r="G3290" s="70">
        <f t="shared" si="340"/>
        <v>0</v>
      </c>
      <c r="H3290" s="70">
        <f>SUM(G$2085:$G3290)/($A3290-273.15)</f>
        <v>0</v>
      </c>
      <c r="I3290" s="70">
        <f t="shared" si="341"/>
        <v>0</v>
      </c>
      <c r="J3290" s="70">
        <f t="shared" si="342"/>
        <v>0</v>
      </c>
      <c r="K3290" s="70">
        <f t="shared" si="343"/>
        <v>0</v>
      </c>
      <c r="M3290" s="70">
        <f t="shared" si="344"/>
        <v>0</v>
      </c>
      <c r="N3290" s="70">
        <f>SUM($M$2085:M3290)/($A3290-273.15)</f>
        <v>0</v>
      </c>
      <c r="O3290" s="70">
        <f t="shared" si="345"/>
        <v>0</v>
      </c>
      <c r="P3290" s="70">
        <f t="shared" si="346"/>
        <v>0</v>
      </c>
      <c r="Q3290" s="70">
        <f t="shared" si="347"/>
        <v>0</v>
      </c>
      <c r="S3290" s="8" t="e">
        <f t="shared" si="348"/>
        <v>#DIV/0!</v>
      </c>
      <c r="U3290" s="8">
        <f t="shared" si="336"/>
        <v>35.046363901708439</v>
      </c>
      <c r="V3290" s="8">
        <f t="shared" si="349"/>
        <v>0</v>
      </c>
      <c r="W3290" s="70">
        <f>SUM($V$2085:V3290)/($A3290-273.15)</f>
        <v>0</v>
      </c>
      <c r="X3290" s="70">
        <f t="shared" si="350"/>
        <v>0</v>
      </c>
      <c r="Y3290" s="70">
        <f t="shared" si="351"/>
        <v>0</v>
      </c>
    </row>
    <row r="3291" spans="1:25" s="8" customFormat="1" x14ac:dyDescent="0.25">
      <c r="A3291" s="70">
        <f t="shared" si="352"/>
        <v>1480.15</v>
      </c>
      <c r="B3291" s="70">
        <f t="shared" si="353"/>
        <v>46.88628414805337</v>
      </c>
      <c r="C3291" s="70">
        <f t="shared" si="339"/>
        <v>36.239901544227536</v>
      </c>
      <c r="D3291" s="70">
        <f t="shared" si="337"/>
        <v>34.821398271342396</v>
      </c>
      <c r="E3291" s="70">
        <f t="shared" si="338"/>
        <v>36.239901544227536</v>
      </c>
      <c r="G3291" s="70">
        <f t="shared" si="340"/>
        <v>0</v>
      </c>
      <c r="H3291" s="70">
        <f>SUM(G$2085:$G3291)/($A3291-273.15)</f>
        <v>0</v>
      </c>
      <c r="I3291" s="70">
        <f t="shared" si="341"/>
        <v>0</v>
      </c>
      <c r="J3291" s="70">
        <f t="shared" si="342"/>
        <v>0</v>
      </c>
      <c r="K3291" s="70">
        <f t="shared" si="343"/>
        <v>0</v>
      </c>
      <c r="M3291" s="70">
        <f t="shared" si="344"/>
        <v>0</v>
      </c>
      <c r="N3291" s="70">
        <f>SUM($M$2085:M3291)/($A3291-273.15)</f>
        <v>0</v>
      </c>
      <c r="O3291" s="70">
        <f t="shared" si="345"/>
        <v>0</v>
      </c>
      <c r="P3291" s="70">
        <f t="shared" si="346"/>
        <v>0</v>
      </c>
      <c r="Q3291" s="70">
        <f t="shared" si="347"/>
        <v>0</v>
      </c>
      <c r="S3291" s="8" t="e">
        <f t="shared" si="348"/>
        <v>#DIV/0!</v>
      </c>
      <c r="U3291" s="8">
        <f t="shared" si="336"/>
        <v>35.048865817849141</v>
      </c>
      <c r="V3291" s="8">
        <f t="shared" si="349"/>
        <v>0</v>
      </c>
      <c r="W3291" s="70">
        <f>SUM($V$2085:V3291)/($A3291-273.15)</f>
        <v>0</v>
      </c>
      <c r="X3291" s="70">
        <f t="shared" si="350"/>
        <v>0</v>
      </c>
      <c r="Y3291" s="70">
        <f t="shared" si="351"/>
        <v>0</v>
      </c>
    </row>
    <row r="3292" spans="1:25" s="8" customFormat="1" x14ac:dyDescent="0.25">
      <c r="A3292" s="70">
        <f t="shared" si="352"/>
        <v>1481.15</v>
      </c>
      <c r="B3292" s="70">
        <f t="shared" si="353"/>
        <v>46.896475914686647</v>
      </c>
      <c r="C3292" s="70">
        <f t="shared" si="339"/>
        <v>36.243127533886806</v>
      </c>
      <c r="D3292" s="70">
        <f t="shared" si="337"/>
        <v>34.824378576727582</v>
      </c>
      <c r="E3292" s="70">
        <f t="shared" si="338"/>
        <v>36.243127533886806</v>
      </c>
      <c r="G3292" s="70">
        <f t="shared" si="340"/>
        <v>0</v>
      </c>
      <c r="H3292" s="70">
        <f>SUM(G$2085:$G3292)/($A3292-273.15)</f>
        <v>0</v>
      </c>
      <c r="I3292" s="70">
        <f t="shared" si="341"/>
        <v>0</v>
      </c>
      <c r="J3292" s="70">
        <f t="shared" si="342"/>
        <v>0</v>
      </c>
      <c r="K3292" s="70">
        <f t="shared" si="343"/>
        <v>0</v>
      </c>
      <c r="M3292" s="70">
        <f t="shared" si="344"/>
        <v>0</v>
      </c>
      <c r="N3292" s="70">
        <f>SUM($M$2085:M3292)/($A3292-273.15)</f>
        <v>0</v>
      </c>
      <c r="O3292" s="70">
        <f t="shared" si="345"/>
        <v>0</v>
      </c>
      <c r="P3292" s="70">
        <f t="shared" si="346"/>
        <v>0</v>
      </c>
      <c r="Q3292" s="70">
        <f t="shared" si="347"/>
        <v>0</v>
      </c>
      <c r="S3292" s="8" t="e">
        <f t="shared" si="348"/>
        <v>#DIV/0!</v>
      </c>
      <c r="U3292" s="8">
        <f t="shared" si="336"/>
        <v>35.051364979016469</v>
      </c>
      <c r="V3292" s="8">
        <f t="shared" si="349"/>
        <v>0</v>
      </c>
      <c r="W3292" s="70">
        <f>SUM($V$2085:V3292)/($A3292-273.15)</f>
        <v>0</v>
      </c>
      <c r="X3292" s="70">
        <f t="shared" si="350"/>
        <v>0</v>
      </c>
      <c r="Y3292" s="70">
        <f t="shared" si="351"/>
        <v>0</v>
      </c>
    </row>
    <row r="3293" spans="1:25" s="8" customFormat="1" x14ac:dyDescent="0.25">
      <c r="A3293" s="70">
        <f t="shared" si="352"/>
        <v>1482.15</v>
      </c>
      <c r="B3293" s="70">
        <f t="shared" si="353"/>
        <v>46.906660739627597</v>
      </c>
      <c r="C3293" s="70">
        <f t="shared" si="339"/>
        <v>36.246352397244593</v>
      </c>
      <c r="D3293" s="70">
        <f t="shared" si="337"/>
        <v>34.827352494323982</v>
      </c>
      <c r="E3293" s="70">
        <f t="shared" si="338"/>
        <v>36.246352397244593</v>
      </c>
      <c r="G3293" s="70">
        <f t="shared" si="340"/>
        <v>0</v>
      </c>
      <c r="H3293" s="70">
        <f>SUM(G$2085:$G3293)/($A3293-273.15)</f>
        <v>0</v>
      </c>
      <c r="I3293" s="70">
        <f t="shared" si="341"/>
        <v>0</v>
      </c>
      <c r="J3293" s="70">
        <f t="shared" si="342"/>
        <v>0</v>
      </c>
      <c r="K3293" s="70">
        <f t="shared" si="343"/>
        <v>0</v>
      </c>
      <c r="M3293" s="70">
        <f t="shared" si="344"/>
        <v>0</v>
      </c>
      <c r="N3293" s="70">
        <f>SUM($M$2085:M3293)/($A3293-273.15)</f>
        <v>0</v>
      </c>
      <c r="O3293" s="70">
        <f t="shared" si="345"/>
        <v>0</v>
      </c>
      <c r="P3293" s="70">
        <f t="shared" si="346"/>
        <v>0</v>
      </c>
      <c r="Q3293" s="70">
        <f t="shared" si="347"/>
        <v>0</v>
      </c>
      <c r="S3293" s="8" t="e">
        <f t="shared" si="348"/>
        <v>#DIV/0!</v>
      </c>
      <c r="U3293" s="8">
        <f t="shared" si="336"/>
        <v>35.053861391391166</v>
      </c>
      <c r="V3293" s="8">
        <f t="shared" si="349"/>
        <v>0</v>
      </c>
      <c r="W3293" s="70">
        <f>SUM($V$2085:V3293)/($A3293-273.15)</f>
        <v>0</v>
      </c>
      <c r="X3293" s="70">
        <f t="shared" si="350"/>
        <v>0</v>
      </c>
      <c r="Y3293" s="70">
        <f t="shared" si="351"/>
        <v>0</v>
      </c>
    </row>
    <row r="3294" spans="1:25" s="8" customFormat="1" x14ac:dyDescent="0.25">
      <c r="A3294" s="70">
        <f t="shared" si="352"/>
        <v>1483.15</v>
      </c>
      <c r="B3294" s="70">
        <f t="shared" si="353"/>
        <v>46.916838620022965</v>
      </c>
      <c r="C3294" s="70">
        <f t="shared" si="339"/>
        <v>36.249576135261506</v>
      </c>
      <c r="D3294" s="70">
        <f t="shared" si="337"/>
        <v>34.83032002307958</v>
      </c>
      <c r="E3294" s="70">
        <f t="shared" si="338"/>
        <v>36.249576135261506</v>
      </c>
      <c r="G3294" s="70">
        <f t="shared" si="340"/>
        <v>0</v>
      </c>
      <c r="H3294" s="70">
        <f>SUM(G$2085:$G3294)/($A3294-273.15)</f>
        <v>0</v>
      </c>
      <c r="I3294" s="70">
        <f t="shared" si="341"/>
        <v>0</v>
      </c>
      <c r="J3294" s="70">
        <f t="shared" si="342"/>
        <v>0</v>
      </c>
      <c r="K3294" s="70">
        <f t="shared" si="343"/>
        <v>0</v>
      </c>
      <c r="M3294" s="70">
        <f t="shared" si="344"/>
        <v>0</v>
      </c>
      <c r="N3294" s="70">
        <f>SUM($M$2085:M3294)/($A3294-273.15)</f>
        <v>0</v>
      </c>
      <c r="O3294" s="70">
        <f t="shared" si="345"/>
        <v>0</v>
      </c>
      <c r="P3294" s="70">
        <f t="shared" si="346"/>
        <v>0</v>
      </c>
      <c r="Q3294" s="70">
        <f t="shared" si="347"/>
        <v>0</v>
      </c>
      <c r="S3294" s="8" t="e">
        <f t="shared" si="348"/>
        <v>#DIV/0!</v>
      </c>
      <c r="U3294" s="8">
        <f t="shared" si="336"/>
        <v>35.056355061133154</v>
      </c>
      <c r="V3294" s="8">
        <f t="shared" si="349"/>
        <v>0</v>
      </c>
      <c r="W3294" s="70">
        <f>SUM($V$2085:V3294)/($A3294-273.15)</f>
        <v>0</v>
      </c>
      <c r="X3294" s="70">
        <f t="shared" si="350"/>
        <v>0</v>
      </c>
      <c r="Y3294" s="70">
        <f t="shared" si="351"/>
        <v>0</v>
      </c>
    </row>
    <row r="3295" spans="1:25" s="8" customFormat="1" x14ac:dyDescent="0.25">
      <c r="A3295" s="70">
        <f t="shared" si="352"/>
        <v>1484.15</v>
      </c>
      <c r="B3295" s="70">
        <f t="shared" si="353"/>
        <v>46.927009553029094</v>
      </c>
      <c r="C3295" s="70">
        <f t="shared" si="339"/>
        <v>36.252798748894918</v>
      </c>
      <c r="D3295" s="70">
        <f t="shared" si="337"/>
        <v>34.833281161945862</v>
      </c>
      <c r="E3295" s="70">
        <f t="shared" si="338"/>
        <v>36.252798748894918</v>
      </c>
      <c r="G3295" s="70">
        <f t="shared" si="340"/>
        <v>0</v>
      </c>
      <c r="H3295" s="70">
        <f>SUM(G$2085:$G3295)/($A3295-273.15)</f>
        <v>0</v>
      </c>
      <c r="I3295" s="70">
        <f t="shared" si="341"/>
        <v>0</v>
      </c>
      <c r="J3295" s="70">
        <f t="shared" si="342"/>
        <v>0</v>
      </c>
      <c r="K3295" s="70">
        <f t="shared" si="343"/>
        <v>0</v>
      </c>
      <c r="M3295" s="70">
        <f t="shared" si="344"/>
        <v>0</v>
      </c>
      <c r="N3295" s="70">
        <f>SUM($M$2085:M3295)/($A3295-273.15)</f>
        <v>0</v>
      </c>
      <c r="O3295" s="70">
        <f t="shared" si="345"/>
        <v>0</v>
      </c>
      <c r="P3295" s="70">
        <f t="shared" si="346"/>
        <v>0</v>
      </c>
      <c r="Q3295" s="70">
        <f t="shared" si="347"/>
        <v>0</v>
      </c>
      <c r="S3295" s="8" t="e">
        <f t="shared" si="348"/>
        <v>#DIV/0!</v>
      </c>
      <c r="U3295" s="8">
        <f t="shared" si="336"/>
        <v>35.05884599438162</v>
      </c>
      <c r="V3295" s="8">
        <f t="shared" si="349"/>
        <v>0</v>
      </c>
      <c r="W3295" s="70">
        <f>SUM($V$2085:V3295)/($A3295-273.15)</f>
        <v>0</v>
      </c>
      <c r="X3295" s="70">
        <f t="shared" si="350"/>
        <v>0</v>
      </c>
      <c r="Y3295" s="70">
        <f t="shared" si="351"/>
        <v>0</v>
      </c>
    </row>
    <row r="3296" spans="1:25" s="8" customFormat="1" x14ac:dyDescent="0.25">
      <c r="A3296" s="70">
        <f t="shared" si="352"/>
        <v>1485.15</v>
      </c>
      <c r="B3296" s="70">
        <f t="shared" si="353"/>
        <v>46.937173535811915</v>
      </c>
      <c r="C3296" s="70">
        <f t="shared" si="339"/>
        <v>36.256020239098966</v>
      </c>
      <c r="D3296" s="70">
        <f t="shared" si="337"/>
        <v>34.836235909877878</v>
      </c>
      <c r="E3296" s="70">
        <f t="shared" si="338"/>
        <v>36.256020239098966</v>
      </c>
      <c r="G3296" s="70">
        <f t="shared" si="340"/>
        <v>0</v>
      </c>
      <c r="H3296" s="70">
        <f>SUM(G$2085:$G3296)/($A3296-273.15)</f>
        <v>0</v>
      </c>
      <c r="I3296" s="70">
        <f t="shared" si="341"/>
        <v>0</v>
      </c>
      <c r="J3296" s="70">
        <f t="shared" si="342"/>
        <v>0</v>
      </c>
      <c r="K3296" s="70">
        <f t="shared" si="343"/>
        <v>0</v>
      </c>
      <c r="M3296" s="70">
        <f t="shared" si="344"/>
        <v>0</v>
      </c>
      <c r="N3296" s="70">
        <f>SUM($M$2085:M3296)/($A3296-273.15)</f>
        <v>0</v>
      </c>
      <c r="O3296" s="70">
        <f t="shared" si="345"/>
        <v>0</v>
      </c>
      <c r="P3296" s="70">
        <f t="shared" si="346"/>
        <v>0</v>
      </c>
      <c r="Q3296" s="70">
        <f t="shared" si="347"/>
        <v>0</v>
      </c>
      <c r="S3296" s="8" t="e">
        <f t="shared" si="348"/>
        <v>#DIV/0!</v>
      </c>
      <c r="U3296" s="8">
        <f t="shared" si="336"/>
        <v>35.061334197255078</v>
      </c>
      <c r="V3296" s="8">
        <f t="shared" si="349"/>
        <v>0</v>
      </c>
      <c r="W3296" s="70">
        <f>SUM($V$2085:V3296)/($A3296-273.15)</f>
        <v>0</v>
      </c>
      <c r="X3296" s="70">
        <f t="shared" si="350"/>
        <v>0</v>
      </c>
      <c r="Y3296" s="70">
        <f t="shared" si="351"/>
        <v>0</v>
      </c>
    </row>
    <row r="3297" spans="1:25" s="8" customFormat="1" x14ac:dyDescent="0.25">
      <c r="A3297" s="70">
        <f t="shared" si="352"/>
        <v>1486.15</v>
      </c>
      <c r="B3297" s="70">
        <f t="shared" si="353"/>
        <v>46.947330565546892</v>
      </c>
      <c r="C3297" s="70">
        <f t="shared" si="339"/>
        <v>36.259240606824598</v>
      </c>
      <c r="D3297" s="70">
        <f t="shared" si="337"/>
        <v>34.839184265834199</v>
      </c>
      <c r="E3297" s="70">
        <f t="shared" si="338"/>
        <v>36.259240606824598</v>
      </c>
      <c r="G3297" s="70">
        <f t="shared" si="340"/>
        <v>0</v>
      </c>
      <c r="H3297" s="70">
        <f>SUM(G$2085:$G3297)/($A3297-273.15)</f>
        <v>0</v>
      </c>
      <c r="I3297" s="70">
        <f t="shared" si="341"/>
        <v>0</v>
      </c>
      <c r="J3297" s="70">
        <f t="shared" si="342"/>
        <v>0</v>
      </c>
      <c r="K3297" s="70">
        <f t="shared" si="343"/>
        <v>0</v>
      </c>
      <c r="M3297" s="70">
        <f t="shared" si="344"/>
        <v>0</v>
      </c>
      <c r="N3297" s="70">
        <f>SUM($M$2085:M3297)/($A3297-273.15)</f>
        <v>0</v>
      </c>
      <c r="O3297" s="70">
        <f t="shared" si="345"/>
        <v>0</v>
      </c>
      <c r="P3297" s="70">
        <f t="shared" si="346"/>
        <v>0</v>
      </c>
      <c r="Q3297" s="70">
        <f t="shared" si="347"/>
        <v>0</v>
      </c>
      <c r="S3297" s="8" t="e">
        <f t="shared" si="348"/>
        <v>#DIV/0!</v>
      </c>
      <c r="U3297" s="8">
        <f t="shared" ref="U3297:U3360" si="354">33.349+(2.057/1000)*$A3297-(18.327*100000)/$A3297/$A3297-(0.232*0.000001)*$A3297*$A3297</f>
        <v>35.063819675851455</v>
      </c>
      <c r="V3297" s="8">
        <f t="shared" si="349"/>
        <v>0</v>
      </c>
      <c r="W3297" s="70">
        <f>SUM($V$2085:V3297)/($A3297-273.15)</f>
        <v>0</v>
      </c>
      <c r="X3297" s="70">
        <f t="shared" si="350"/>
        <v>0</v>
      </c>
      <c r="Y3297" s="70">
        <f t="shared" si="351"/>
        <v>0</v>
      </c>
    </row>
    <row r="3298" spans="1:25" s="8" customFormat="1" x14ac:dyDescent="0.25">
      <c r="A3298" s="70">
        <f t="shared" si="352"/>
        <v>1487.15</v>
      </c>
      <c r="B3298" s="70">
        <f t="shared" si="353"/>
        <v>46.957480639418989</v>
      </c>
      <c r="C3298" s="70">
        <f t="shared" si="339"/>
        <v>36.262459853019564</v>
      </c>
      <c r="D3298" s="70">
        <f t="shared" si="337"/>
        <v>34.84212622877687</v>
      </c>
      <c r="E3298" s="70">
        <f t="shared" si="338"/>
        <v>36.262459853019564</v>
      </c>
      <c r="G3298" s="70">
        <f t="shared" si="340"/>
        <v>0</v>
      </c>
      <c r="H3298" s="70">
        <f>SUM(G$2085:$G3298)/($A3298-273.15)</f>
        <v>0</v>
      </c>
      <c r="I3298" s="70">
        <f t="shared" si="341"/>
        <v>0</v>
      </c>
      <c r="J3298" s="70">
        <f t="shared" si="342"/>
        <v>0</v>
      </c>
      <c r="K3298" s="70">
        <f t="shared" si="343"/>
        <v>0</v>
      </c>
      <c r="M3298" s="70">
        <f t="shared" si="344"/>
        <v>0</v>
      </c>
      <c r="N3298" s="70">
        <f>SUM($M$2085:M3298)/($A3298-273.15)</f>
        <v>0</v>
      </c>
      <c r="O3298" s="70">
        <f t="shared" si="345"/>
        <v>0</v>
      </c>
      <c r="P3298" s="70">
        <f t="shared" si="346"/>
        <v>0</v>
      </c>
      <c r="Q3298" s="70">
        <f t="shared" si="347"/>
        <v>0</v>
      </c>
      <c r="S3298" s="8" t="e">
        <f t="shared" si="348"/>
        <v>#DIV/0!</v>
      </c>
      <c r="U3298" s="8">
        <f t="shared" si="354"/>
        <v>35.066302436248208</v>
      </c>
      <c r="V3298" s="8">
        <f t="shared" si="349"/>
        <v>0</v>
      </c>
      <c r="W3298" s="70">
        <f>SUM($V$2085:V3298)/($A3298-273.15)</f>
        <v>0</v>
      </c>
      <c r="X3298" s="70">
        <f t="shared" si="350"/>
        <v>0</v>
      </c>
      <c r="Y3298" s="70">
        <f t="shared" si="351"/>
        <v>0</v>
      </c>
    </row>
    <row r="3299" spans="1:25" s="8" customFormat="1" x14ac:dyDescent="0.25">
      <c r="A3299" s="70">
        <f t="shared" si="352"/>
        <v>1488.15</v>
      </c>
      <c r="B3299" s="70">
        <f t="shared" si="353"/>
        <v>46.967623754622572</v>
      </c>
      <c r="C3299" s="70">
        <f t="shared" si="339"/>
        <v>36.265677978628432</v>
      </c>
      <c r="D3299" s="70">
        <f t="shared" ref="D3299:D3362" si="355">22.552+(13.209/1000)*$A3299+(3.13*100000)/$A3299/$A3299-(3.389*0.000001)*$A3299*$A3299</f>
        <v>34.845061797671434</v>
      </c>
      <c r="E3299" s="70">
        <f t="shared" si="338"/>
        <v>36.265677978628432</v>
      </c>
      <c r="G3299" s="70">
        <f t="shared" si="340"/>
        <v>0</v>
      </c>
      <c r="H3299" s="70">
        <f>SUM(G$2085:$G3299)/($A3299-273.15)</f>
        <v>0</v>
      </c>
      <c r="I3299" s="70">
        <f t="shared" si="341"/>
        <v>0</v>
      </c>
      <c r="J3299" s="70">
        <f t="shared" si="342"/>
        <v>0</v>
      </c>
      <c r="K3299" s="70">
        <f t="shared" si="343"/>
        <v>0</v>
      </c>
      <c r="M3299" s="70">
        <f t="shared" si="344"/>
        <v>0</v>
      </c>
      <c r="N3299" s="70">
        <f>SUM($M$2085:M3299)/($A3299-273.15)</f>
        <v>0</v>
      </c>
      <c r="O3299" s="70">
        <f t="shared" si="345"/>
        <v>0</v>
      </c>
      <c r="P3299" s="70">
        <f t="shared" si="346"/>
        <v>0</v>
      </c>
      <c r="Q3299" s="70">
        <f t="shared" si="347"/>
        <v>0</v>
      </c>
      <c r="S3299" s="8" t="e">
        <f t="shared" si="348"/>
        <v>#DIV/0!</v>
      </c>
      <c r="U3299" s="8">
        <f t="shared" si="354"/>
        <v>35.06878248450235</v>
      </c>
      <c r="V3299" s="8">
        <f t="shared" si="349"/>
        <v>0</v>
      </c>
      <c r="W3299" s="70">
        <f>SUM($V$2085:V3299)/($A3299-273.15)</f>
        <v>0</v>
      </c>
      <c r="X3299" s="70">
        <f t="shared" si="350"/>
        <v>0</v>
      </c>
      <c r="Y3299" s="70">
        <f t="shared" si="351"/>
        <v>0</v>
      </c>
    </row>
    <row r="3300" spans="1:25" s="8" customFormat="1" x14ac:dyDescent="0.25">
      <c r="A3300" s="70">
        <f t="shared" si="352"/>
        <v>1489.15</v>
      </c>
      <c r="B3300" s="70">
        <f t="shared" si="353"/>
        <v>46.977759908361492</v>
      </c>
      <c r="C3300" s="70">
        <f t="shared" si="339"/>
        <v>36.268894984592578</v>
      </c>
      <c r="D3300" s="70">
        <f t="shared" si="355"/>
        <v>34.847990971486894</v>
      </c>
      <c r="E3300" s="70">
        <f t="shared" si="338"/>
        <v>36.268894984592578</v>
      </c>
      <c r="G3300" s="70">
        <f t="shared" si="340"/>
        <v>0</v>
      </c>
      <c r="H3300" s="70">
        <f>SUM(G$2085:$G3300)/($A3300-273.15)</f>
        <v>0</v>
      </c>
      <c r="I3300" s="70">
        <f t="shared" si="341"/>
        <v>0</v>
      </c>
      <c r="J3300" s="70">
        <f t="shared" si="342"/>
        <v>0</v>
      </c>
      <c r="K3300" s="70">
        <f t="shared" si="343"/>
        <v>0</v>
      </c>
      <c r="M3300" s="70">
        <f t="shared" si="344"/>
        <v>0</v>
      </c>
      <c r="N3300" s="70">
        <f>SUM($M$2085:M3300)/($A3300-273.15)</f>
        <v>0</v>
      </c>
      <c r="O3300" s="70">
        <f t="shared" si="345"/>
        <v>0</v>
      </c>
      <c r="P3300" s="70">
        <f t="shared" si="346"/>
        <v>0</v>
      </c>
      <c r="Q3300" s="70">
        <f t="shared" si="347"/>
        <v>0</v>
      </c>
      <c r="S3300" s="8" t="e">
        <f t="shared" si="348"/>
        <v>#DIV/0!</v>
      </c>
      <c r="U3300" s="8">
        <f t="shared" si="354"/>
        <v>35.071259826650589</v>
      </c>
      <c r="V3300" s="8">
        <f t="shared" si="349"/>
        <v>0</v>
      </c>
      <c r="W3300" s="70">
        <f>SUM($V$2085:V3300)/($A3300-273.15)</f>
        <v>0</v>
      </c>
      <c r="X3300" s="70">
        <f t="shared" si="350"/>
        <v>0</v>
      </c>
      <c r="Y3300" s="70">
        <f t="shared" si="351"/>
        <v>0</v>
      </c>
    </row>
    <row r="3301" spans="1:25" s="8" customFormat="1" x14ac:dyDescent="0.25">
      <c r="A3301" s="70">
        <f t="shared" si="352"/>
        <v>1490.15</v>
      </c>
      <c r="B3301" s="70">
        <f t="shared" si="353"/>
        <v>46.987889097848949</v>
      </c>
      <c r="C3301" s="70">
        <f t="shared" si="339"/>
        <v>36.272110871850252</v>
      </c>
      <c r="D3301" s="70">
        <f t="shared" si="355"/>
        <v>34.850913749195747</v>
      </c>
      <c r="E3301" s="70">
        <f t="shared" ref="E3301:E3364" si="356">31.012+(4.19/1000)*$A3301-(2.858*100000)/$A3301/$A3301-(0.385*0.000001)*$A3301*$A3301</f>
        <v>36.272110871850252</v>
      </c>
      <c r="G3301" s="70">
        <f t="shared" si="340"/>
        <v>0</v>
      </c>
      <c r="H3301" s="70">
        <f>SUM(G$2085:$G3301)/($A3301-273.15)</f>
        <v>0</v>
      </c>
      <c r="I3301" s="70">
        <f t="shared" si="341"/>
        <v>0</v>
      </c>
      <c r="J3301" s="70">
        <f t="shared" si="342"/>
        <v>0</v>
      </c>
      <c r="K3301" s="70">
        <f t="shared" si="343"/>
        <v>0</v>
      </c>
      <c r="M3301" s="70">
        <f t="shared" si="344"/>
        <v>0</v>
      </c>
      <c r="N3301" s="70">
        <f>SUM($M$2085:M3301)/($A3301-273.15)</f>
        <v>0</v>
      </c>
      <c r="O3301" s="70">
        <f t="shared" si="345"/>
        <v>0</v>
      </c>
      <c r="P3301" s="70">
        <f t="shared" si="346"/>
        <v>0</v>
      </c>
      <c r="Q3301" s="70">
        <f t="shared" si="347"/>
        <v>0</v>
      </c>
      <c r="S3301" s="8" t="e">
        <f t="shared" si="348"/>
        <v>#DIV/0!</v>
      </c>
      <c r="U3301" s="8">
        <f t="shared" si="354"/>
        <v>35.073734468709368</v>
      </c>
      <c r="V3301" s="8">
        <f t="shared" si="349"/>
        <v>0</v>
      </c>
      <c r="W3301" s="70">
        <f>SUM($V$2085:V3301)/($A3301-273.15)</f>
        <v>0</v>
      </c>
      <c r="X3301" s="70">
        <f t="shared" si="350"/>
        <v>0</v>
      </c>
      <c r="Y3301" s="70">
        <f t="shared" si="351"/>
        <v>0</v>
      </c>
    </row>
    <row r="3302" spans="1:25" s="8" customFormat="1" x14ac:dyDescent="0.25">
      <c r="A3302" s="70">
        <f t="shared" si="352"/>
        <v>1491.15</v>
      </c>
      <c r="B3302" s="70">
        <f t="shared" si="353"/>
        <v>46.998011320307477</v>
      </c>
      <c r="C3302" s="70">
        <f t="shared" ref="C3302:C3365" si="357">31.012+(4.19/1000)*$A3302-(2.858*100000)/$A3302/$A3302-(0.385*0.000001)*$A3302*$A3302</f>
        <v>36.275325641336522</v>
      </c>
      <c r="D3302" s="70">
        <f t="shared" si="355"/>
        <v>34.853830129773904</v>
      </c>
      <c r="E3302" s="70">
        <f t="shared" si="356"/>
        <v>36.275325641336522</v>
      </c>
      <c r="G3302" s="70">
        <f t="shared" ref="G3302:G3365" si="358">($I$2039*$B3302+$I$2040*$C3302+$I$2041*$D3302)</f>
        <v>0</v>
      </c>
      <c r="H3302" s="70">
        <f>SUM(G$2085:$G3302)/($A3302-273.15)</f>
        <v>0</v>
      </c>
      <c r="I3302" s="70">
        <f t="shared" ref="I3302:I3365" si="359">H3302*($A3302-273.15)*0.000001</f>
        <v>0</v>
      </c>
      <c r="J3302" s="70">
        <f t="shared" ref="J3302:J3365" si="360">$N$2039-I3302</f>
        <v>0</v>
      </c>
      <c r="K3302" s="70">
        <f t="shared" ref="K3302:K3365" si="361">IF(AND(J3302&gt;0,J3303&lt;0),A3302-273.15,0)</f>
        <v>0</v>
      </c>
      <c r="M3302" s="70">
        <f t="shared" ref="M3302:M3365" si="362">($K$2050*$B3302+$K$2049*$C3302+$K$2048*$D3302+$K$2047*$E3302)</f>
        <v>0</v>
      </c>
      <c r="N3302" s="70">
        <f>SUM($M$2085:M3302)/($A3302-273.15)</f>
        <v>0</v>
      </c>
      <c r="O3302" s="70">
        <f t="shared" ref="O3302:O3365" si="363">N3302*($A3302-273.15)*0.000001</f>
        <v>0</v>
      </c>
      <c r="P3302" s="70">
        <f t="shared" ref="P3302:P3365" si="364">$N$2039-O3302</f>
        <v>0</v>
      </c>
      <c r="Q3302" s="70">
        <f t="shared" ref="Q3302:Q3365" si="365">IF(AND(P3302&gt;0,P3303&lt;0),A3302-273.15,0)</f>
        <v>0</v>
      </c>
      <c r="S3302" s="8" t="e">
        <f t="shared" ref="S3302:S3365" si="366">IF($P$2050-$A3302=0,$O3302,0)</f>
        <v>#DIV/0!</v>
      </c>
      <c r="U3302" s="8">
        <f t="shared" si="354"/>
        <v>35.076206416674978</v>
      </c>
      <c r="V3302" s="8">
        <f t="shared" ref="V3302:V3365" si="367">($L$2071*$B3302+$L$2072*$C3302+$L$2070*$D3302+$L$2073*$U3302)</f>
        <v>0</v>
      </c>
      <c r="W3302" s="70">
        <f>SUM($V$2085:V3302)/($A3302-273.15)</f>
        <v>0</v>
      </c>
      <c r="X3302" s="70">
        <f t="shared" ref="X3302:X3365" si="368">W3302*($A3302-273.15)*0.000001</f>
        <v>0</v>
      </c>
      <c r="Y3302" s="70">
        <f t="shared" ref="Y3302:Y3365" si="369">$N$2039-X3302</f>
        <v>0</v>
      </c>
    </row>
    <row r="3303" spans="1:25" s="8" customFormat="1" x14ac:dyDescent="0.25">
      <c r="A3303" s="70">
        <f t="shared" ref="A3303:A3366" si="370">A3302+1</f>
        <v>1492.15</v>
      </c>
      <c r="B3303" s="70">
        <f t="shared" si="353"/>
        <v>47.008126572968926</v>
      </c>
      <c r="C3303" s="70">
        <f t="shared" si="357"/>
        <v>36.278539293983364</v>
      </c>
      <c r="D3303" s="70">
        <f t="shared" si="355"/>
        <v>34.856740112200697</v>
      </c>
      <c r="E3303" s="70">
        <f t="shared" si="356"/>
        <v>36.278539293983364</v>
      </c>
      <c r="G3303" s="70">
        <f t="shared" si="358"/>
        <v>0</v>
      </c>
      <c r="H3303" s="70">
        <f>SUM(G$2085:$G3303)/($A3303-273.15)</f>
        <v>0</v>
      </c>
      <c r="I3303" s="70">
        <f t="shared" si="359"/>
        <v>0</v>
      </c>
      <c r="J3303" s="70">
        <f t="shared" si="360"/>
        <v>0</v>
      </c>
      <c r="K3303" s="70">
        <f t="shared" si="361"/>
        <v>0</v>
      </c>
      <c r="M3303" s="70">
        <f t="shared" si="362"/>
        <v>0</v>
      </c>
      <c r="N3303" s="70">
        <f>SUM($M$2085:M3303)/($A3303-273.15)</f>
        <v>0</v>
      </c>
      <c r="O3303" s="70">
        <f t="shared" si="363"/>
        <v>0</v>
      </c>
      <c r="P3303" s="70">
        <f t="shared" si="364"/>
        <v>0</v>
      </c>
      <c r="Q3303" s="70">
        <f t="shared" si="365"/>
        <v>0</v>
      </c>
      <c r="S3303" s="8" t="e">
        <f t="shared" si="366"/>
        <v>#DIV/0!</v>
      </c>
      <c r="U3303" s="8">
        <f t="shared" si="354"/>
        <v>35.078675676523631</v>
      </c>
      <c r="V3303" s="8">
        <f t="shared" si="367"/>
        <v>0</v>
      </c>
      <c r="W3303" s="70">
        <f>SUM($V$2085:V3303)/($A3303-273.15)</f>
        <v>0</v>
      </c>
      <c r="X3303" s="70">
        <f t="shared" si="368"/>
        <v>0</v>
      </c>
      <c r="Y3303" s="70">
        <f t="shared" si="369"/>
        <v>0</v>
      </c>
    </row>
    <row r="3304" spans="1:25" s="8" customFormat="1" x14ac:dyDescent="0.25">
      <c r="A3304" s="70">
        <f t="shared" si="370"/>
        <v>1493.15</v>
      </c>
      <c r="B3304" s="70">
        <f t="shared" si="353"/>
        <v>47.018234853074418</v>
      </c>
      <c r="C3304" s="70">
        <f t="shared" si="357"/>
        <v>36.281751830719614</v>
      </c>
      <c r="D3304" s="70">
        <f t="shared" si="355"/>
        <v>34.859643695458892</v>
      </c>
      <c r="E3304" s="70">
        <f t="shared" si="356"/>
        <v>36.281751830719614</v>
      </c>
      <c r="G3304" s="70">
        <f t="shared" si="358"/>
        <v>0</v>
      </c>
      <c r="H3304" s="70">
        <f>SUM(G$2085:$G3304)/($A3304-273.15)</f>
        <v>0</v>
      </c>
      <c r="I3304" s="70">
        <f t="shared" si="359"/>
        <v>0</v>
      </c>
      <c r="J3304" s="70">
        <f t="shared" si="360"/>
        <v>0</v>
      </c>
      <c r="K3304" s="70">
        <f t="shared" si="361"/>
        <v>0</v>
      </c>
      <c r="M3304" s="70">
        <f t="shared" si="362"/>
        <v>0</v>
      </c>
      <c r="N3304" s="70">
        <f>SUM($M$2085:M3304)/($A3304-273.15)</f>
        <v>0</v>
      </c>
      <c r="O3304" s="70">
        <f t="shared" si="363"/>
        <v>0</v>
      </c>
      <c r="P3304" s="70">
        <f t="shared" si="364"/>
        <v>0</v>
      </c>
      <c r="Q3304" s="70">
        <f t="shared" si="365"/>
        <v>0</v>
      </c>
      <c r="S3304" s="8" t="e">
        <f t="shared" si="366"/>
        <v>#DIV/0!</v>
      </c>
      <c r="U3304" s="8">
        <f t="shared" si="354"/>
        <v>35.081142254211485</v>
      </c>
      <c r="V3304" s="8">
        <f t="shared" si="367"/>
        <v>0</v>
      </c>
      <c r="W3304" s="70">
        <f>SUM($V$2085:V3304)/($A3304-273.15)</f>
        <v>0</v>
      </c>
      <c r="X3304" s="70">
        <f t="shared" si="368"/>
        <v>0</v>
      </c>
      <c r="Y3304" s="70">
        <f t="shared" si="369"/>
        <v>0</v>
      </c>
    </row>
    <row r="3305" spans="1:25" s="8" customFormat="1" x14ac:dyDescent="0.25">
      <c r="A3305" s="70">
        <f t="shared" si="370"/>
        <v>1494.15</v>
      </c>
      <c r="B3305" s="70">
        <f t="shared" si="353"/>
        <v>47.028336157874286</v>
      </c>
      <c r="C3305" s="70">
        <f t="shared" si="357"/>
        <v>36.284963252471002</v>
      </c>
      <c r="D3305" s="70">
        <f t="shared" si="355"/>
        <v>34.862540878534674</v>
      </c>
      <c r="E3305" s="70">
        <f t="shared" si="356"/>
        <v>36.284963252471002</v>
      </c>
      <c r="G3305" s="70">
        <f t="shared" si="358"/>
        <v>0</v>
      </c>
      <c r="H3305" s="70">
        <f>SUM(G$2085:$G3305)/($A3305-273.15)</f>
        <v>0</v>
      </c>
      <c r="I3305" s="70">
        <f t="shared" si="359"/>
        <v>0</v>
      </c>
      <c r="J3305" s="70">
        <f t="shared" si="360"/>
        <v>0</v>
      </c>
      <c r="K3305" s="70">
        <f t="shared" si="361"/>
        <v>0</v>
      </c>
      <c r="M3305" s="70">
        <f t="shared" si="362"/>
        <v>0</v>
      </c>
      <c r="N3305" s="70">
        <f>SUM($M$2085:M3305)/($A3305-273.15)</f>
        <v>0</v>
      </c>
      <c r="O3305" s="70">
        <f t="shared" si="363"/>
        <v>0</v>
      </c>
      <c r="P3305" s="70">
        <f t="shared" si="364"/>
        <v>0</v>
      </c>
      <c r="Q3305" s="70">
        <f t="shared" si="365"/>
        <v>0</v>
      </c>
      <c r="S3305" s="8" t="e">
        <f t="shared" si="366"/>
        <v>#DIV/0!</v>
      </c>
      <c r="U3305" s="8">
        <f t="shared" si="354"/>
        <v>35.083606155674836</v>
      </c>
      <c r="V3305" s="8">
        <f t="shared" si="367"/>
        <v>0</v>
      </c>
      <c r="W3305" s="70">
        <f>SUM($V$2085:V3305)/($A3305-273.15)</f>
        <v>0</v>
      </c>
      <c r="X3305" s="70">
        <f t="shared" si="368"/>
        <v>0</v>
      </c>
      <c r="Y3305" s="70">
        <f t="shared" si="369"/>
        <v>0</v>
      </c>
    </row>
    <row r="3306" spans="1:25" s="8" customFormat="1" x14ac:dyDescent="0.25">
      <c r="A3306" s="70">
        <f t="shared" si="370"/>
        <v>1495.15</v>
      </c>
      <c r="B3306" s="70">
        <f t="shared" si="353"/>
        <v>47.038430484628073</v>
      </c>
      <c r="C3306" s="70">
        <f t="shared" si="357"/>
        <v>36.288173560160146</v>
      </c>
      <c r="D3306" s="70">
        <f t="shared" si="355"/>
        <v>34.865431660417592</v>
      </c>
      <c r="E3306" s="70">
        <f t="shared" si="356"/>
        <v>36.288173560160146</v>
      </c>
      <c r="G3306" s="70">
        <f t="shared" si="358"/>
        <v>0</v>
      </c>
      <c r="H3306" s="70">
        <f>SUM(G$2085:$G3306)/($A3306-273.15)</f>
        <v>0</v>
      </c>
      <c r="I3306" s="70">
        <f t="shared" si="359"/>
        <v>0</v>
      </c>
      <c r="J3306" s="70">
        <f t="shared" si="360"/>
        <v>0</v>
      </c>
      <c r="K3306" s="70">
        <f t="shared" si="361"/>
        <v>0</v>
      </c>
      <c r="M3306" s="70">
        <f t="shared" si="362"/>
        <v>0</v>
      </c>
      <c r="N3306" s="70">
        <f>SUM($M$2085:M3306)/($A3306-273.15)</f>
        <v>0</v>
      </c>
      <c r="O3306" s="70">
        <f t="shared" si="363"/>
        <v>0</v>
      </c>
      <c r="P3306" s="70">
        <f t="shared" si="364"/>
        <v>0</v>
      </c>
      <c r="Q3306" s="70">
        <f t="shared" si="365"/>
        <v>0</v>
      </c>
      <c r="S3306" s="8" t="e">
        <f t="shared" si="366"/>
        <v>#DIV/0!</v>
      </c>
      <c r="U3306" s="8">
        <f t="shared" si="354"/>
        <v>35.086067386830088</v>
      </c>
      <c r="V3306" s="8">
        <f t="shared" si="367"/>
        <v>0</v>
      </c>
      <c r="W3306" s="70">
        <f>SUM($V$2085:V3306)/($A3306-273.15)</f>
        <v>0</v>
      </c>
      <c r="X3306" s="70">
        <f t="shared" si="368"/>
        <v>0</v>
      </c>
      <c r="Y3306" s="70">
        <f t="shared" si="369"/>
        <v>0</v>
      </c>
    </row>
    <row r="3307" spans="1:25" s="8" customFormat="1" x14ac:dyDescent="0.25">
      <c r="A3307" s="70">
        <f t="shared" si="370"/>
        <v>1496.15</v>
      </c>
      <c r="B3307" s="70">
        <f t="shared" ref="B3307:B3370" si="371">21.87+(22.56/1000)*$A3307+(8.489*100000)/$A3307/$A3307-(4*0.000001)*$A3307*$A3307</f>
        <v>47.048517830604467</v>
      </c>
      <c r="C3307" s="70">
        <f t="shared" si="357"/>
        <v>36.291382754706618</v>
      </c>
      <c r="D3307" s="70">
        <f t="shared" si="355"/>
        <v>34.868316040100574</v>
      </c>
      <c r="E3307" s="70">
        <f t="shared" si="356"/>
        <v>36.291382754706618</v>
      </c>
      <c r="G3307" s="70">
        <f t="shared" si="358"/>
        <v>0</v>
      </c>
      <c r="H3307" s="70">
        <f>SUM(G$2085:$G3307)/($A3307-273.15)</f>
        <v>0</v>
      </c>
      <c r="I3307" s="70">
        <f t="shared" si="359"/>
        <v>0</v>
      </c>
      <c r="J3307" s="70">
        <f t="shared" si="360"/>
        <v>0</v>
      </c>
      <c r="K3307" s="70">
        <f t="shared" si="361"/>
        <v>0</v>
      </c>
      <c r="M3307" s="70">
        <f t="shared" si="362"/>
        <v>0</v>
      </c>
      <c r="N3307" s="70">
        <f>SUM($M$2085:M3307)/($A3307-273.15)</f>
        <v>0</v>
      </c>
      <c r="O3307" s="70">
        <f t="shared" si="363"/>
        <v>0</v>
      </c>
      <c r="P3307" s="70">
        <f t="shared" si="364"/>
        <v>0</v>
      </c>
      <c r="Q3307" s="70">
        <f t="shared" si="365"/>
        <v>0</v>
      </c>
      <c r="S3307" s="8" t="e">
        <f t="shared" si="366"/>
        <v>#DIV/0!</v>
      </c>
      <c r="U3307" s="8">
        <f t="shared" si="354"/>
        <v>35.088525953573907</v>
      </c>
      <c r="V3307" s="8">
        <f t="shared" si="367"/>
        <v>0</v>
      </c>
      <c r="W3307" s="70">
        <f>SUM($V$2085:V3307)/($A3307-273.15)</f>
        <v>0</v>
      </c>
      <c r="X3307" s="70">
        <f t="shared" si="368"/>
        <v>0</v>
      </c>
      <c r="Y3307" s="70">
        <f t="shared" si="369"/>
        <v>0</v>
      </c>
    </row>
    <row r="3308" spans="1:25" s="8" customFormat="1" x14ac:dyDescent="0.25">
      <c r="A3308" s="70">
        <f t="shared" si="370"/>
        <v>1497.15</v>
      </c>
      <c r="B3308" s="70">
        <f t="shared" si="371"/>
        <v>47.058598193081281</v>
      </c>
      <c r="C3308" s="70">
        <f t="shared" si="357"/>
        <v>36.294590837026888</v>
      </c>
      <c r="D3308" s="70">
        <f t="shared" si="355"/>
        <v>34.871194016579906</v>
      </c>
      <c r="E3308" s="70">
        <f t="shared" si="356"/>
        <v>36.294590837026888</v>
      </c>
      <c r="G3308" s="70">
        <f t="shared" si="358"/>
        <v>0</v>
      </c>
      <c r="H3308" s="70">
        <f>SUM(G$2085:$G3308)/($A3308-273.15)</f>
        <v>0</v>
      </c>
      <c r="I3308" s="70">
        <f t="shared" si="359"/>
        <v>0</v>
      </c>
      <c r="J3308" s="70">
        <f t="shared" si="360"/>
        <v>0</v>
      </c>
      <c r="K3308" s="70">
        <f t="shared" si="361"/>
        <v>0</v>
      </c>
      <c r="M3308" s="70">
        <f t="shared" si="362"/>
        <v>0</v>
      </c>
      <c r="N3308" s="70">
        <f>SUM($M$2085:M3308)/($A3308-273.15)</f>
        <v>0</v>
      </c>
      <c r="O3308" s="70">
        <f t="shared" si="363"/>
        <v>0</v>
      </c>
      <c r="P3308" s="70">
        <f t="shared" si="364"/>
        <v>0</v>
      </c>
      <c r="Q3308" s="70">
        <f t="shared" si="365"/>
        <v>0</v>
      </c>
      <c r="S3308" s="8" t="e">
        <f t="shared" si="366"/>
        <v>#DIV/0!</v>
      </c>
      <c r="U3308" s="8">
        <f t="shared" si="354"/>
        <v>35.09098186178327</v>
      </c>
      <c r="V3308" s="8">
        <f t="shared" si="367"/>
        <v>0</v>
      </c>
      <c r="W3308" s="70">
        <f>SUM($V$2085:V3308)/($A3308-273.15)</f>
        <v>0</v>
      </c>
      <c r="X3308" s="70">
        <f t="shared" si="368"/>
        <v>0</v>
      </c>
      <c r="Y3308" s="70">
        <f t="shared" si="369"/>
        <v>0</v>
      </c>
    </row>
    <row r="3309" spans="1:25" s="8" customFormat="1" x14ac:dyDescent="0.25">
      <c r="A3309" s="70">
        <f t="shared" si="370"/>
        <v>1498.15</v>
      </c>
      <c r="B3309" s="70">
        <f t="shared" si="371"/>
        <v>47.068671569345391</v>
      </c>
      <c r="C3309" s="70">
        <f t="shared" si="357"/>
        <v>36.297797808034389</v>
      </c>
      <c r="D3309" s="70">
        <f t="shared" si="355"/>
        <v>34.874065588855245</v>
      </c>
      <c r="E3309" s="70">
        <f t="shared" si="356"/>
        <v>36.297797808034389</v>
      </c>
      <c r="G3309" s="70">
        <f t="shared" si="358"/>
        <v>0</v>
      </c>
      <c r="H3309" s="70">
        <f>SUM(G$2085:$G3309)/($A3309-273.15)</f>
        <v>0</v>
      </c>
      <c r="I3309" s="70">
        <f t="shared" si="359"/>
        <v>0</v>
      </c>
      <c r="J3309" s="70">
        <f t="shared" si="360"/>
        <v>0</v>
      </c>
      <c r="K3309" s="70">
        <f t="shared" si="361"/>
        <v>0</v>
      </c>
      <c r="M3309" s="70">
        <f t="shared" si="362"/>
        <v>0</v>
      </c>
      <c r="N3309" s="70">
        <f>SUM($M$2085:M3309)/($A3309-273.15)</f>
        <v>0</v>
      </c>
      <c r="O3309" s="70">
        <f t="shared" si="363"/>
        <v>0</v>
      </c>
      <c r="P3309" s="70">
        <f t="shared" si="364"/>
        <v>0</v>
      </c>
      <c r="Q3309" s="70">
        <f t="shared" si="365"/>
        <v>0</v>
      </c>
      <c r="S3309" s="8" t="e">
        <f t="shared" si="366"/>
        <v>#DIV/0!</v>
      </c>
      <c r="U3309" s="8">
        <f t="shared" si="354"/>
        <v>35.093435117315515</v>
      </c>
      <c r="V3309" s="8">
        <f t="shared" si="367"/>
        <v>0</v>
      </c>
      <c r="W3309" s="70">
        <f>SUM($V$2085:V3309)/($A3309-273.15)</f>
        <v>0</v>
      </c>
      <c r="X3309" s="70">
        <f t="shared" si="368"/>
        <v>0</v>
      </c>
      <c r="Y3309" s="70">
        <f t="shared" si="369"/>
        <v>0</v>
      </c>
    </row>
    <row r="3310" spans="1:25" s="8" customFormat="1" x14ac:dyDescent="0.25">
      <c r="A3310" s="70">
        <f t="shared" si="370"/>
        <v>1499.15</v>
      </c>
      <c r="B3310" s="70">
        <f t="shared" si="371"/>
        <v>47.078737956692734</v>
      </c>
      <c r="C3310" s="70">
        <f t="shared" si="357"/>
        <v>36.301003668639495</v>
      </c>
      <c r="D3310" s="70">
        <f t="shared" si="355"/>
        <v>34.876930755929564</v>
      </c>
      <c r="E3310" s="70">
        <f t="shared" si="356"/>
        <v>36.301003668639495</v>
      </c>
      <c r="G3310" s="70">
        <f t="shared" si="358"/>
        <v>0</v>
      </c>
      <c r="H3310" s="70">
        <f>SUM(G$2085:$G3310)/($A3310-273.15)</f>
        <v>0</v>
      </c>
      <c r="I3310" s="70">
        <f t="shared" si="359"/>
        <v>0</v>
      </c>
      <c r="J3310" s="70">
        <f t="shared" si="360"/>
        <v>0</v>
      </c>
      <c r="K3310" s="70">
        <f t="shared" si="361"/>
        <v>0</v>
      </c>
      <c r="M3310" s="70">
        <f t="shared" si="362"/>
        <v>0</v>
      </c>
      <c r="N3310" s="70">
        <f>SUM($M$2085:M3310)/($A3310-273.15)</f>
        <v>0</v>
      </c>
      <c r="O3310" s="70">
        <f t="shared" si="363"/>
        <v>0</v>
      </c>
      <c r="P3310" s="70">
        <f t="shared" si="364"/>
        <v>0</v>
      </c>
      <c r="Q3310" s="70">
        <f t="shared" si="365"/>
        <v>0</v>
      </c>
      <c r="S3310" s="8" t="e">
        <f t="shared" si="366"/>
        <v>#DIV/0!</v>
      </c>
      <c r="U3310" s="8">
        <f t="shared" si="354"/>
        <v>35.095885726008497</v>
      </c>
      <c r="V3310" s="8">
        <f t="shared" si="367"/>
        <v>0</v>
      </c>
      <c r="W3310" s="70">
        <f>SUM($V$2085:V3310)/($A3310-273.15)</f>
        <v>0</v>
      </c>
      <c r="X3310" s="70">
        <f t="shared" si="368"/>
        <v>0</v>
      </c>
      <c r="Y3310" s="70">
        <f t="shared" si="369"/>
        <v>0</v>
      </c>
    </row>
    <row r="3311" spans="1:25" s="8" customFormat="1" x14ac:dyDescent="0.25">
      <c r="A3311" s="70">
        <f t="shared" si="370"/>
        <v>1500.15</v>
      </c>
      <c r="B3311" s="70">
        <f t="shared" si="371"/>
        <v>47.088797352428273</v>
      </c>
      <c r="C3311" s="70">
        <f t="shared" si="357"/>
        <v>36.304208419749564</v>
      </c>
      <c r="D3311" s="70">
        <f t="shared" si="355"/>
        <v>34.879789516809176</v>
      </c>
      <c r="E3311" s="70">
        <f t="shared" si="356"/>
        <v>36.304208419749564</v>
      </c>
      <c r="G3311" s="70">
        <f t="shared" si="358"/>
        <v>0</v>
      </c>
      <c r="H3311" s="70">
        <f>SUM(G$2085:$G3311)/($A3311-273.15)</f>
        <v>0</v>
      </c>
      <c r="I3311" s="70">
        <f t="shared" si="359"/>
        <v>0</v>
      </c>
      <c r="J3311" s="70">
        <f t="shared" si="360"/>
        <v>0</v>
      </c>
      <c r="K3311" s="70">
        <f t="shared" si="361"/>
        <v>0</v>
      </c>
      <c r="M3311" s="70">
        <f t="shared" si="362"/>
        <v>0</v>
      </c>
      <c r="N3311" s="70">
        <f>SUM($M$2085:M3311)/($A3311-273.15)</f>
        <v>0</v>
      </c>
      <c r="O3311" s="70">
        <f t="shared" si="363"/>
        <v>0</v>
      </c>
      <c r="P3311" s="70">
        <f t="shared" si="364"/>
        <v>0</v>
      </c>
      <c r="Q3311" s="70">
        <f t="shared" si="365"/>
        <v>0</v>
      </c>
      <c r="S3311" s="8" t="e">
        <f t="shared" si="366"/>
        <v>#DIV/0!</v>
      </c>
      <c r="U3311" s="8">
        <f t="shared" si="354"/>
        <v>35.098333693680594</v>
      </c>
      <c r="V3311" s="8">
        <f t="shared" si="367"/>
        <v>0</v>
      </c>
      <c r="W3311" s="70">
        <f>SUM($V$2085:V3311)/($A3311-273.15)</f>
        <v>0</v>
      </c>
      <c r="X3311" s="70">
        <f t="shared" si="368"/>
        <v>0</v>
      </c>
      <c r="Y3311" s="70">
        <f t="shared" si="369"/>
        <v>0</v>
      </c>
    </row>
    <row r="3312" spans="1:25" s="8" customFormat="1" x14ac:dyDescent="0.25">
      <c r="A3312" s="70">
        <f t="shared" si="370"/>
        <v>1501.15</v>
      </c>
      <c r="B3312" s="70">
        <f t="shared" si="371"/>
        <v>47.09884975386592</v>
      </c>
      <c r="C3312" s="70">
        <f t="shared" si="357"/>
        <v>36.307412062268909</v>
      </c>
      <c r="D3312" s="70">
        <f t="shared" si="355"/>
        <v>34.882641870503655</v>
      </c>
      <c r="E3312" s="70">
        <f t="shared" si="356"/>
        <v>36.307412062268909</v>
      </c>
      <c r="G3312" s="70">
        <f t="shared" si="358"/>
        <v>0</v>
      </c>
      <c r="H3312" s="70">
        <f>SUM(G$2085:$G3312)/($A3312-273.15)</f>
        <v>0</v>
      </c>
      <c r="I3312" s="70">
        <f t="shared" si="359"/>
        <v>0</v>
      </c>
      <c r="J3312" s="70">
        <f t="shared" si="360"/>
        <v>0</v>
      </c>
      <c r="K3312" s="70">
        <f t="shared" si="361"/>
        <v>0</v>
      </c>
      <c r="M3312" s="70">
        <f t="shared" si="362"/>
        <v>0</v>
      </c>
      <c r="N3312" s="70">
        <f>SUM($M$2085:M3312)/($A3312-273.15)</f>
        <v>0</v>
      </c>
      <c r="O3312" s="70">
        <f t="shared" si="363"/>
        <v>0</v>
      </c>
      <c r="P3312" s="70">
        <f t="shared" si="364"/>
        <v>0</v>
      </c>
      <c r="Q3312" s="70">
        <f t="shared" si="365"/>
        <v>0</v>
      </c>
      <c r="S3312" s="8" t="e">
        <f t="shared" si="366"/>
        <v>#DIV/0!</v>
      </c>
      <c r="U3312" s="8">
        <f t="shared" si="354"/>
        <v>35.100779026130802</v>
      </c>
      <c r="V3312" s="8">
        <f t="shared" si="367"/>
        <v>0</v>
      </c>
      <c r="W3312" s="70">
        <f>SUM($V$2085:V3312)/($A3312-273.15)</f>
        <v>0</v>
      </c>
      <c r="X3312" s="70">
        <f t="shared" si="368"/>
        <v>0</v>
      </c>
      <c r="Y3312" s="70">
        <f t="shared" si="369"/>
        <v>0</v>
      </c>
    </row>
    <row r="3313" spans="1:25" s="8" customFormat="1" x14ac:dyDescent="0.25">
      <c r="A3313" s="70">
        <f t="shared" si="370"/>
        <v>1502.15</v>
      </c>
      <c r="B3313" s="70">
        <f t="shared" si="371"/>
        <v>47.108895158328529</v>
      </c>
      <c r="C3313" s="70">
        <f t="shared" si="357"/>
        <v>36.310614597098848</v>
      </c>
      <c r="D3313" s="70">
        <f t="shared" si="355"/>
        <v>34.885487816025936</v>
      </c>
      <c r="E3313" s="70">
        <f t="shared" si="356"/>
        <v>36.310614597098848</v>
      </c>
      <c r="G3313" s="70">
        <f t="shared" si="358"/>
        <v>0</v>
      </c>
      <c r="H3313" s="70">
        <f>SUM(G$2085:$G3313)/($A3313-273.15)</f>
        <v>0</v>
      </c>
      <c r="I3313" s="70">
        <f t="shared" si="359"/>
        <v>0</v>
      </c>
      <c r="J3313" s="70">
        <f t="shared" si="360"/>
        <v>0</v>
      </c>
      <c r="K3313" s="70">
        <f t="shared" si="361"/>
        <v>0</v>
      </c>
      <c r="M3313" s="70">
        <f t="shared" si="362"/>
        <v>0</v>
      </c>
      <c r="N3313" s="70">
        <f>SUM($M$2085:M3313)/($A3313-273.15)</f>
        <v>0</v>
      </c>
      <c r="O3313" s="70">
        <f t="shared" si="363"/>
        <v>0</v>
      </c>
      <c r="P3313" s="70">
        <f t="shared" si="364"/>
        <v>0</v>
      </c>
      <c r="Q3313" s="70">
        <f t="shared" si="365"/>
        <v>0</v>
      </c>
      <c r="S3313" s="8" t="e">
        <f t="shared" si="366"/>
        <v>#DIV/0!</v>
      </c>
      <c r="U3313" s="8">
        <f t="shared" si="354"/>
        <v>35.103221729138852</v>
      </c>
      <c r="V3313" s="8">
        <f t="shared" si="367"/>
        <v>0</v>
      </c>
      <c r="W3313" s="70">
        <f>SUM($V$2085:V3313)/($A3313-273.15)</f>
        <v>0</v>
      </c>
      <c r="X3313" s="70">
        <f t="shared" si="368"/>
        <v>0</v>
      </c>
      <c r="Y3313" s="70">
        <f t="shared" si="369"/>
        <v>0</v>
      </c>
    </row>
    <row r="3314" spans="1:25" s="8" customFormat="1" x14ac:dyDescent="0.25">
      <c r="A3314" s="70">
        <f t="shared" si="370"/>
        <v>1503.15</v>
      </c>
      <c r="B3314" s="70">
        <f t="shared" si="371"/>
        <v>47.118933563147863</v>
      </c>
      <c r="C3314" s="70">
        <f t="shared" si="357"/>
        <v>36.313816025137697</v>
      </c>
      <c r="D3314" s="70">
        <f t="shared" si="355"/>
        <v>34.888327352392203</v>
      </c>
      <c r="E3314" s="70">
        <f t="shared" si="356"/>
        <v>36.313816025137697</v>
      </c>
      <c r="G3314" s="70">
        <f t="shared" si="358"/>
        <v>0</v>
      </c>
      <c r="H3314" s="70">
        <f>SUM(G$2085:$G3314)/($A3314-273.15)</f>
        <v>0</v>
      </c>
      <c r="I3314" s="70">
        <f t="shared" si="359"/>
        <v>0</v>
      </c>
      <c r="J3314" s="70">
        <f t="shared" si="360"/>
        <v>0</v>
      </c>
      <c r="K3314" s="70">
        <f t="shared" si="361"/>
        <v>0</v>
      </c>
      <c r="M3314" s="70">
        <f t="shared" si="362"/>
        <v>0</v>
      </c>
      <c r="N3314" s="70">
        <f>SUM($M$2085:M3314)/($A3314-273.15)</f>
        <v>0</v>
      </c>
      <c r="O3314" s="70">
        <f t="shared" si="363"/>
        <v>0</v>
      </c>
      <c r="P3314" s="70">
        <f t="shared" si="364"/>
        <v>0</v>
      </c>
      <c r="Q3314" s="70">
        <f t="shared" si="365"/>
        <v>0</v>
      </c>
      <c r="S3314" s="8" t="e">
        <f t="shared" si="366"/>
        <v>#DIV/0!</v>
      </c>
      <c r="U3314" s="8">
        <f t="shared" si="354"/>
        <v>35.105661808465229</v>
      </c>
      <c r="V3314" s="8">
        <f t="shared" si="367"/>
        <v>0</v>
      </c>
      <c r="W3314" s="70">
        <f>SUM($V$2085:V3314)/($A3314-273.15)</f>
        <v>0</v>
      </c>
      <c r="X3314" s="70">
        <f t="shared" si="368"/>
        <v>0</v>
      </c>
      <c r="Y3314" s="70">
        <f t="shared" si="369"/>
        <v>0</v>
      </c>
    </row>
    <row r="3315" spans="1:25" s="8" customFormat="1" x14ac:dyDescent="0.25">
      <c r="A3315" s="70">
        <f t="shared" si="370"/>
        <v>1504.15</v>
      </c>
      <c r="B3315" s="70">
        <f t="shared" si="371"/>
        <v>47.128964965664551</v>
      </c>
      <c r="C3315" s="70">
        <f t="shared" si="357"/>
        <v>36.317016347280806</v>
      </c>
      <c r="D3315" s="70">
        <f t="shared" si="355"/>
        <v>34.891160478621913</v>
      </c>
      <c r="E3315" s="70">
        <f t="shared" si="356"/>
        <v>36.317016347280806</v>
      </c>
      <c r="G3315" s="70">
        <f t="shared" si="358"/>
        <v>0</v>
      </c>
      <c r="H3315" s="70">
        <f>SUM(G$2085:$G3315)/($A3315-273.15)</f>
        <v>0</v>
      </c>
      <c r="I3315" s="70">
        <f t="shared" si="359"/>
        <v>0</v>
      </c>
      <c r="J3315" s="70">
        <f t="shared" si="360"/>
        <v>0</v>
      </c>
      <c r="K3315" s="70">
        <f t="shared" si="361"/>
        <v>0</v>
      </c>
      <c r="M3315" s="70">
        <f t="shared" si="362"/>
        <v>0</v>
      </c>
      <c r="N3315" s="70">
        <f>SUM($M$2085:M3315)/($A3315-273.15)</f>
        <v>0</v>
      </c>
      <c r="O3315" s="70">
        <f t="shared" si="363"/>
        <v>0</v>
      </c>
      <c r="P3315" s="70">
        <f t="shared" si="364"/>
        <v>0</v>
      </c>
      <c r="Q3315" s="70">
        <f t="shared" si="365"/>
        <v>0</v>
      </c>
      <c r="S3315" s="8" t="e">
        <f t="shared" si="366"/>
        <v>#DIV/0!</v>
      </c>
      <c r="U3315" s="8">
        <f t="shared" si="354"/>
        <v>35.108099269851287</v>
      </c>
      <c r="V3315" s="8">
        <f t="shared" si="367"/>
        <v>0</v>
      </c>
      <c r="W3315" s="70">
        <f>SUM($V$2085:V3315)/($A3315-273.15)</f>
        <v>0</v>
      </c>
      <c r="X3315" s="70">
        <f t="shared" si="368"/>
        <v>0</v>
      </c>
      <c r="Y3315" s="70">
        <f t="shared" si="369"/>
        <v>0</v>
      </c>
    </row>
    <row r="3316" spans="1:25" s="8" customFormat="1" x14ac:dyDescent="0.25">
      <c r="A3316" s="70">
        <f t="shared" si="370"/>
        <v>1505.15</v>
      </c>
      <c r="B3316" s="70">
        <f t="shared" si="371"/>
        <v>47.138989363228042</v>
      </c>
      <c r="C3316" s="70">
        <f t="shared" si="357"/>
        <v>36.320215564420515</v>
      </c>
      <c r="D3316" s="70">
        <f t="shared" si="355"/>
        <v>34.893987193737757</v>
      </c>
      <c r="E3316" s="70">
        <f t="shared" si="356"/>
        <v>36.320215564420515</v>
      </c>
      <c r="G3316" s="70">
        <f t="shared" si="358"/>
        <v>0</v>
      </c>
      <c r="H3316" s="70">
        <f>SUM(G$2085:$G3316)/($A3316-273.15)</f>
        <v>0</v>
      </c>
      <c r="I3316" s="70">
        <f t="shared" si="359"/>
        <v>0</v>
      </c>
      <c r="J3316" s="70">
        <f t="shared" si="360"/>
        <v>0</v>
      </c>
      <c r="K3316" s="70">
        <f t="shared" si="361"/>
        <v>0</v>
      </c>
      <c r="M3316" s="70">
        <f t="shared" si="362"/>
        <v>0</v>
      </c>
      <c r="N3316" s="70">
        <f>SUM($M$2085:M3316)/($A3316-273.15)</f>
        <v>0</v>
      </c>
      <c r="O3316" s="70">
        <f t="shared" si="363"/>
        <v>0</v>
      </c>
      <c r="P3316" s="70">
        <f t="shared" si="364"/>
        <v>0</v>
      </c>
      <c r="Q3316" s="70">
        <f t="shared" si="365"/>
        <v>0</v>
      </c>
      <c r="S3316" s="8" t="e">
        <f t="shared" si="366"/>
        <v>#DIV/0!</v>
      </c>
      <c r="U3316" s="8">
        <f t="shared" si="354"/>
        <v>35.110534119019313</v>
      </c>
      <c r="V3316" s="8">
        <f t="shared" si="367"/>
        <v>0</v>
      </c>
      <c r="W3316" s="70">
        <f>SUM($V$2085:V3316)/($A3316-273.15)</f>
        <v>0</v>
      </c>
      <c r="X3316" s="70">
        <f t="shared" si="368"/>
        <v>0</v>
      </c>
      <c r="Y3316" s="70">
        <f t="shared" si="369"/>
        <v>0</v>
      </c>
    </row>
    <row r="3317" spans="1:25" s="8" customFormat="1" x14ac:dyDescent="0.25">
      <c r="A3317" s="70">
        <f t="shared" si="370"/>
        <v>1506.15</v>
      </c>
      <c r="B3317" s="70">
        <f t="shared" si="371"/>
        <v>47.149006753196602</v>
      </c>
      <c r="C3317" s="70">
        <f t="shared" si="357"/>
        <v>36.323413677446247</v>
      </c>
      <c r="D3317" s="70">
        <f t="shared" si="355"/>
        <v>34.89680749676571</v>
      </c>
      <c r="E3317" s="70">
        <f t="shared" si="356"/>
        <v>36.323413677446247</v>
      </c>
      <c r="G3317" s="70">
        <f t="shared" si="358"/>
        <v>0</v>
      </c>
      <c r="H3317" s="70">
        <f>SUM(G$2085:$G3317)/($A3317-273.15)</f>
        <v>0</v>
      </c>
      <c r="I3317" s="70">
        <f t="shared" si="359"/>
        <v>0</v>
      </c>
      <c r="J3317" s="70">
        <f t="shared" si="360"/>
        <v>0</v>
      </c>
      <c r="K3317" s="70">
        <f t="shared" si="361"/>
        <v>0</v>
      </c>
      <c r="M3317" s="70">
        <f t="shared" si="362"/>
        <v>0</v>
      </c>
      <c r="N3317" s="70">
        <f>SUM($M$2085:M3317)/($A3317-273.15)</f>
        <v>0</v>
      </c>
      <c r="O3317" s="70">
        <f t="shared" si="363"/>
        <v>0</v>
      </c>
      <c r="P3317" s="70">
        <f t="shared" si="364"/>
        <v>0</v>
      </c>
      <c r="Q3317" s="70">
        <f t="shared" si="365"/>
        <v>0</v>
      </c>
      <c r="S3317" s="8" t="e">
        <f t="shared" si="366"/>
        <v>#DIV/0!</v>
      </c>
      <c r="U3317" s="8">
        <f t="shared" si="354"/>
        <v>35.112966361672598</v>
      </c>
      <c r="V3317" s="8">
        <f t="shared" si="367"/>
        <v>0</v>
      </c>
      <c r="W3317" s="70">
        <f>SUM($V$2085:V3317)/($A3317-273.15)</f>
        <v>0</v>
      </c>
      <c r="X3317" s="70">
        <f t="shared" si="368"/>
        <v>0</v>
      </c>
      <c r="Y3317" s="70">
        <f t="shared" si="369"/>
        <v>0</v>
      </c>
    </row>
    <row r="3318" spans="1:25" s="8" customFormat="1" x14ac:dyDescent="0.25">
      <c r="A3318" s="70">
        <f t="shared" si="370"/>
        <v>1507.15</v>
      </c>
      <c r="B3318" s="70">
        <f t="shared" si="371"/>
        <v>47.159017132937258</v>
      </c>
      <c r="C3318" s="70">
        <f t="shared" si="357"/>
        <v>36.326610687244418</v>
      </c>
      <c r="D3318" s="70">
        <f t="shared" si="355"/>
        <v>34.899621386734957</v>
      </c>
      <c r="E3318" s="70">
        <f t="shared" si="356"/>
        <v>36.326610687244418</v>
      </c>
      <c r="G3318" s="70">
        <f t="shared" si="358"/>
        <v>0</v>
      </c>
      <c r="H3318" s="70">
        <f>SUM(G$2085:$G3318)/($A3318-273.15)</f>
        <v>0</v>
      </c>
      <c r="I3318" s="70">
        <f t="shared" si="359"/>
        <v>0</v>
      </c>
      <c r="J3318" s="70">
        <f t="shared" si="360"/>
        <v>0</v>
      </c>
      <c r="K3318" s="70">
        <f t="shared" si="361"/>
        <v>0</v>
      </c>
      <c r="M3318" s="70">
        <f t="shared" si="362"/>
        <v>0</v>
      </c>
      <c r="N3318" s="70">
        <f>SUM($M$2085:M3318)/($A3318-273.15)</f>
        <v>0</v>
      </c>
      <c r="O3318" s="70">
        <f t="shared" si="363"/>
        <v>0</v>
      </c>
      <c r="P3318" s="70">
        <f t="shared" si="364"/>
        <v>0</v>
      </c>
      <c r="Q3318" s="70">
        <f t="shared" si="365"/>
        <v>0</v>
      </c>
      <c r="S3318" s="8" t="e">
        <f t="shared" si="366"/>
        <v>#DIV/0!</v>
      </c>
      <c r="U3318" s="8">
        <f t="shared" si="354"/>
        <v>35.115396003495533</v>
      </c>
      <c r="V3318" s="8">
        <f t="shared" si="367"/>
        <v>0</v>
      </c>
      <c r="W3318" s="70">
        <f>SUM($V$2085:V3318)/($A3318-273.15)</f>
        <v>0</v>
      </c>
      <c r="X3318" s="70">
        <f t="shared" si="368"/>
        <v>0</v>
      </c>
      <c r="Y3318" s="70">
        <f t="shared" si="369"/>
        <v>0</v>
      </c>
    </row>
    <row r="3319" spans="1:25" s="8" customFormat="1" x14ac:dyDescent="0.25">
      <c r="A3319" s="70">
        <f t="shared" si="370"/>
        <v>1508.15</v>
      </c>
      <c r="B3319" s="70">
        <f t="shared" si="371"/>
        <v>47.169020499825727</v>
      </c>
      <c r="C3319" s="70">
        <f t="shared" si="357"/>
        <v>36.329806594698567</v>
      </c>
      <c r="D3319" s="70">
        <f t="shared" si="355"/>
        <v>34.902428862677894</v>
      </c>
      <c r="E3319" s="70">
        <f t="shared" si="356"/>
        <v>36.329806594698567</v>
      </c>
      <c r="G3319" s="70">
        <f t="shared" si="358"/>
        <v>0</v>
      </c>
      <c r="H3319" s="70">
        <f>SUM(G$2085:$G3319)/($A3319-273.15)</f>
        <v>0</v>
      </c>
      <c r="I3319" s="70">
        <f t="shared" si="359"/>
        <v>0</v>
      </c>
      <c r="J3319" s="70">
        <f t="shared" si="360"/>
        <v>0</v>
      </c>
      <c r="K3319" s="70">
        <f t="shared" si="361"/>
        <v>0</v>
      </c>
      <c r="M3319" s="70">
        <f t="shared" si="362"/>
        <v>0</v>
      </c>
      <c r="N3319" s="70">
        <f>SUM($M$2085:M3319)/($A3319-273.15)</f>
        <v>0</v>
      </c>
      <c r="O3319" s="70">
        <f t="shared" si="363"/>
        <v>0</v>
      </c>
      <c r="P3319" s="70">
        <f t="shared" si="364"/>
        <v>0</v>
      </c>
      <c r="Q3319" s="70">
        <f t="shared" si="365"/>
        <v>0</v>
      </c>
      <c r="S3319" s="8" t="e">
        <f t="shared" si="366"/>
        <v>#DIV/0!</v>
      </c>
      <c r="U3319" s="8">
        <f t="shared" si="354"/>
        <v>35.117823050153653</v>
      </c>
      <c r="V3319" s="8">
        <f t="shared" si="367"/>
        <v>0</v>
      </c>
      <c r="W3319" s="70">
        <f>SUM($V$2085:V3319)/($A3319-273.15)</f>
        <v>0</v>
      </c>
      <c r="X3319" s="70">
        <f t="shared" si="368"/>
        <v>0</v>
      </c>
      <c r="Y3319" s="70">
        <f t="shared" si="369"/>
        <v>0</v>
      </c>
    </row>
    <row r="3320" spans="1:25" s="8" customFormat="1" x14ac:dyDescent="0.25">
      <c r="A3320" s="70">
        <f t="shared" si="370"/>
        <v>1509.15</v>
      </c>
      <c r="B3320" s="70">
        <f t="shared" si="371"/>
        <v>47.179016851246431</v>
      </c>
      <c r="C3320" s="70">
        <f t="shared" si="357"/>
        <v>36.33300140068927</v>
      </c>
      <c r="D3320" s="70">
        <f t="shared" si="355"/>
        <v>34.905229923630124</v>
      </c>
      <c r="E3320" s="70">
        <f t="shared" si="356"/>
        <v>36.33300140068927</v>
      </c>
      <c r="G3320" s="70">
        <f t="shared" si="358"/>
        <v>0</v>
      </c>
      <c r="H3320" s="70">
        <f>SUM(G$2085:$G3320)/($A3320-273.15)</f>
        <v>0</v>
      </c>
      <c r="I3320" s="70">
        <f t="shared" si="359"/>
        <v>0</v>
      </c>
      <c r="J3320" s="70">
        <f t="shared" si="360"/>
        <v>0</v>
      </c>
      <c r="K3320" s="70">
        <f t="shared" si="361"/>
        <v>0</v>
      </c>
      <c r="M3320" s="70">
        <f t="shared" si="362"/>
        <v>0</v>
      </c>
      <c r="N3320" s="70">
        <f>SUM($M$2085:M3320)/($A3320-273.15)</f>
        <v>0</v>
      </c>
      <c r="O3320" s="70">
        <f t="shared" si="363"/>
        <v>0</v>
      </c>
      <c r="P3320" s="70">
        <f t="shared" si="364"/>
        <v>0</v>
      </c>
      <c r="Q3320" s="70">
        <f t="shared" si="365"/>
        <v>0</v>
      </c>
      <c r="S3320" s="8" t="e">
        <f t="shared" si="366"/>
        <v>#DIV/0!</v>
      </c>
      <c r="U3320" s="8">
        <f t="shared" si="354"/>
        <v>35.120247507293726</v>
      </c>
      <c r="V3320" s="8">
        <f t="shared" si="367"/>
        <v>0</v>
      </c>
      <c r="W3320" s="70">
        <f>SUM($V$2085:V3320)/($A3320-273.15)</f>
        <v>0</v>
      </c>
      <c r="X3320" s="70">
        <f t="shared" si="368"/>
        <v>0</v>
      </c>
      <c r="Y3320" s="70">
        <f t="shared" si="369"/>
        <v>0</v>
      </c>
    </row>
    <row r="3321" spans="1:25" s="8" customFormat="1" x14ac:dyDescent="0.25">
      <c r="A3321" s="70">
        <f t="shared" si="370"/>
        <v>1510.15</v>
      </c>
      <c r="B3321" s="70">
        <f t="shared" si="371"/>
        <v>47.1890061845925</v>
      </c>
      <c r="C3321" s="70">
        <f t="shared" si="357"/>
        <v>36.336195106094202</v>
      </c>
      <c r="D3321" s="70">
        <f t="shared" si="355"/>
        <v>34.908024568630466</v>
      </c>
      <c r="E3321" s="70">
        <f t="shared" si="356"/>
        <v>36.336195106094202</v>
      </c>
      <c r="G3321" s="70">
        <f t="shared" si="358"/>
        <v>0</v>
      </c>
      <c r="H3321" s="70">
        <f>SUM(G$2085:$G3321)/($A3321-273.15)</f>
        <v>0</v>
      </c>
      <c r="I3321" s="70">
        <f t="shared" si="359"/>
        <v>0</v>
      </c>
      <c r="J3321" s="70">
        <f t="shared" si="360"/>
        <v>0</v>
      </c>
      <c r="K3321" s="70">
        <f t="shared" si="361"/>
        <v>0</v>
      </c>
      <c r="M3321" s="70">
        <f t="shared" si="362"/>
        <v>0</v>
      </c>
      <c r="N3321" s="70">
        <f>SUM($M$2085:M3321)/($A3321-273.15)</f>
        <v>0</v>
      </c>
      <c r="O3321" s="70">
        <f t="shared" si="363"/>
        <v>0</v>
      </c>
      <c r="P3321" s="70">
        <f t="shared" si="364"/>
        <v>0</v>
      </c>
      <c r="Q3321" s="70">
        <f t="shared" si="365"/>
        <v>0</v>
      </c>
      <c r="S3321" s="8" t="e">
        <f t="shared" si="366"/>
        <v>#DIV/0!</v>
      </c>
      <c r="U3321" s="8">
        <f t="shared" si="354"/>
        <v>35.122669380543861</v>
      </c>
      <c r="V3321" s="8">
        <f t="shared" si="367"/>
        <v>0</v>
      </c>
      <c r="W3321" s="70">
        <f>SUM($V$2085:V3321)/($A3321-273.15)</f>
        <v>0</v>
      </c>
      <c r="X3321" s="70">
        <f t="shared" si="368"/>
        <v>0</v>
      </c>
      <c r="Y3321" s="70">
        <f t="shared" si="369"/>
        <v>0</v>
      </c>
    </row>
    <row r="3322" spans="1:25" s="8" customFormat="1" x14ac:dyDescent="0.25">
      <c r="A3322" s="70">
        <f t="shared" si="370"/>
        <v>1511.15</v>
      </c>
      <c r="B3322" s="70">
        <f t="shared" si="371"/>
        <v>47.19898849726561</v>
      </c>
      <c r="C3322" s="70">
        <f t="shared" si="357"/>
        <v>36.339387711788135</v>
      </c>
      <c r="D3322" s="70">
        <f t="shared" si="355"/>
        <v>34.910812796720883</v>
      </c>
      <c r="E3322" s="70">
        <f t="shared" si="356"/>
        <v>36.339387711788135</v>
      </c>
      <c r="G3322" s="70">
        <f t="shared" si="358"/>
        <v>0</v>
      </c>
      <c r="H3322" s="70">
        <f>SUM(G$2085:$G3322)/($A3322-273.15)</f>
        <v>0</v>
      </c>
      <c r="I3322" s="70">
        <f t="shared" si="359"/>
        <v>0</v>
      </c>
      <c r="J3322" s="70">
        <f t="shared" si="360"/>
        <v>0</v>
      </c>
      <c r="K3322" s="70">
        <f t="shared" si="361"/>
        <v>0</v>
      </c>
      <c r="M3322" s="70">
        <f t="shared" si="362"/>
        <v>0</v>
      </c>
      <c r="N3322" s="70">
        <f>SUM($M$2085:M3322)/($A3322-273.15)</f>
        <v>0</v>
      </c>
      <c r="O3322" s="70">
        <f t="shared" si="363"/>
        <v>0</v>
      </c>
      <c r="P3322" s="70">
        <f t="shared" si="364"/>
        <v>0</v>
      </c>
      <c r="Q3322" s="70">
        <f t="shared" si="365"/>
        <v>0</v>
      </c>
      <c r="S3322" s="8" t="e">
        <f t="shared" si="366"/>
        <v>#DIV/0!</v>
      </c>
      <c r="U3322" s="8">
        <f t="shared" si="354"/>
        <v>35.12508867551351</v>
      </c>
      <c r="V3322" s="8">
        <f t="shared" si="367"/>
        <v>0</v>
      </c>
      <c r="W3322" s="70">
        <f>SUM($V$2085:V3322)/($A3322-273.15)</f>
        <v>0</v>
      </c>
      <c r="X3322" s="70">
        <f t="shared" si="368"/>
        <v>0</v>
      </c>
      <c r="Y3322" s="70">
        <f t="shared" si="369"/>
        <v>0</v>
      </c>
    </row>
    <row r="3323" spans="1:25" s="8" customFormat="1" x14ac:dyDescent="0.25">
      <c r="A3323" s="70">
        <f t="shared" si="370"/>
        <v>1512.15</v>
      </c>
      <c r="B3323" s="70">
        <f t="shared" si="371"/>
        <v>47.208963786676087</v>
      </c>
      <c r="C3323" s="70">
        <f t="shared" si="357"/>
        <v>36.342579218642925</v>
      </c>
      <c r="D3323" s="70">
        <f t="shared" si="355"/>
        <v>34.913594606946532</v>
      </c>
      <c r="E3323" s="70">
        <f t="shared" si="356"/>
        <v>36.342579218642925</v>
      </c>
      <c r="G3323" s="70">
        <f t="shared" si="358"/>
        <v>0</v>
      </c>
      <c r="H3323" s="70">
        <f>SUM(G$2085:$G3323)/($A3323-273.15)</f>
        <v>0</v>
      </c>
      <c r="I3323" s="70">
        <f t="shared" si="359"/>
        <v>0</v>
      </c>
      <c r="J3323" s="70">
        <f t="shared" si="360"/>
        <v>0</v>
      </c>
      <c r="K3323" s="70">
        <f t="shared" si="361"/>
        <v>0</v>
      </c>
      <c r="M3323" s="70">
        <f t="shared" si="362"/>
        <v>0</v>
      </c>
      <c r="N3323" s="70">
        <f>SUM($M$2085:M3323)/($A3323-273.15)</f>
        <v>0</v>
      </c>
      <c r="O3323" s="70">
        <f t="shared" si="363"/>
        <v>0</v>
      </c>
      <c r="P3323" s="70">
        <f t="shared" si="364"/>
        <v>0</v>
      </c>
      <c r="Q3323" s="70">
        <f t="shared" si="365"/>
        <v>0</v>
      </c>
      <c r="S3323" s="8" t="e">
        <f t="shared" si="366"/>
        <v>#DIV/0!</v>
      </c>
      <c r="U3323" s="8">
        <f t="shared" si="354"/>
        <v>35.127505397793612</v>
      </c>
      <c r="V3323" s="8">
        <f t="shared" si="367"/>
        <v>0</v>
      </c>
      <c r="W3323" s="70">
        <f>SUM($V$2085:V3323)/($A3323-273.15)</f>
        <v>0</v>
      </c>
      <c r="X3323" s="70">
        <f t="shared" si="368"/>
        <v>0</v>
      </c>
      <c r="Y3323" s="70">
        <f t="shared" si="369"/>
        <v>0</v>
      </c>
    </row>
    <row r="3324" spans="1:25" s="8" customFormat="1" x14ac:dyDescent="0.25">
      <c r="A3324" s="70">
        <f t="shared" si="370"/>
        <v>1513.15</v>
      </c>
      <c r="B3324" s="70">
        <f t="shared" si="371"/>
        <v>47.218932050242778</v>
      </c>
      <c r="C3324" s="70">
        <f t="shared" si="357"/>
        <v>36.345769627527588</v>
      </c>
      <c r="D3324" s="70">
        <f t="shared" si="355"/>
        <v>34.916369998355698</v>
      </c>
      <c r="E3324" s="70">
        <f t="shared" si="356"/>
        <v>36.345769627527588</v>
      </c>
      <c r="G3324" s="70">
        <f t="shared" si="358"/>
        <v>0</v>
      </c>
      <c r="H3324" s="70">
        <f>SUM(G$2085:$G3324)/($A3324-273.15)</f>
        <v>0</v>
      </c>
      <c r="I3324" s="70">
        <f t="shared" si="359"/>
        <v>0</v>
      </c>
      <c r="J3324" s="70">
        <f t="shared" si="360"/>
        <v>0</v>
      </c>
      <c r="K3324" s="70">
        <f t="shared" si="361"/>
        <v>0</v>
      </c>
      <c r="M3324" s="70">
        <f t="shared" si="362"/>
        <v>0</v>
      </c>
      <c r="N3324" s="70">
        <f>SUM($M$2085:M3324)/($A3324-273.15)</f>
        <v>0</v>
      </c>
      <c r="O3324" s="70">
        <f t="shared" si="363"/>
        <v>0</v>
      </c>
      <c r="P3324" s="70">
        <f t="shared" si="364"/>
        <v>0</v>
      </c>
      <c r="Q3324" s="70">
        <f t="shared" si="365"/>
        <v>0</v>
      </c>
      <c r="S3324" s="8" t="e">
        <f t="shared" si="366"/>
        <v>#DIV/0!</v>
      </c>
      <c r="U3324" s="8">
        <f t="shared" si="354"/>
        <v>35.129919552956636</v>
      </c>
      <c r="V3324" s="8">
        <f t="shared" si="367"/>
        <v>0</v>
      </c>
      <c r="W3324" s="70">
        <f>SUM($V$2085:V3324)/($A3324-273.15)</f>
        <v>0</v>
      </c>
      <c r="X3324" s="70">
        <f t="shared" si="368"/>
        <v>0</v>
      </c>
      <c r="Y3324" s="70">
        <f t="shared" si="369"/>
        <v>0</v>
      </c>
    </row>
    <row r="3325" spans="1:25" s="8" customFormat="1" x14ac:dyDescent="0.25">
      <c r="A3325" s="70">
        <f t="shared" si="370"/>
        <v>1514.15</v>
      </c>
      <c r="B3325" s="70">
        <f t="shared" si="371"/>
        <v>47.228893285393056</v>
      </c>
      <c r="C3325" s="70">
        <f t="shared" si="357"/>
        <v>36.34895893930824</v>
      </c>
      <c r="D3325" s="70">
        <f t="shared" si="355"/>
        <v>34.919138969999835</v>
      </c>
      <c r="E3325" s="70">
        <f t="shared" si="356"/>
        <v>36.34895893930824</v>
      </c>
      <c r="G3325" s="70">
        <f t="shared" si="358"/>
        <v>0</v>
      </c>
      <c r="H3325" s="70">
        <f>SUM(G$2085:$G3325)/($A3325-273.15)</f>
        <v>0</v>
      </c>
      <c r="I3325" s="70">
        <f t="shared" si="359"/>
        <v>0</v>
      </c>
      <c r="J3325" s="70">
        <f t="shared" si="360"/>
        <v>0</v>
      </c>
      <c r="K3325" s="70">
        <f t="shared" si="361"/>
        <v>0</v>
      </c>
      <c r="M3325" s="70">
        <f t="shared" si="362"/>
        <v>0</v>
      </c>
      <c r="N3325" s="70">
        <f>SUM($M$2085:M3325)/($A3325-273.15)</f>
        <v>0</v>
      </c>
      <c r="O3325" s="70">
        <f t="shared" si="363"/>
        <v>0</v>
      </c>
      <c r="P3325" s="70">
        <f t="shared" si="364"/>
        <v>0</v>
      </c>
      <c r="Q3325" s="70">
        <f t="shared" si="365"/>
        <v>0</v>
      </c>
      <c r="S3325" s="8" t="e">
        <f t="shared" si="366"/>
        <v>#DIV/0!</v>
      </c>
      <c r="U3325" s="8">
        <f t="shared" si="354"/>
        <v>35.132331146556631</v>
      </c>
      <c r="V3325" s="8">
        <f t="shared" si="367"/>
        <v>0</v>
      </c>
      <c r="W3325" s="70">
        <f>SUM($V$2085:V3325)/($A3325-273.15)</f>
        <v>0</v>
      </c>
      <c r="X3325" s="70">
        <f t="shared" si="368"/>
        <v>0</v>
      </c>
      <c r="Y3325" s="70">
        <f t="shared" si="369"/>
        <v>0</v>
      </c>
    </row>
    <row r="3326" spans="1:25" s="8" customFormat="1" x14ac:dyDescent="0.25">
      <c r="A3326" s="70">
        <f t="shared" si="370"/>
        <v>1515.15</v>
      </c>
      <c r="B3326" s="70">
        <f t="shared" si="371"/>
        <v>47.238847489562787</v>
      </c>
      <c r="C3326" s="70">
        <f t="shared" si="357"/>
        <v>36.352147154848168</v>
      </c>
      <c r="D3326" s="70">
        <f t="shared" si="355"/>
        <v>34.92190152093351</v>
      </c>
      <c r="E3326" s="70">
        <f t="shared" si="356"/>
        <v>36.352147154848168</v>
      </c>
      <c r="G3326" s="70">
        <f t="shared" si="358"/>
        <v>0</v>
      </c>
      <c r="H3326" s="70">
        <f>SUM(G$2085:$G3326)/($A3326-273.15)</f>
        <v>0</v>
      </c>
      <c r="I3326" s="70">
        <f t="shared" si="359"/>
        <v>0</v>
      </c>
      <c r="J3326" s="70">
        <f t="shared" si="360"/>
        <v>0</v>
      </c>
      <c r="K3326" s="70">
        <f t="shared" si="361"/>
        <v>0</v>
      </c>
      <c r="M3326" s="70">
        <f t="shared" si="362"/>
        <v>0</v>
      </c>
      <c r="N3326" s="70">
        <f>SUM($M$2085:M3326)/($A3326-273.15)</f>
        <v>0</v>
      </c>
      <c r="O3326" s="70">
        <f t="shared" si="363"/>
        <v>0</v>
      </c>
      <c r="P3326" s="70">
        <f t="shared" si="364"/>
        <v>0</v>
      </c>
      <c r="Q3326" s="70">
        <f t="shared" si="365"/>
        <v>0</v>
      </c>
      <c r="S3326" s="8" t="e">
        <f t="shared" si="366"/>
        <v>#DIV/0!</v>
      </c>
      <c r="U3326" s="8">
        <f t="shared" si="354"/>
        <v>35.134740184129356</v>
      </c>
      <c r="V3326" s="8">
        <f t="shared" si="367"/>
        <v>0</v>
      </c>
      <c r="W3326" s="70">
        <f>SUM($V$2085:V3326)/($A3326-273.15)</f>
        <v>0</v>
      </c>
      <c r="X3326" s="70">
        <f t="shared" si="368"/>
        <v>0</v>
      </c>
      <c r="Y3326" s="70">
        <f t="shared" si="369"/>
        <v>0</v>
      </c>
    </row>
    <row r="3327" spans="1:25" s="8" customFormat="1" x14ac:dyDescent="0.25">
      <c r="A3327" s="70">
        <f t="shared" si="370"/>
        <v>1516.15</v>
      </c>
      <c r="B3327" s="70">
        <f t="shared" si="371"/>
        <v>47.248794660196289</v>
      </c>
      <c r="C3327" s="70">
        <f t="shared" si="357"/>
        <v>36.355334275007777</v>
      </c>
      <c r="D3327" s="70">
        <f t="shared" si="355"/>
        <v>34.924657650214414</v>
      </c>
      <c r="E3327" s="70">
        <f t="shared" si="356"/>
        <v>36.355334275007777</v>
      </c>
      <c r="G3327" s="70">
        <f t="shared" si="358"/>
        <v>0</v>
      </c>
      <c r="H3327" s="70">
        <f>SUM(G$2085:$G3327)/($A3327-273.15)</f>
        <v>0</v>
      </c>
      <c r="I3327" s="70">
        <f t="shared" si="359"/>
        <v>0</v>
      </c>
      <c r="J3327" s="70">
        <f t="shared" si="360"/>
        <v>0</v>
      </c>
      <c r="K3327" s="70">
        <f t="shared" si="361"/>
        <v>0</v>
      </c>
      <c r="M3327" s="70">
        <f t="shared" si="362"/>
        <v>0</v>
      </c>
      <c r="N3327" s="70">
        <f>SUM($M$2085:M3327)/($A3327-273.15)</f>
        <v>0</v>
      </c>
      <c r="O3327" s="70">
        <f t="shared" si="363"/>
        <v>0</v>
      </c>
      <c r="P3327" s="70">
        <f t="shared" si="364"/>
        <v>0</v>
      </c>
      <c r="Q3327" s="70">
        <f t="shared" si="365"/>
        <v>0</v>
      </c>
      <c r="S3327" s="8" t="e">
        <f t="shared" si="366"/>
        <v>#DIV/0!</v>
      </c>
      <c r="U3327" s="8">
        <f t="shared" si="354"/>
        <v>35.137146671192305</v>
      </c>
      <c r="V3327" s="8">
        <f t="shared" si="367"/>
        <v>0</v>
      </c>
      <c r="W3327" s="70">
        <f>SUM($V$2085:V3327)/($A3327-273.15)</f>
        <v>0</v>
      </c>
      <c r="X3327" s="70">
        <f t="shared" si="368"/>
        <v>0</v>
      </c>
      <c r="Y3327" s="70">
        <f t="shared" si="369"/>
        <v>0</v>
      </c>
    </row>
    <row r="3328" spans="1:25" s="8" customFormat="1" x14ac:dyDescent="0.25">
      <c r="A3328" s="70">
        <f t="shared" si="370"/>
        <v>1517.15</v>
      </c>
      <c r="B3328" s="70">
        <f t="shared" si="371"/>
        <v>47.258734794746317</v>
      </c>
      <c r="C3328" s="70">
        <f t="shared" si="357"/>
        <v>36.35852030064467</v>
      </c>
      <c r="D3328" s="70">
        <f t="shared" si="355"/>
        <v>34.927407356903331</v>
      </c>
      <c r="E3328" s="70">
        <f t="shared" si="356"/>
        <v>36.35852030064467</v>
      </c>
      <c r="G3328" s="70">
        <f t="shared" si="358"/>
        <v>0</v>
      </c>
      <c r="H3328" s="70">
        <f>SUM(G$2085:$G3328)/($A3328-273.15)</f>
        <v>0</v>
      </c>
      <c r="I3328" s="70">
        <f t="shared" si="359"/>
        <v>0</v>
      </c>
      <c r="J3328" s="70">
        <f t="shared" si="360"/>
        <v>0</v>
      </c>
      <c r="K3328" s="70">
        <f t="shared" si="361"/>
        <v>0</v>
      </c>
      <c r="M3328" s="70">
        <f t="shared" si="362"/>
        <v>0</v>
      </c>
      <c r="N3328" s="70">
        <f>SUM($M$2085:M3328)/($A3328-273.15)</f>
        <v>0</v>
      </c>
      <c r="O3328" s="70">
        <f t="shared" si="363"/>
        <v>0</v>
      </c>
      <c r="P3328" s="70">
        <f t="shared" si="364"/>
        <v>0</v>
      </c>
      <c r="Q3328" s="70">
        <f t="shared" si="365"/>
        <v>0</v>
      </c>
      <c r="S3328" s="8" t="e">
        <f t="shared" si="366"/>
        <v>#DIV/0!</v>
      </c>
      <c r="U3328" s="8">
        <f t="shared" si="354"/>
        <v>35.139550613244786</v>
      </c>
      <c r="V3328" s="8">
        <f t="shared" si="367"/>
        <v>0</v>
      </c>
      <c r="W3328" s="70">
        <f>SUM($V$2085:V3328)/($A3328-273.15)</f>
        <v>0</v>
      </c>
      <c r="X3328" s="70">
        <f t="shared" si="368"/>
        <v>0</v>
      </c>
      <c r="Y3328" s="70">
        <f t="shared" si="369"/>
        <v>0</v>
      </c>
    </row>
    <row r="3329" spans="1:25" s="8" customFormat="1" x14ac:dyDescent="0.25">
      <c r="A3329" s="70">
        <f t="shared" si="370"/>
        <v>1518.15</v>
      </c>
      <c r="B3329" s="70">
        <f t="shared" si="371"/>
        <v>47.268667890673953</v>
      </c>
      <c r="C3329" s="70">
        <f t="shared" si="357"/>
        <v>36.361705232613609</v>
      </c>
      <c r="D3329" s="70">
        <f t="shared" si="355"/>
        <v>34.930150640064156</v>
      </c>
      <c r="E3329" s="70">
        <f t="shared" si="356"/>
        <v>36.361705232613609</v>
      </c>
      <c r="G3329" s="70">
        <f t="shared" si="358"/>
        <v>0</v>
      </c>
      <c r="H3329" s="70">
        <f>SUM(G$2085:$G3329)/($A3329-273.15)</f>
        <v>0</v>
      </c>
      <c r="I3329" s="70">
        <f t="shared" si="359"/>
        <v>0</v>
      </c>
      <c r="J3329" s="70">
        <f t="shared" si="360"/>
        <v>0</v>
      </c>
      <c r="K3329" s="70">
        <f t="shared" si="361"/>
        <v>0</v>
      </c>
      <c r="M3329" s="70">
        <f t="shared" si="362"/>
        <v>0</v>
      </c>
      <c r="N3329" s="70">
        <f>SUM($M$2085:M3329)/($A3329-273.15)</f>
        <v>0</v>
      </c>
      <c r="O3329" s="70">
        <f t="shared" si="363"/>
        <v>0</v>
      </c>
      <c r="P3329" s="70">
        <f t="shared" si="364"/>
        <v>0</v>
      </c>
      <c r="Q3329" s="70">
        <f t="shared" si="365"/>
        <v>0</v>
      </c>
      <c r="S3329" s="8" t="e">
        <f t="shared" si="366"/>
        <v>#DIV/0!</v>
      </c>
      <c r="U3329" s="8">
        <f t="shared" si="354"/>
        <v>35.141952015768013</v>
      </c>
      <c r="V3329" s="8">
        <f t="shared" si="367"/>
        <v>0</v>
      </c>
      <c r="W3329" s="70">
        <f>SUM($V$2085:V3329)/($A3329-273.15)</f>
        <v>0</v>
      </c>
      <c r="X3329" s="70">
        <f t="shared" si="368"/>
        <v>0</v>
      </c>
      <c r="Y3329" s="70">
        <f t="shared" si="369"/>
        <v>0</v>
      </c>
    </row>
    <row r="3330" spans="1:25" s="8" customFormat="1" x14ac:dyDescent="0.25">
      <c r="A3330" s="70">
        <f t="shared" si="370"/>
        <v>1519.15</v>
      </c>
      <c r="B3330" s="70">
        <f t="shared" si="371"/>
        <v>47.278593945448712</v>
      </c>
      <c r="C3330" s="70">
        <f t="shared" si="357"/>
        <v>36.364889071766541</v>
      </c>
      <c r="D3330" s="70">
        <f t="shared" si="355"/>
        <v>34.93288749876384</v>
      </c>
      <c r="E3330" s="70">
        <f t="shared" si="356"/>
        <v>36.364889071766541</v>
      </c>
      <c r="G3330" s="70">
        <f t="shared" si="358"/>
        <v>0</v>
      </c>
      <c r="H3330" s="70">
        <f>SUM(G$2085:$G3330)/($A3330-273.15)</f>
        <v>0</v>
      </c>
      <c r="I3330" s="70">
        <f t="shared" si="359"/>
        <v>0</v>
      </c>
      <c r="J3330" s="70">
        <f t="shared" si="360"/>
        <v>0</v>
      </c>
      <c r="K3330" s="70">
        <f t="shared" si="361"/>
        <v>0</v>
      </c>
      <c r="M3330" s="70">
        <f t="shared" si="362"/>
        <v>0</v>
      </c>
      <c r="N3330" s="70">
        <f>SUM($M$2085:M3330)/($A3330-273.15)</f>
        <v>0</v>
      </c>
      <c r="O3330" s="70">
        <f t="shared" si="363"/>
        <v>0</v>
      </c>
      <c r="P3330" s="70">
        <f t="shared" si="364"/>
        <v>0</v>
      </c>
      <c r="Q3330" s="70">
        <f t="shared" si="365"/>
        <v>0</v>
      </c>
      <c r="S3330" s="8" t="e">
        <f t="shared" si="366"/>
        <v>#DIV/0!</v>
      </c>
      <c r="U3330" s="8">
        <f t="shared" si="354"/>
        <v>35.144350884225162</v>
      </c>
      <c r="V3330" s="8">
        <f t="shared" si="367"/>
        <v>0</v>
      </c>
      <c r="W3330" s="70">
        <f>SUM($V$2085:V3330)/($A3330-273.15)</f>
        <v>0</v>
      </c>
      <c r="X3330" s="70">
        <f t="shared" si="368"/>
        <v>0</v>
      </c>
      <c r="Y3330" s="70">
        <f t="shared" si="369"/>
        <v>0</v>
      </c>
    </row>
    <row r="3331" spans="1:25" s="8" customFormat="1" x14ac:dyDescent="0.25">
      <c r="A3331" s="70">
        <f t="shared" si="370"/>
        <v>1520.15</v>
      </c>
      <c r="B3331" s="70">
        <f t="shared" si="371"/>
        <v>47.28851295654836</v>
      </c>
      <c r="C3331" s="70">
        <f t="shared" si="357"/>
        <v>36.368071818952622</v>
      </c>
      <c r="D3331" s="70">
        <f t="shared" si="355"/>
        <v>34.935617932072432</v>
      </c>
      <c r="E3331" s="70">
        <f t="shared" si="356"/>
        <v>36.368071818952622</v>
      </c>
      <c r="G3331" s="70">
        <f t="shared" si="358"/>
        <v>0</v>
      </c>
      <c r="H3331" s="70">
        <f>SUM(G$2085:$G3331)/($A3331-273.15)</f>
        <v>0</v>
      </c>
      <c r="I3331" s="70">
        <f t="shared" si="359"/>
        <v>0</v>
      </c>
      <c r="J3331" s="70">
        <f t="shared" si="360"/>
        <v>0</v>
      </c>
      <c r="K3331" s="70">
        <f t="shared" si="361"/>
        <v>0</v>
      </c>
      <c r="M3331" s="70">
        <f t="shared" si="362"/>
        <v>0</v>
      </c>
      <c r="N3331" s="70">
        <f>SUM($M$2085:M3331)/($A3331-273.15)</f>
        <v>0</v>
      </c>
      <c r="O3331" s="70">
        <f t="shared" si="363"/>
        <v>0</v>
      </c>
      <c r="P3331" s="70">
        <f t="shared" si="364"/>
        <v>0</v>
      </c>
      <c r="Q3331" s="70">
        <f t="shared" si="365"/>
        <v>0</v>
      </c>
      <c r="S3331" s="8" t="e">
        <f t="shared" si="366"/>
        <v>#DIV/0!</v>
      </c>
      <c r="U3331" s="8">
        <f t="shared" si="354"/>
        <v>35.146747224061443</v>
      </c>
      <c r="V3331" s="8">
        <f t="shared" si="367"/>
        <v>0</v>
      </c>
      <c r="W3331" s="70">
        <f>SUM($V$2085:V3331)/($A3331-273.15)</f>
        <v>0</v>
      </c>
      <c r="X3331" s="70">
        <f t="shared" si="368"/>
        <v>0</v>
      </c>
      <c r="Y3331" s="70">
        <f t="shared" si="369"/>
        <v>0</v>
      </c>
    </row>
    <row r="3332" spans="1:25" s="8" customFormat="1" x14ac:dyDescent="0.25">
      <c r="A3332" s="70">
        <f t="shared" si="370"/>
        <v>1521.15</v>
      </c>
      <c r="B3332" s="70">
        <f t="shared" si="371"/>
        <v>47.298424921459002</v>
      </c>
      <c r="C3332" s="70">
        <f t="shared" si="357"/>
        <v>36.371253475018221</v>
      </c>
      <c r="D3332" s="70">
        <f t="shared" si="355"/>
        <v>34.938341939063015</v>
      </c>
      <c r="E3332" s="70">
        <f t="shared" si="356"/>
        <v>36.371253475018221</v>
      </c>
      <c r="G3332" s="70">
        <f t="shared" si="358"/>
        <v>0</v>
      </c>
      <c r="H3332" s="70">
        <f>SUM(G$2085:$G3332)/($A3332-273.15)</f>
        <v>0</v>
      </c>
      <c r="I3332" s="70">
        <f t="shared" si="359"/>
        <v>0</v>
      </c>
      <c r="J3332" s="70">
        <f t="shared" si="360"/>
        <v>0</v>
      </c>
      <c r="K3332" s="70">
        <f t="shared" si="361"/>
        <v>0</v>
      </c>
      <c r="M3332" s="70">
        <f t="shared" si="362"/>
        <v>0</v>
      </c>
      <c r="N3332" s="70">
        <f>SUM($M$2085:M3332)/($A3332-273.15)</f>
        <v>0</v>
      </c>
      <c r="O3332" s="70">
        <f t="shared" si="363"/>
        <v>0</v>
      </c>
      <c r="P3332" s="70">
        <f t="shared" si="364"/>
        <v>0</v>
      </c>
      <c r="Q3332" s="70">
        <f t="shared" si="365"/>
        <v>0</v>
      </c>
      <c r="S3332" s="8" t="e">
        <f t="shared" si="366"/>
        <v>#DIV/0!</v>
      </c>
      <c r="U3332" s="8">
        <f t="shared" si="354"/>
        <v>35.149141040704187</v>
      </c>
      <c r="V3332" s="8">
        <f t="shared" si="367"/>
        <v>0</v>
      </c>
      <c r="W3332" s="70">
        <f>SUM($V$2085:V3332)/($A3332-273.15)</f>
        <v>0</v>
      </c>
      <c r="X3332" s="70">
        <f t="shared" si="368"/>
        <v>0</v>
      </c>
      <c r="Y3332" s="70">
        <f t="shared" si="369"/>
        <v>0</v>
      </c>
    </row>
    <row r="3333" spans="1:25" s="8" customFormat="1" x14ac:dyDescent="0.25">
      <c r="A3333" s="70">
        <f t="shared" si="370"/>
        <v>1522.15</v>
      </c>
      <c r="B3333" s="70">
        <f t="shared" si="371"/>
        <v>47.308329837674975</v>
      </c>
      <c r="C3333" s="70">
        <f t="shared" si="357"/>
        <v>36.374434040806918</v>
      </c>
      <c r="D3333" s="70">
        <f t="shared" si="355"/>
        <v>34.941059518811713</v>
      </c>
      <c r="E3333" s="70">
        <f t="shared" si="356"/>
        <v>36.374434040806918</v>
      </c>
      <c r="G3333" s="70">
        <f t="shared" si="358"/>
        <v>0</v>
      </c>
      <c r="H3333" s="70">
        <f>SUM(G$2085:$G3333)/($A3333-273.15)</f>
        <v>0</v>
      </c>
      <c r="I3333" s="70">
        <f t="shared" si="359"/>
        <v>0</v>
      </c>
      <c r="J3333" s="70">
        <f t="shared" si="360"/>
        <v>0</v>
      </c>
      <c r="K3333" s="70">
        <f t="shared" si="361"/>
        <v>0</v>
      </c>
      <c r="M3333" s="70">
        <f t="shared" si="362"/>
        <v>0</v>
      </c>
      <c r="N3333" s="70">
        <f>SUM($M$2085:M3333)/($A3333-273.15)</f>
        <v>0</v>
      </c>
      <c r="O3333" s="70">
        <f t="shared" si="363"/>
        <v>0</v>
      </c>
      <c r="P3333" s="70">
        <f t="shared" si="364"/>
        <v>0</v>
      </c>
      <c r="Q3333" s="70">
        <f t="shared" si="365"/>
        <v>0</v>
      </c>
      <c r="S3333" s="8" t="e">
        <f t="shared" si="366"/>
        <v>#DIV/0!</v>
      </c>
      <c r="U3333" s="8">
        <f t="shared" si="354"/>
        <v>35.151532339562877</v>
      </c>
      <c r="V3333" s="8">
        <f t="shared" si="367"/>
        <v>0</v>
      </c>
      <c r="W3333" s="70">
        <f>SUM($V$2085:V3333)/($A3333-273.15)</f>
        <v>0</v>
      </c>
      <c r="X3333" s="70">
        <f t="shared" si="368"/>
        <v>0</v>
      </c>
      <c r="Y3333" s="70">
        <f t="shared" si="369"/>
        <v>0</v>
      </c>
    </row>
    <row r="3334" spans="1:25" s="8" customFormat="1" x14ac:dyDescent="0.25">
      <c r="A3334" s="70">
        <f t="shared" si="370"/>
        <v>1523.15</v>
      </c>
      <c r="B3334" s="70">
        <f t="shared" si="371"/>
        <v>47.318227702698842</v>
      </c>
      <c r="C3334" s="70">
        <f t="shared" si="357"/>
        <v>36.377613517159531</v>
      </c>
      <c r="D3334" s="70">
        <f t="shared" si="355"/>
        <v>34.94377067039769</v>
      </c>
      <c r="E3334" s="70">
        <f t="shared" si="356"/>
        <v>36.377613517159531</v>
      </c>
      <c r="G3334" s="70">
        <f t="shared" si="358"/>
        <v>0</v>
      </c>
      <c r="H3334" s="70">
        <f>SUM(G$2085:$G3334)/($A3334-273.15)</f>
        <v>0</v>
      </c>
      <c r="I3334" s="70">
        <f t="shared" si="359"/>
        <v>0</v>
      </c>
      <c r="J3334" s="70">
        <f t="shared" si="360"/>
        <v>0</v>
      </c>
      <c r="K3334" s="70">
        <f t="shared" si="361"/>
        <v>0</v>
      </c>
      <c r="M3334" s="70">
        <f t="shared" si="362"/>
        <v>0</v>
      </c>
      <c r="N3334" s="70">
        <f>SUM($M$2085:M3334)/($A3334-273.15)</f>
        <v>0</v>
      </c>
      <c r="O3334" s="70">
        <f t="shared" si="363"/>
        <v>0</v>
      </c>
      <c r="P3334" s="70">
        <f t="shared" si="364"/>
        <v>0</v>
      </c>
      <c r="Q3334" s="70">
        <f t="shared" si="365"/>
        <v>0</v>
      </c>
      <c r="S3334" s="8" t="e">
        <f t="shared" si="366"/>
        <v>#DIV/0!</v>
      </c>
      <c r="U3334" s="8">
        <f t="shared" si="354"/>
        <v>35.15392112602926</v>
      </c>
      <c r="V3334" s="8">
        <f t="shared" si="367"/>
        <v>0</v>
      </c>
      <c r="W3334" s="70">
        <f>SUM($V$2085:V3334)/($A3334-273.15)</f>
        <v>0</v>
      </c>
      <c r="X3334" s="70">
        <f t="shared" si="368"/>
        <v>0</v>
      </c>
      <c r="Y3334" s="70">
        <f t="shared" si="369"/>
        <v>0</v>
      </c>
    </row>
    <row r="3335" spans="1:25" s="8" customFormat="1" x14ac:dyDescent="0.25">
      <c r="A3335" s="70">
        <f t="shared" si="370"/>
        <v>1524.15</v>
      </c>
      <c r="B3335" s="70">
        <f t="shared" si="371"/>
        <v>47.328118514041357</v>
      </c>
      <c r="C3335" s="70">
        <f t="shared" si="357"/>
        <v>36.380791904914112</v>
      </c>
      <c r="D3335" s="70">
        <f t="shared" si="355"/>
        <v>34.946475392903146</v>
      </c>
      <c r="E3335" s="70">
        <f t="shared" si="356"/>
        <v>36.380791904914112</v>
      </c>
      <c r="G3335" s="70">
        <f t="shared" si="358"/>
        <v>0</v>
      </c>
      <c r="H3335" s="70">
        <f>SUM(G$2085:$G3335)/($A3335-273.15)</f>
        <v>0</v>
      </c>
      <c r="I3335" s="70">
        <f t="shared" si="359"/>
        <v>0</v>
      </c>
      <c r="J3335" s="70">
        <f t="shared" si="360"/>
        <v>0</v>
      </c>
      <c r="K3335" s="70">
        <f t="shared" si="361"/>
        <v>0</v>
      </c>
      <c r="M3335" s="70">
        <f t="shared" si="362"/>
        <v>0</v>
      </c>
      <c r="N3335" s="70">
        <f>SUM($M$2085:M3335)/($A3335-273.15)</f>
        <v>0</v>
      </c>
      <c r="O3335" s="70">
        <f t="shared" si="363"/>
        <v>0</v>
      </c>
      <c r="P3335" s="70">
        <f t="shared" si="364"/>
        <v>0</v>
      </c>
      <c r="Q3335" s="70">
        <f t="shared" si="365"/>
        <v>0</v>
      </c>
      <c r="S3335" s="8" t="e">
        <f t="shared" si="366"/>
        <v>#DIV/0!</v>
      </c>
      <c r="U3335" s="8">
        <f t="shared" si="354"/>
        <v>35.156307405477421</v>
      </c>
      <c r="V3335" s="8">
        <f t="shared" si="367"/>
        <v>0</v>
      </c>
      <c r="W3335" s="70">
        <f>SUM($V$2085:V3335)/($A3335-273.15)</f>
        <v>0</v>
      </c>
      <c r="X3335" s="70">
        <f t="shared" si="368"/>
        <v>0</v>
      </c>
      <c r="Y3335" s="70">
        <f t="shared" si="369"/>
        <v>0</v>
      </c>
    </row>
    <row r="3336" spans="1:25" s="8" customFormat="1" x14ac:dyDescent="0.25">
      <c r="A3336" s="70">
        <f t="shared" si="370"/>
        <v>1525.15</v>
      </c>
      <c r="B3336" s="70">
        <f t="shared" si="371"/>
        <v>47.33800226922142</v>
      </c>
      <c r="C3336" s="70">
        <f t="shared" si="357"/>
        <v>36.383969204905959</v>
      </c>
      <c r="D3336" s="70">
        <f t="shared" si="355"/>
        <v>34.94917368541325</v>
      </c>
      <c r="E3336" s="70">
        <f t="shared" si="356"/>
        <v>36.383969204905959</v>
      </c>
      <c r="G3336" s="70">
        <f t="shared" si="358"/>
        <v>0</v>
      </c>
      <c r="H3336" s="70">
        <f>SUM(G$2085:$G3336)/($A3336-273.15)</f>
        <v>0</v>
      </c>
      <c r="I3336" s="70">
        <f t="shared" si="359"/>
        <v>0</v>
      </c>
      <c r="J3336" s="70">
        <f t="shared" si="360"/>
        <v>0</v>
      </c>
      <c r="K3336" s="70">
        <f t="shared" si="361"/>
        <v>0</v>
      </c>
      <c r="M3336" s="70">
        <f t="shared" si="362"/>
        <v>0</v>
      </c>
      <c r="N3336" s="70">
        <f>SUM($M$2085:M3336)/($A3336-273.15)</f>
        <v>0</v>
      </c>
      <c r="O3336" s="70">
        <f t="shared" si="363"/>
        <v>0</v>
      </c>
      <c r="P3336" s="70">
        <f t="shared" si="364"/>
        <v>0</v>
      </c>
      <c r="Q3336" s="70">
        <f t="shared" si="365"/>
        <v>0</v>
      </c>
      <c r="S3336" s="8" t="e">
        <f t="shared" si="366"/>
        <v>#DIV/0!</v>
      </c>
      <c r="U3336" s="8">
        <f t="shared" si="354"/>
        <v>35.158691183263798</v>
      </c>
      <c r="V3336" s="8">
        <f t="shared" si="367"/>
        <v>0</v>
      </c>
      <c r="W3336" s="70">
        <f>SUM($V$2085:V3336)/($A3336-273.15)</f>
        <v>0</v>
      </c>
      <c r="X3336" s="70">
        <f t="shared" si="368"/>
        <v>0</v>
      </c>
      <c r="Y3336" s="70">
        <f t="shared" si="369"/>
        <v>0</v>
      </c>
    </row>
    <row r="3337" spans="1:25" s="8" customFormat="1" x14ac:dyDescent="0.25">
      <c r="A3337" s="70">
        <f t="shared" si="370"/>
        <v>1526.15</v>
      </c>
      <c r="B3337" s="70">
        <f t="shared" si="371"/>
        <v>47.347878965766071</v>
      </c>
      <c r="C3337" s="70">
        <f t="shared" si="357"/>
        <v>36.387145417967673</v>
      </c>
      <c r="D3337" s="70">
        <f t="shared" si="355"/>
        <v>34.951865547016205</v>
      </c>
      <c r="E3337" s="70">
        <f t="shared" si="356"/>
        <v>36.387145417967673</v>
      </c>
      <c r="G3337" s="70">
        <f t="shared" si="358"/>
        <v>0</v>
      </c>
      <c r="H3337" s="70">
        <f>SUM(G$2085:$G3337)/($A3337-273.15)</f>
        <v>0</v>
      </c>
      <c r="I3337" s="70">
        <f t="shared" si="359"/>
        <v>0</v>
      </c>
      <c r="J3337" s="70">
        <f t="shared" si="360"/>
        <v>0</v>
      </c>
      <c r="K3337" s="70">
        <f t="shared" si="361"/>
        <v>0</v>
      </c>
      <c r="M3337" s="70">
        <f t="shared" si="362"/>
        <v>0</v>
      </c>
      <c r="N3337" s="70">
        <f>SUM($M$2085:M3337)/($A3337-273.15)</f>
        <v>0</v>
      </c>
      <c r="O3337" s="70">
        <f t="shared" si="363"/>
        <v>0</v>
      </c>
      <c r="P3337" s="70">
        <f t="shared" si="364"/>
        <v>0</v>
      </c>
      <c r="Q3337" s="70">
        <f t="shared" si="365"/>
        <v>0</v>
      </c>
      <c r="S3337" s="8" t="e">
        <f t="shared" si="366"/>
        <v>#DIV/0!</v>
      </c>
      <c r="U3337" s="8">
        <f t="shared" si="354"/>
        <v>35.161072464727297</v>
      </c>
      <c r="V3337" s="8">
        <f t="shared" si="367"/>
        <v>0</v>
      </c>
      <c r="W3337" s="70">
        <f>SUM($V$2085:V3337)/($A3337-273.15)</f>
        <v>0</v>
      </c>
      <c r="X3337" s="70">
        <f t="shared" si="368"/>
        <v>0</v>
      </c>
      <c r="Y3337" s="70">
        <f t="shared" si="369"/>
        <v>0</v>
      </c>
    </row>
    <row r="3338" spans="1:25" s="8" customFormat="1" x14ac:dyDescent="0.25">
      <c r="A3338" s="70">
        <f t="shared" si="370"/>
        <v>1527.15</v>
      </c>
      <c r="B3338" s="70">
        <f t="shared" si="371"/>
        <v>47.357748601210467</v>
      </c>
      <c r="C3338" s="70">
        <f t="shared" si="357"/>
        <v>36.390320544929089</v>
      </c>
      <c r="D3338" s="70">
        <f t="shared" si="355"/>
        <v>34.954550976803169</v>
      </c>
      <c r="E3338" s="70">
        <f t="shared" si="356"/>
        <v>36.390320544929089</v>
      </c>
      <c r="G3338" s="70">
        <f t="shared" si="358"/>
        <v>0</v>
      </c>
      <c r="H3338" s="70">
        <f>SUM(G$2085:$G3338)/($A3338-273.15)</f>
        <v>0</v>
      </c>
      <c r="I3338" s="70">
        <f t="shared" si="359"/>
        <v>0</v>
      </c>
      <c r="J3338" s="70">
        <f t="shared" si="360"/>
        <v>0</v>
      </c>
      <c r="K3338" s="70">
        <f t="shared" si="361"/>
        <v>0</v>
      </c>
      <c r="M3338" s="70">
        <f t="shared" si="362"/>
        <v>0</v>
      </c>
      <c r="N3338" s="70">
        <f>SUM($M$2085:M3338)/($A3338-273.15)</f>
        <v>0</v>
      </c>
      <c r="O3338" s="70">
        <f t="shared" si="363"/>
        <v>0</v>
      </c>
      <c r="P3338" s="70">
        <f t="shared" si="364"/>
        <v>0</v>
      </c>
      <c r="Q3338" s="70">
        <f t="shared" si="365"/>
        <v>0</v>
      </c>
      <c r="S3338" s="8" t="e">
        <f t="shared" si="366"/>
        <v>#DIV/0!</v>
      </c>
      <c r="U3338" s="8">
        <f t="shared" si="354"/>
        <v>35.163451255189365</v>
      </c>
      <c r="V3338" s="8">
        <f t="shared" si="367"/>
        <v>0</v>
      </c>
      <c r="W3338" s="70">
        <f>SUM($V$2085:V3338)/($A3338-273.15)</f>
        <v>0</v>
      </c>
      <c r="X3338" s="70">
        <f t="shared" si="368"/>
        <v>0</v>
      </c>
      <c r="Y3338" s="70">
        <f t="shared" si="369"/>
        <v>0</v>
      </c>
    </row>
    <row r="3339" spans="1:25" s="8" customFormat="1" x14ac:dyDescent="0.25">
      <c r="A3339" s="70">
        <f t="shared" si="370"/>
        <v>1528.15</v>
      </c>
      <c r="B3339" s="70">
        <f t="shared" si="371"/>
        <v>47.367611173097764</v>
      </c>
      <c r="C3339" s="70">
        <f t="shared" si="357"/>
        <v>36.393494586617344</v>
      </c>
      <c r="D3339" s="70">
        <f t="shared" si="355"/>
        <v>34.957229973868309</v>
      </c>
      <c r="E3339" s="70">
        <f t="shared" si="356"/>
        <v>36.393494586617344</v>
      </c>
      <c r="G3339" s="70">
        <f t="shared" si="358"/>
        <v>0</v>
      </c>
      <c r="H3339" s="70">
        <f>SUM(G$2085:$G3339)/($A3339-273.15)</f>
        <v>0</v>
      </c>
      <c r="I3339" s="70">
        <f t="shared" si="359"/>
        <v>0</v>
      </c>
      <c r="J3339" s="70">
        <f t="shared" si="360"/>
        <v>0</v>
      </c>
      <c r="K3339" s="70">
        <f t="shared" si="361"/>
        <v>0</v>
      </c>
      <c r="M3339" s="70">
        <f t="shared" si="362"/>
        <v>0</v>
      </c>
      <c r="N3339" s="70">
        <f>SUM($M$2085:M3339)/($A3339-273.15)</f>
        <v>0</v>
      </c>
      <c r="O3339" s="70">
        <f t="shared" si="363"/>
        <v>0</v>
      </c>
      <c r="P3339" s="70">
        <f t="shared" si="364"/>
        <v>0</v>
      </c>
      <c r="Q3339" s="70">
        <f t="shared" si="365"/>
        <v>0</v>
      </c>
      <c r="S3339" s="8" t="e">
        <f t="shared" si="366"/>
        <v>#DIV/0!</v>
      </c>
      <c r="U3339" s="8">
        <f t="shared" si="354"/>
        <v>35.165827559954018</v>
      </c>
      <c r="V3339" s="8">
        <f t="shared" si="367"/>
        <v>0</v>
      </c>
      <c r="W3339" s="70">
        <f>SUM($V$2085:V3339)/($A3339-273.15)</f>
        <v>0</v>
      </c>
      <c r="X3339" s="70">
        <f t="shared" si="368"/>
        <v>0</v>
      </c>
      <c r="Y3339" s="70">
        <f t="shared" si="369"/>
        <v>0</v>
      </c>
    </row>
    <row r="3340" spans="1:25" s="8" customFormat="1" x14ac:dyDescent="0.25">
      <c r="A3340" s="70">
        <f t="shared" si="370"/>
        <v>1529.15</v>
      </c>
      <c r="B3340" s="70">
        <f t="shared" si="371"/>
        <v>47.377466678979189</v>
      </c>
      <c r="C3340" s="70">
        <f t="shared" si="357"/>
        <v>36.396667543856879</v>
      </c>
      <c r="D3340" s="70">
        <f t="shared" si="355"/>
        <v>34.959902537308714</v>
      </c>
      <c r="E3340" s="70">
        <f t="shared" si="356"/>
        <v>36.396667543856879</v>
      </c>
      <c r="G3340" s="70">
        <f t="shared" si="358"/>
        <v>0</v>
      </c>
      <c r="H3340" s="70">
        <f>SUM(G$2085:$G3340)/($A3340-273.15)</f>
        <v>0</v>
      </c>
      <c r="I3340" s="70">
        <f t="shared" si="359"/>
        <v>0</v>
      </c>
      <c r="J3340" s="70">
        <f t="shared" si="360"/>
        <v>0</v>
      </c>
      <c r="K3340" s="70">
        <f t="shared" si="361"/>
        <v>0</v>
      </c>
      <c r="M3340" s="70">
        <f t="shared" si="362"/>
        <v>0</v>
      </c>
      <c r="N3340" s="70">
        <f>SUM($M$2085:M3340)/($A3340-273.15)</f>
        <v>0</v>
      </c>
      <c r="O3340" s="70">
        <f t="shared" si="363"/>
        <v>0</v>
      </c>
      <c r="P3340" s="70">
        <f t="shared" si="364"/>
        <v>0</v>
      </c>
      <c r="Q3340" s="70">
        <f t="shared" si="365"/>
        <v>0</v>
      </c>
      <c r="S3340" s="8" t="e">
        <f t="shared" si="366"/>
        <v>#DIV/0!</v>
      </c>
      <c r="U3340" s="8">
        <f t="shared" si="354"/>
        <v>35.168201384307949</v>
      </c>
      <c r="V3340" s="8">
        <f t="shared" si="367"/>
        <v>0</v>
      </c>
      <c r="W3340" s="70">
        <f>SUM($V$2085:V3340)/($A3340-273.15)</f>
        <v>0</v>
      </c>
      <c r="X3340" s="70">
        <f t="shared" si="368"/>
        <v>0</v>
      </c>
      <c r="Y3340" s="70">
        <f t="shared" si="369"/>
        <v>0</v>
      </c>
    </row>
    <row r="3341" spans="1:25" s="8" customFormat="1" x14ac:dyDescent="0.25">
      <c r="A3341" s="70">
        <f t="shared" si="370"/>
        <v>1530.15</v>
      </c>
      <c r="B3341" s="70">
        <f t="shared" si="371"/>
        <v>47.387315116413987</v>
      </c>
      <c r="C3341" s="70">
        <f t="shared" si="357"/>
        <v>36.399839417469423</v>
      </c>
      <c r="D3341" s="70">
        <f t="shared" si="355"/>
        <v>34.962568666224442</v>
      </c>
      <c r="E3341" s="70">
        <f t="shared" si="356"/>
        <v>36.399839417469423</v>
      </c>
      <c r="G3341" s="70">
        <f t="shared" si="358"/>
        <v>0</v>
      </c>
      <c r="H3341" s="70">
        <f>SUM(G$2085:$G3341)/($A3341-273.15)</f>
        <v>0</v>
      </c>
      <c r="I3341" s="70">
        <f t="shared" si="359"/>
        <v>0</v>
      </c>
      <c r="J3341" s="70">
        <f t="shared" si="360"/>
        <v>0</v>
      </c>
      <c r="K3341" s="70">
        <f t="shared" si="361"/>
        <v>0</v>
      </c>
      <c r="M3341" s="70">
        <f t="shared" si="362"/>
        <v>0</v>
      </c>
      <c r="N3341" s="70">
        <f>SUM($M$2085:M3341)/($A3341-273.15)</f>
        <v>0</v>
      </c>
      <c r="O3341" s="70">
        <f t="shared" si="363"/>
        <v>0</v>
      </c>
      <c r="P3341" s="70">
        <f t="shared" si="364"/>
        <v>0</v>
      </c>
      <c r="Q3341" s="70">
        <f t="shared" si="365"/>
        <v>0</v>
      </c>
      <c r="S3341" s="8" t="e">
        <f t="shared" si="366"/>
        <v>#DIV/0!</v>
      </c>
      <c r="U3341" s="8">
        <f t="shared" si="354"/>
        <v>35.170572733520594</v>
      </c>
      <c r="V3341" s="8">
        <f t="shared" si="367"/>
        <v>0</v>
      </c>
      <c r="W3341" s="70">
        <f>SUM($V$2085:V3341)/($A3341-273.15)</f>
        <v>0</v>
      </c>
      <c r="X3341" s="70">
        <f t="shared" si="368"/>
        <v>0</v>
      </c>
      <c r="Y3341" s="70">
        <f t="shared" si="369"/>
        <v>0</v>
      </c>
    </row>
    <row r="3342" spans="1:25" s="8" customFormat="1" x14ac:dyDescent="0.25">
      <c r="A3342" s="70">
        <f t="shared" si="370"/>
        <v>1531.15</v>
      </c>
      <c r="B3342" s="70">
        <f t="shared" si="371"/>
        <v>47.397156482969336</v>
      </c>
      <c r="C3342" s="70">
        <f t="shared" si="357"/>
        <v>36.403010208274026</v>
      </c>
      <c r="D3342" s="70">
        <f t="shared" si="355"/>
        <v>34.965228359718481</v>
      </c>
      <c r="E3342" s="70">
        <f t="shared" si="356"/>
        <v>36.403010208274026</v>
      </c>
      <c r="G3342" s="70">
        <f t="shared" si="358"/>
        <v>0</v>
      </c>
      <c r="H3342" s="70">
        <f>SUM(G$2085:$G3342)/($A3342-273.15)</f>
        <v>0</v>
      </c>
      <c r="I3342" s="70">
        <f t="shared" si="359"/>
        <v>0</v>
      </c>
      <c r="J3342" s="70">
        <f t="shared" si="360"/>
        <v>0</v>
      </c>
      <c r="K3342" s="70">
        <f t="shared" si="361"/>
        <v>0</v>
      </c>
      <c r="M3342" s="70">
        <f t="shared" si="362"/>
        <v>0</v>
      </c>
      <c r="N3342" s="70">
        <f>SUM($M$2085:M3342)/($A3342-273.15)</f>
        <v>0</v>
      </c>
      <c r="O3342" s="70">
        <f t="shared" si="363"/>
        <v>0</v>
      </c>
      <c r="P3342" s="70">
        <f t="shared" si="364"/>
        <v>0</v>
      </c>
      <c r="Q3342" s="70">
        <f t="shared" si="365"/>
        <v>0</v>
      </c>
      <c r="S3342" s="8" t="e">
        <f t="shared" si="366"/>
        <v>#DIV/0!</v>
      </c>
      <c r="U3342" s="8">
        <f t="shared" si="354"/>
        <v>35.172941612844163</v>
      </c>
      <c r="V3342" s="8">
        <f t="shared" si="367"/>
        <v>0</v>
      </c>
      <c r="W3342" s="70">
        <f>SUM($V$2085:V3342)/($A3342-273.15)</f>
        <v>0</v>
      </c>
      <c r="X3342" s="70">
        <f t="shared" si="368"/>
        <v>0</v>
      </c>
      <c r="Y3342" s="70">
        <f t="shared" si="369"/>
        <v>0</v>
      </c>
    </row>
    <row r="3343" spans="1:25" s="8" customFormat="1" x14ac:dyDescent="0.25">
      <c r="A3343" s="70">
        <f t="shared" si="370"/>
        <v>1532.15</v>
      </c>
      <c r="B3343" s="70">
        <f t="shared" si="371"/>
        <v>47.406990776220354</v>
      </c>
      <c r="C3343" s="70">
        <f t="shared" si="357"/>
        <v>36.406179917087087</v>
      </c>
      <c r="D3343" s="70">
        <f t="shared" si="355"/>
        <v>34.967881616896761</v>
      </c>
      <c r="E3343" s="70">
        <f t="shared" si="356"/>
        <v>36.406179917087087</v>
      </c>
      <c r="G3343" s="70">
        <f t="shared" si="358"/>
        <v>0</v>
      </c>
      <c r="H3343" s="70">
        <f>SUM(G$2085:$G3343)/($A3343-273.15)</f>
        <v>0</v>
      </c>
      <c r="I3343" s="70">
        <f t="shared" si="359"/>
        <v>0</v>
      </c>
      <c r="J3343" s="70">
        <f t="shared" si="360"/>
        <v>0</v>
      </c>
      <c r="K3343" s="70">
        <f t="shared" si="361"/>
        <v>0</v>
      </c>
      <c r="M3343" s="70">
        <f t="shared" si="362"/>
        <v>0</v>
      </c>
      <c r="N3343" s="70">
        <f>SUM($M$2085:M3343)/($A3343-273.15)</f>
        <v>0</v>
      </c>
      <c r="O3343" s="70">
        <f t="shared" si="363"/>
        <v>0</v>
      </c>
      <c r="P3343" s="70">
        <f t="shared" si="364"/>
        <v>0</v>
      </c>
      <c r="Q3343" s="70">
        <f t="shared" si="365"/>
        <v>0</v>
      </c>
      <c r="S3343" s="8" t="e">
        <f t="shared" si="366"/>
        <v>#DIV/0!</v>
      </c>
      <c r="U3343" s="8">
        <f t="shared" si="354"/>
        <v>35.175308027513736</v>
      </c>
      <c r="V3343" s="8">
        <f t="shared" si="367"/>
        <v>0</v>
      </c>
      <c r="W3343" s="70">
        <f>SUM($V$2085:V3343)/($A3343-273.15)</f>
        <v>0</v>
      </c>
      <c r="X3343" s="70">
        <f t="shared" si="368"/>
        <v>0</v>
      </c>
      <c r="Y3343" s="70">
        <f t="shared" si="369"/>
        <v>0</v>
      </c>
    </row>
    <row r="3344" spans="1:25" s="8" customFormat="1" x14ac:dyDescent="0.25">
      <c r="A3344" s="70">
        <f t="shared" si="370"/>
        <v>1533.15</v>
      </c>
      <c r="B3344" s="70">
        <f t="shared" si="371"/>
        <v>47.416817993750094</v>
      </c>
      <c r="C3344" s="70">
        <f t="shared" si="357"/>
        <v>36.40934854472232</v>
      </c>
      <c r="D3344" s="70">
        <f t="shared" si="355"/>
        <v>34.970528436868115</v>
      </c>
      <c r="E3344" s="70">
        <f t="shared" si="356"/>
        <v>36.40934854472232</v>
      </c>
      <c r="G3344" s="70">
        <f t="shared" si="358"/>
        <v>0</v>
      </c>
      <c r="H3344" s="70">
        <f>SUM(G$2085:$G3344)/($A3344-273.15)</f>
        <v>0</v>
      </c>
      <c r="I3344" s="70">
        <f t="shared" si="359"/>
        <v>0</v>
      </c>
      <c r="J3344" s="70">
        <f t="shared" si="360"/>
        <v>0</v>
      </c>
      <c r="K3344" s="70">
        <f t="shared" si="361"/>
        <v>0</v>
      </c>
      <c r="M3344" s="70">
        <f t="shared" si="362"/>
        <v>0</v>
      </c>
      <c r="N3344" s="70">
        <f>SUM($M$2085:M3344)/($A3344-273.15)</f>
        <v>0</v>
      </c>
      <c r="O3344" s="70">
        <f t="shared" si="363"/>
        <v>0</v>
      </c>
      <c r="P3344" s="70">
        <f t="shared" si="364"/>
        <v>0</v>
      </c>
      <c r="Q3344" s="70">
        <f t="shared" si="365"/>
        <v>0</v>
      </c>
      <c r="S3344" s="8" t="e">
        <f t="shared" si="366"/>
        <v>#DIV/0!</v>
      </c>
      <c r="U3344" s="8">
        <f t="shared" si="354"/>
        <v>35.177671982747349</v>
      </c>
      <c r="V3344" s="8">
        <f t="shared" si="367"/>
        <v>0</v>
      </c>
      <c r="W3344" s="70">
        <f>SUM($V$2085:V3344)/($A3344-273.15)</f>
        <v>0</v>
      </c>
      <c r="X3344" s="70">
        <f t="shared" si="368"/>
        <v>0</v>
      </c>
      <c r="Y3344" s="70">
        <f t="shared" si="369"/>
        <v>0</v>
      </c>
    </row>
    <row r="3345" spans="1:25" s="8" customFormat="1" x14ac:dyDescent="0.25">
      <c r="A3345" s="70">
        <f t="shared" si="370"/>
        <v>1534.15</v>
      </c>
      <c r="B3345" s="70">
        <f t="shared" si="371"/>
        <v>47.426638133149453</v>
      </c>
      <c r="C3345" s="70">
        <f t="shared" si="357"/>
        <v>36.412516091990803</v>
      </c>
      <c r="D3345" s="70">
        <f t="shared" si="355"/>
        <v>34.973168818744277</v>
      </c>
      <c r="E3345" s="70">
        <f t="shared" si="356"/>
        <v>36.412516091990803</v>
      </c>
      <c r="G3345" s="70">
        <f t="shared" si="358"/>
        <v>0</v>
      </c>
      <c r="H3345" s="70">
        <f>SUM(G$2085:$G3345)/($A3345-273.15)</f>
        <v>0</v>
      </c>
      <c r="I3345" s="70">
        <f t="shared" si="359"/>
        <v>0</v>
      </c>
      <c r="J3345" s="70">
        <f t="shared" si="360"/>
        <v>0</v>
      </c>
      <c r="K3345" s="70">
        <f t="shared" si="361"/>
        <v>0</v>
      </c>
      <c r="M3345" s="70">
        <f t="shared" si="362"/>
        <v>0</v>
      </c>
      <c r="N3345" s="70">
        <f>SUM($M$2085:M3345)/($A3345-273.15)</f>
        <v>0</v>
      </c>
      <c r="O3345" s="70">
        <f t="shared" si="363"/>
        <v>0</v>
      </c>
      <c r="P3345" s="70">
        <f t="shared" si="364"/>
        <v>0</v>
      </c>
      <c r="Q3345" s="70">
        <f t="shared" si="365"/>
        <v>0</v>
      </c>
      <c r="S3345" s="8" t="e">
        <f t="shared" si="366"/>
        <v>#DIV/0!</v>
      </c>
      <c r="U3345" s="8">
        <f t="shared" si="354"/>
        <v>35.180033483746001</v>
      </c>
      <c r="V3345" s="8">
        <f t="shared" si="367"/>
        <v>0</v>
      </c>
      <c r="W3345" s="70">
        <f>SUM($V$2085:V3345)/($A3345-273.15)</f>
        <v>0</v>
      </c>
      <c r="X3345" s="70">
        <f t="shared" si="368"/>
        <v>0</v>
      </c>
      <c r="Y3345" s="70">
        <f t="shared" si="369"/>
        <v>0</v>
      </c>
    </row>
    <row r="3346" spans="1:25" s="8" customFormat="1" x14ac:dyDescent="0.25">
      <c r="A3346" s="70">
        <f t="shared" si="370"/>
        <v>1535.15</v>
      </c>
      <c r="B3346" s="70">
        <f t="shared" si="371"/>
        <v>47.436451192017174</v>
      </c>
      <c r="C3346" s="70">
        <f t="shared" si="357"/>
        <v>36.415682559700961</v>
      </c>
      <c r="D3346" s="70">
        <f t="shared" si="355"/>
        <v>34.975802761639862</v>
      </c>
      <c r="E3346" s="70">
        <f t="shared" si="356"/>
        <v>36.415682559700961</v>
      </c>
      <c r="G3346" s="70">
        <f t="shared" si="358"/>
        <v>0</v>
      </c>
      <c r="H3346" s="70">
        <f>SUM(G$2085:$G3346)/($A3346-273.15)</f>
        <v>0</v>
      </c>
      <c r="I3346" s="70">
        <f t="shared" si="359"/>
        <v>0</v>
      </c>
      <c r="J3346" s="70">
        <f t="shared" si="360"/>
        <v>0</v>
      </c>
      <c r="K3346" s="70">
        <f t="shared" si="361"/>
        <v>0</v>
      </c>
      <c r="M3346" s="70">
        <f t="shared" si="362"/>
        <v>0</v>
      </c>
      <c r="N3346" s="70">
        <f>SUM($M$2085:M3346)/($A3346-273.15)</f>
        <v>0</v>
      </c>
      <c r="O3346" s="70">
        <f t="shared" si="363"/>
        <v>0</v>
      </c>
      <c r="P3346" s="70">
        <f t="shared" si="364"/>
        <v>0</v>
      </c>
      <c r="Q3346" s="70">
        <f t="shared" si="365"/>
        <v>0</v>
      </c>
      <c r="S3346" s="8" t="e">
        <f t="shared" si="366"/>
        <v>#DIV/0!</v>
      </c>
      <c r="U3346" s="8">
        <f t="shared" si="354"/>
        <v>35.182392535693786</v>
      </c>
      <c r="V3346" s="8">
        <f t="shared" si="367"/>
        <v>0</v>
      </c>
      <c r="W3346" s="70">
        <f>SUM($V$2085:V3346)/($A3346-273.15)</f>
        <v>0</v>
      </c>
      <c r="X3346" s="70">
        <f t="shared" si="368"/>
        <v>0</v>
      </c>
      <c r="Y3346" s="70">
        <f t="shared" si="369"/>
        <v>0</v>
      </c>
    </row>
    <row r="3347" spans="1:25" s="8" customFormat="1" x14ac:dyDescent="0.25">
      <c r="A3347" s="70">
        <f t="shared" si="370"/>
        <v>1536.15</v>
      </c>
      <c r="B3347" s="70">
        <f t="shared" si="371"/>
        <v>47.446257167959835</v>
      </c>
      <c r="C3347" s="70">
        <f t="shared" si="357"/>
        <v>36.418847948658602</v>
      </c>
      <c r="D3347" s="70">
        <f t="shared" si="355"/>
        <v>34.978430264672397</v>
      </c>
      <c r="E3347" s="70">
        <f t="shared" si="356"/>
        <v>36.418847948658602</v>
      </c>
      <c r="G3347" s="70">
        <f t="shared" si="358"/>
        <v>0</v>
      </c>
      <c r="H3347" s="70">
        <f>SUM(G$2085:$G3347)/($A3347-273.15)</f>
        <v>0</v>
      </c>
      <c r="I3347" s="70">
        <f t="shared" si="359"/>
        <v>0</v>
      </c>
      <c r="J3347" s="70">
        <f t="shared" si="360"/>
        <v>0</v>
      </c>
      <c r="K3347" s="70">
        <f t="shared" si="361"/>
        <v>0</v>
      </c>
      <c r="M3347" s="70">
        <f t="shared" si="362"/>
        <v>0</v>
      </c>
      <c r="N3347" s="70">
        <f>SUM($M$2085:M3347)/($A3347-273.15)</f>
        <v>0</v>
      </c>
      <c r="O3347" s="70">
        <f t="shared" si="363"/>
        <v>0</v>
      </c>
      <c r="P3347" s="70">
        <f t="shared" si="364"/>
        <v>0</v>
      </c>
      <c r="Q3347" s="70">
        <f t="shared" si="365"/>
        <v>0</v>
      </c>
      <c r="S3347" s="8" t="e">
        <f t="shared" si="366"/>
        <v>#DIV/0!</v>
      </c>
      <c r="U3347" s="8">
        <f t="shared" si="354"/>
        <v>35.184749143757927</v>
      </c>
      <c r="V3347" s="8">
        <f t="shared" si="367"/>
        <v>0</v>
      </c>
      <c r="W3347" s="70">
        <f>SUM($V$2085:V3347)/($A3347-273.15)</f>
        <v>0</v>
      </c>
      <c r="X3347" s="70">
        <f t="shared" si="368"/>
        <v>0</v>
      </c>
      <c r="Y3347" s="70">
        <f t="shared" si="369"/>
        <v>0</v>
      </c>
    </row>
    <row r="3348" spans="1:25" s="8" customFormat="1" x14ac:dyDescent="0.25">
      <c r="A3348" s="70">
        <f t="shared" si="370"/>
        <v>1537.15</v>
      </c>
      <c r="B3348" s="70">
        <f t="shared" si="371"/>
        <v>47.456056058591784</v>
      </c>
      <c r="C3348" s="70">
        <f t="shared" si="357"/>
        <v>36.422012259666893</v>
      </c>
      <c r="D3348" s="70">
        <f t="shared" si="355"/>
        <v>34.981051326962273</v>
      </c>
      <c r="E3348" s="70">
        <f t="shared" si="356"/>
        <v>36.422012259666893</v>
      </c>
      <c r="G3348" s="70">
        <f t="shared" si="358"/>
        <v>0</v>
      </c>
      <c r="H3348" s="70">
        <f>SUM(G$2085:$G3348)/($A3348-273.15)</f>
        <v>0</v>
      </c>
      <c r="I3348" s="70">
        <f t="shared" si="359"/>
        <v>0</v>
      </c>
      <c r="J3348" s="70">
        <f t="shared" si="360"/>
        <v>0</v>
      </c>
      <c r="K3348" s="70">
        <f t="shared" si="361"/>
        <v>0</v>
      </c>
      <c r="M3348" s="70">
        <f t="shared" si="362"/>
        <v>0</v>
      </c>
      <c r="N3348" s="70">
        <f>SUM($M$2085:M3348)/($A3348-273.15)</f>
        <v>0</v>
      </c>
      <c r="O3348" s="70">
        <f t="shared" si="363"/>
        <v>0</v>
      </c>
      <c r="P3348" s="70">
        <f t="shared" si="364"/>
        <v>0</v>
      </c>
      <c r="Q3348" s="70">
        <f t="shared" si="365"/>
        <v>0</v>
      </c>
      <c r="S3348" s="8" t="e">
        <f t="shared" si="366"/>
        <v>#DIV/0!</v>
      </c>
      <c r="U3348" s="8">
        <f t="shared" si="354"/>
        <v>35.187103313088826</v>
      </c>
      <c r="V3348" s="8">
        <f t="shared" si="367"/>
        <v>0</v>
      </c>
      <c r="W3348" s="70">
        <f>SUM($V$2085:V3348)/($A3348-273.15)</f>
        <v>0</v>
      </c>
      <c r="X3348" s="70">
        <f t="shared" si="368"/>
        <v>0</v>
      </c>
      <c r="Y3348" s="70">
        <f t="shared" si="369"/>
        <v>0</v>
      </c>
    </row>
    <row r="3349" spans="1:25" s="8" customFormat="1" x14ac:dyDescent="0.25">
      <c r="A3349" s="70">
        <f t="shared" si="370"/>
        <v>1538.15</v>
      </c>
      <c r="B3349" s="70">
        <f t="shared" si="371"/>
        <v>47.46584786153511</v>
      </c>
      <c r="C3349" s="70">
        <f t="shared" si="357"/>
        <v>36.42517549352641</v>
      </c>
      <c r="D3349" s="70">
        <f t="shared" si="355"/>
        <v>34.983665947632709</v>
      </c>
      <c r="E3349" s="70">
        <f t="shared" si="356"/>
        <v>36.42517549352641</v>
      </c>
      <c r="G3349" s="70">
        <f t="shared" si="358"/>
        <v>0</v>
      </c>
      <c r="H3349" s="70">
        <f>SUM(G$2085:$G3349)/($A3349-273.15)</f>
        <v>0</v>
      </c>
      <c r="I3349" s="70">
        <f t="shared" si="359"/>
        <v>0</v>
      </c>
      <c r="J3349" s="70">
        <f t="shared" si="360"/>
        <v>0</v>
      </c>
      <c r="K3349" s="70">
        <f t="shared" si="361"/>
        <v>0</v>
      </c>
      <c r="M3349" s="70">
        <f t="shared" si="362"/>
        <v>0</v>
      </c>
      <c r="N3349" s="70">
        <f>SUM($M$2085:M3349)/($A3349-273.15)</f>
        <v>0</v>
      </c>
      <c r="O3349" s="70">
        <f t="shared" si="363"/>
        <v>0</v>
      </c>
      <c r="P3349" s="70">
        <f t="shared" si="364"/>
        <v>0</v>
      </c>
      <c r="Q3349" s="70">
        <f t="shared" si="365"/>
        <v>0</v>
      </c>
      <c r="S3349" s="8" t="e">
        <f t="shared" si="366"/>
        <v>#DIV/0!</v>
      </c>
      <c r="U3349" s="8">
        <f t="shared" si="354"/>
        <v>35.189455048820165</v>
      </c>
      <c r="V3349" s="8">
        <f t="shared" si="367"/>
        <v>0</v>
      </c>
      <c r="W3349" s="70">
        <f>SUM($V$2085:V3349)/($A3349-273.15)</f>
        <v>0</v>
      </c>
      <c r="X3349" s="70">
        <f t="shared" si="368"/>
        <v>0</v>
      </c>
      <c r="Y3349" s="70">
        <f t="shared" si="369"/>
        <v>0</v>
      </c>
    </row>
    <row r="3350" spans="1:25" s="8" customFormat="1" x14ac:dyDescent="0.25">
      <c r="A3350" s="70">
        <f t="shared" si="370"/>
        <v>1539.15</v>
      </c>
      <c r="B3350" s="70">
        <f t="shared" si="371"/>
        <v>47.475632574419635</v>
      </c>
      <c r="C3350" s="70">
        <f t="shared" si="357"/>
        <v>36.428337651035129</v>
      </c>
      <c r="D3350" s="70">
        <f t="shared" si="355"/>
        <v>34.986274125809786</v>
      </c>
      <c r="E3350" s="70">
        <f t="shared" si="356"/>
        <v>36.428337651035129</v>
      </c>
      <c r="G3350" s="70">
        <f t="shared" si="358"/>
        <v>0</v>
      </c>
      <c r="H3350" s="70">
        <f>SUM(G$2085:$G3350)/($A3350-273.15)</f>
        <v>0</v>
      </c>
      <c r="I3350" s="70">
        <f t="shared" si="359"/>
        <v>0</v>
      </c>
      <c r="J3350" s="70">
        <f t="shared" si="360"/>
        <v>0</v>
      </c>
      <c r="K3350" s="70">
        <f t="shared" si="361"/>
        <v>0</v>
      </c>
      <c r="M3350" s="70">
        <f t="shared" si="362"/>
        <v>0</v>
      </c>
      <c r="N3350" s="70">
        <f>SUM($M$2085:M3350)/($A3350-273.15)</f>
        <v>0</v>
      </c>
      <c r="O3350" s="70">
        <f t="shared" si="363"/>
        <v>0</v>
      </c>
      <c r="P3350" s="70">
        <f t="shared" si="364"/>
        <v>0</v>
      </c>
      <c r="Q3350" s="70">
        <f t="shared" si="365"/>
        <v>0</v>
      </c>
      <c r="S3350" s="8" t="e">
        <f t="shared" si="366"/>
        <v>#DIV/0!</v>
      </c>
      <c r="U3350" s="8">
        <f t="shared" si="354"/>
        <v>35.191804356068943</v>
      </c>
      <c r="V3350" s="8">
        <f t="shared" si="367"/>
        <v>0</v>
      </c>
      <c r="W3350" s="70">
        <f>SUM($V$2085:V3350)/($A3350-273.15)</f>
        <v>0</v>
      </c>
      <c r="X3350" s="70">
        <f t="shared" si="368"/>
        <v>0</v>
      </c>
      <c r="Y3350" s="70">
        <f t="shared" si="369"/>
        <v>0</v>
      </c>
    </row>
    <row r="3351" spans="1:25" s="8" customFormat="1" x14ac:dyDescent="0.25">
      <c r="A3351" s="70">
        <f t="shared" si="370"/>
        <v>1540.15</v>
      </c>
      <c r="B3351" s="70">
        <f t="shared" si="371"/>
        <v>47.485410194882874</v>
      </c>
      <c r="C3351" s="70">
        <f t="shared" si="357"/>
        <v>36.431498732988437</v>
      </c>
      <c r="D3351" s="70">
        <f t="shared" si="355"/>
        <v>34.988875860622443</v>
      </c>
      <c r="E3351" s="70">
        <f t="shared" si="356"/>
        <v>36.431498732988437</v>
      </c>
      <c r="G3351" s="70">
        <f t="shared" si="358"/>
        <v>0</v>
      </c>
      <c r="H3351" s="70">
        <f>SUM(G$2085:$G3351)/($A3351-273.15)</f>
        <v>0</v>
      </c>
      <c r="I3351" s="70">
        <f t="shared" si="359"/>
        <v>0</v>
      </c>
      <c r="J3351" s="70">
        <f t="shared" si="360"/>
        <v>0</v>
      </c>
      <c r="K3351" s="70">
        <f t="shared" si="361"/>
        <v>0</v>
      </c>
      <c r="M3351" s="70">
        <f t="shared" si="362"/>
        <v>0</v>
      </c>
      <c r="N3351" s="70">
        <f>SUM($M$2085:M3351)/($A3351-273.15)</f>
        <v>0</v>
      </c>
      <c r="O3351" s="70">
        <f t="shared" si="363"/>
        <v>0</v>
      </c>
      <c r="P3351" s="70">
        <f t="shared" si="364"/>
        <v>0</v>
      </c>
      <c r="Q3351" s="70">
        <f t="shared" si="365"/>
        <v>0</v>
      </c>
      <c r="S3351" s="8" t="e">
        <f t="shared" si="366"/>
        <v>#DIV/0!</v>
      </c>
      <c r="U3351" s="8">
        <f t="shared" si="354"/>
        <v>35.194151239935564</v>
      </c>
      <c r="V3351" s="8">
        <f t="shared" si="367"/>
        <v>0</v>
      </c>
      <c r="W3351" s="70">
        <f>SUM($V$2085:V3351)/($A3351-273.15)</f>
        <v>0</v>
      </c>
      <c r="X3351" s="70">
        <f t="shared" si="368"/>
        <v>0</v>
      </c>
      <c r="Y3351" s="70">
        <f t="shared" si="369"/>
        <v>0</v>
      </c>
    </row>
    <row r="3352" spans="1:25" s="8" customFormat="1" x14ac:dyDescent="0.25">
      <c r="A3352" s="70">
        <f t="shared" si="370"/>
        <v>1541.15</v>
      </c>
      <c r="B3352" s="70">
        <f t="shared" si="371"/>
        <v>47.495180720570012</v>
      </c>
      <c r="C3352" s="70">
        <f t="shared" si="357"/>
        <v>36.43465874017911</v>
      </c>
      <c r="D3352" s="70">
        <f t="shared" si="355"/>
        <v>34.991471151202418</v>
      </c>
      <c r="E3352" s="70">
        <f t="shared" si="356"/>
        <v>36.43465874017911</v>
      </c>
      <c r="G3352" s="70">
        <f t="shared" si="358"/>
        <v>0</v>
      </c>
      <c r="H3352" s="70">
        <f>SUM(G$2085:$G3352)/($A3352-273.15)</f>
        <v>0</v>
      </c>
      <c r="I3352" s="70">
        <f t="shared" si="359"/>
        <v>0</v>
      </c>
      <c r="J3352" s="70">
        <f t="shared" si="360"/>
        <v>0</v>
      </c>
      <c r="K3352" s="70">
        <f t="shared" si="361"/>
        <v>0</v>
      </c>
      <c r="M3352" s="70">
        <f t="shared" si="362"/>
        <v>0</v>
      </c>
      <c r="N3352" s="70">
        <f>SUM($M$2085:M3352)/($A3352-273.15)</f>
        <v>0</v>
      </c>
      <c r="O3352" s="70">
        <f t="shared" si="363"/>
        <v>0</v>
      </c>
      <c r="P3352" s="70">
        <f t="shared" si="364"/>
        <v>0</v>
      </c>
      <c r="Q3352" s="70">
        <f t="shared" si="365"/>
        <v>0</v>
      </c>
      <c r="S3352" s="8" t="e">
        <f t="shared" si="366"/>
        <v>#DIV/0!</v>
      </c>
      <c r="U3352" s="8">
        <f t="shared" si="354"/>
        <v>35.196495705503892</v>
      </c>
      <c r="V3352" s="8">
        <f t="shared" si="367"/>
        <v>0</v>
      </c>
      <c r="W3352" s="70">
        <f>SUM($V$2085:V3352)/($A3352-273.15)</f>
        <v>0</v>
      </c>
      <c r="X3352" s="70">
        <f t="shared" si="368"/>
        <v>0</v>
      </c>
      <c r="Y3352" s="70">
        <f t="shared" si="369"/>
        <v>0</v>
      </c>
    </row>
    <row r="3353" spans="1:25" s="8" customFormat="1" x14ac:dyDescent="0.25">
      <c r="A3353" s="70">
        <f t="shared" si="370"/>
        <v>1542.15</v>
      </c>
      <c r="B3353" s="70">
        <f t="shared" si="371"/>
        <v>47.504944149133841</v>
      </c>
      <c r="C3353" s="70">
        <f t="shared" si="357"/>
        <v>36.43781767339739</v>
      </c>
      <c r="D3353" s="70">
        <f t="shared" si="355"/>
        <v>34.994059996684278</v>
      </c>
      <c r="E3353" s="70">
        <f t="shared" si="356"/>
        <v>36.43781767339739</v>
      </c>
      <c r="G3353" s="70">
        <f t="shared" si="358"/>
        <v>0</v>
      </c>
      <c r="H3353" s="70">
        <f>SUM(G$2085:$G3353)/($A3353-273.15)</f>
        <v>0</v>
      </c>
      <c r="I3353" s="70">
        <f t="shared" si="359"/>
        <v>0</v>
      </c>
      <c r="J3353" s="70">
        <f t="shared" si="360"/>
        <v>0</v>
      </c>
      <c r="K3353" s="70">
        <f t="shared" si="361"/>
        <v>0</v>
      </c>
      <c r="M3353" s="70">
        <f t="shared" si="362"/>
        <v>0</v>
      </c>
      <c r="N3353" s="70">
        <f>SUM($M$2085:M3353)/($A3353-273.15)</f>
        <v>0</v>
      </c>
      <c r="O3353" s="70">
        <f t="shared" si="363"/>
        <v>0</v>
      </c>
      <c r="P3353" s="70">
        <f t="shared" si="364"/>
        <v>0</v>
      </c>
      <c r="Q3353" s="70">
        <f t="shared" si="365"/>
        <v>0</v>
      </c>
      <c r="S3353" s="8" t="e">
        <f t="shared" si="366"/>
        <v>#DIV/0!</v>
      </c>
      <c r="U3353" s="8">
        <f t="shared" si="354"/>
        <v>35.198837757841289</v>
      </c>
      <c r="V3353" s="8">
        <f t="shared" si="367"/>
        <v>0</v>
      </c>
      <c r="W3353" s="70">
        <f>SUM($V$2085:V3353)/($A3353-273.15)</f>
        <v>0</v>
      </c>
      <c r="X3353" s="70">
        <f t="shared" si="368"/>
        <v>0</v>
      </c>
      <c r="Y3353" s="70">
        <f t="shared" si="369"/>
        <v>0</v>
      </c>
    </row>
    <row r="3354" spans="1:25" s="8" customFormat="1" x14ac:dyDescent="0.25">
      <c r="A3354" s="70">
        <f t="shared" si="370"/>
        <v>1543.15</v>
      </c>
      <c r="B3354" s="70">
        <f t="shared" si="371"/>
        <v>47.514700478234786</v>
      </c>
      <c r="C3354" s="70">
        <f t="shared" si="357"/>
        <v>36.440975533430972</v>
      </c>
      <c r="D3354" s="70">
        <f t="shared" si="355"/>
        <v>34.996642396205381</v>
      </c>
      <c r="E3354" s="70">
        <f t="shared" si="356"/>
        <v>36.440975533430972</v>
      </c>
      <c r="G3354" s="70">
        <f t="shared" si="358"/>
        <v>0</v>
      </c>
      <c r="H3354" s="70">
        <f>SUM(G$2085:$G3354)/($A3354-273.15)</f>
        <v>0</v>
      </c>
      <c r="I3354" s="70">
        <f t="shared" si="359"/>
        <v>0</v>
      </c>
      <c r="J3354" s="70">
        <f t="shared" si="360"/>
        <v>0</v>
      </c>
      <c r="K3354" s="70">
        <f t="shared" si="361"/>
        <v>0</v>
      </c>
      <c r="M3354" s="70">
        <f t="shared" si="362"/>
        <v>0</v>
      </c>
      <c r="N3354" s="70">
        <f>SUM($M$2085:M3354)/($A3354-273.15)</f>
        <v>0</v>
      </c>
      <c r="O3354" s="70">
        <f t="shared" si="363"/>
        <v>0</v>
      </c>
      <c r="P3354" s="70">
        <f t="shared" si="364"/>
        <v>0</v>
      </c>
      <c r="Q3354" s="70">
        <f t="shared" si="365"/>
        <v>0</v>
      </c>
      <c r="S3354" s="8" t="e">
        <f t="shared" si="366"/>
        <v>#DIV/0!</v>
      </c>
      <c r="U3354" s="8">
        <f t="shared" si="354"/>
        <v>35.201177401998734</v>
      </c>
      <c r="V3354" s="8">
        <f t="shared" si="367"/>
        <v>0</v>
      </c>
      <c r="W3354" s="70">
        <f>SUM($V$2085:V3354)/($A3354-273.15)</f>
        <v>0</v>
      </c>
      <c r="X3354" s="70">
        <f t="shared" si="368"/>
        <v>0</v>
      </c>
      <c r="Y3354" s="70">
        <f t="shared" si="369"/>
        <v>0</v>
      </c>
    </row>
    <row r="3355" spans="1:25" s="8" customFormat="1" x14ac:dyDescent="0.25">
      <c r="A3355" s="70">
        <f t="shared" si="370"/>
        <v>1544.15</v>
      </c>
      <c r="B3355" s="70">
        <f t="shared" si="371"/>
        <v>47.524449705540832</v>
      </c>
      <c r="C3355" s="70">
        <f t="shared" si="357"/>
        <v>36.444132321064949</v>
      </c>
      <c r="D3355" s="70">
        <f t="shared" si="355"/>
        <v>34.999218348905892</v>
      </c>
      <c r="E3355" s="70">
        <f t="shared" si="356"/>
        <v>36.444132321064949</v>
      </c>
      <c r="G3355" s="70">
        <f t="shared" si="358"/>
        <v>0</v>
      </c>
      <c r="H3355" s="70">
        <f>SUM(G$2085:$G3355)/($A3355-273.15)</f>
        <v>0</v>
      </c>
      <c r="I3355" s="70">
        <f t="shared" si="359"/>
        <v>0</v>
      </c>
      <c r="J3355" s="70">
        <f t="shared" si="360"/>
        <v>0</v>
      </c>
      <c r="K3355" s="70">
        <f t="shared" si="361"/>
        <v>0</v>
      </c>
      <c r="M3355" s="70">
        <f t="shared" si="362"/>
        <v>0</v>
      </c>
      <c r="N3355" s="70">
        <f>SUM($M$2085:M3355)/($A3355-273.15)</f>
        <v>0</v>
      </c>
      <c r="O3355" s="70">
        <f t="shared" si="363"/>
        <v>0</v>
      </c>
      <c r="P3355" s="70">
        <f t="shared" si="364"/>
        <v>0</v>
      </c>
      <c r="Q3355" s="70">
        <f t="shared" si="365"/>
        <v>0</v>
      </c>
      <c r="S3355" s="8" t="e">
        <f t="shared" si="366"/>
        <v>#DIV/0!</v>
      </c>
      <c r="U3355" s="8">
        <f t="shared" si="354"/>
        <v>35.203514643010827</v>
      </c>
      <c r="V3355" s="8">
        <f t="shared" si="367"/>
        <v>0</v>
      </c>
      <c r="W3355" s="70">
        <f>SUM($V$2085:V3355)/($A3355-273.15)</f>
        <v>0</v>
      </c>
      <c r="X3355" s="70">
        <f t="shared" si="368"/>
        <v>0</v>
      </c>
      <c r="Y3355" s="70">
        <f t="shared" si="369"/>
        <v>0</v>
      </c>
    </row>
    <row r="3356" spans="1:25" s="8" customFormat="1" x14ac:dyDescent="0.25">
      <c r="A3356" s="70">
        <f t="shared" si="370"/>
        <v>1545.15</v>
      </c>
      <c r="B3356" s="70">
        <f t="shared" si="371"/>
        <v>47.534191828727508</v>
      </c>
      <c r="C3356" s="70">
        <f t="shared" si="357"/>
        <v>36.447288037081911</v>
      </c>
      <c r="D3356" s="70">
        <f t="shared" si="355"/>
        <v>35.001787853928747</v>
      </c>
      <c r="E3356" s="70">
        <f t="shared" si="356"/>
        <v>36.447288037081911</v>
      </c>
      <c r="G3356" s="70">
        <f t="shared" si="358"/>
        <v>0</v>
      </c>
      <c r="H3356" s="70">
        <f>SUM(G$2085:$G3356)/($A3356-273.15)</f>
        <v>0</v>
      </c>
      <c r="I3356" s="70">
        <f t="shared" si="359"/>
        <v>0</v>
      </c>
      <c r="J3356" s="70">
        <f t="shared" si="360"/>
        <v>0</v>
      </c>
      <c r="K3356" s="70">
        <f t="shared" si="361"/>
        <v>0</v>
      </c>
      <c r="M3356" s="70">
        <f t="shared" si="362"/>
        <v>0</v>
      </c>
      <c r="N3356" s="70">
        <f>SUM($M$2085:M3356)/($A3356-273.15)</f>
        <v>0</v>
      </c>
      <c r="O3356" s="70">
        <f t="shared" si="363"/>
        <v>0</v>
      </c>
      <c r="P3356" s="70">
        <f t="shared" si="364"/>
        <v>0</v>
      </c>
      <c r="Q3356" s="70">
        <f t="shared" si="365"/>
        <v>0</v>
      </c>
      <c r="S3356" s="8" t="e">
        <f t="shared" si="366"/>
        <v>#DIV/0!</v>
      </c>
      <c r="U3356" s="8">
        <f t="shared" si="354"/>
        <v>35.205849485895904</v>
      </c>
      <c r="V3356" s="8">
        <f t="shared" si="367"/>
        <v>0</v>
      </c>
      <c r="W3356" s="70">
        <f>SUM($V$2085:V3356)/($A3356-273.15)</f>
        <v>0</v>
      </c>
      <c r="X3356" s="70">
        <f t="shared" si="368"/>
        <v>0</v>
      </c>
      <c r="Y3356" s="70">
        <f t="shared" si="369"/>
        <v>0</v>
      </c>
    </row>
    <row r="3357" spans="1:25" s="8" customFormat="1" x14ac:dyDescent="0.25">
      <c r="A3357" s="70">
        <f t="shared" si="370"/>
        <v>1546.15</v>
      </c>
      <c r="B3357" s="70">
        <f t="shared" si="371"/>
        <v>47.543926845477841</v>
      </c>
      <c r="C3357" s="70">
        <f t="shared" si="357"/>
        <v>36.450442682261908</v>
      </c>
      <c r="D3357" s="70">
        <f t="shared" si="355"/>
        <v>35.004350910419646</v>
      </c>
      <c r="E3357" s="70">
        <f t="shared" si="356"/>
        <v>36.450442682261908</v>
      </c>
      <c r="G3357" s="70">
        <f t="shared" si="358"/>
        <v>0</v>
      </c>
      <c r="H3357" s="70">
        <f>SUM(G$2085:$G3357)/($A3357-273.15)</f>
        <v>0</v>
      </c>
      <c r="I3357" s="70">
        <f t="shared" si="359"/>
        <v>0</v>
      </c>
      <c r="J3357" s="70">
        <f t="shared" si="360"/>
        <v>0</v>
      </c>
      <c r="K3357" s="70">
        <f t="shared" si="361"/>
        <v>0</v>
      </c>
      <c r="M3357" s="70">
        <f t="shared" si="362"/>
        <v>0</v>
      </c>
      <c r="N3357" s="70">
        <f>SUM($M$2085:M3357)/($A3357-273.15)</f>
        <v>0</v>
      </c>
      <c r="O3357" s="70">
        <f t="shared" si="363"/>
        <v>0</v>
      </c>
      <c r="P3357" s="70">
        <f t="shared" si="364"/>
        <v>0</v>
      </c>
      <c r="Q3357" s="70">
        <f t="shared" si="365"/>
        <v>0</v>
      </c>
      <c r="S3357" s="8" t="e">
        <f t="shared" si="366"/>
        <v>#DIV/0!</v>
      </c>
      <c r="U3357" s="8">
        <f t="shared" si="354"/>
        <v>35.208181935656079</v>
      </c>
      <c r="V3357" s="8">
        <f t="shared" si="367"/>
        <v>0</v>
      </c>
      <c r="W3357" s="70">
        <f>SUM($V$2085:V3357)/($A3357-273.15)</f>
        <v>0</v>
      </c>
      <c r="X3357" s="70">
        <f t="shared" si="368"/>
        <v>0</v>
      </c>
      <c r="Y3357" s="70">
        <f t="shared" si="369"/>
        <v>0</v>
      </c>
    </row>
    <row r="3358" spans="1:25" s="8" customFormat="1" x14ac:dyDescent="0.25">
      <c r="A3358" s="70">
        <f t="shared" si="370"/>
        <v>1547.15</v>
      </c>
      <c r="B3358" s="70">
        <f t="shared" si="371"/>
        <v>47.553654753482391</v>
      </c>
      <c r="C3358" s="70">
        <f t="shared" si="357"/>
        <v>36.453596257382486</v>
      </c>
      <c r="D3358" s="70">
        <f t="shared" si="355"/>
        <v>35.006907517527068</v>
      </c>
      <c r="E3358" s="70">
        <f t="shared" si="356"/>
        <v>36.453596257382486</v>
      </c>
      <c r="G3358" s="70">
        <f t="shared" si="358"/>
        <v>0</v>
      </c>
      <c r="H3358" s="70">
        <f>SUM(G$2085:$G3358)/($A3358-273.15)</f>
        <v>0</v>
      </c>
      <c r="I3358" s="70">
        <f t="shared" si="359"/>
        <v>0</v>
      </c>
      <c r="J3358" s="70">
        <f t="shared" si="360"/>
        <v>0</v>
      </c>
      <c r="K3358" s="70">
        <f t="shared" si="361"/>
        <v>0</v>
      </c>
      <c r="M3358" s="70">
        <f t="shared" si="362"/>
        <v>0</v>
      </c>
      <c r="N3358" s="70">
        <f>SUM($M$2085:M3358)/($A3358-273.15)</f>
        <v>0</v>
      </c>
      <c r="O3358" s="70">
        <f t="shared" si="363"/>
        <v>0</v>
      </c>
      <c r="P3358" s="70">
        <f t="shared" si="364"/>
        <v>0</v>
      </c>
      <c r="Q3358" s="70">
        <f t="shared" si="365"/>
        <v>0</v>
      </c>
      <c r="S3358" s="8" t="e">
        <f t="shared" si="366"/>
        <v>#DIV/0!</v>
      </c>
      <c r="U3358" s="8">
        <f t="shared" si="354"/>
        <v>35.210511997277294</v>
      </c>
      <c r="V3358" s="8">
        <f t="shared" si="367"/>
        <v>0</v>
      </c>
      <c r="W3358" s="70">
        <f>SUM($V$2085:V3358)/($A3358-273.15)</f>
        <v>0</v>
      </c>
      <c r="X3358" s="70">
        <f t="shared" si="368"/>
        <v>0</v>
      </c>
      <c r="Y3358" s="70">
        <f t="shared" si="369"/>
        <v>0</v>
      </c>
    </row>
    <row r="3359" spans="1:25" s="8" customFormat="1" x14ac:dyDescent="0.25">
      <c r="A3359" s="70">
        <f t="shared" si="370"/>
        <v>1548.15</v>
      </c>
      <c r="B3359" s="70">
        <f t="shared" si="371"/>
        <v>47.563375550439105</v>
      </c>
      <c r="C3359" s="70">
        <f t="shared" si="357"/>
        <v>36.456748763218656</v>
      </c>
      <c r="D3359" s="70">
        <f t="shared" si="355"/>
        <v>35.009457674402228</v>
      </c>
      <c r="E3359" s="70">
        <f t="shared" si="356"/>
        <v>36.456748763218656</v>
      </c>
      <c r="G3359" s="70">
        <f t="shared" si="358"/>
        <v>0</v>
      </c>
      <c r="H3359" s="70">
        <f>SUM(G$2085:$G3359)/($A3359-273.15)</f>
        <v>0</v>
      </c>
      <c r="I3359" s="70">
        <f t="shared" si="359"/>
        <v>0</v>
      </c>
      <c r="J3359" s="70">
        <f t="shared" si="360"/>
        <v>0</v>
      </c>
      <c r="K3359" s="70">
        <f t="shared" si="361"/>
        <v>0</v>
      </c>
      <c r="M3359" s="70">
        <f t="shared" si="362"/>
        <v>0</v>
      </c>
      <c r="N3359" s="70">
        <f>SUM($M$2085:M3359)/($A3359-273.15)</f>
        <v>0</v>
      </c>
      <c r="O3359" s="70">
        <f t="shared" si="363"/>
        <v>0</v>
      </c>
      <c r="P3359" s="70">
        <f t="shared" si="364"/>
        <v>0</v>
      </c>
      <c r="Q3359" s="70">
        <f t="shared" si="365"/>
        <v>0</v>
      </c>
      <c r="S3359" s="8" t="e">
        <f t="shared" si="366"/>
        <v>#DIV/0!</v>
      </c>
      <c r="U3359" s="8">
        <f t="shared" si="354"/>
        <v>35.212839675729391</v>
      </c>
      <c r="V3359" s="8">
        <f t="shared" si="367"/>
        <v>0</v>
      </c>
      <c r="W3359" s="70">
        <f>SUM($V$2085:V3359)/($A3359-273.15)</f>
        <v>0</v>
      </c>
      <c r="X3359" s="70">
        <f t="shared" si="368"/>
        <v>0</v>
      </c>
      <c r="Y3359" s="70">
        <f t="shared" si="369"/>
        <v>0</v>
      </c>
    </row>
    <row r="3360" spans="1:25" s="8" customFormat="1" x14ac:dyDescent="0.25">
      <c r="A3360" s="70">
        <f t="shared" si="370"/>
        <v>1549.15</v>
      </c>
      <c r="B3360" s="70">
        <f t="shared" si="371"/>
        <v>47.573089234053413</v>
      </c>
      <c r="C3360" s="70">
        <f t="shared" si="357"/>
        <v>36.459900200542926</v>
      </c>
      <c r="D3360" s="70">
        <f t="shared" si="355"/>
        <v>35.012001380199081</v>
      </c>
      <c r="E3360" s="70">
        <f t="shared" si="356"/>
        <v>36.459900200542926</v>
      </c>
      <c r="G3360" s="70">
        <f t="shared" si="358"/>
        <v>0</v>
      </c>
      <c r="H3360" s="70">
        <f>SUM(G$2085:$G3360)/($A3360-273.15)</f>
        <v>0</v>
      </c>
      <c r="I3360" s="70">
        <f t="shared" si="359"/>
        <v>0</v>
      </c>
      <c r="J3360" s="70">
        <f t="shared" si="360"/>
        <v>0</v>
      </c>
      <c r="K3360" s="70">
        <f t="shared" si="361"/>
        <v>0</v>
      </c>
      <c r="M3360" s="70">
        <f t="shared" si="362"/>
        <v>0</v>
      </c>
      <c r="N3360" s="70">
        <f>SUM($M$2085:M3360)/($A3360-273.15)</f>
        <v>0</v>
      </c>
      <c r="O3360" s="70">
        <f t="shared" si="363"/>
        <v>0</v>
      </c>
      <c r="P3360" s="70">
        <f t="shared" si="364"/>
        <v>0</v>
      </c>
      <c r="Q3360" s="70">
        <f t="shared" si="365"/>
        <v>0</v>
      </c>
      <c r="S3360" s="8" t="e">
        <f t="shared" si="366"/>
        <v>#DIV/0!</v>
      </c>
      <c r="U3360" s="8">
        <f t="shared" si="354"/>
        <v>35.215164975966189</v>
      </c>
      <c r="V3360" s="8">
        <f t="shared" si="367"/>
        <v>0</v>
      </c>
      <c r="W3360" s="70">
        <f>SUM($V$2085:V3360)/($A3360-273.15)</f>
        <v>0</v>
      </c>
      <c r="X3360" s="70">
        <f t="shared" si="368"/>
        <v>0</v>
      </c>
      <c r="Y3360" s="70">
        <f t="shared" si="369"/>
        <v>0</v>
      </c>
    </row>
    <row r="3361" spans="1:25" s="8" customFormat="1" x14ac:dyDescent="0.25">
      <c r="A3361" s="70">
        <f t="shared" si="370"/>
        <v>1550.15</v>
      </c>
      <c r="B3361" s="70">
        <f t="shared" si="371"/>
        <v>47.582795802038127</v>
      </c>
      <c r="C3361" s="70">
        <f t="shared" si="357"/>
        <v>36.463050570125354</v>
      </c>
      <c r="D3361" s="70">
        <f t="shared" si="355"/>
        <v>35.014538634074313</v>
      </c>
      <c r="E3361" s="70">
        <f t="shared" si="356"/>
        <v>36.463050570125354</v>
      </c>
      <c r="G3361" s="70">
        <f t="shared" si="358"/>
        <v>0</v>
      </c>
      <c r="H3361" s="70">
        <f>SUM(G$2085:$G3361)/($A3361-273.15)</f>
        <v>0</v>
      </c>
      <c r="I3361" s="70">
        <f t="shared" si="359"/>
        <v>0</v>
      </c>
      <c r="J3361" s="70">
        <f t="shared" si="360"/>
        <v>0</v>
      </c>
      <c r="K3361" s="70">
        <f t="shared" si="361"/>
        <v>0</v>
      </c>
      <c r="M3361" s="70">
        <f t="shared" si="362"/>
        <v>0</v>
      </c>
      <c r="N3361" s="70">
        <f>SUM($M$2085:M3361)/($A3361-273.15)</f>
        <v>0</v>
      </c>
      <c r="O3361" s="70">
        <f t="shared" si="363"/>
        <v>0</v>
      </c>
      <c r="P3361" s="70">
        <f t="shared" si="364"/>
        <v>0</v>
      </c>
      <c r="Q3361" s="70">
        <f t="shared" si="365"/>
        <v>0</v>
      </c>
      <c r="S3361" s="8" t="e">
        <f t="shared" si="366"/>
        <v>#DIV/0!</v>
      </c>
      <c r="U3361" s="8">
        <f t="shared" ref="U3361:U3424" si="372">33.349+(2.057/1000)*$A3361-(18.327*100000)/$A3361/$A3361-(0.232*0.000001)*$A3361*$A3361</f>
        <v>35.217487902925519</v>
      </c>
      <c r="V3361" s="8">
        <f t="shared" si="367"/>
        <v>0</v>
      </c>
      <c r="W3361" s="70">
        <f>SUM($V$2085:V3361)/($A3361-273.15)</f>
        <v>0</v>
      </c>
      <c r="X3361" s="70">
        <f t="shared" si="368"/>
        <v>0</v>
      </c>
      <c r="Y3361" s="70">
        <f t="shared" si="369"/>
        <v>0</v>
      </c>
    </row>
    <row r="3362" spans="1:25" s="8" customFormat="1" x14ac:dyDescent="0.25">
      <c r="A3362" s="70">
        <f t="shared" si="370"/>
        <v>1551.15</v>
      </c>
      <c r="B3362" s="70">
        <f t="shared" si="371"/>
        <v>47.592495252113423</v>
      </c>
      <c r="C3362" s="70">
        <f t="shared" si="357"/>
        <v>36.466199872733469</v>
      </c>
      <c r="D3362" s="70">
        <f t="shared" si="355"/>
        <v>35.017069435187338</v>
      </c>
      <c r="E3362" s="70">
        <f t="shared" si="356"/>
        <v>36.466199872733469</v>
      </c>
      <c r="G3362" s="70">
        <f t="shared" si="358"/>
        <v>0</v>
      </c>
      <c r="H3362" s="70">
        <f>SUM(G$2085:$G3362)/($A3362-273.15)</f>
        <v>0</v>
      </c>
      <c r="I3362" s="70">
        <f t="shared" si="359"/>
        <v>0</v>
      </c>
      <c r="J3362" s="70">
        <f t="shared" si="360"/>
        <v>0</v>
      </c>
      <c r="K3362" s="70">
        <f t="shared" si="361"/>
        <v>0</v>
      </c>
      <c r="M3362" s="70">
        <f t="shared" si="362"/>
        <v>0</v>
      </c>
      <c r="N3362" s="70">
        <f>SUM($M$2085:M3362)/($A3362-273.15)</f>
        <v>0</v>
      </c>
      <c r="O3362" s="70">
        <f t="shared" si="363"/>
        <v>0</v>
      </c>
      <c r="P3362" s="70">
        <f t="shared" si="364"/>
        <v>0</v>
      </c>
      <c r="Q3362" s="70">
        <f t="shared" si="365"/>
        <v>0</v>
      </c>
      <c r="S3362" s="8" t="e">
        <f t="shared" si="366"/>
        <v>#DIV/0!</v>
      </c>
      <c r="U3362" s="8">
        <f t="shared" si="372"/>
        <v>35.219808461529318</v>
      </c>
      <c r="V3362" s="8">
        <f t="shared" si="367"/>
        <v>0</v>
      </c>
      <c r="W3362" s="70">
        <f>SUM($V$2085:V3362)/($A3362-273.15)</f>
        <v>0</v>
      </c>
      <c r="X3362" s="70">
        <f t="shared" si="368"/>
        <v>0</v>
      </c>
      <c r="Y3362" s="70">
        <f t="shared" si="369"/>
        <v>0</v>
      </c>
    </row>
    <row r="3363" spans="1:25" s="8" customFormat="1" x14ac:dyDescent="0.25">
      <c r="A3363" s="70">
        <f t="shared" si="370"/>
        <v>1552.15</v>
      </c>
      <c r="B3363" s="70">
        <f t="shared" si="371"/>
        <v>47.602187582006827</v>
      </c>
      <c r="C3363" s="70">
        <f t="shared" si="357"/>
        <v>36.469348109132355</v>
      </c>
      <c r="D3363" s="70">
        <f t="shared" ref="D3363:D3409" si="373">22.552+(13.209/1000)*$A3363+(3.13*100000)/$A3363/$A3363-(3.389*0.000001)*$A3363*$A3363</f>
        <v>35.019593782700234</v>
      </c>
      <c r="E3363" s="70">
        <f t="shared" si="356"/>
        <v>36.469348109132355</v>
      </c>
      <c r="G3363" s="70">
        <f t="shared" si="358"/>
        <v>0</v>
      </c>
      <c r="H3363" s="70">
        <f>SUM(G$2085:$G3363)/($A3363-273.15)</f>
        <v>0</v>
      </c>
      <c r="I3363" s="70">
        <f t="shared" si="359"/>
        <v>0</v>
      </c>
      <c r="J3363" s="70">
        <f t="shared" si="360"/>
        <v>0</v>
      </c>
      <c r="K3363" s="70">
        <f t="shared" si="361"/>
        <v>0</v>
      </c>
      <c r="M3363" s="70">
        <f t="shared" si="362"/>
        <v>0</v>
      </c>
      <c r="N3363" s="70">
        <f>SUM($M$2085:M3363)/($A3363-273.15)</f>
        <v>0</v>
      </c>
      <c r="O3363" s="70">
        <f t="shared" si="363"/>
        <v>0</v>
      </c>
      <c r="P3363" s="70">
        <f t="shared" si="364"/>
        <v>0</v>
      </c>
      <c r="Q3363" s="70">
        <f t="shared" si="365"/>
        <v>0</v>
      </c>
      <c r="S3363" s="8" t="e">
        <f t="shared" si="366"/>
        <v>#DIV/0!</v>
      </c>
      <c r="U3363" s="8">
        <f t="shared" si="372"/>
        <v>35.222126656683649</v>
      </c>
      <c r="V3363" s="8">
        <f t="shared" si="367"/>
        <v>0</v>
      </c>
      <c r="W3363" s="70">
        <f>SUM($V$2085:V3363)/($A3363-273.15)</f>
        <v>0</v>
      </c>
      <c r="X3363" s="70">
        <f t="shared" si="368"/>
        <v>0</v>
      </c>
      <c r="Y3363" s="70">
        <f t="shared" si="369"/>
        <v>0</v>
      </c>
    </row>
    <row r="3364" spans="1:25" s="8" customFormat="1" x14ac:dyDescent="0.25">
      <c r="A3364" s="70">
        <f t="shared" si="370"/>
        <v>1553.15</v>
      </c>
      <c r="B3364" s="70">
        <f t="shared" si="371"/>
        <v>47.611872789453173</v>
      </c>
      <c r="C3364" s="70">
        <f t="shared" si="357"/>
        <v>36.47249528008463</v>
      </c>
      <c r="D3364" s="70">
        <f t="shared" si="373"/>
        <v>35.022111675777836</v>
      </c>
      <c r="E3364" s="70">
        <f t="shared" si="356"/>
        <v>36.47249528008463</v>
      </c>
      <c r="G3364" s="70">
        <f t="shared" si="358"/>
        <v>0</v>
      </c>
      <c r="H3364" s="70">
        <f>SUM(G$2085:$G3364)/($A3364-273.15)</f>
        <v>0</v>
      </c>
      <c r="I3364" s="70">
        <f t="shared" si="359"/>
        <v>0</v>
      </c>
      <c r="J3364" s="70">
        <f t="shared" si="360"/>
        <v>0</v>
      </c>
      <c r="K3364" s="70">
        <f t="shared" si="361"/>
        <v>0</v>
      </c>
      <c r="M3364" s="70">
        <f t="shared" si="362"/>
        <v>0</v>
      </c>
      <c r="N3364" s="70">
        <f>SUM($M$2085:M3364)/($A3364-273.15)</f>
        <v>0</v>
      </c>
      <c r="O3364" s="70">
        <f t="shared" si="363"/>
        <v>0</v>
      </c>
      <c r="P3364" s="70">
        <f t="shared" si="364"/>
        <v>0</v>
      </c>
      <c r="Q3364" s="70">
        <f t="shared" si="365"/>
        <v>0</v>
      </c>
      <c r="S3364" s="8" t="e">
        <f t="shared" si="366"/>
        <v>#DIV/0!</v>
      </c>
      <c r="U3364" s="8">
        <f t="shared" si="372"/>
        <v>35.224442493278815</v>
      </c>
      <c r="V3364" s="8">
        <f t="shared" si="367"/>
        <v>0</v>
      </c>
      <c r="W3364" s="70">
        <f>SUM($V$2085:V3364)/($A3364-273.15)</f>
        <v>0</v>
      </c>
      <c r="X3364" s="70">
        <f t="shared" si="368"/>
        <v>0</v>
      </c>
      <c r="Y3364" s="70">
        <f t="shared" si="369"/>
        <v>0</v>
      </c>
    </row>
    <row r="3365" spans="1:25" s="8" customFormat="1" x14ac:dyDescent="0.25">
      <c r="A3365" s="70">
        <f t="shared" si="370"/>
        <v>1554.15</v>
      </c>
      <c r="B3365" s="70">
        <f t="shared" si="371"/>
        <v>47.621550872194589</v>
      </c>
      <c r="C3365" s="70">
        <f t="shared" si="357"/>
        <v>36.475641386350439</v>
      </c>
      <c r="D3365" s="70">
        <f t="shared" si="373"/>
        <v>35.02462311358763</v>
      </c>
      <c r="E3365" s="70">
        <f t="shared" ref="E3365:E3428" si="374">31.012+(4.19/1000)*$A3365-(2.858*100000)/$A3365/$A3365-(0.385*0.000001)*$A3365*$A3365</f>
        <v>36.475641386350439</v>
      </c>
      <c r="G3365" s="70">
        <f t="shared" si="358"/>
        <v>0</v>
      </c>
      <c r="H3365" s="70">
        <f>SUM(G$2085:$G3365)/($A3365-273.15)</f>
        <v>0</v>
      </c>
      <c r="I3365" s="70">
        <f t="shared" si="359"/>
        <v>0</v>
      </c>
      <c r="J3365" s="70">
        <f t="shared" si="360"/>
        <v>0</v>
      </c>
      <c r="K3365" s="70">
        <f t="shared" si="361"/>
        <v>0</v>
      </c>
      <c r="M3365" s="70">
        <f t="shared" si="362"/>
        <v>0</v>
      </c>
      <c r="N3365" s="70">
        <f>SUM($M$2085:M3365)/($A3365-273.15)</f>
        <v>0</v>
      </c>
      <c r="O3365" s="70">
        <f t="shared" si="363"/>
        <v>0</v>
      </c>
      <c r="P3365" s="70">
        <f t="shared" si="364"/>
        <v>0</v>
      </c>
      <c r="Q3365" s="70">
        <f t="shared" si="365"/>
        <v>0</v>
      </c>
      <c r="S3365" s="8" t="e">
        <f t="shared" si="366"/>
        <v>#DIV/0!</v>
      </c>
      <c r="U3365" s="8">
        <f t="shared" si="372"/>
        <v>35.226755976189374</v>
      </c>
      <c r="V3365" s="8">
        <f t="shared" si="367"/>
        <v>0</v>
      </c>
      <c r="W3365" s="70">
        <f>SUM($V$2085:V3365)/($A3365-273.15)</f>
        <v>0</v>
      </c>
      <c r="X3365" s="70">
        <f t="shared" si="368"/>
        <v>0</v>
      </c>
      <c r="Y3365" s="70">
        <f t="shared" si="369"/>
        <v>0</v>
      </c>
    </row>
    <row r="3366" spans="1:25" s="8" customFormat="1" x14ac:dyDescent="0.25">
      <c r="A3366" s="70">
        <f t="shared" si="370"/>
        <v>1555.15</v>
      </c>
      <c r="B3366" s="70">
        <f t="shared" si="371"/>
        <v>47.631221827980447</v>
      </c>
      <c r="C3366" s="70">
        <f t="shared" ref="C3366:C3429" si="375">31.012+(4.19/1000)*$A3366-(2.858*100000)/$A3366/$A3366-(0.385*0.000001)*$A3366*$A3366</f>
        <v>36.478786428687528</v>
      </c>
      <c r="D3366" s="70">
        <f t="shared" si="373"/>
        <v>35.027128095299787</v>
      </c>
      <c r="E3366" s="70">
        <f t="shared" si="374"/>
        <v>36.478786428687528</v>
      </c>
      <c r="G3366" s="70">
        <f t="shared" ref="G3366:G3429" si="376">($I$2039*$B3366+$I$2040*$C3366+$I$2041*$D3366)</f>
        <v>0</v>
      </c>
      <c r="H3366" s="70">
        <f>SUM(G$2085:$G3366)/($A3366-273.15)</f>
        <v>0</v>
      </c>
      <c r="I3366" s="70">
        <f t="shared" ref="I3366:I3429" si="377">H3366*($A3366-273.15)*0.000001</f>
        <v>0</v>
      </c>
      <c r="J3366" s="70">
        <f t="shared" ref="J3366:J3429" si="378">$N$2039-I3366</f>
        <v>0</v>
      </c>
      <c r="K3366" s="70">
        <f t="shared" ref="K3366:K3429" si="379">IF(AND(J3366&gt;0,J3367&lt;0),A3366-273.15,0)</f>
        <v>0</v>
      </c>
      <c r="M3366" s="70">
        <f t="shared" ref="M3366:M3429" si="380">($K$2050*$B3366+$K$2049*$C3366+$K$2048*$D3366+$K$2047*$E3366)</f>
        <v>0</v>
      </c>
      <c r="N3366" s="70">
        <f>SUM($M$2085:M3366)/($A3366-273.15)</f>
        <v>0</v>
      </c>
      <c r="O3366" s="70">
        <f t="shared" ref="O3366:O3429" si="381">N3366*($A3366-273.15)*0.000001</f>
        <v>0</v>
      </c>
      <c r="P3366" s="70">
        <f t="shared" ref="P3366:P3429" si="382">$N$2039-O3366</f>
        <v>0</v>
      </c>
      <c r="Q3366" s="70">
        <f t="shared" ref="Q3366:Q3429" si="383">IF(AND(P3366&gt;0,P3367&lt;0),A3366-273.15,0)</f>
        <v>0</v>
      </c>
      <c r="S3366" s="8" t="e">
        <f t="shared" ref="S3366:S3429" si="384">IF($P$2050-$A3366=0,$O3366,0)</f>
        <v>#DIV/0!</v>
      </c>
      <c r="U3366" s="8">
        <f t="shared" si="372"/>
        <v>35.229067110274208</v>
      </c>
      <c r="V3366" s="8">
        <f t="shared" ref="V3366:V3429" si="385">($L$2071*$B3366+$L$2072*$C3366+$L$2070*$D3366+$L$2073*$U3366)</f>
        <v>0</v>
      </c>
      <c r="W3366" s="70">
        <f>SUM($V$2085:V3366)/($A3366-273.15)</f>
        <v>0</v>
      </c>
      <c r="X3366" s="70">
        <f t="shared" ref="X3366:X3429" si="386">W3366*($A3366-273.15)*0.000001</f>
        <v>0</v>
      </c>
      <c r="Y3366" s="70">
        <f t="shared" ref="Y3366:Y3429" si="387">$N$2039-X3366</f>
        <v>0</v>
      </c>
    </row>
    <row r="3367" spans="1:25" s="8" customFormat="1" x14ac:dyDescent="0.25">
      <c r="A3367" s="70">
        <f t="shared" ref="A3367:A3430" si="388">A3366+1</f>
        <v>1556.15</v>
      </c>
      <c r="B3367" s="70">
        <f t="shared" si="371"/>
        <v>47.640885654567349</v>
      </c>
      <c r="C3367" s="70">
        <f t="shared" si="375"/>
        <v>36.481930407851166</v>
      </c>
      <c r="D3367" s="70">
        <f t="shared" si="373"/>
        <v>35.029626620087122</v>
      </c>
      <c r="E3367" s="70">
        <f t="shared" si="374"/>
        <v>36.481930407851166</v>
      </c>
      <c r="G3367" s="70">
        <f t="shared" si="376"/>
        <v>0</v>
      </c>
      <c r="H3367" s="70">
        <f>SUM(G$2085:$G3367)/($A3367-273.15)</f>
        <v>0</v>
      </c>
      <c r="I3367" s="70">
        <f t="shared" si="377"/>
        <v>0</v>
      </c>
      <c r="J3367" s="70">
        <f t="shared" si="378"/>
        <v>0</v>
      </c>
      <c r="K3367" s="70">
        <f t="shared" si="379"/>
        <v>0</v>
      </c>
      <c r="M3367" s="70">
        <f t="shared" si="380"/>
        <v>0</v>
      </c>
      <c r="N3367" s="70">
        <f>SUM($M$2085:M3367)/($A3367-273.15)</f>
        <v>0</v>
      </c>
      <c r="O3367" s="70">
        <f t="shared" si="381"/>
        <v>0</v>
      </c>
      <c r="P3367" s="70">
        <f t="shared" si="382"/>
        <v>0</v>
      </c>
      <c r="Q3367" s="70">
        <f t="shared" si="383"/>
        <v>0</v>
      </c>
      <c r="S3367" s="8" t="e">
        <f t="shared" si="384"/>
        <v>#DIV/0!</v>
      </c>
      <c r="U3367" s="8">
        <f t="shared" si="372"/>
        <v>35.231375900376605</v>
      </c>
      <c r="V3367" s="8">
        <f t="shared" si="385"/>
        <v>0</v>
      </c>
      <c r="W3367" s="70">
        <f>SUM($V$2085:V3367)/($A3367-273.15)</f>
        <v>0</v>
      </c>
      <c r="X3367" s="70">
        <f t="shared" si="386"/>
        <v>0</v>
      </c>
      <c r="Y3367" s="70">
        <f t="shared" si="387"/>
        <v>0</v>
      </c>
    </row>
    <row r="3368" spans="1:25" s="8" customFormat="1" x14ac:dyDescent="0.25">
      <c r="A3368" s="70">
        <f t="shared" si="388"/>
        <v>1557.15</v>
      </c>
      <c r="B3368" s="70">
        <f t="shared" si="371"/>
        <v>47.650542349719139</v>
      </c>
      <c r="C3368" s="70">
        <f t="shared" si="375"/>
        <v>36.485073324594218</v>
      </c>
      <c r="D3368" s="70">
        <f t="shared" si="373"/>
        <v>35.032118687125134</v>
      </c>
      <c r="E3368" s="70">
        <f t="shared" si="374"/>
        <v>36.485073324594218</v>
      </c>
      <c r="G3368" s="70">
        <f t="shared" si="376"/>
        <v>0</v>
      </c>
      <c r="H3368" s="70">
        <f>SUM(G$2085:$G3368)/($A3368-273.15)</f>
        <v>0</v>
      </c>
      <c r="I3368" s="70">
        <f t="shared" si="377"/>
        <v>0</v>
      </c>
      <c r="J3368" s="70">
        <f t="shared" si="378"/>
        <v>0</v>
      </c>
      <c r="K3368" s="70">
        <f t="shared" si="379"/>
        <v>0</v>
      </c>
      <c r="M3368" s="70">
        <f t="shared" si="380"/>
        <v>0</v>
      </c>
      <c r="N3368" s="70">
        <f>SUM($M$2085:M3368)/($A3368-273.15)</f>
        <v>0</v>
      </c>
      <c r="O3368" s="70">
        <f t="shared" si="381"/>
        <v>0</v>
      </c>
      <c r="P3368" s="70">
        <f t="shared" si="382"/>
        <v>0</v>
      </c>
      <c r="Q3368" s="70">
        <f t="shared" si="383"/>
        <v>0</v>
      </c>
      <c r="S3368" s="8" t="e">
        <f t="shared" si="384"/>
        <v>#DIV/0!</v>
      </c>
      <c r="U3368" s="8">
        <f t="shared" si="372"/>
        <v>35.233682351324319</v>
      </c>
      <c r="V3368" s="8">
        <f t="shared" si="385"/>
        <v>0</v>
      </c>
      <c r="W3368" s="70">
        <f>SUM($V$2085:V3368)/($A3368-273.15)</f>
        <v>0</v>
      </c>
      <c r="X3368" s="70">
        <f t="shared" si="386"/>
        <v>0</v>
      </c>
      <c r="Y3368" s="70">
        <f t="shared" si="387"/>
        <v>0</v>
      </c>
    </row>
    <row r="3369" spans="1:25" s="8" customFormat="1" x14ac:dyDescent="0.25">
      <c r="A3369" s="70">
        <f t="shared" si="388"/>
        <v>1558.15</v>
      </c>
      <c r="B3369" s="70">
        <f t="shared" si="371"/>
        <v>47.660191911206745</v>
      </c>
      <c r="C3369" s="70">
        <f t="shared" si="375"/>
        <v>36.488215179667129</v>
      </c>
      <c r="D3369" s="70">
        <f t="shared" si="373"/>
        <v>35.034604295591969</v>
      </c>
      <c r="E3369" s="70">
        <f t="shared" si="374"/>
        <v>36.488215179667129</v>
      </c>
      <c r="G3369" s="70">
        <f t="shared" si="376"/>
        <v>0</v>
      </c>
      <c r="H3369" s="70">
        <f>SUM(G$2085:$G3369)/($A3369-273.15)</f>
        <v>0</v>
      </c>
      <c r="I3369" s="70">
        <f t="shared" si="377"/>
        <v>0</v>
      </c>
      <c r="J3369" s="70">
        <f t="shared" si="378"/>
        <v>0</v>
      </c>
      <c r="K3369" s="70">
        <f t="shared" si="379"/>
        <v>0</v>
      </c>
      <c r="M3369" s="70">
        <f t="shared" si="380"/>
        <v>0</v>
      </c>
      <c r="N3369" s="70">
        <f>SUM($M$2085:M3369)/($A3369-273.15)</f>
        <v>0</v>
      </c>
      <c r="O3369" s="70">
        <f t="shared" si="381"/>
        <v>0</v>
      </c>
      <c r="P3369" s="70">
        <f t="shared" si="382"/>
        <v>0</v>
      </c>
      <c r="Q3369" s="70">
        <f t="shared" si="383"/>
        <v>0</v>
      </c>
      <c r="S3369" s="8" t="e">
        <f t="shared" si="384"/>
        <v>#DIV/0!</v>
      </c>
      <c r="U3369" s="8">
        <f t="shared" si="372"/>
        <v>35.235986467929592</v>
      </c>
      <c r="V3369" s="8">
        <f t="shared" si="385"/>
        <v>0</v>
      </c>
      <c r="W3369" s="70">
        <f>SUM($V$2085:V3369)/($A3369-273.15)</f>
        <v>0</v>
      </c>
      <c r="X3369" s="70">
        <f t="shared" si="386"/>
        <v>0</v>
      </c>
      <c r="Y3369" s="70">
        <f t="shared" si="387"/>
        <v>0</v>
      </c>
    </row>
    <row r="3370" spans="1:25" s="8" customFormat="1" x14ac:dyDescent="0.25">
      <c r="A3370" s="70">
        <f t="shared" si="388"/>
        <v>1559.15</v>
      </c>
      <c r="B3370" s="70">
        <f t="shared" si="371"/>
        <v>47.669834336808321</v>
      </c>
      <c r="C3370" s="70">
        <f t="shared" si="375"/>
        <v>36.491355973817917</v>
      </c>
      <c r="D3370" s="70">
        <f t="shared" si="373"/>
        <v>35.037083444668383</v>
      </c>
      <c r="E3370" s="70">
        <f t="shared" si="374"/>
        <v>36.491355973817917</v>
      </c>
      <c r="G3370" s="70">
        <f t="shared" si="376"/>
        <v>0</v>
      </c>
      <c r="H3370" s="70">
        <f>SUM(G$2085:$G3370)/($A3370-273.15)</f>
        <v>0</v>
      </c>
      <c r="I3370" s="70">
        <f t="shared" si="377"/>
        <v>0</v>
      </c>
      <c r="J3370" s="70">
        <f t="shared" si="378"/>
        <v>0</v>
      </c>
      <c r="K3370" s="70">
        <f t="shared" si="379"/>
        <v>0</v>
      </c>
      <c r="M3370" s="70">
        <f t="shared" si="380"/>
        <v>0</v>
      </c>
      <c r="N3370" s="70">
        <f>SUM($M$2085:M3370)/($A3370-273.15)</f>
        <v>0</v>
      </c>
      <c r="O3370" s="70">
        <f t="shared" si="381"/>
        <v>0</v>
      </c>
      <c r="P3370" s="70">
        <f t="shared" si="382"/>
        <v>0</v>
      </c>
      <c r="Q3370" s="70">
        <f t="shared" si="383"/>
        <v>0</v>
      </c>
      <c r="S3370" s="8" t="e">
        <f t="shared" si="384"/>
        <v>#DIV/0!</v>
      </c>
      <c r="U3370" s="8">
        <f t="shared" si="372"/>
        <v>35.238288254989257</v>
      </c>
      <c r="V3370" s="8">
        <f t="shared" si="385"/>
        <v>0</v>
      </c>
      <c r="W3370" s="70">
        <f>SUM($V$2085:V3370)/($A3370-273.15)</f>
        <v>0</v>
      </c>
      <c r="X3370" s="70">
        <f t="shared" si="386"/>
        <v>0</v>
      </c>
      <c r="Y3370" s="70">
        <f t="shared" si="387"/>
        <v>0</v>
      </c>
    </row>
    <row r="3371" spans="1:25" s="8" customFormat="1" x14ac:dyDescent="0.25">
      <c r="A3371" s="70">
        <f t="shared" si="388"/>
        <v>1560.15</v>
      </c>
      <c r="B3371" s="70">
        <f t="shared" ref="B3371:B3409" si="389">21.87+(22.56/1000)*$A3371+(8.489*100000)/$A3371/$A3371-(4*0.000001)*$A3371*$A3371</f>
        <v>47.679469624309114</v>
      </c>
      <c r="C3371" s="70">
        <f t="shared" si="375"/>
        <v>36.494495707792268</v>
      </c>
      <c r="D3371" s="70">
        <f t="shared" si="373"/>
        <v>35.039556133537758</v>
      </c>
      <c r="E3371" s="70">
        <f t="shared" si="374"/>
        <v>36.494495707792268</v>
      </c>
      <c r="G3371" s="70">
        <f t="shared" si="376"/>
        <v>0</v>
      </c>
      <c r="H3371" s="70">
        <f>SUM(G$2085:$G3371)/($A3371-273.15)</f>
        <v>0</v>
      </c>
      <c r="I3371" s="70">
        <f t="shared" si="377"/>
        <v>0</v>
      </c>
      <c r="J3371" s="70">
        <f t="shared" si="378"/>
        <v>0</v>
      </c>
      <c r="K3371" s="70">
        <f t="shared" si="379"/>
        <v>0</v>
      </c>
      <c r="M3371" s="70">
        <f t="shared" si="380"/>
        <v>0</v>
      </c>
      <c r="N3371" s="70">
        <f>SUM($M$2085:M3371)/($A3371-273.15)</f>
        <v>0</v>
      </c>
      <c r="O3371" s="70">
        <f t="shared" si="381"/>
        <v>0</v>
      </c>
      <c r="P3371" s="70">
        <f t="shared" si="382"/>
        <v>0</v>
      </c>
      <c r="Q3371" s="70">
        <f t="shared" si="383"/>
        <v>0</v>
      </c>
      <c r="S3371" s="8" t="e">
        <f t="shared" si="384"/>
        <v>#DIV/0!</v>
      </c>
      <c r="U3371" s="8">
        <f t="shared" si="372"/>
        <v>35.240587717284761</v>
      </c>
      <c r="V3371" s="8">
        <f t="shared" si="385"/>
        <v>0</v>
      </c>
      <c r="W3371" s="70">
        <f>SUM($V$2085:V3371)/($A3371-273.15)</f>
        <v>0</v>
      </c>
      <c r="X3371" s="70">
        <f t="shared" si="386"/>
        <v>0</v>
      </c>
      <c r="Y3371" s="70">
        <f t="shared" si="387"/>
        <v>0</v>
      </c>
    </row>
    <row r="3372" spans="1:25" s="8" customFormat="1" x14ac:dyDescent="0.25">
      <c r="A3372" s="70">
        <f t="shared" si="388"/>
        <v>1561.15</v>
      </c>
      <c r="B3372" s="70">
        <f t="shared" si="389"/>
        <v>47.689097771501466</v>
      </c>
      <c r="C3372" s="70">
        <f t="shared" si="375"/>
        <v>36.497634382333416</v>
      </c>
      <c r="D3372" s="70">
        <f t="shared" si="373"/>
        <v>35.042022361386124</v>
      </c>
      <c r="E3372" s="70">
        <f t="shared" si="374"/>
        <v>36.497634382333416</v>
      </c>
      <c r="G3372" s="70">
        <f t="shared" si="376"/>
        <v>0</v>
      </c>
      <c r="H3372" s="70">
        <f>SUM(G$2085:$G3372)/($A3372-273.15)</f>
        <v>0</v>
      </c>
      <c r="I3372" s="70">
        <f t="shared" si="377"/>
        <v>0</v>
      </c>
      <c r="J3372" s="70">
        <f t="shared" si="378"/>
        <v>0</v>
      </c>
      <c r="K3372" s="70">
        <f t="shared" si="379"/>
        <v>0</v>
      </c>
      <c r="M3372" s="70">
        <f t="shared" si="380"/>
        <v>0</v>
      </c>
      <c r="N3372" s="70">
        <f>SUM($M$2085:M3372)/($A3372-273.15)</f>
        <v>0</v>
      </c>
      <c r="O3372" s="70">
        <f t="shared" si="381"/>
        <v>0</v>
      </c>
      <c r="P3372" s="70">
        <f t="shared" si="382"/>
        <v>0</v>
      </c>
      <c r="Q3372" s="70">
        <f t="shared" si="383"/>
        <v>0</v>
      </c>
      <c r="S3372" s="8" t="e">
        <f t="shared" si="384"/>
        <v>#DIV/0!</v>
      </c>
      <c r="U3372" s="8">
        <f t="shared" si="372"/>
        <v>35.242884859582247</v>
      </c>
      <c r="V3372" s="8">
        <f t="shared" si="385"/>
        <v>0</v>
      </c>
      <c r="W3372" s="70">
        <f>SUM($V$2085:V3372)/($A3372-273.15)</f>
        <v>0</v>
      </c>
      <c r="X3372" s="70">
        <f t="shared" si="386"/>
        <v>0</v>
      </c>
      <c r="Y3372" s="70">
        <f t="shared" si="387"/>
        <v>0</v>
      </c>
    </row>
    <row r="3373" spans="1:25" s="8" customFormat="1" x14ac:dyDescent="0.25">
      <c r="A3373" s="70">
        <f t="shared" si="388"/>
        <v>1562.15</v>
      </c>
      <c r="B3373" s="70">
        <f t="shared" si="389"/>
        <v>47.698718776184762</v>
      </c>
      <c r="C3373" s="70">
        <f t="shared" si="375"/>
        <v>36.500771998182231</v>
      </c>
      <c r="D3373" s="70">
        <f t="shared" si="373"/>
        <v>35.044482127402077</v>
      </c>
      <c r="E3373" s="70">
        <f t="shared" si="374"/>
        <v>36.500771998182231</v>
      </c>
      <c r="G3373" s="70">
        <f t="shared" si="376"/>
        <v>0</v>
      </c>
      <c r="H3373" s="70">
        <f>SUM(G$2085:$G3373)/($A3373-273.15)</f>
        <v>0</v>
      </c>
      <c r="I3373" s="70">
        <f t="shared" si="377"/>
        <v>0</v>
      </c>
      <c r="J3373" s="70">
        <f t="shared" si="378"/>
        <v>0</v>
      </c>
      <c r="K3373" s="70">
        <f t="shared" si="379"/>
        <v>0</v>
      </c>
      <c r="M3373" s="70">
        <f t="shared" si="380"/>
        <v>0</v>
      </c>
      <c r="N3373" s="70">
        <f>SUM($M$2085:M3373)/($A3373-273.15)</f>
        <v>0</v>
      </c>
      <c r="O3373" s="70">
        <f t="shared" si="381"/>
        <v>0</v>
      </c>
      <c r="P3373" s="70">
        <f t="shared" si="382"/>
        <v>0</v>
      </c>
      <c r="Q3373" s="70">
        <f t="shared" si="383"/>
        <v>0</v>
      </c>
      <c r="S3373" s="8" t="e">
        <f t="shared" si="384"/>
        <v>#DIV/0!</v>
      </c>
      <c r="U3373" s="8">
        <f t="shared" si="372"/>
        <v>35.245179686632639</v>
      </c>
      <c r="V3373" s="8">
        <f t="shared" si="385"/>
        <v>0</v>
      </c>
      <c r="W3373" s="70">
        <f>SUM($V$2085:V3373)/($A3373-273.15)</f>
        <v>0</v>
      </c>
      <c r="X3373" s="70">
        <f t="shared" si="386"/>
        <v>0</v>
      </c>
      <c r="Y3373" s="70">
        <f t="shared" si="387"/>
        <v>0</v>
      </c>
    </row>
    <row r="3374" spans="1:25" s="8" customFormat="1" x14ac:dyDescent="0.25">
      <c r="A3374" s="70">
        <f t="shared" si="388"/>
        <v>1563.15</v>
      </c>
      <c r="B3374" s="70">
        <f t="shared" si="389"/>
        <v>47.708332636165458</v>
      </c>
      <c r="C3374" s="70">
        <f t="shared" si="375"/>
        <v>36.503908556077242</v>
      </c>
      <c r="D3374" s="70">
        <f t="shared" si="373"/>
        <v>35.046935430776834</v>
      </c>
      <c r="E3374" s="70">
        <f t="shared" si="374"/>
        <v>36.503908556077242</v>
      </c>
      <c r="G3374" s="70">
        <f t="shared" si="376"/>
        <v>0</v>
      </c>
      <c r="H3374" s="70">
        <f>SUM(G$2085:$G3374)/($A3374-273.15)</f>
        <v>0</v>
      </c>
      <c r="I3374" s="70">
        <f t="shared" si="377"/>
        <v>0</v>
      </c>
      <c r="J3374" s="70">
        <f t="shared" si="378"/>
        <v>0</v>
      </c>
      <c r="K3374" s="70">
        <f t="shared" si="379"/>
        <v>0</v>
      </c>
      <c r="M3374" s="70">
        <f t="shared" si="380"/>
        <v>0</v>
      </c>
      <c r="N3374" s="70">
        <f>SUM($M$2085:M3374)/($A3374-273.15)</f>
        <v>0</v>
      </c>
      <c r="O3374" s="70">
        <f t="shared" si="381"/>
        <v>0</v>
      </c>
      <c r="P3374" s="70">
        <f t="shared" si="382"/>
        <v>0</v>
      </c>
      <c r="Q3374" s="70">
        <f t="shared" si="383"/>
        <v>0</v>
      </c>
      <c r="S3374" s="8" t="e">
        <f t="shared" si="384"/>
        <v>#DIV/0!</v>
      </c>
      <c r="U3374" s="8">
        <f t="shared" si="372"/>
        <v>35.247472203171618</v>
      </c>
      <c r="V3374" s="8">
        <f t="shared" si="385"/>
        <v>0</v>
      </c>
      <c r="W3374" s="70">
        <f>SUM($V$2085:V3374)/($A3374-273.15)</f>
        <v>0</v>
      </c>
      <c r="X3374" s="70">
        <f t="shared" si="386"/>
        <v>0</v>
      </c>
      <c r="Y3374" s="70">
        <f t="shared" si="387"/>
        <v>0</v>
      </c>
    </row>
    <row r="3375" spans="1:25" s="8" customFormat="1" x14ac:dyDescent="0.25">
      <c r="A3375" s="70">
        <f t="shared" si="388"/>
        <v>1564.15</v>
      </c>
      <c r="B3375" s="70">
        <f t="shared" si="389"/>
        <v>47.717939349256994</v>
      </c>
      <c r="C3375" s="70">
        <f t="shared" si="375"/>
        <v>36.507044056754573</v>
      </c>
      <c r="D3375" s="70">
        <f t="shared" si="373"/>
        <v>35.049382270704172</v>
      </c>
      <c r="E3375" s="70">
        <f t="shared" si="374"/>
        <v>36.507044056754573</v>
      </c>
      <c r="G3375" s="70">
        <f t="shared" si="376"/>
        <v>0</v>
      </c>
      <c r="H3375" s="70">
        <f>SUM(G$2085:$G3375)/($A3375-273.15)</f>
        <v>0</v>
      </c>
      <c r="I3375" s="70">
        <f t="shared" si="377"/>
        <v>0</v>
      </c>
      <c r="J3375" s="70">
        <f t="shared" si="378"/>
        <v>0</v>
      </c>
      <c r="K3375" s="70">
        <f t="shared" si="379"/>
        <v>0</v>
      </c>
      <c r="M3375" s="70">
        <f t="shared" si="380"/>
        <v>0</v>
      </c>
      <c r="N3375" s="70">
        <f>SUM($M$2085:M3375)/($A3375-273.15)</f>
        <v>0</v>
      </c>
      <c r="O3375" s="70">
        <f t="shared" si="381"/>
        <v>0</v>
      </c>
      <c r="P3375" s="70">
        <f t="shared" si="382"/>
        <v>0</v>
      </c>
      <c r="Q3375" s="70">
        <f t="shared" si="383"/>
        <v>0</v>
      </c>
      <c r="S3375" s="8" t="e">
        <f t="shared" si="384"/>
        <v>#DIV/0!</v>
      </c>
      <c r="U3375" s="8">
        <f t="shared" si="372"/>
        <v>35.249762413919768</v>
      </c>
      <c r="V3375" s="8">
        <f t="shared" si="385"/>
        <v>0</v>
      </c>
      <c r="W3375" s="70">
        <f>SUM($V$2085:V3375)/($A3375-273.15)</f>
        <v>0</v>
      </c>
      <c r="X3375" s="70">
        <f t="shared" si="386"/>
        <v>0</v>
      </c>
      <c r="Y3375" s="70">
        <f t="shared" si="387"/>
        <v>0</v>
      </c>
    </row>
    <row r="3376" spans="1:25" s="8" customFormat="1" x14ac:dyDescent="0.25">
      <c r="A3376" s="70">
        <f t="shared" si="388"/>
        <v>1565.15</v>
      </c>
      <c r="B3376" s="70">
        <f t="shared" si="389"/>
        <v>47.727538913279801</v>
      </c>
      <c r="C3376" s="70">
        <f t="shared" si="375"/>
        <v>36.510178500948037</v>
      </c>
      <c r="D3376" s="70">
        <f t="shared" si="373"/>
        <v>35.051822646380458</v>
      </c>
      <c r="E3376" s="70">
        <f t="shared" si="374"/>
        <v>36.510178500948037</v>
      </c>
      <c r="G3376" s="70">
        <f t="shared" si="376"/>
        <v>0</v>
      </c>
      <c r="H3376" s="70">
        <f>SUM(G$2085:$G3376)/($A3376-273.15)</f>
        <v>0</v>
      </c>
      <c r="I3376" s="70">
        <f t="shared" si="377"/>
        <v>0</v>
      </c>
      <c r="J3376" s="70">
        <f t="shared" si="378"/>
        <v>0</v>
      </c>
      <c r="K3376" s="70">
        <f t="shared" si="379"/>
        <v>0</v>
      </c>
      <c r="M3376" s="70">
        <f t="shared" si="380"/>
        <v>0</v>
      </c>
      <c r="N3376" s="70">
        <f>SUM($M$2085:M3376)/($A3376-273.15)</f>
        <v>0</v>
      </c>
      <c r="O3376" s="70">
        <f t="shared" si="381"/>
        <v>0</v>
      </c>
      <c r="P3376" s="70">
        <f t="shared" si="382"/>
        <v>0</v>
      </c>
      <c r="Q3376" s="70">
        <f t="shared" si="383"/>
        <v>0</v>
      </c>
      <c r="S3376" s="8" t="e">
        <f t="shared" si="384"/>
        <v>#DIV/0!</v>
      </c>
      <c r="U3376" s="8">
        <f t="shared" si="372"/>
        <v>35.25205032358258</v>
      </c>
      <c r="V3376" s="8">
        <f t="shared" si="385"/>
        <v>0</v>
      </c>
      <c r="W3376" s="70">
        <f>SUM($V$2085:V3376)/($A3376-273.15)</f>
        <v>0</v>
      </c>
      <c r="X3376" s="70">
        <f t="shared" si="386"/>
        <v>0</v>
      </c>
      <c r="Y3376" s="70">
        <f t="shared" si="387"/>
        <v>0</v>
      </c>
    </row>
    <row r="3377" spans="1:25" s="8" customFormat="1" x14ac:dyDescent="0.25">
      <c r="A3377" s="70">
        <f t="shared" si="388"/>
        <v>1566.15</v>
      </c>
      <c r="B3377" s="70">
        <f t="shared" si="389"/>
        <v>47.73713132606126</v>
      </c>
      <c r="C3377" s="70">
        <f t="shared" si="375"/>
        <v>36.513311889389087</v>
      </c>
      <c r="D3377" s="70">
        <f t="shared" si="373"/>
        <v>35.054256557004649</v>
      </c>
      <c r="E3377" s="70">
        <f t="shared" si="374"/>
        <v>36.513311889389087</v>
      </c>
      <c r="G3377" s="70">
        <f t="shared" si="376"/>
        <v>0</v>
      </c>
      <c r="H3377" s="70">
        <f>SUM(G$2085:$G3377)/($A3377-273.15)</f>
        <v>0</v>
      </c>
      <c r="I3377" s="70">
        <f t="shared" si="377"/>
        <v>0</v>
      </c>
      <c r="J3377" s="70">
        <f t="shared" si="378"/>
        <v>0</v>
      </c>
      <c r="K3377" s="70">
        <f t="shared" si="379"/>
        <v>0</v>
      </c>
      <c r="M3377" s="70">
        <f t="shared" si="380"/>
        <v>0</v>
      </c>
      <c r="N3377" s="70">
        <f>SUM($M$2085:M3377)/($A3377-273.15)</f>
        <v>0</v>
      </c>
      <c r="O3377" s="70">
        <f t="shared" si="381"/>
        <v>0</v>
      </c>
      <c r="P3377" s="70">
        <f t="shared" si="382"/>
        <v>0</v>
      </c>
      <c r="Q3377" s="70">
        <f t="shared" si="383"/>
        <v>0</v>
      </c>
      <c r="S3377" s="8" t="e">
        <f t="shared" si="384"/>
        <v>#DIV/0!</v>
      </c>
      <c r="U3377" s="8">
        <f t="shared" si="372"/>
        <v>35.254335936850538</v>
      </c>
      <c r="V3377" s="8">
        <f t="shared" si="385"/>
        <v>0</v>
      </c>
      <c r="W3377" s="70">
        <f>SUM($V$2085:V3377)/($A3377-273.15)</f>
        <v>0</v>
      </c>
      <c r="X3377" s="70">
        <f t="shared" si="386"/>
        <v>0</v>
      </c>
      <c r="Y3377" s="70">
        <f t="shared" si="387"/>
        <v>0</v>
      </c>
    </row>
    <row r="3378" spans="1:25" s="8" customFormat="1" x14ac:dyDescent="0.25">
      <c r="A3378" s="70">
        <f t="shared" si="388"/>
        <v>1567.15</v>
      </c>
      <c r="B3378" s="70">
        <f t="shared" si="389"/>
        <v>47.746716585435706</v>
      </c>
      <c r="C3378" s="70">
        <f t="shared" si="375"/>
        <v>36.516444222806847</v>
      </c>
      <c r="D3378" s="70">
        <f t="shared" si="373"/>
        <v>35.056684001778208</v>
      </c>
      <c r="E3378" s="70">
        <f t="shared" si="374"/>
        <v>36.516444222806847</v>
      </c>
      <c r="G3378" s="70">
        <f t="shared" si="376"/>
        <v>0</v>
      </c>
      <c r="H3378" s="70">
        <f>SUM(G$2085:$G3378)/($A3378-273.15)</f>
        <v>0</v>
      </c>
      <c r="I3378" s="70">
        <f t="shared" si="377"/>
        <v>0</v>
      </c>
      <c r="J3378" s="70">
        <f t="shared" si="378"/>
        <v>0</v>
      </c>
      <c r="K3378" s="70">
        <f t="shared" si="379"/>
        <v>0</v>
      </c>
      <c r="M3378" s="70">
        <f t="shared" si="380"/>
        <v>0</v>
      </c>
      <c r="N3378" s="70">
        <f>SUM($M$2085:M3378)/($A3378-273.15)</f>
        <v>0</v>
      </c>
      <c r="O3378" s="70">
        <f t="shared" si="381"/>
        <v>0</v>
      </c>
      <c r="P3378" s="70">
        <f t="shared" si="382"/>
        <v>0</v>
      </c>
      <c r="Q3378" s="70">
        <f t="shared" si="383"/>
        <v>0</v>
      </c>
      <c r="S3378" s="8" t="e">
        <f t="shared" si="384"/>
        <v>#DIV/0!</v>
      </c>
      <c r="U3378" s="8">
        <f t="shared" si="372"/>
        <v>35.256619258399162</v>
      </c>
      <c r="V3378" s="8">
        <f t="shared" si="385"/>
        <v>0</v>
      </c>
      <c r="W3378" s="70">
        <f>SUM($V$2085:V3378)/($A3378-273.15)</f>
        <v>0</v>
      </c>
      <c r="X3378" s="70">
        <f t="shared" si="386"/>
        <v>0</v>
      </c>
      <c r="Y3378" s="70">
        <f t="shared" si="387"/>
        <v>0</v>
      </c>
    </row>
    <row r="3379" spans="1:25" s="8" customFormat="1" x14ac:dyDescent="0.25">
      <c r="A3379" s="70">
        <f t="shared" si="388"/>
        <v>1568.15</v>
      </c>
      <c r="B3379" s="70">
        <f t="shared" si="389"/>
        <v>47.756294689244342</v>
      </c>
      <c r="C3379" s="70">
        <f t="shared" si="375"/>
        <v>36.519575501928109</v>
      </c>
      <c r="D3379" s="70">
        <f t="shared" si="373"/>
        <v>35.059104979905165</v>
      </c>
      <c r="E3379" s="70">
        <f t="shared" si="374"/>
        <v>36.519575501928109</v>
      </c>
      <c r="G3379" s="70">
        <f t="shared" si="376"/>
        <v>0</v>
      </c>
      <c r="H3379" s="70">
        <f>SUM(G$2085:$G3379)/($A3379-273.15)</f>
        <v>0</v>
      </c>
      <c r="I3379" s="70">
        <f t="shared" si="377"/>
        <v>0</v>
      </c>
      <c r="J3379" s="70">
        <f t="shared" si="378"/>
        <v>0</v>
      </c>
      <c r="K3379" s="70">
        <f t="shared" si="379"/>
        <v>0</v>
      </c>
      <c r="M3379" s="70">
        <f t="shared" si="380"/>
        <v>0</v>
      </c>
      <c r="N3379" s="70">
        <f>SUM($M$2085:M3379)/($A3379-273.15)</f>
        <v>0</v>
      </c>
      <c r="O3379" s="70">
        <f t="shared" si="381"/>
        <v>0</v>
      </c>
      <c r="P3379" s="70">
        <f t="shared" si="382"/>
        <v>0</v>
      </c>
      <c r="Q3379" s="70">
        <f t="shared" si="383"/>
        <v>0</v>
      </c>
      <c r="S3379" s="8" t="e">
        <f t="shared" si="384"/>
        <v>#DIV/0!</v>
      </c>
      <c r="U3379" s="8">
        <f t="shared" si="372"/>
        <v>35.258900292889066</v>
      </c>
      <c r="V3379" s="8">
        <f t="shared" si="385"/>
        <v>0</v>
      </c>
      <c r="W3379" s="70">
        <f>SUM($V$2085:V3379)/($A3379-273.15)</f>
        <v>0</v>
      </c>
      <c r="X3379" s="70">
        <f t="shared" si="386"/>
        <v>0</v>
      </c>
      <c r="Y3379" s="70">
        <f t="shared" si="387"/>
        <v>0</v>
      </c>
    </row>
    <row r="3380" spans="1:25" s="8" customFormat="1" x14ac:dyDescent="0.25">
      <c r="A3380" s="70">
        <f t="shared" si="388"/>
        <v>1569.15</v>
      </c>
      <c r="B3380" s="70">
        <f t="shared" si="389"/>
        <v>47.76586563533526</v>
      </c>
      <c r="C3380" s="70">
        <f t="shared" si="375"/>
        <v>36.522705727477373</v>
      </c>
      <c r="D3380" s="70">
        <f t="shared" si="373"/>
        <v>35.061519490592083</v>
      </c>
      <c r="E3380" s="70">
        <f t="shared" si="374"/>
        <v>36.522705727477373</v>
      </c>
      <c r="G3380" s="70">
        <f t="shared" si="376"/>
        <v>0</v>
      </c>
      <c r="H3380" s="70">
        <f>SUM(G$2085:$G3380)/($A3380-273.15)</f>
        <v>0</v>
      </c>
      <c r="I3380" s="70">
        <f t="shared" si="377"/>
        <v>0</v>
      </c>
      <c r="J3380" s="70">
        <f t="shared" si="378"/>
        <v>0</v>
      </c>
      <c r="K3380" s="70">
        <f t="shared" si="379"/>
        <v>0</v>
      </c>
      <c r="M3380" s="70">
        <f t="shared" si="380"/>
        <v>0</v>
      </c>
      <c r="N3380" s="70">
        <f>SUM($M$2085:M3380)/($A3380-273.15)</f>
        <v>0</v>
      </c>
      <c r="O3380" s="70">
        <f t="shared" si="381"/>
        <v>0</v>
      </c>
      <c r="P3380" s="70">
        <f t="shared" si="382"/>
        <v>0</v>
      </c>
      <c r="Q3380" s="70">
        <f t="shared" si="383"/>
        <v>0</v>
      </c>
      <c r="S3380" s="8" t="e">
        <f t="shared" si="384"/>
        <v>#DIV/0!</v>
      </c>
      <c r="U3380" s="8">
        <f t="shared" si="372"/>
        <v>35.261179044966035</v>
      </c>
      <c r="V3380" s="8">
        <f t="shared" si="385"/>
        <v>0</v>
      </c>
      <c r="W3380" s="70">
        <f>SUM($V$2085:V3380)/($A3380-273.15)</f>
        <v>0</v>
      </c>
      <c r="X3380" s="70">
        <f t="shared" si="386"/>
        <v>0</v>
      </c>
      <c r="Y3380" s="70">
        <f t="shared" si="387"/>
        <v>0</v>
      </c>
    </row>
    <row r="3381" spans="1:25" s="8" customFormat="1" x14ac:dyDescent="0.25">
      <c r="A3381" s="70">
        <f t="shared" si="388"/>
        <v>1570.15</v>
      </c>
      <c r="B3381" s="70">
        <f t="shared" si="389"/>
        <v>47.775429421563416</v>
      </c>
      <c r="C3381" s="70">
        <f t="shared" si="375"/>
        <v>36.525834900176797</v>
      </c>
      <c r="D3381" s="70">
        <f t="shared" si="373"/>
        <v>35.063927533048059</v>
      </c>
      <c r="E3381" s="70">
        <f t="shared" si="374"/>
        <v>36.525834900176797</v>
      </c>
      <c r="G3381" s="70">
        <f t="shared" si="376"/>
        <v>0</v>
      </c>
      <c r="H3381" s="70">
        <f>SUM(G$2085:$G3381)/($A3381-273.15)</f>
        <v>0</v>
      </c>
      <c r="I3381" s="70">
        <f t="shared" si="377"/>
        <v>0</v>
      </c>
      <c r="J3381" s="70">
        <f t="shared" si="378"/>
        <v>0</v>
      </c>
      <c r="K3381" s="70">
        <f t="shared" si="379"/>
        <v>0</v>
      </c>
      <c r="M3381" s="70">
        <f t="shared" si="380"/>
        <v>0</v>
      </c>
      <c r="N3381" s="70">
        <f>SUM($M$2085:M3381)/($A3381-273.15)</f>
        <v>0</v>
      </c>
      <c r="O3381" s="70">
        <f t="shared" si="381"/>
        <v>0</v>
      </c>
      <c r="P3381" s="70">
        <f t="shared" si="382"/>
        <v>0</v>
      </c>
      <c r="Q3381" s="70">
        <f t="shared" si="383"/>
        <v>0</v>
      </c>
      <c r="S3381" s="8" t="e">
        <f t="shared" si="384"/>
        <v>#DIV/0!</v>
      </c>
      <c r="U3381" s="8">
        <f t="shared" si="372"/>
        <v>35.263455519261029</v>
      </c>
      <c r="V3381" s="8">
        <f t="shared" si="385"/>
        <v>0</v>
      </c>
      <c r="W3381" s="70">
        <f>SUM($V$2085:V3381)/($A3381-273.15)</f>
        <v>0</v>
      </c>
      <c r="X3381" s="70">
        <f t="shared" si="386"/>
        <v>0</v>
      </c>
      <c r="Y3381" s="70">
        <f t="shared" si="387"/>
        <v>0</v>
      </c>
    </row>
    <row r="3382" spans="1:25" s="8" customFormat="1" x14ac:dyDescent="0.25">
      <c r="A3382" s="70">
        <f t="shared" si="388"/>
        <v>1571.15</v>
      </c>
      <c r="B3382" s="70">
        <f t="shared" si="389"/>
        <v>47.784986045790568</v>
      </c>
      <c r="C3382" s="70">
        <f t="shared" si="375"/>
        <v>36.528963020746268</v>
      </c>
      <c r="D3382" s="70">
        <f t="shared" si="373"/>
        <v>35.066329106484716</v>
      </c>
      <c r="E3382" s="70">
        <f t="shared" si="374"/>
        <v>36.528963020746268</v>
      </c>
      <c r="G3382" s="70">
        <f t="shared" si="376"/>
        <v>0</v>
      </c>
      <c r="H3382" s="70">
        <f>SUM(G$2085:$G3382)/($A3382-273.15)</f>
        <v>0</v>
      </c>
      <c r="I3382" s="70">
        <f t="shared" si="377"/>
        <v>0</v>
      </c>
      <c r="J3382" s="70">
        <f t="shared" si="378"/>
        <v>0</v>
      </c>
      <c r="K3382" s="70">
        <f t="shared" si="379"/>
        <v>0</v>
      </c>
      <c r="M3382" s="70">
        <f t="shared" si="380"/>
        <v>0</v>
      </c>
      <c r="N3382" s="70">
        <f>SUM($M$2085:M3382)/($A3382-273.15)</f>
        <v>0</v>
      </c>
      <c r="O3382" s="70">
        <f t="shared" si="381"/>
        <v>0</v>
      </c>
      <c r="P3382" s="70">
        <f t="shared" si="382"/>
        <v>0</v>
      </c>
      <c r="Q3382" s="70">
        <f t="shared" si="383"/>
        <v>0</v>
      </c>
      <c r="S3382" s="8" t="e">
        <f t="shared" si="384"/>
        <v>#DIV/0!</v>
      </c>
      <c r="U3382" s="8">
        <f t="shared" si="372"/>
        <v>35.265729720390297</v>
      </c>
      <c r="V3382" s="8">
        <f t="shared" si="385"/>
        <v>0</v>
      </c>
      <c r="W3382" s="70">
        <f>SUM($V$2085:V3382)/($A3382-273.15)</f>
        <v>0</v>
      </c>
      <c r="X3382" s="70">
        <f t="shared" si="386"/>
        <v>0</v>
      </c>
      <c r="Y3382" s="70">
        <f t="shared" si="387"/>
        <v>0</v>
      </c>
    </row>
    <row r="3383" spans="1:25" s="8" customFormat="1" x14ac:dyDescent="0.25">
      <c r="A3383" s="70">
        <f t="shared" si="388"/>
        <v>1572.15</v>
      </c>
      <c r="B3383" s="70">
        <f t="shared" si="389"/>
        <v>47.794535505885307</v>
      </c>
      <c r="C3383" s="70">
        <f t="shared" si="375"/>
        <v>36.532090089903384</v>
      </c>
      <c r="D3383" s="70">
        <f t="shared" si="373"/>
        <v>35.068724210116144</v>
      </c>
      <c r="E3383" s="70">
        <f t="shared" si="374"/>
        <v>36.532090089903384</v>
      </c>
      <c r="G3383" s="70">
        <f t="shared" si="376"/>
        <v>0</v>
      </c>
      <c r="H3383" s="70">
        <f>SUM(G$2085:$G3383)/($A3383-273.15)</f>
        <v>0</v>
      </c>
      <c r="I3383" s="70">
        <f t="shared" si="377"/>
        <v>0</v>
      </c>
      <c r="J3383" s="70">
        <f t="shared" si="378"/>
        <v>0</v>
      </c>
      <c r="K3383" s="70">
        <f t="shared" si="379"/>
        <v>0</v>
      </c>
      <c r="M3383" s="70">
        <f t="shared" si="380"/>
        <v>0</v>
      </c>
      <c r="N3383" s="70">
        <f>SUM($M$2085:M3383)/($A3383-273.15)</f>
        <v>0</v>
      </c>
      <c r="O3383" s="70">
        <f t="shared" si="381"/>
        <v>0</v>
      </c>
      <c r="P3383" s="70">
        <f t="shared" si="382"/>
        <v>0</v>
      </c>
      <c r="Q3383" s="70">
        <f t="shared" si="383"/>
        <v>0</v>
      </c>
      <c r="S3383" s="8" t="e">
        <f t="shared" si="384"/>
        <v>#DIV/0!</v>
      </c>
      <c r="U3383" s="8">
        <f t="shared" si="372"/>
        <v>35.268001652955434</v>
      </c>
      <c r="V3383" s="8">
        <f t="shared" si="385"/>
        <v>0</v>
      </c>
      <c r="W3383" s="70">
        <f>SUM($V$2085:V3383)/($A3383-273.15)</f>
        <v>0</v>
      </c>
      <c r="X3383" s="70">
        <f t="shared" si="386"/>
        <v>0</v>
      </c>
      <c r="Y3383" s="70">
        <f t="shared" si="387"/>
        <v>0</v>
      </c>
    </row>
    <row r="3384" spans="1:25" s="8" customFormat="1" x14ac:dyDescent="0.25">
      <c r="A3384" s="70">
        <f t="shared" si="388"/>
        <v>1573.15</v>
      </c>
      <c r="B3384" s="70">
        <f t="shared" si="389"/>
        <v>47.804077799722954</v>
      </c>
      <c r="C3384" s="70">
        <f t="shared" si="375"/>
        <v>36.53521610836345</v>
      </c>
      <c r="D3384" s="70">
        <f t="shared" si="373"/>
        <v>35.071112843158971</v>
      </c>
      <c r="E3384" s="70">
        <f t="shared" si="374"/>
        <v>36.53521610836345</v>
      </c>
      <c r="G3384" s="70">
        <f t="shared" si="376"/>
        <v>0</v>
      </c>
      <c r="H3384" s="70">
        <f>SUM(G$2085:$G3384)/($A3384-273.15)</f>
        <v>0</v>
      </c>
      <c r="I3384" s="70">
        <f t="shared" si="377"/>
        <v>0</v>
      </c>
      <c r="J3384" s="70">
        <f t="shared" si="378"/>
        <v>0</v>
      </c>
      <c r="K3384" s="70">
        <f t="shared" si="379"/>
        <v>0</v>
      </c>
      <c r="M3384" s="70">
        <f t="shared" si="380"/>
        <v>0</v>
      </c>
      <c r="N3384" s="70">
        <f>SUM($M$2085:M3384)/($A3384-273.15)</f>
        <v>0</v>
      </c>
      <c r="O3384" s="70">
        <f t="shared" si="381"/>
        <v>0</v>
      </c>
      <c r="P3384" s="70">
        <f t="shared" si="382"/>
        <v>0</v>
      </c>
      <c r="Q3384" s="70">
        <f t="shared" si="383"/>
        <v>0</v>
      </c>
      <c r="S3384" s="8" t="e">
        <f t="shared" si="384"/>
        <v>#DIV/0!</v>
      </c>
      <c r="U3384" s="8">
        <f t="shared" si="372"/>
        <v>35.270271321543362</v>
      </c>
      <c r="V3384" s="8">
        <f t="shared" si="385"/>
        <v>0</v>
      </c>
      <c r="W3384" s="70">
        <f>SUM($V$2085:V3384)/($A3384-273.15)</f>
        <v>0</v>
      </c>
      <c r="X3384" s="70">
        <f t="shared" si="386"/>
        <v>0</v>
      </c>
      <c r="Y3384" s="70">
        <f t="shared" si="387"/>
        <v>0</v>
      </c>
    </row>
    <row r="3385" spans="1:25" s="8" customFormat="1" x14ac:dyDescent="0.25">
      <c r="A3385" s="70">
        <f t="shared" si="388"/>
        <v>1574.15</v>
      </c>
      <c r="B3385" s="70">
        <f t="shared" si="389"/>
        <v>47.813612925185609</v>
      </c>
      <c r="C3385" s="70">
        <f t="shared" si="375"/>
        <v>36.538341076839508</v>
      </c>
      <c r="D3385" s="70">
        <f t="shared" si="373"/>
        <v>35.073495004832282</v>
      </c>
      <c r="E3385" s="70">
        <f t="shared" si="374"/>
        <v>36.538341076839508</v>
      </c>
      <c r="G3385" s="70">
        <f t="shared" si="376"/>
        <v>0</v>
      </c>
      <c r="H3385" s="70">
        <f>SUM(G$2085:$G3385)/($A3385-273.15)</f>
        <v>0</v>
      </c>
      <c r="I3385" s="70">
        <f t="shared" si="377"/>
        <v>0</v>
      </c>
      <c r="J3385" s="70">
        <f t="shared" si="378"/>
        <v>0</v>
      </c>
      <c r="K3385" s="70">
        <f t="shared" si="379"/>
        <v>0</v>
      </c>
      <c r="M3385" s="70">
        <f t="shared" si="380"/>
        <v>0</v>
      </c>
      <c r="N3385" s="70">
        <f>SUM($M$2085:M3385)/($A3385-273.15)</f>
        <v>0</v>
      </c>
      <c r="O3385" s="70">
        <f t="shared" si="381"/>
        <v>0</v>
      </c>
      <c r="P3385" s="70">
        <f t="shared" si="382"/>
        <v>0</v>
      </c>
      <c r="Q3385" s="70">
        <f t="shared" si="383"/>
        <v>0</v>
      </c>
      <c r="S3385" s="8" t="e">
        <f t="shared" si="384"/>
        <v>#DIV/0!</v>
      </c>
      <c r="U3385" s="8">
        <f t="shared" si="372"/>
        <v>35.272538730726488</v>
      </c>
      <c r="V3385" s="8">
        <f t="shared" si="385"/>
        <v>0</v>
      </c>
      <c r="W3385" s="70">
        <f>SUM($V$2085:V3385)/($A3385-273.15)</f>
        <v>0</v>
      </c>
      <c r="X3385" s="70">
        <f t="shared" si="386"/>
        <v>0</v>
      </c>
      <c r="Y3385" s="70">
        <f t="shared" si="387"/>
        <v>0</v>
      </c>
    </row>
    <row r="3386" spans="1:25" s="8" customFormat="1" x14ac:dyDescent="0.25">
      <c r="A3386" s="70">
        <f t="shared" si="388"/>
        <v>1575.15</v>
      </c>
      <c r="B3386" s="70">
        <f t="shared" si="389"/>
        <v>47.823140880162065</v>
      </c>
      <c r="C3386" s="70">
        <f t="shared" si="375"/>
        <v>36.541464996042329</v>
      </c>
      <c r="D3386" s="70">
        <f t="shared" si="373"/>
        <v>35.075870694357675</v>
      </c>
      <c r="E3386" s="70">
        <f t="shared" si="374"/>
        <v>36.541464996042329</v>
      </c>
      <c r="G3386" s="70">
        <f t="shared" si="376"/>
        <v>0</v>
      </c>
      <c r="H3386" s="70">
        <f>SUM(G$2085:$G3386)/($A3386-273.15)</f>
        <v>0</v>
      </c>
      <c r="I3386" s="70">
        <f t="shared" si="377"/>
        <v>0</v>
      </c>
      <c r="J3386" s="70">
        <f t="shared" si="378"/>
        <v>0</v>
      </c>
      <c r="K3386" s="70">
        <f t="shared" si="379"/>
        <v>0</v>
      </c>
      <c r="M3386" s="70">
        <f t="shared" si="380"/>
        <v>0</v>
      </c>
      <c r="N3386" s="70">
        <f>SUM($M$2085:M3386)/($A3386-273.15)</f>
        <v>0</v>
      </c>
      <c r="O3386" s="70">
        <f t="shared" si="381"/>
        <v>0</v>
      </c>
      <c r="P3386" s="70">
        <f t="shared" si="382"/>
        <v>0</v>
      </c>
      <c r="Q3386" s="70">
        <f t="shared" si="383"/>
        <v>0</v>
      </c>
      <c r="S3386" s="8" t="e">
        <f t="shared" si="384"/>
        <v>#DIV/0!</v>
      </c>
      <c r="U3386" s="8">
        <f t="shared" si="372"/>
        <v>35.274803885062681</v>
      </c>
      <c r="V3386" s="8">
        <f t="shared" si="385"/>
        <v>0</v>
      </c>
      <c r="W3386" s="70">
        <f>SUM($V$2085:V3386)/($A3386-273.15)</f>
        <v>0</v>
      </c>
      <c r="X3386" s="70">
        <f t="shared" si="386"/>
        <v>0</v>
      </c>
      <c r="Y3386" s="70">
        <f t="shared" si="387"/>
        <v>0</v>
      </c>
    </row>
    <row r="3387" spans="1:25" s="8" customFormat="1" x14ac:dyDescent="0.25">
      <c r="A3387" s="70">
        <f t="shared" si="388"/>
        <v>1576.15</v>
      </c>
      <c r="B3387" s="70">
        <f t="shared" si="389"/>
        <v>47.832661662547849</v>
      </c>
      <c r="C3387" s="70">
        <f t="shared" si="375"/>
        <v>36.544587866680445</v>
      </c>
      <c r="D3387" s="70">
        <f t="shared" si="373"/>
        <v>35.078239910959191</v>
      </c>
      <c r="E3387" s="70">
        <f t="shared" si="374"/>
        <v>36.544587866680445</v>
      </c>
      <c r="G3387" s="70">
        <f t="shared" si="376"/>
        <v>0</v>
      </c>
      <c r="H3387" s="70">
        <f>SUM(G$2085:$G3387)/($A3387-273.15)</f>
        <v>0</v>
      </c>
      <c r="I3387" s="70">
        <f t="shared" si="377"/>
        <v>0</v>
      </c>
      <c r="J3387" s="70">
        <f t="shared" si="378"/>
        <v>0</v>
      </c>
      <c r="K3387" s="70">
        <f t="shared" si="379"/>
        <v>0</v>
      </c>
      <c r="M3387" s="70">
        <f t="shared" si="380"/>
        <v>0</v>
      </c>
      <c r="N3387" s="70">
        <f>SUM($M$2085:M3387)/($A3387-273.15)</f>
        <v>0</v>
      </c>
      <c r="O3387" s="70">
        <f t="shared" si="381"/>
        <v>0</v>
      </c>
      <c r="P3387" s="70">
        <f t="shared" si="382"/>
        <v>0</v>
      </c>
      <c r="Q3387" s="70">
        <f t="shared" si="383"/>
        <v>0</v>
      </c>
      <c r="S3387" s="8" t="e">
        <f t="shared" si="384"/>
        <v>#DIV/0!</v>
      </c>
      <c r="U3387" s="8">
        <f t="shared" si="372"/>
        <v>35.277066789095358</v>
      </c>
      <c r="V3387" s="8">
        <f t="shared" si="385"/>
        <v>0</v>
      </c>
      <c r="W3387" s="70">
        <f>SUM($V$2085:V3387)/($A3387-273.15)</f>
        <v>0</v>
      </c>
      <c r="X3387" s="70">
        <f t="shared" si="386"/>
        <v>0</v>
      </c>
      <c r="Y3387" s="70">
        <f t="shared" si="387"/>
        <v>0</v>
      </c>
    </row>
    <row r="3388" spans="1:25" s="8" customFormat="1" x14ac:dyDescent="0.25">
      <c r="A3388" s="70">
        <f t="shared" si="388"/>
        <v>1577.15</v>
      </c>
      <c r="B3388" s="70">
        <f t="shared" si="389"/>
        <v>47.842175270245129</v>
      </c>
      <c r="C3388" s="70">
        <f t="shared" si="375"/>
        <v>36.547709689460127</v>
      </c>
      <c r="D3388" s="70">
        <f t="shared" si="373"/>
        <v>35.080602653863309</v>
      </c>
      <c r="E3388" s="70">
        <f t="shared" si="374"/>
        <v>36.547709689460127</v>
      </c>
      <c r="G3388" s="70">
        <f t="shared" si="376"/>
        <v>0</v>
      </c>
      <c r="H3388" s="70">
        <f>SUM(G$2085:$G3388)/($A3388-273.15)</f>
        <v>0</v>
      </c>
      <c r="I3388" s="70">
        <f t="shared" si="377"/>
        <v>0</v>
      </c>
      <c r="J3388" s="70">
        <f t="shared" si="378"/>
        <v>0</v>
      </c>
      <c r="K3388" s="70">
        <f t="shared" si="379"/>
        <v>0</v>
      </c>
      <c r="M3388" s="70">
        <f t="shared" si="380"/>
        <v>0</v>
      </c>
      <c r="N3388" s="70">
        <f>SUM($M$2085:M3388)/($A3388-273.15)</f>
        <v>0</v>
      </c>
      <c r="O3388" s="70">
        <f t="shared" si="381"/>
        <v>0</v>
      </c>
      <c r="P3388" s="70">
        <f t="shared" si="382"/>
        <v>0</v>
      </c>
      <c r="Q3388" s="70">
        <f t="shared" si="383"/>
        <v>0</v>
      </c>
      <c r="S3388" s="8" t="e">
        <f t="shared" si="384"/>
        <v>#DIV/0!</v>
      </c>
      <c r="U3388" s="8">
        <f t="shared" si="372"/>
        <v>35.279327447353552</v>
      </c>
      <c r="V3388" s="8">
        <f t="shared" si="385"/>
        <v>0</v>
      </c>
      <c r="W3388" s="70">
        <f>SUM($V$2085:V3388)/($A3388-273.15)</f>
        <v>0</v>
      </c>
      <c r="X3388" s="70">
        <f t="shared" si="386"/>
        <v>0</v>
      </c>
      <c r="Y3388" s="70">
        <f t="shared" si="387"/>
        <v>0</v>
      </c>
    </row>
    <row r="3389" spans="1:25" s="8" customFormat="1" x14ac:dyDescent="0.25">
      <c r="A3389" s="70">
        <f t="shared" si="388"/>
        <v>1578.15</v>
      </c>
      <c r="B3389" s="70">
        <f t="shared" si="389"/>
        <v>47.851681701162697</v>
      </c>
      <c r="C3389" s="70">
        <f t="shared" si="375"/>
        <v>36.550830465085411</v>
      </c>
      <c r="D3389" s="70">
        <f t="shared" si="373"/>
        <v>35.082958922299014</v>
      </c>
      <c r="E3389" s="70">
        <f t="shared" si="374"/>
        <v>36.550830465085411</v>
      </c>
      <c r="G3389" s="70">
        <f t="shared" si="376"/>
        <v>0</v>
      </c>
      <c r="H3389" s="70">
        <f>SUM(G$2085:$G3389)/($A3389-273.15)</f>
        <v>0</v>
      </c>
      <c r="I3389" s="70">
        <f t="shared" si="377"/>
        <v>0</v>
      </c>
      <c r="J3389" s="70">
        <f t="shared" si="378"/>
        <v>0</v>
      </c>
      <c r="K3389" s="70">
        <f t="shared" si="379"/>
        <v>0</v>
      </c>
      <c r="M3389" s="70">
        <f t="shared" si="380"/>
        <v>0</v>
      </c>
      <c r="N3389" s="70">
        <f>SUM($M$2085:M3389)/($A3389-273.15)</f>
        <v>0</v>
      </c>
      <c r="O3389" s="70">
        <f t="shared" si="381"/>
        <v>0</v>
      </c>
      <c r="P3389" s="70">
        <f t="shared" si="382"/>
        <v>0</v>
      </c>
      <c r="Q3389" s="70">
        <f t="shared" si="383"/>
        <v>0</v>
      </c>
      <c r="S3389" s="8" t="e">
        <f t="shared" si="384"/>
        <v>#DIV/0!</v>
      </c>
      <c r="U3389" s="8">
        <f t="shared" si="372"/>
        <v>35.281585864351925</v>
      </c>
      <c r="V3389" s="8">
        <f t="shared" si="385"/>
        <v>0</v>
      </c>
      <c r="W3389" s="70">
        <f>SUM($V$2085:V3389)/($A3389-273.15)</f>
        <v>0</v>
      </c>
      <c r="X3389" s="70">
        <f t="shared" si="386"/>
        <v>0</v>
      </c>
      <c r="Y3389" s="70">
        <f t="shared" si="387"/>
        <v>0</v>
      </c>
    </row>
    <row r="3390" spans="1:25" s="8" customFormat="1" x14ac:dyDescent="0.25">
      <c r="A3390" s="70">
        <f t="shared" si="388"/>
        <v>1579.15</v>
      </c>
      <c r="B3390" s="70">
        <f t="shared" si="389"/>
        <v>47.861180953216007</v>
      </c>
      <c r="C3390" s="70">
        <f t="shared" si="375"/>
        <v>36.553950194258121</v>
      </c>
      <c r="D3390" s="70">
        <f t="shared" si="373"/>
        <v>35.085308715497696</v>
      </c>
      <c r="E3390" s="70">
        <f t="shared" si="374"/>
        <v>36.553950194258121</v>
      </c>
      <c r="G3390" s="70">
        <f t="shared" si="376"/>
        <v>0</v>
      </c>
      <c r="H3390" s="70">
        <f>SUM(G$2085:$G3390)/($A3390-273.15)</f>
        <v>0</v>
      </c>
      <c r="I3390" s="70">
        <f t="shared" si="377"/>
        <v>0</v>
      </c>
      <c r="J3390" s="70">
        <f t="shared" si="378"/>
        <v>0</v>
      </c>
      <c r="K3390" s="70">
        <f t="shared" si="379"/>
        <v>0</v>
      </c>
      <c r="M3390" s="70">
        <f t="shared" si="380"/>
        <v>0</v>
      </c>
      <c r="N3390" s="70">
        <f>SUM($M$2085:M3390)/($A3390-273.15)</f>
        <v>0</v>
      </c>
      <c r="O3390" s="70">
        <f t="shared" si="381"/>
        <v>0</v>
      </c>
      <c r="P3390" s="70">
        <f t="shared" si="382"/>
        <v>0</v>
      </c>
      <c r="Q3390" s="70">
        <f t="shared" si="383"/>
        <v>0</v>
      </c>
      <c r="S3390" s="8" t="e">
        <f t="shared" si="384"/>
        <v>#DIV/0!</v>
      </c>
      <c r="U3390" s="8">
        <f t="shared" si="372"/>
        <v>35.283842044590891</v>
      </c>
      <c r="V3390" s="8">
        <f t="shared" si="385"/>
        <v>0</v>
      </c>
      <c r="W3390" s="70">
        <f>SUM($V$2085:V3390)/($A3390-273.15)</f>
        <v>0</v>
      </c>
      <c r="X3390" s="70">
        <f t="shared" si="386"/>
        <v>0</v>
      </c>
      <c r="Y3390" s="70">
        <f t="shared" si="387"/>
        <v>0</v>
      </c>
    </row>
    <row r="3391" spans="1:25" s="8" customFormat="1" x14ac:dyDescent="0.25">
      <c r="A3391" s="70">
        <f t="shared" si="388"/>
        <v>1580.15</v>
      </c>
      <c r="B3391" s="70">
        <f t="shared" si="389"/>
        <v>47.87067302432709</v>
      </c>
      <c r="C3391" s="70">
        <f t="shared" si="375"/>
        <v>36.55706887767785</v>
      </c>
      <c r="D3391" s="70">
        <f t="shared" si="373"/>
        <v>35.087652032693171</v>
      </c>
      <c r="E3391" s="70">
        <f t="shared" si="374"/>
        <v>36.55706887767785</v>
      </c>
      <c r="G3391" s="70">
        <f t="shared" si="376"/>
        <v>0</v>
      </c>
      <c r="H3391" s="70">
        <f>SUM(G$2085:$G3391)/($A3391-273.15)</f>
        <v>0</v>
      </c>
      <c r="I3391" s="70">
        <f t="shared" si="377"/>
        <v>0</v>
      </c>
      <c r="J3391" s="70">
        <f t="shared" si="378"/>
        <v>0</v>
      </c>
      <c r="K3391" s="70">
        <f t="shared" si="379"/>
        <v>0</v>
      </c>
      <c r="M3391" s="70">
        <f t="shared" si="380"/>
        <v>0</v>
      </c>
      <c r="N3391" s="70">
        <f>SUM($M$2085:M3391)/($A3391-273.15)</f>
        <v>0</v>
      </c>
      <c r="O3391" s="70">
        <f t="shared" si="381"/>
        <v>0</v>
      </c>
      <c r="P3391" s="70">
        <f t="shared" si="382"/>
        <v>0</v>
      </c>
      <c r="Q3391" s="70">
        <f t="shared" si="383"/>
        <v>0</v>
      </c>
      <c r="S3391" s="8" t="e">
        <f t="shared" si="384"/>
        <v>#DIV/0!</v>
      </c>
      <c r="U3391" s="8">
        <f t="shared" si="372"/>
        <v>35.286095992556582</v>
      </c>
      <c r="V3391" s="8">
        <f t="shared" si="385"/>
        <v>0</v>
      </c>
      <c r="W3391" s="70">
        <f>SUM($V$2085:V3391)/($A3391-273.15)</f>
        <v>0</v>
      </c>
      <c r="X3391" s="70">
        <f t="shared" si="386"/>
        <v>0</v>
      </c>
      <c r="Y3391" s="70">
        <f t="shared" si="387"/>
        <v>0</v>
      </c>
    </row>
    <row r="3392" spans="1:25" s="8" customFormat="1" x14ac:dyDescent="0.25">
      <c r="A3392" s="70">
        <f t="shared" si="388"/>
        <v>1581.15</v>
      </c>
      <c r="B3392" s="70">
        <f t="shared" si="389"/>
        <v>47.880157912424544</v>
      </c>
      <c r="C3392" s="70">
        <f t="shared" si="375"/>
        <v>36.560186516041966</v>
      </c>
      <c r="D3392" s="70">
        <f t="shared" si="373"/>
        <v>35.089988873121698</v>
      </c>
      <c r="E3392" s="70">
        <f t="shared" si="374"/>
        <v>36.560186516041966</v>
      </c>
      <c r="G3392" s="70">
        <f t="shared" si="376"/>
        <v>0</v>
      </c>
      <c r="H3392" s="70">
        <f>SUM(G$2085:$G3392)/($A3392-273.15)</f>
        <v>0</v>
      </c>
      <c r="I3392" s="70">
        <f t="shared" si="377"/>
        <v>0</v>
      </c>
      <c r="J3392" s="70">
        <f t="shared" si="378"/>
        <v>0</v>
      </c>
      <c r="K3392" s="70">
        <f t="shared" si="379"/>
        <v>0</v>
      </c>
      <c r="M3392" s="70">
        <f t="shared" si="380"/>
        <v>0</v>
      </c>
      <c r="N3392" s="70">
        <f>SUM($M$2085:M3392)/($A3392-273.15)</f>
        <v>0</v>
      </c>
      <c r="O3392" s="70">
        <f t="shared" si="381"/>
        <v>0</v>
      </c>
      <c r="P3392" s="70">
        <f t="shared" si="382"/>
        <v>0</v>
      </c>
      <c r="Q3392" s="70">
        <f t="shared" si="383"/>
        <v>0</v>
      </c>
      <c r="S3392" s="8" t="e">
        <f t="shared" si="384"/>
        <v>#DIV/0!</v>
      </c>
      <c r="U3392" s="8">
        <f t="shared" si="372"/>
        <v>35.28834771272097</v>
      </c>
      <c r="V3392" s="8">
        <f t="shared" si="385"/>
        <v>0</v>
      </c>
      <c r="W3392" s="70">
        <f>SUM($V$2085:V3392)/($A3392-273.15)</f>
        <v>0</v>
      </c>
      <c r="X3392" s="70">
        <f t="shared" si="386"/>
        <v>0</v>
      </c>
      <c r="Y3392" s="70">
        <f t="shared" si="387"/>
        <v>0</v>
      </c>
    </row>
    <row r="3393" spans="1:25" s="8" customFormat="1" x14ac:dyDescent="0.25">
      <c r="A3393" s="70">
        <f t="shared" si="388"/>
        <v>1582.15</v>
      </c>
      <c r="B3393" s="70">
        <f t="shared" si="389"/>
        <v>47.889635615443524</v>
      </c>
      <c r="C3393" s="70">
        <f t="shared" si="375"/>
        <v>36.563303110045652</v>
      </c>
      <c r="D3393" s="70">
        <f t="shared" si="373"/>
        <v>35.092319236021922</v>
      </c>
      <c r="E3393" s="70">
        <f t="shared" si="374"/>
        <v>36.563303110045652</v>
      </c>
      <c r="G3393" s="70">
        <f t="shared" si="376"/>
        <v>0</v>
      </c>
      <c r="H3393" s="70">
        <f>SUM(G$2085:$G3393)/($A3393-273.15)</f>
        <v>0</v>
      </c>
      <c r="I3393" s="70">
        <f t="shared" si="377"/>
        <v>0</v>
      </c>
      <c r="J3393" s="70">
        <f t="shared" si="378"/>
        <v>0</v>
      </c>
      <c r="K3393" s="70">
        <f t="shared" si="379"/>
        <v>0</v>
      </c>
      <c r="M3393" s="70">
        <f t="shared" si="380"/>
        <v>0</v>
      </c>
      <c r="N3393" s="70">
        <f>SUM($M$2085:M3393)/($A3393-273.15)</f>
        <v>0</v>
      </c>
      <c r="O3393" s="70">
        <f t="shared" si="381"/>
        <v>0</v>
      </c>
      <c r="P3393" s="70">
        <f t="shared" si="382"/>
        <v>0</v>
      </c>
      <c r="Q3393" s="70">
        <f t="shared" si="383"/>
        <v>0</v>
      </c>
      <c r="S3393" s="8" t="e">
        <f t="shared" si="384"/>
        <v>#DIV/0!</v>
      </c>
      <c r="U3393" s="8">
        <f t="shared" si="372"/>
        <v>35.290597209541907</v>
      </c>
      <c r="V3393" s="8">
        <f t="shared" si="385"/>
        <v>0</v>
      </c>
      <c r="W3393" s="70">
        <f>SUM($V$2085:V3393)/($A3393-273.15)</f>
        <v>0</v>
      </c>
      <c r="X3393" s="70">
        <f t="shared" si="386"/>
        <v>0</v>
      </c>
      <c r="Y3393" s="70">
        <f t="shared" si="387"/>
        <v>0</v>
      </c>
    </row>
    <row r="3394" spans="1:25" s="8" customFormat="1" x14ac:dyDescent="0.25">
      <c r="A3394" s="70">
        <f t="shared" si="388"/>
        <v>1583.15</v>
      </c>
      <c r="B3394" s="70">
        <f t="shared" si="389"/>
        <v>47.899106131325667</v>
      </c>
      <c r="C3394" s="70">
        <f t="shared" si="375"/>
        <v>36.566418660381885</v>
      </c>
      <c r="D3394" s="70">
        <f t="shared" si="373"/>
        <v>35.094643120634935</v>
      </c>
      <c r="E3394" s="70">
        <f t="shared" si="374"/>
        <v>36.566418660381885</v>
      </c>
      <c r="G3394" s="70">
        <f t="shared" si="376"/>
        <v>0</v>
      </c>
      <c r="H3394" s="70">
        <f>SUM(G$2085:$G3394)/($A3394-273.15)</f>
        <v>0</v>
      </c>
      <c r="I3394" s="70">
        <f t="shared" si="377"/>
        <v>0</v>
      </c>
      <c r="J3394" s="70">
        <f t="shared" si="378"/>
        <v>0</v>
      </c>
      <c r="K3394" s="70">
        <f t="shared" si="379"/>
        <v>0</v>
      </c>
      <c r="M3394" s="70">
        <f t="shared" si="380"/>
        <v>0</v>
      </c>
      <c r="N3394" s="70">
        <f>SUM($M$2085:M3394)/($A3394-273.15)</f>
        <v>0</v>
      </c>
      <c r="O3394" s="70">
        <f t="shared" si="381"/>
        <v>0</v>
      </c>
      <c r="P3394" s="70">
        <f t="shared" si="382"/>
        <v>0</v>
      </c>
      <c r="Q3394" s="70">
        <f t="shared" si="383"/>
        <v>0</v>
      </c>
      <c r="S3394" s="8" t="e">
        <f t="shared" si="384"/>
        <v>#DIV/0!</v>
      </c>
      <c r="U3394" s="8">
        <f t="shared" si="372"/>
        <v>35.292844487463157</v>
      </c>
      <c r="V3394" s="8">
        <f t="shared" si="385"/>
        <v>0</v>
      </c>
      <c r="W3394" s="70">
        <f>SUM($V$2085:V3394)/($A3394-273.15)</f>
        <v>0</v>
      </c>
      <c r="X3394" s="70">
        <f t="shared" si="386"/>
        <v>0</v>
      </c>
      <c r="Y3394" s="70">
        <f t="shared" si="387"/>
        <v>0</v>
      </c>
    </row>
    <row r="3395" spans="1:25" s="8" customFormat="1" x14ac:dyDescent="0.25">
      <c r="A3395" s="70">
        <f t="shared" si="388"/>
        <v>1584.15</v>
      </c>
      <c r="B3395" s="70">
        <f t="shared" si="389"/>
        <v>47.908569458019151</v>
      </c>
      <c r="C3395" s="70">
        <f t="shared" si="375"/>
        <v>36.569533167741469</v>
      </c>
      <c r="D3395" s="70">
        <f t="shared" si="373"/>
        <v>35.096960526204185</v>
      </c>
      <c r="E3395" s="70">
        <f t="shared" si="374"/>
        <v>36.569533167741469</v>
      </c>
      <c r="G3395" s="70">
        <f t="shared" si="376"/>
        <v>0</v>
      </c>
      <c r="H3395" s="70">
        <f>SUM(G$2085:$G3395)/($A3395-273.15)</f>
        <v>0</v>
      </c>
      <c r="I3395" s="70">
        <f t="shared" si="377"/>
        <v>0</v>
      </c>
      <c r="J3395" s="70">
        <f t="shared" si="378"/>
        <v>0</v>
      </c>
      <c r="K3395" s="70">
        <f t="shared" si="379"/>
        <v>0</v>
      </c>
      <c r="M3395" s="70">
        <f t="shared" si="380"/>
        <v>0</v>
      </c>
      <c r="N3395" s="70">
        <f>SUM($M$2085:M3395)/($A3395-273.15)</f>
        <v>0</v>
      </c>
      <c r="O3395" s="70">
        <f t="shared" si="381"/>
        <v>0</v>
      </c>
      <c r="P3395" s="70">
        <f t="shared" si="382"/>
        <v>0</v>
      </c>
      <c r="Q3395" s="70">
        <f t="shared" si="383"/>
        <v>0</v>
      </c>
      <c r="S3395" s="8" t="e">
        <f t="shared" si="384"/>
        <v>#DIV/0!</v>
      </c>
      <c r="U3395" s="8">
        <f t="shared" si="372"/>
        <v>35.295089550914454</v>
      </c>
      <c r="V3395" s="8">
        <f t="shared" si="385"/>
        <v>0</v>
      </c>
      <c r="W3395" s="70">
        <f>SUM($V$2085:V3395)/($A3395-273.15)</f>
        <v>0</v>
      </c>
      <c r="X3395" s="70">
        <f t="shared" si="386"/>
        <v>0</v>
      </c>
      <c r="Y3395" s="70">
        <f t="shared" si="387"/>
        <v>0</v>
      </c>
    </row>
    <row r="3396" spans="1:25" s="8" customFormat="1" x14ac:dyDescent="0.25">
      <c r="A3396" s="70">
        <f t="shared" si="388"/>
        <v>1585.15</v>
      </c>
      <c r="B3396" s="70">
        <f t="shared" si="389"/>
        <v>47.918025593478589</v>
      </c>
      <c r="C3396" s="70">
        <f t="shared" si="375"/>
        <v>36.572646632813019</v>
      </c>
      <c r="D3396" s="70">
        <f t="shared" si="373"/>
        <v>35.099271451975497</v>
      </c>
      <c r="E3396" s="70">
        <f t="shared" si="374"/>
        <v>36.572646632813019</v>
      </c>
      <c r="G3396" s="70">
        <f t="shared" si="376"/>
        <v>0</v>
      </c>
      <c r="H3396" s="70">
        <f>SUM(G$2085:$G3396)/($A3396-273.15)</f>
        <v>0</v>
      </c>
      <c r="I3396" s="70">
        <f t="shared" si="377"/>
        <v>0</v>
      </c>
      <c r="J3396" s="70">
        <f t="shared" si="378"/>
        <v>0</v>
      </c>
      <c r="K3396" s="70">
        <f t="shared" si="379"/>
        <v>0</v>
      </c>
      <c r="M3396" s="70">
        <f t="shared" si="380"/>
        <v>0</v>
      </c>
      <c r="N3396" s="70">
        <f>SUM($M$2085:M3396)/($A3396-273.15)</f>
        <v>0</v>
      </c>
      <c r="O3396" s="70">
        <f t="shared" si="381"/>
        <v>0</v>
      </c>
      <c r="P3396" s="70">
        <f t="shared" si="382"/>
        <v>0</v>
      </c>
      <c r="Q3396" s="70">
        <f t="shared" si="383"/>
        <v>0</v>
      </c>
      <c r="S3396" s="8" t="e">
        <f t="shared" si="384"/>
        <v>#DIV/0!</v>
      </c>
      <c r="U3396" s="8">
        <f t="shared" si="372"/>
        <v>35.297332404311589</v>
      </c>
      <c r="V3396" s="8">
        <f t="shared" si="385"/>
        <v>0</v>
      </c>
      <c r="W3396" s="70">
        <f>SUM($V$2085:V3396)/($A3396-273.15)</f>
        <v>0</v>
      </c>
      <c r="X3396" s="70">
        <f t="shared" si="386"/>
        <v>0</v>
      </c>
      <c r="Y3396" s="70">
        <f t="shared" si="387"/>
        <v>0</v>
      </c>
    </row>
    <row r="3397" spans="1:25" s="8" customFormat="1" x14ac:dyDescent="0.25">
      <c r="A3397" s="70">
        <f t="shared" si="388"/>
        <v>1586.15</v>
      </c>
      <c r="B3397" s="70">
        <f t="shared" si="389"/>
        <v>47.927474535665084</v>
      </c>
      <c r="C3397" s="70">
        <f t="shared" si="375"/>
        <v>36.575759056282983</v>
      </c>
      <c r="D3397" s="70">
        <f t="shared" si="373"/>
        <v>35.101575897197129</v>
      </c>
      <c r="E3397" s="70">
        <f t="shared" si="374"/>
        <v>36.575759056282983</v>
      </c>
      <c r="G3397" s="70">
        <f t="shared" si="376"/>
        <v>0</v>
      </c>
      <c r="H3397" s="70">
        <f>SUM(G$2085:$G3397)/($A3397-273.15)</f>
        <v>0</v>
      </c>
      <c r="I3397" s="70">
        <f t="shared" si="377"/>
        <v>0</v>
      </c>
      <c r="J3397" s="70">
        <f t="shared" si="378"/>
        <v>0</v>
      </c>
      <c r="K3397" s="70">
        <f t="shared" si="379"/>
        <v>0</v>
      </c>
      <c r="M3397" s="70">
        <f t="shared" si="380"/>
        <v>0</v>
      </c>
      <c r="N3397" s="70">
        <f>SUM($M$2085:M3397)/($A3397-273.15)</f>
        <v>0</v>
      </c>
      <c r="O3397" s="70">
        <f t="shared" si="381"/>
        <v>0</v>
      </c>
      <c r="P3397" s="70">
        <f t="shared" si="382"/>
        <v>0</v>
      </c>
      <c r="Q3397" s="70">
        <f t="shared" si="383"/>
        <v>0</v>
      </c>
      <c r="S3397" s="8" t="e">
        <f t="shared" si="384"/>
        <v>#DIV/0!</v>
      </c>
      <c r="U3397" s="8">
        <f t="shared" si="372"/>
        <v>35.299573052056431</v>
      </c>
      <c r="V3397" s="8">
        <f t="shared" si="385"/>
        <v>0</v>
      </c>
      <c r="W3397" s="70">
        <f>SUM($V$2085:V3397)/($A3397-273.15)</f>
        <v>0</v>
      </c>
      <c r="X3397" s="70">
        <f t="shared" si="386"/>
        <v>0</v>
      </c>
      <c r="Y3397" s="70">
        <f t="shared" si="387"/>
        <v>0</v>
      </c>
    </row>
    <row r="3398" spans="1:25" s="8" customFormat="1" x14ac:dyDescent="0.25">
      <c r="A3398" s="70">
        <f t="shared" si="388"/>
        <v>1587.15</v>
      </c>
      <c r="B3398" s="70">
        <f t="shared" si="389"/>
        <v>47.936916282546107</v>
      </c>
      <c r="C3398" s="70">
        <f t="shared" si="375"/>
        <v>36.578870438835651</v>
      </c>
      <c r="D3398" s="70">
        <f t="shared" si="373"/>
        <v>35.103873861119652</v>
      </c>
      <c r="E3398" s="70">
        <f t="shared" si="374"/>
        <v>36.578870438835651</v>
      </c>
      <c r="G3398" s="70">
        <f t="shared" si="376"/>
        <v>0</v>
      </c>
      <c r="H3398" s="70">
        <f>SUM(G$2085:$G3398)/($A3398-273.15)</f>
        <v>0</v>
      </c>
      <c r="I3398" s="70">
        <f t="shared" si="377"/>
        <v>0</v>
      </c>
      <c r="J3398" s="70">
        <f t="shared" si="378"/>
        <v>0</v>
      </c>
      <c r="K3398" s="70">
        <f t="shared" si="379"/>
        <v>0</v>
      </c>
      <c r="M3398" s="70">
        <f t="shared" si="380"/>
        <v>0</v>
      </c>
      <c r="N3398" s="70">
        <f>SUM($M$2085:M3398)/($A3398-273.15)</f>
        <v>0</v>
      </c>
      <c r="O3398" s="70">
        <f t="shared" si="381"/>
        <v>0</v>
      </c>
      <c r="P3398" s="70">
        <f t="shared" si="382"/>
        <v>0</v>
      </c>
      <c r="Q3398" s="70">
        <f t="shared" si="383"/>
        <v>0</v>
      </c>
      <c r="S3398" s="8" t="e">
        <f t="shared" si="384"/>
        <v>#DIV/0!</v>
      </c>
      <c r="U3398" s="8">
        <f t="shared" si="372"/>
        <v>35.301811498536964</v>
      </c>
      <c r="V3398" s="8">
        <f t="shared" si="385"/>
        <v>0</v>
      </c>
      <c r="W3398" s="70">
        <f>SUM($V$2085:V3398)/($A3398-273.15)</f>
        <v>0</v>
      </c>
      <c r="X3398" s="70">
        <f t="shared" si="386"/>
        <v>0</v>
      </c>
      <c r="Y3398" s="70">
        <f t="shared" si="387"/>
        <v>0</v>
      </c>
    </row>
    <row r="3399" spans="1:25" s="8" customFormat="1" x14ac:dyDescent="0.25">
      <c r="A3399" s="70">
        <f t="shared" si="388"/>
        <v>1588.15</v>
      </c>
      <c r="B3399" s="70">
        <f t="shared" si="389"/>
        <v>47.94635083209554</v>
      </c>
      <c r="C3399" s="70">
        <f t="shared" si="375"/>
        <v>36.581980781153142</v>
      </c>
      <c r="D3399" s="70">
        <f t="shared" si="373"/>
        <v>35.106165342996022</v>
      </c>
      <c r="E3399" s="70">
        <f t="shared" si="374"/>
        <v>36.581980781153142</v>
      </c>
      <c r="G3399" s="70">
        <f t="shared" si="376"/>
        <v>0</v>
      </c>
      <c r="H3399" s="70">
        <f>SUM(G$2085:$G3399)/($A3399-273.15)</f>
        <v>0</v>
      </c>
      <c r="I3399" s="70">
        <f t="shared" si="377"/>
        <v>0</v>
      </c>
      <c r="J3399" s="70">
        <f t="shared" si="378"/>
        <v>0</v>
      </c>
      <c r="K3399" s="70">
        <f t="shared" si="379"/>
        <v>0</v>
      </c>
      <c r="M3399" s="70">
        <f t="shared" si="380"/>
        <v>0</v>
      </c>
      <c r="N3399" s="70">
        <f>SUM($M$2085:M3399)/($A3399-273.15)</f>
        <v>0</v>
      </c>
      <c r="O3399" s="70">
        <f t="shared" si="381"/>
        <v>0</v>
      </c>
      <c r="P3399" s="70">
        <f t="shared" si="382"/>
        <v>0</v>
      </c>
      <c r="Q3399" s="70">
        <f t="shared" si="383"/>
        <v>0</v>
      </c>
      <c r="S3399" s="8" t="e">
        <f t="shared" si="384"/>
        <v>#DIV/0!</v>
      </c>
      <c r="U3399" s="8">
        <f t="shared" si="372"/>
        <v>35.304047748127381</v>
      </c>
      <c r="V3399" s="8">
        <f t="shared" si="385"/>
        <v>0</v>
      </c>
      <c r="W3399" s="70">
        <f>SUM($V$2085:V3399)/($A3399-273.15)</f>
        <v>0</v>
      </c>
      <c r="X3399" s="70">
        <f t="shared" si="386"/>
        <v>0</v>
      </c>
      <c r="Y3399" s="70">
        <f t="shared" si="387"/>
        <v>0</v>
      </c>
    </row>
    <row r="3400" spans="1:25" s="8" customFormat="1" x14ac:dyDescent="0.25">
      <c r="A3400" s="70">
        <f t="shared" si="388"/>
        <v>1589.15</v>
      </c>
      <c r="B3400" s="70">
        <f t="shared" si="389"/>
        <v>47.955778182293656</v>
      </c>
      <c r="C3400" s="70">
        <f t="shared" si="375"/>
        <v>36.585090083915446</v>
      </c>
      <c r="D3400" s="70">
        <f t="shared" si="373"/>
        <v>35.108450342081518</v>
      </c>
      <c r="E3400" s="70">
        <f t="shared" si="374"/>
        <v>36.585090083915446</v>
      </c>
      <c r="G3400" s="70">
        <f t="shared" si="376"/>
        <v>0</v>
      </c>
      <c r="H3400" s="70">
        <f>SUM(G$2085:$G3400)/($A3400-273.15)</f>
        <v>0</v>
      </c>
      <c r="I3400" s="70">
        <f t="shared" si="377"/>
        <v>0</v>
      </c>
      <c r="J3400" s="70">
        <f t="shared" si="378"/>
        <v>0</v>
      </c>
      <c r="K3400" s="70">
        <f t="shared" si="379"/>
        <v>0</v>
      </c>
      <c r="M3400" s="70">
        <f t="shared" si="380"/>
        <v>0</v>
      </c>
      <c r="N3400" s="70">
        <f>SUM($M$2085:M3400)/($A3400-273.15)</f>
        <v>0</v>
      </c>
      <c r="O3400" s="70">
        <f t="shared" si="381"/>
        <v>0</v>
      </c>
      <c r="P3400" s="70">
        <f t="shared" si="382"/>
        <v>0</v>
      </c>
      <c r="Q3400" s="70">
        <f t="shared" si="383"/>
        <v>0</v>
      </c>
      <c r="S3400" s="8" t="e">
        <f t="shared" si="384"/>
        <v>#DIV/0!</v>
      </c>
      <c r="U3400" s="8">
        <f t="shared" si="372"/>
        <v>35.306281805188114</v>
      </c>
      <c r="V3400" s="8">
        <f t="shared" si="385"/>
        <v>0</v>
      </c>
      <c r="W3400" s="70">
        <f>SUM($V$2085:V3400)/($A3400-273.15)</f>
        <v>0</v>
      </c>
      <c r="X3400" s="70">
        <f t="shared" si="386"/>
        <v>0</v>
      </c>
      <c r="Y3400" s="70">
        <f t="shared" si="387"/>
        <v>0</v>
      </c>
    </row>
    <row r="3401" spans="1:25" s="8" customFormat="1" x14ac:dyDescent="0.25">
      <c r="A3401" s="70">
        <f t="shared" si="388"/>
        <v>1590.15</v>
      </c>
      <c r="B3401" s="70">
        <f t="shared" si="389"/>
        <v>47.965198331127084</v>
      </c>
      <c r="C3401" s="70">
        <f t="shared" si="375"/>
        <v>36.588198347800429</v>
      </c>
      <c r="D3401" s="70">
        <f t="shared" si="373"/>
        <v>35.110728857633802</v>
      </c>
      <c r="E3401" s="70">
        <f t="shared" si="374"/>
        <v>36.588198347800429</v>
      </c>
      <c r="G3401" s="70">
        <f t="shared" si="376"/>
        <v>0</v>
      </c>
      <c r="H3401" s="70">
        <f>SUM(G$2085:$G3401)/($A3401-273.15)</f>
        <v>0</v>
      </c>
      <c r="I3401" s="70">
        <f t="shared" si="377"/>
        <v>0</v>
      </c>
      <c r="J3401" s="70">
        <f t="shared" si="378"/>
        <v>0</v>
      </c>
      <c r="K3401" s="70">
        <f t="shared" si="379"/>
        <v>0</v>
      </c>
      <c r="M3401" s="70">
        <f t="shared" si="380"/>
        <v>0</v>
      </c>
      <c r="N3401" s="70">
        <f>SUM($M$2085:M3401)/($A3401-273.15)</f>
        <v>0</v>
      </c>
      <c r="O3401" s="70">
        <f t="shared" si="381"/>
        <v>0</v>
      </c>
      <c r="P3401" s="70">
        <f t="shared" si="382"/>
        <v>0</v>
      </c>
      <c r="Q3401" s="70">
        <f t="shared" si="383"/>
        <v>0</v>
      </c>
      <c r="S3401" s="8" t="e">
        <f t="shared" si="384"/>
        <v>#DIV/0!</v>
      </c>
      <c r="U3401" s="8">
        <f t="shared" si="372"/>
        <v>35.3085136740659</v>
      </c>
      <c r="V3401" s="8">
        <f t="shared" si="385"/>
        <v>0</v>
      </c>
      <c r="W3401" s="70">
        <f>SUM($V$2085:V3401)/($A3401-273.15)</f>
        <v>0</v>
      </c>
      <c r="X3401" s="70">
        <f t="shared" si="386"/>
        <v>0</v>
      </c>
      <c r="Y3401" s="70">
        <f t="shared" si="387"/>
        <v>0</v>
      </c>
    </row>
    <row r="3402" spans="1:25" s="8" customFormat="1" x14ac:dyDescent="0.25">
      <c r="A3402" s="70">
        <f t="shared" si="388"/>
        <v>1591.15</v>
      </c>
      <c r="B3402" s="70">
        <f t="shared" si="389"/>
        <v>47.974611276588739</v>
      </c>
      <c r="C3402" s="70">
        <f t="shared" si="375"/>
        <v>36.591305573483794</v>
      </c>
      <c r="D3402" s="70">
        <f t="shared" si="373"/>
        <v>35.113000888912822</v>
      </c>
      <c r="E3402" s="70">
        <f t="shared" si="374"/>
        <v>36.591305573483794</v>
      </c>
      <c r="G3402" s="70">
        <f t="shared" si="376"/>
        <v>0</v>
      </c>
      <c r="H3402" s="70">
        <f>SUM(G$2085:$G3402)/($A3402-273.15)</f>
        <v>0</v>
      </c>
      <c r="I3402" s="70">
        <f t="shared" si="377"/>
        <v>0</v>
      </c>
      <c r="J3402" s="70">
        <f t="shared" si="378"/>
        <v>0</v>
      </c>
      <c r="K3402" s="70">
        <f t="shared" si="379"/>
        <v>0</v>
      </c>
      <c r="M3402" s="70">
        <f t="shared" si="380"/>
        <v>0</v>
      </c>
      <c r="N3402" s="70">
        <f>SUM($M$2085:M3402)/($A3402-273.15)</f>
        <v>0</v>
      </c>
      <c r="O3402" s="70">
        <f t="shared" si="381"/>
        <v>0</v>
      </c>
      <c r="P3402" s="70">
        <f t="shared" si="382"/>
        <v>0</v>
      </c>
      <c r="Q3402" s="70">
        <f t="shared" si="383"/>
        <v>0</v>
      </c>
      <c r="S3402" s="8" t="e">
        <f t="shared" si="384"/>
        <v>#DIV/0!</v>
      </c>
      <c r="U3402" s="8">
        <f t="shared" si="372"/>
        <v>35.310743359093792</v>
      </c>
      <c r="V3402" s="8">
        <f t="shared" si="385"/>
        <v>0</v>
      </c>
      <c r="W3402" s="70">
        <f>SUM($V$2085:V3402)/($A3402-273.15)</f>
        <v>0</v>
      </c>
      <c r="X3402" s="70">
        <f t="shared" si="386"/>
        <v>0</v>
      </c>
      <c r="Y3402" s="70">
        <f t="shared" si="387"/>
        <v>0</v>
      </c>
    </row>
    <row r="3403" spans="1:25" s="8" customFormat="1" x14ac:dyDescent="0.25">
      <c r="A3403" s="70">
        <f t="shared" si="388"/>
        <v>1592.15</v>
      </c>
      <c r="B3403" s="70">
        <f t="shared" si="389"/>
        <v>47.984017016677875</v>
      </c>
      <c r="C3403" s="70">
        <f t="shared" si="375"/>
        <v>36.594411761639144</v>
      </c>
      <c r="D3403" s="70">
        <f t="shared" si="373"/>
        <v>35.115266435180899</v>
      </c>
      <c r="E3403" s="70">
        <f t="shared" si="374"/>
        <v>36.594411761639144</v>
      </c>
      <c r="G3403" s="70">
        <f t="shared" si="376"/>
        <v>0</v>
      </c>
      <c r="H3403" s="70">
        <f>SUM(G$2085:$G3403)/($A3403-273.15)</f>
        <v>0</v>
      </c>
      <c r="I3403" s="70">
        <f t="shared" si="377"/>
        <v>0</v>
      </c>
      <c r="J3403" s="70">
        <f t="shared" si="378"/>
        <v>0</v>
      </c>
      <c r="K3403" s="70">
        <f t="shared" si="379"/>
        <v>0</v>
      </c>
      <c r="M3403" s="70">
        <f t="shared" si="380"/>
        <v>0</v>
      </c>
      <c r="N3403" s="70">
        <f>SUM($M$2085:M3403)/($A3403-273.15)</f>
        <v>0</v>
      </c>
      <c r="O3403" s="70">
        <f t="shared" si="381"/>
        <v>0</v>
      </c>
      <c r="P3403" s="70">
        <f t="shared" si="382"/>
        <v>0</v>
      </c>
      <c r="Q3403" s="70">
        <f t="shared" si="383"/>
        <v>0</v>
      </c>
      <c r="S3403" s="8" t="e">
        <f t="shared" si="384"/>
        <v>#DIV/0!</v>
      </c>
      <c r="U3403" s="8">
        <f t="shared" si="372"/>
        <v>35.312970864591264</v>
      </c>
      <c r="V3403" s="8">
        <f t="shared" si="385"/>
        <v>0</v>
      </c>
      <c r="W3403" s="70">
        <f>SUM($V$2085:V3403)/($A3403-273.15)</f>
        <v>0</v>
      </c>
      <c r="X3403" s="70">
        <f t="shared" si="386"/>
        <v>0</v>
      </c>
      <c r="Y3403" s="70">
        <f t="shared" si="387"/>
        <v>0</v>
      </c>
    </row>
    <row r="3404" spans="1:25" s="8" customFormat="1" x14ac:dyDescent="0.25">
      <c r="A3404" s="70">
        <f t="shared" si="388"/>
        <v>1593.15</v>
      </c>
      <c r="B3404" s="70">
        <f t="shared" si="389"/>
        <v>47.993415549399998</v>
      </c>
      <c r="C3404" s="70">
        <f t="shared" si="375"/>
        <v>36.597516912937955</v>
      </c>
      <c r="D3404" s="70">
        <f t="shared" si="373"/>
        <v>35.117525495702637</v>
      </c>
      <c r="E3404" s="70">
        <f t="shared" si="374"/>
        <v>36.597516912937955</v>
      </c>
      <c r="G3404" s="70">
        <f t="shared" si="376"/>
        <v>0</v>
      </c>
      <c r="H3404" s="70">
        <f>SUM(G$2085:$G3404)/($A3404-273.15)</f>
        <v>0</v>
      </c>
      <c r="I3404" s="70">
        <f t="shared" si="377"/>
        <v>0</v>
      </c>
      <c r="J3404" s="70">
        <f t="shared" si="378"/>
        <v>0</v>
      </c>
      <c r="K3404" s="70">
        <f t="shared" si="379"/>
        <v>0</v>
      </c>
      <c r="M3404" s="70">
        <f t="shared" si="380"/>
        <v>0</v>
      </c>
      <c r="N3404" s="70">
        <f>SUM($M$2085:M3404)/($A3404-273.15)</f>
        <v>0</v>
      </c>
      <c r="O3404" s="70">
        <f t="shared" si="381"/>
        <v>0</v>
      </c>
      <c r="P3404" s="70">
        <f t="shared" si="382"/>
        <v>0</v>
      </c>
      <c r="Q3404" s="70">
        <f t="shared" si="383"/>
        <v>0</v>
      </c>
      <c r="S3404" s="8" t="e">
        <f t="shared" si="384"/>
        <v>#DIV/0!</v>
      </c>
      <c r="U3404" s="8">
        <f t="shared" si="372"/>
        <v>35.315196194864228</v>
      </c>
      <c r="V3404" s="8">
        <f t="shared" si="385"/>
        <v>0</v>
      </c>
      <c r="W3404" s="70">
        <f>SUM($V$2085:V3404)/($A3404-273.15)</f>
        <v>0</v>
      </c>
      <c r="X3404" s="70">
        <f t="shared" si="386"/>
        <v>0</v>
      </c>
      <c r="Y3404" s="70">
        <f t="shared" si="387"/>
        <v>0</v>
      </c>
    </row>
    <row r="3405" spans="1:25" s="8" customFormat="1" x14ac:dyDescent="0.25">
      <c r="A3405" s="70">
        <f t="shared" si="388"/>
        <v>1594.15</v>
      </c>
      <c r="B3405" s="70">
        <f t="shared" si="389"/>
        <v>48.002806872766875</v>
      </c>
      <c r="C3405" s="70">
        <f t="shared" si="375"/>
        <v>36.60062102804963</v>
      </c>
      <c r="D3405" s="70">
        <f t="shared" si="373"/>
        <v>35.119778069744925</v>
      </c>
      <c r="E3405" s="70">
        <f t="shared" si="374"/>
        <v>36.60062102804963</v>
      </c>
      <c r="G3405" s="70">
        <f t="shared" si="376"/>
        <v>0</v>
      </c>
      <c r="H3405" s="70">
        <f>SUM(G$2085:$G3405)/($A3405-273.15)</f>
        <v>0</v>
      </c>
      <c r="I3405" s="70">
        <f t="shared" si="377"/>
        <v>0</v>
      </c>
      <c r="J3405" s="70">
        <f t="shared" si="378"/>
        <v>0</v>
      </c>
      <c r="K3405" s="70">
        <f t="shared" si="379"/>
        <v>0</v>
      </c>
      <c r="M3405" s="70">
        <f t="shared" si="380"/>
        <v>0</v>
      </c>
      <c r="N3405" s="70">
        <f>SUM($M$2085:M3405)/($A3405-273.15)</f>
        <v>0</v>
      </c>
      <c r="O3405" s="70">
        <f t="shared" si="381"/>
        <v>0</v>
      </c>
      <c r="P3405" s="70">
        <f t="shared" si="382"/>
        <v>0</v>
      </c>
      <c r="Q3405" s="70">
        <f t="shared" si="383"/>
        <v>0</v>
      </c>
      <c r="S3405" s="8" t="e">
        <f t="shared" si="384"/>
        <v>#DIV/0!</v>
      </c>
      <c r="U3405" s="8">
        <f t="shared" si="372"/>
        <v>35.317419354205107</v>
      </c>
      <c r="V3405" s="8">
        <f t="shared" si="385"/>
        <v>0</v>
      </c>
      <c r="W3405" s="70">
        <f>SUM($V$2085:V3405)/($A3405-273.15)</f>
        <v>0</v>
      </c>
      <c r="X3405" s="70">
        <f t="shared" si="386"/>
        <v>0</v>
      </c>
      <c r="Y3405" s="70">
        <f t="shared" si="387"/>
        <v>0</v>
      </c>
    </row>
    <row r="3406" spans="1:25" s="8" customFormat="1" x14ac:dyDescent="0.25">
      <c r="A3406" s="70">
        <f t="shared" si="388"/>
        <v>1595.15</v>
      </c>
      <c r="B3406" s="70">
        <f t="shared" si="389"/>
        <v>48.012190984796518</v>
      </c>
      <c r="C3406" s="70">
        <f t="shared" si="375"/>
        <v>36.603724107641426</v>
      </c>
      <c r="D3406" s="70">
        <f t="shared" si="373"/>
        <v>35.122024156576998</v>
      </c>
      <c r="E3406" s="70">
        <f t="shared" si="374"/>
        <v>36.603724107641426</v>
      </c>
      <c r="G3406" s="70">
        <f t="shared" si="376"/>
        <v>0</v>
      </c>
      <c r="H3406" s="70">
        <f>SUM(G$2085:$G3406)/($A3406-273.15)</f>
        <v>0</v>
      </c>
      <c r="I3406" s="70">
        <f t="shared" si="377"/>
        <v>0</v>
      </c>
      <c r="J3406" s="70">
        <f t="shared" si="378"/>
        <v>0</v>
      </c>
      <c r="K3406" s="70">
        <f t="shared" si="379"/>
        <v>0</v>
      </c>
      <c r="M3406" s="70">
        <f t="shared" si="380"/>
        <v>0</v>
      </c>
      <c r="N3406" s="70">
        <f>SUM($M$2085:M3406)/($A3406-273.15)</f>
        <v>0</v>
      </c>
      <c r="O3406" s="70">
        <f t="shared" si="381"/>
        <v>0</v>
      </c>
      <c r="P3406" s="70">
        <f t="shared" si="382"/>
        <v>0</v>
      </c>
      <c r="Q3406" s="70">
        <f t="shared" si="383"/>
        <v>0</v>
      </c>
      <c r="S3406" s="8" t="e">
        <f t="shared" si="384"/>
        <v>#DIV/0!</v>
      </c>
      <c r="U3406" s="8">
        <f t="shared" si="372"/>
        <v>35.319640346892854</v>
      </c>
      <c r="V3406" s="8">
        <f t="shared" si="385"/>
        <v>0</v>
      </c>
      <c r="W3406" s="70">
        <f>SUM($V$2085:V3406)/($A3406-273.15)</f>
        <v>0</v>
      </c>
      <c r="X3406" s="70">
        <f t="shared" si="386"/>
        <v>0</v>
      </c>
      <c r="Y3406" s="70">
        <f t="shared" si="387"/>
        <v>0</v>
      </c>
    </row>
    <row r="3407" spans="1:25" s="8" customFormat="1" x14ac:dyDescent="0.25">
      <c r="A3407" s="70">
        <f t="shared" si="388"/>
        <v>1596.15</v>
      </c>
      <c r="B3407" s="70">
        <f t="shared" si="389"/>
        <v>48.021567883513136</v>
      </c>
      <c r="C3407" s="70">
        <f t="shared" si="375"/>
        <v>36.606826152378552</v>
      </c>
      <c r="D3407" s="70">
        <f t="shared" si="373"/>
        <v>35.124263755470359</v>
      </c>
      <c r="E3407" s="70">
        <f t="shared" si="374"/>
        <v>36.606826152378552</v>
      </c>
      <c r="G3407" s="70">
        <f t="shared" si="376"/>
        <v>0</v>
      </c>
      <c r="H3407" s="70">
        <f>SUM(G$2085:$G3407)/($A3407-273.15)</f>
        <v>0</v>
      </c>
      <c r="I3407" s="70">
        <f t="shared" si="377"/>
        <v>0</v>
      </c>
      <c r="J3407" s="70">
        <f t="shared" si="378"/>
        <v>0</v>
      </c>
      <c r="K3407" s="70">
        <f t="shared" si="379"/>
        <v>0</v>
      </c>
      <c r="M3407" s="70">
        <f t="shared" si="380"/>
        <v>0</v>
      </c>
      <c r="N3407" s="70">
        <f>SUM($M$2085:M3407)/($A3407-273.15)</f>
        <v>0</v>
      </c>
      <c r="O3407" s="70">
        <f t="shared" si="381"/>
        <v>0</v>
      </c>
      <c r="P3407" s="70">
        <f t="shared" si="382"/>
        <v>0</v>
      </c>
      <c r="Q3407" s="70">
        <f t="shared" si="383"/>
        <v>0</v>
      </c>
      <c r="S3407" s="8" t="e">
        <f t="shared" si="384"/>
        <v>#DIV/0!</v>
      </c>
      <c r="U3407" s="8">
        <f t="shared" si="372"/>
        <v>35.321859177193033</v>
      </c>
      <c r="V3407" s="8">
        <f t="shared" si="385"/>
        <v>0</v>
      </c>
      <c r="W3407" s="70">
        <f>SUM($V$2085:V3407)/($A3407-273.15)</f>
        <v>0</v>
      </c>
      <c r="X3407" s="70">
        <f t="shared" si="386"/>
        <v>0</v>
      </c>
      <c r="Y3407" s="70">
        <f t="shared" si="387"/>
        <v>0</v>
      </c>
    </row>
    <row r="3408" spans="1:25" s="8" customFormat="1" x14ac:dyDescent="0.25">
      <c r="A3408" s="70">
        <f t="shared" si="388"/>
        <v>1597.15</v>
      </c>
      <c r="B3408" s="70">
        <f t="shared" si="389"/>
        <v>48.030937566947124</v>
      </c>
      <c r="C3408" s="70">
        <f t="shared" si="375"/>
        <v>36.609927162924102</v>
      </c>
      <c r="D3408" s="70">
        <f t="shared" si="373"/>
        <v>35.126496865698776</v>
      </c>
      <c r="E3408" s="70">
        <f t="shared" si="374"/>
        <v>36.609927162924102</v>
      </c>
      <c r="G3408" s="70">
        <f t="shared" si="376"/>
        <v>0</v>
      </c>
      <c r="H3408" s="70">
        <f>SUM(G$2085:$G3408)/($A3408-273.15)</f>
        <v>0</v>
      </c>
      <c r="I3408" s="70">
        <f t="shared" si="377"/>
        <v>0</v>
      </c>
      <c r="J3408" s="70">
        <f t="shared" si="378"/>
        <v>0</v>
      </c>
      <c r="K3408" s="70">
        <f t="shared" si="379"/>
        <v>0</v>
      </c>
      <c r="M3408" s="70">
        <f t="shared" si="380"/>
        <v>0</v>
      </c>
      <c r="N3408" s="70">
        <f>SUM($M$2085:M3408)/($A3408-273.15)</f>
        <v>0</v>
      </c>
      <c r="O3408" s="70">
        <f t="shared" si="381"/>
        <v>0</v>
      </c>
      <c r="P3408" s="70">
        <f t="shared" si="382"/>
        <v>0</v>
      </c>
      <c r="Q3408" s="70">
        <f t="shared" si="383"/>
        <v>0</v>
      </c>
      <c r="S3408" s="8" t="e">
        <f t="shared" si="384"/>
        <v>#DIV/0!</v>
      </c>
      <c r="U3408" s="8">
        <f t="shared" si="372"/>
        <v>35.324075849357854</v>
      </c>
      <c r="V3408" s="8">
        <f t="shared" si="385"/>
        <v>0</v>
      </c>
      <c r="W3408" s="70">
        <f>SUM($V$2085:V3408)/($A3408-273.15)</f>
        <v>0</v>
      </c>
      <c r="X3408" s="70">
        <f t="shared" si="386"/>
        <v>0</v>
      </c>
      <c r="Y3408" s="70">
        <f t="shared" si="387"/>
        <v>0</v>
      </c>
    </row>
    <row r="3409" spans="1:25" s="8" customFormat="1" x14ac:dyDescent="0.25">
      <c r="A3409" s="70">
        <f t="shared" si="388"/>
        <v>1598.15</v>
      </c>
      <c r="B3409" s="70">
        <f t="shared" si="389"/>
        <v>48.040300033135004</v>
      </c>
      <c r="C3409" s="70">
        <f t="shared" si="375"/>
        <v>36.613027139939128</v>
      </c>
      <c r="D3409" s="70">
        <f t="shared" si="373"/>
        <v>35.128723486538306</v>
      </c>
      <c r="E3409" s="70">
        <f t="shared" si="374"/>
        <v>36.613027139939128</v>
      </c>
      <c r="G3409" s="70">
        <f t="shared" si="376"/>
        <v>0</v>
      </c>
      <c r="H3409" s="70">
        <f>SUM(G$2085:$G3409)/($A3409-273.15)</f>
        <v>0</v>
      </c>
      <c r="I3409" s="70">
        <f t="shared" si="377"/>
        <v>0</v>
      </c>
      <c r="J3409" s="70">
        <f t="shared" si="378"/>
        <v>0</v>
      </c>
      <c r="K3409" s="70">
        <f t="shared" si="379"/>
        <v>0</v>
      </c>
      <c r="M3409" s="70">
        <f t="shared" si="380"/>
        <v>0</v>
      </c>
      <c r="N3409" s="70">
        <f>SUM($M$2085:M3409)/($A3409-273.15)</f>
        <v>0</v>
      </c>
      <c r="O3409" s="70">
        <f t="shared" si="381"/>
        <v>0</v>
      </c>
      <c r="P3409" s="70">
        <f t="shared" si="382"/>
        <v>0</v>
      </c>
      <c r="Q3409" s="70">
        <f t="shared" si="383"/>
        <v>0</v>
      </c>
      <c r="S3409" s="8" t="e">
        <f t="shared" si="384"/>
        <v>#DIV/0!</v>
      </c>
      <c r="U3409" s="8">
        <f t="shared" si="372"/>
        <v>35.326290367626243</v>
      </c>
      <c r="V3409" s="8">
        <f t="shared" si="385"/>
        <v>0</v>
      </c>
      <c r="W3409" s="70">
        <f>SUM($V$2085:V3409)/($A3409-273.15)</f>
        <v>0</v>
      </c>
      <c r="X3409" s="70">
        <f t="shared" si="386"/>
        <v>0</v>
      </c>
      <c r="Y3409" s="70">
        <f t="shared" si="387"/>
        <v>0</v>
      </c>
    </row>
    <row r="3410" spans="1:25" s="8" customFormat="1" x14ac:dyDescent="0.25">
      <c r="A3410" s="70">
        <f t="shared" si="388"/>
        <v>1599.15</v>
      </c>
      <c r="B3410" s="70">
        <f>21.87+(22.56/1000)*$A3410+(8.489*100000)/$A3410/$A3410-(4*0.000001)*$A3410*$A3410</f>
        <v>48.049655280119474</v>
      </c>
      <c r="C3410" s="70">
        <f t="shared" si="375"/>
        <v>36.616126084082595</v>
      </c>
      <c r="D3410" s="70">
        <f>22.552+(13.209/1000)*$A3410+(3.13*100000)/$A3410/$A3410-(3.389*0.000001)*$A3410*$A3410</f>
        <v>35.130943617267256</v>
      </c>
      <c r="E3410" s="70">
        <f t="shared" si="374"/>
        <v>36.616126084082595</v>
      </c>
      <c r="G3410" s="70">
        <f t="shared" si="376"/>
        <v>0</v>
      </c>
      <c r="H3410" s="70">
        <f>SUM(G$2085:$G3410)/($A3410-273.15)</f>
        <v>0</v>
      </c>
      <c r="I3410" s="70">
        <f t="shared" si="377"/>
        <v>0</v>
      </c>
      <c r="J3410" s="70">
        <f t="shared" si="378"/>
        <v>0</v>
      </c>
      <c r="K3410" s="70">
        <f t="shared" si="379"/>
        <v>0</v>
      </c>
      <c r="M3410" s="70">
        <f t="shared" si="380"/>
        <v>0</v>
      </c>
      <c r="N3410" s="70">
        <f>SUM($M$2085:M3410)/($A3410-273.15)</f>
        <v>0</v>
      </c>
      <c r="O3410" s="70">
        <f t="shared" si="381"/>
        <v>0</v>
      </c>
      <c r="P3410" s="70">
        <f t="shared" si="382"/>
        <v>0</v>
      </c>
      <c r="Q3410" s="70">
        <f t="shared" si="383"/>
        <v>0</v>
      </c>
      <c r="S3410" s="8" t="e">
        <f t="shared" si="384"/>
        <v>#DIV/0!</v>
      </c>
      <c r="U3410" s="8">
        <f t="shared" si="372"/>
        <v>35.328502736223861</v>
      </c>
      <c r="V3410" s="8">
        <f t="shared" si="385"/>
        <v>0</v>
      </c>
      <c r="W3410" s="70">
        <f>SUM($V$2085:V3410)/($A3410-273.15)</f>
        <v>0</v>
      </c>
      <c r="X3410" s="70">
        <f t="shared" si="386"/>
        <v>0</v>
      </c>
      <c r="Y3410" s="70">
        <f t="shared" si="387"/>
        <v>0</v>
      </c>
    </row>
    <row r="3411" spans="1:25" s="8" customFormat="1" x14ac:dyDescent="0.25">
      <c r="A3411" s="70">
        <f t="shared" si="388"/>
        <v>1600.15</v>
      </c>
      <c r="B3411" s="70">
        <f t="shared" ref="B3411:B3474" si="390">51.191+(2.69/1000)*$A3411-(180.201*100000)/$A3411/$A3411-(0.18*0.000001)*$A3411*$A3411</f>
        <v>47.996735179414856</v>
      </c>
      <c r="C3411" s="70">
        <f t="shared" si="375"/>
        <v>36.619223996011407</v>
      </c>
      <c r="D3411" s="70">
        <f t="shared" ref="D3411:D3474" si="391">36.84+(0.259/1000)*$A3411-(54.789*100000)/$A3411/$A3411-(0*0.000001)*$A3411*$A3411</f>
        <v>35.114644767697222</v>
      </c>
      <c r="E3411" s="70">
        <f t="shared" si="374"/>
        <v>36.619223996011407</v>
      </c>
      <c r="G3411" s="70">
        <f t="shared" si="376"/>
        <v>0</v>
      </c>
      <c r="H3411" s="70">
        <f>SUM(G$2085:$G3411)/($A3411-273.15)</f>
        <v>0</v>
      </c>
      <c r="I3411" s="70">
        <f t="shared" si="377"/>
        <v>0</v>
      </c>
      <c r="J3411" s="70">
        <f t="shared" si="378"/>
        <v>0</v>
      </c>
      <c r="K3411" s="70">
        <f t="shared" si="379"/>
        <v>0</v>
      </c>
      <c r="M3411" s="70">
        <f t="shared" si="380"/>
        <v>0</v>
      </c>
      <c r="N3411" s="70">
        <f>SUM($M$2085:M3411)/($A3411-273.15)</f>
        <v>0</v>
      </c>
      <c r="O3411" s="70">
        <f t="shared" si="381"/>
        <v>0</v>
      </c>
      <c r="P3411" s="70">
        <f t="shared" si="382"/>
        <v>0</v>
      </c>
      <c r="Q3411" s="70">
        <f t="shared" si="383"/>
        <v>0</v>
      </c>
      <c r="S3411" s="8" t="e">
        <f t="shared" si="384"/>
        <v>#DIV/0!</v>
      </c>
      <c r="U3411" s="8">
        <f t="shared" si="372"/>
        <v>35.330712959363161</v>
      </c>
      <c r="V3411" s="8">
        <f t="shared" si="385"/>
        <v>0</v>
      </c>
      <c r="W3411" s="70">
        <f>SUM($V$2085:V3411)/($A3411-273.15)</f>
        <v>0</v>
      </c>
      <c r="X3411" s="70">
        <f t="shared" si="386"/>
        <v>0</v>
      </c>
      <c r="Y3411" s="70">
        <f t="shared" si="387"/>
        <v>0</v>
      </c>
    </row>
    <row r="3412" spans="1:25" s="8" customFormat="1" x14ac:dyDescent="0.25">
      <c r="A3412" s="70">
        <f t="shared" si="388"/>
        <v>1601.15</v>
      </c>
      <c r="B3412" s="70">
        <f t="shared" si="390"/>
        <v>48.007637109158793</v>
      </c>
      <c r="C3412" s="70">
        <f t="shared" si="375"/>
        <v>36.622320876380435</v>
      </c>
      <c r="D3412" s="70">
        <f t="shared" si="391"/>
        <v>35.117575754552824</v>
      </c>
      <c r="E3412" s="70">
        <f t="shared" si="374"/>
        <v>36.622320876380435</v>
      </c>
      <c r="G3412" s="70">
        <f t="shared" si="376"/>
        <v>0</v>
      </c>
      <c r="H3412" s="70">
        <f>SUM(G$2085:$G3412)/($A3412-273.15)</f>
        <v>0</v>
      </c>
      <c r="I3412" s="70">
        <f t="shared" si="377"/>
        <v>0</v>
      </c>
      <c r="J3412" s="70">
        <f t="shared" si="378"/>
        <v>0</v>
      </c>
      <c r="K3412" s="70">
        <f t="shared" si="379"/>
        <v>0</v>
      </c>
      <c r="M3412" s="70">
        <f t="shared" si="380"/>
        <v>0</v>
      </c>
      <c r="N3412" s="70">
        <f>SUM($M$2085:M3412)/($A3412-273.15)</f>
        <v>0</v>
      </c>
      <c r="O3412" s="70">
        <f t="shared" si="381"/>
        <v>0</v>
      </c>
      <c r="P3412" s="70">
        <f t="shared" si="382"/>
        <v>0</v>
      </c>
      <c r="Q3412" s="70">
        <f t="shared" si="383"/>
        <v>0</v>
      </c>
      <c r="S3412" s="8" t="e">
        <f t="shared" si="384"/>
        <v>#DIV/0!</v>
      </c>
      <c r="U3412" s="8">
        <f t="shared" si="372"/>
        <v>35.332921041243466</v>
      </c>
      <c r="V3412" s="8">
        <f t="shared" si="385"/>
        <v>0</v>
      </c>
      <c r="W3412" s="70">
        <f>SUM($V$2085:V3412)/($A3412-273.15)</f>
        <v>0</v>
      </c>
      <c r="X3412" s="70">
        <f t="shared" si="386"/>
        <v>0</v>
      </c>
      <c r="Y3412" s="70">
        <f t="shared" si="387"/>
        <v>0</v>
      </c>
    </row>
    <row r="3413" spans="1:25" s="8" customFormat="1" x14ac:dyDescent="0.25">
      <c r="A3413" s="70">
        <f t="shared" si="388"/>
        <v>1602.15</v>
      </c>
      <c r="B3413" s="70">
        <f t="shared" si="390"/>
        <v>48.018522228344089</v>
      </c>
      <c r="C3413" s="70">
        <f t="shared" si="375"/>
        <v>36.625416725842499</v>
      </c>
      <c r="D3413" s="70">
        <f t="shared" si="391"/>
        <v>35.120501739717774</v>
      </c>
      <c r="E3413" s="70">
        <f t="shared" si="374"/>
        <v>36.625416725842499</v>
      </c>
      <c r="G3413" s="70">
        <f t="shared" si="376"/>
        <v>0</v>
      </c>
      <c r="H3413" s="70">
        <f>SUM(G$2085:$G3413)/($A3413-273.15)</f>
        <v>0</v>
      </c>
      <c r="I3413" s="70">
        <f t="shared" si="377"/>
        <v>0</v>
      </c>
      <c r="J3413" s="70">
        <f t="shared" si="378"/>
        <v>0</v>
      </c>
      <c r="K3413" s="70">
        <f t="shared" si="379"/>
        <v>0</v>
      </c>
      <c r="M3413" s="70">
        <f t="shared" si="380"/>
        <v>0</v>
      </c>
      <c r="N3413" s="70">
        <f>SUM($M$2085:M3413)/($A3413-273.15)</f>
        <v>0</v>
      </c>
      <c r="O3413" s="70">
        <f t="shared" si="381"/>
        <v>0</v>
      </c>
      <c r="P3413" s="70">
        <f t="shared" si="382"/>
        <v>0</v>
      </c>
      <c r="Q3413" s="70">
        <f t="shared" si="383"/>
        <v>0</v>
      </c>
      <c r="S3413" s="8" t="e">
        <f t="shared" si="384"/>
        <v>#DIV/0!</v>
      </c>
      <c r="U3413" s="8">
        <f t="shared" si="372"/>
        <v>35.335126986050994</v>
      </c>
      <c r="V3413" s="8">
        <f t="shared" si="385"/>
        <v>0</v>
      </c>
      <c r="W3413" s="70">
        <f>SUM($V$2085:V3413)/($A3413-273.15)</f>
        <v>0</v>
      </c>
      <c r="X3413" s="70">
        <f t="shared" si="386"/>
        <v>0</v>
      </c>
      <c r="Y3413" s="70">
        <f t="shared" si="387"/>
        <v>0</v>
      </c>
    </row>
    <row r="3414" spans="1:25" s="8" customFormat="1" x14ac:dyDescent="0.25">
      <c r="A3414" s="70">
        <f t="shared" si="388"/>
        <v>1603.15</v>
      </c>
      <c r="B3414" s="70">
        <f t="shared" si="390"/>
        <v>48.029390578003536</v>
      </c>
      <c r="C3414" s="70">
        <f t="shared" si="375"/>
        <v>36.628511545048376</v>
      </c>
      <c r="D3414" s="70">
        <f t="shared" si="391"/>
        <v>35.123422735667837</v>
      </c>
      <c r="E3414" s="70">
        <f t="shared" si="374"/>
        <v>36.628511545048376</v>
      </c>
      <c r="G3414" s="70">
        <f t="shared" si="376"/>
        <v>0</v>
      </c>
      <c r="H3414" s="70">
        <f>SUM(G$2085:$G3414)/($A3414-273.15)</f>
        <v>0</v>
      </c>
      <c r="I3414" s="70">
        <f t="shared" si="377"/>
        <v>0</v>
      </c>
      <c r="J3414" s="70">
        <f t="shared" si="378"/>
        <v>0</v>
      </c>
      <c r="K3414" s="70">
        <f t="shared" si="379"/>
        <v>0</v>
      </c>
      <c r="M3414" s="70">
        <f t="shared" si="380"/>
        <v>0</v>
      </c>
      <c r="N3414" s="70">
        <f>SUM($M$2085:M3414)/($A3414-273.15)</f>
        <v>0</v>
      </c>
      <c r="O3414" s="70">
        <f t="shared" si="381"/>
        <v>0</v>
      </c>
      <c r="P3414" s="70">
        <f t="shared" si="382"/>
        <v>0</v>
      </c>
      <c r="Q3414" s="70">
        <f t="shared" si="383"/>
        <v>0</v>
      </c>
      <c r="S3414" s="8" t="e">
        <f t="shared" si="384"/>
        <v>#DIV/0!</v>
      </c>
      <c r="U3414" s="8">
        <f t="shared" si="372"/>
        <v>35.337330797958899</v>
      </c>
      <c r="V3414" s="8">
        <f t="shared" si="385"/>
        <v>0</v>
      </c>
      <c r="W3414" s="70">
        <f>SUM($V$2085:V3414)/($A3414-273.15)</f>
        <v>0</v>
      </c>
      <c r="X3414" s="70">
        <f t="shared" si="386"/>
        <v>0</v>
      </c>
      <c r="Y3414" s="70">
        <f t="shared" si="387"/>
        <v>0</v>
      </c>
    </row>
    <row r="3415" spans="1:25" s="8" customFormat="1" x14ac:dyDescent="0.25">
      <c r="A3415" s="70">
        <f t="shared" si="388"/>
        <v>1604.15</v>
      </c>
      <c r="B3415" s="70">
        <f t="shared" si="390"/>
        <v>48.040242199042041</v>
      </c>
      <c r="C3415" s="70">
        <f t="shared" si="375"/>
        <v>36.631605334646821</v>
      </c>
      <c r="D3415" s="70">
        <f t="shared" si="391"/>
        <v>35.1263387548399</v>
      </c>
      <c r="E3415" s="70">
        <f t="shared" si="374"/>
        <v>36.631605334646821</v>
      </c>
      <c r="G3415" s="70">
        <f t="shared" si="376"/>
        <v>0</v>
      </c>
      <c r="H3415" s="70">
        <f>SUM(G$2085:$G3415)/($A3415-273.15)</f>
        <v>0</v>
      </c>
      <c r="I3415" s="70">
        <f t="shared" si="377"/>
        <v>0</v>
      </c>
      <c r="J3415" s="70">
        <f t="shared" si="378"/>
        <v>0</v>
      </c>
      <c r="K3415" s="70">
        <f t="shared" si="379"/>
        <v>0</v>
      </c>
      <c r="M3415" s="70">
        <f t="shared" si="380"/>
        <v>0</v>
      </c>
      <c r="N3415" s="70">
        <f>SUM($M$2085:M3415)/($A3415-273.15)</f>
        <v>0</v>
      </c>
      <c r="O3415" s="70">
        <f t="shared" si="381"/>
        <v>0</v>
      </c>
      <c r="P3415" s="70">
        <f t="shared" si="382"/>
        <v>0</v>
      </c>
      <c r="Q3415" s="70">
        <f t="shared" si="383"/>
        <v>0</v>
      </c>
      <c r="S3415" s="8" t="e">
        <f t="shared" si="384"/>
        <v>#DIV/0!</v>
      </c>
      <c r="U3415" s="8">
        <f t="shared" si="372"/>
        <v>35.33953248112735</v>
      </c>
      <c r="V3415" s="8">
        <f t="shared" si="385"/>
        <v>0</v>
      </c>
      <c r="W3415" s="70">
        <f>SUM($V$2085:V3415)/($A3415-273.15)</f>
        <v>0</v>
      </c>
      <c r="X3415" s="70">
        <f t="shared" si="386"/>
        <v>0</v>
      </c>
      <c r="Y3415" s="70">
        <f t="shared" si="387"/>
        <v>0</v>
      </c>
    </row>
    <row r="3416" spans="1:25" s="8" customFormat="1" x14ac:dyDescent="0.25">
      <c r="A3416" s="70">
        <f t="shared" si="388"/>
        <v>1605.15</v>
      </c>
      <c r="B3416" s="70">
        <f t="shared" si="390"/>
        <v>48.051077132237161</v>
      </c>
      <c r="C3416" s="70">
        <f t="shared" si="375"/>
        <v>36.63469809528457</v>
      </c>
      <c r="D3416" s="70">
        <f t="shared" si="391"/>
        <v>35.129249809632121</v>
      </c>
      <c r="E3416" s="70">
        <f t="shared" si="374"/>
        <v>36.63469809528457</v>
      </c>
      <c r="G3416" s="70">
        <f t="shared" si="376"/>
        <v>0</v>
      </c>
      <c r="H3416" s="70">
        <f>SUM(G$2085:$G3416)/($A3416-273.15)</f>
        <v>0</v>
      </c>
      <c r="I3416" s="70">
        <f t="shared" si="377"/>
        <v>0</v>
      </c>
      <c r="J3416" s="70">
        <f t="shared" si="378"/>
        <v>0</v>
      </c>
      <c r="K3416" s="70">
        <f t="shared" si="379"/>
        <v>0</v>
      </c>
      <c r="M3416" s="70">
        <f t="shared" si="380"/>
        <v>0</v>
      </c>
      <c r="N3416" s="70">
        <f>SUM($M$2085:M3416)/($A3416-273.15)</f>
        <v>0</v>
      </c>
      <c r="O3416" s="70">
        <f t="shared" si="381"/>
        <v>0</v>
      </c>
      <c r="P3416" s="70">
        <f t="shared" si="382"/>
        <v>0</v>
      </c>
      <c r="Q3416" s="70">
        <f t="shared" si="383"/>
        <v>0</v>
      </c>
      <c r="S3416" s="8" t="e">
        <f t="shared" si="384"/>
        <v>#DIV/0!</v>
      </c>
      <c r="U3416" s="8">
        <f t="shared" si="372"/>
        <v>35.341732039703537</v>
      </c>
      <c r="V3416" s="8">
        <f t="shared" si="385"/>
        <v>0</v>
      </c>
      <c r="W3416" s="70">
        <f>SUM($V$2085:V3416)/($A3416-273.15)</f>
        <v>0</v>
      </c>
      <c r="X3416" s="70">
        <f t="shared" si="386"/>
        <v>0</v>
      </c>
      <c r="Y3416" s="70">
        <f t="shared" si="387"/>
        <v>0</v>
      </c>
    </row>
    <row r="3417" spans="1:25" s="8" customFormat="1" x14ac:dyDescent="0.25">
      <c r="A3417" s="70">
        <f t="shared" si="388"/>
        <v>1606.15</v>
      </c>
      <c r="B3417" s="70">
        <f t="shared" si="390"/>
        <v>48.061895418239558</v>
      </c>
      <c r="C3417" s="70">
        <f t="shared" si="375"/>
        <v>36.637789827606348</v>
      </c>
      <c r="D3417" s="70">
        <f t="shared" si="391"/>
        <v>35.132155912404095</v>
      </c>
      <c r="E3417" s="70">
        <f t="shared" si="374"/>
        <v>36.637789827606348</v>
      </c>
      <c r="G3417" s="70">
        <f t="shared" si="376"/>
        <v>0</v>
      </c>
      <c r="H3417" s="70">
        <f>SUM(G$2085:$G3417)/($A3417-273.15)</f>
        <v>0</v>
      </c>
      <c r="I3417" s="70">
        <f t="shared" si="377"/>
        <v>0</v>
      </c>
      <c r="J3417" s="70">
        <f t="shared" si="378"/>
        <v>0</v>
      </c>
      <c r="K3417" s="70">
        <f t="shared" si="379"/>
        <v>0</v>
      </c>
      <c r="M3417" s="70">
        <f t="shared" si="380"/>
        <v>0</v>
      </c>
      <c r="N3417" s="70">
        <f>SUM($M$2085:M3417)/($A3417-273.15)</f>
        <v>0</v>
      </c>
      <c r="O3417" s="70">
        <f t="shared" si="381"/>
        <v>0</v>
      </c>
      <c r="P3417" s="70">
        <f t="shared" si="382"/>
        <v>0</v>
      </c>
      <c r="Q3417" s="70">
        <f t="shared" si="383"/>
        <v>0</v>
      </c>
      <c r="S3417" s="8" t="e">
        <f t="shared" si="384"/>
        <v>#DIV/0!</v>
      </c>
      <c r="U3417" s="8">
        <f t="shared" si="372"/>
        <v>35.34392947782176</v>
      </c>
      <c r="V3417" s="8">
        <f t="shared" si="385"/>
        <v>0</v>
      </c>
      <c r="W3417" s="70">
        <f>SUM($V$2085:V3417)/($A3417-273.15)</f>
        <v>0</v>
      </c>
      <c r="X3417" s="70">
        <f t="shared" si="386"/>
        <v>0</v>
      </c>
      <c r="Y3417" s="70">
        <f t="shared" si="387"/>
        <v>0</v>
      </c>
    </row>
    <row r="3418" spans="1:25" s="8" customFormat="1" x14ac:dyDescent="0.25">
      <c r="A3418" s="70">
        <f t="shared" si="388"/>
        <v>1607.15</v>
      </c>
      <c r="B3418" s="70">
        <f t="shared" si="390"/>
        <v>48.072697097573453</v>
      </c>
      <c r="C3418" s="70">
        <f t="shared" si="375"/>
        <v>36.640880532254869</v>
      </c>
      <c r="D3418" s="70">
        <f t="shared" si="391"/>
        <v>35.135057075476936</v>
      </c>
      <c r="E3418" s="70">
        <f t="shared" si="374"/>
        <v>36.640880532254869</v>
      </c>
      <c r="G3418" s="70">
        <f t="shared" si="376"/>
        <v>0</v>
      </c>
      <c r="H3418" s="70">
        <f>SUM(G$2085:$G3418)/($A3418-273.15)</f>
        <v>0</v>
      </c>
      <c r="I3418" s="70">
        <f t="shared" si="377"/>
        <v>0</v>
      </c>
      <c r="J3418" s="70">
        <f t="shared" si="378"/>
        <v>0</v>
      </c>
      <c r="K3418" s="70">
        <f t="shared" si="379"/>
        <v>0</v>
      </c>
      <c r="M3418" s="70">
        <f t="shared" si="380"/>
        <v>0</v>
      </c>
      <c r="N3418" s="70">
        <f>SUM($M$2085:M3418)/($A3418-273.15)</f>
        <v>0</v>
      </c>
      <c r="O3418" s="70">
        <f t="shared" si="381"/>
        <v>0</v>
      </c>
      <c r="P3418" s="70">
        <f t="shared" si="382"/>
        <v>0</v>
      </c>
      <c r="Q3418" s="70">
        <f t="shared" si="383"/>
        <v>0</v>
      </c>
      <c r="S3418" s="8" t="e">
        <f t="shared" si="384"/>
        <v>#DIV/0!</v>
      </c>
      <c r="U3418" s="8">
        <f t="shared" si="372"/>
        <v>35.346124799603466</v>
      </c>
      <c r="V3418" s="8">
        <f t="shared" si="385"/>
        <v>0</v>
      </c>
      <c r="W3418" s="70">
        <f>SUM($V$2085:V3418)/($A3418-273.15)</f>
        <v>0</v>
      </c>
      <c r="X3418" s="70">
        <f t="shared" si="386"/>
        <v>0</v>
      </c>
      <c r="Y3418" s="70">
        <f t="shared" si="387"/>
        <v>0</v>
      </c>
    </row>
    <row r="3419" spans="1:25" s="8" customFormat="1" x14ac:dyDescent="0.25">
      <c r="A3419" s="70">
        <f t="shared" si="388"/>
        <v>1608.15</v>
      </c>
      <c r="B3419" s="70">
        <f t="shared" si="390"/>
        <v>48.083482210637079</v>
      </c>
      <c r="C3419" s="70">
        <f t="shared" si="375"/>
        <v>36.643970209870851</v>
      </c>
      <c r="D3419" s="70">
        <f t="shared" si="391"/>
        <v>35.137953311133508</v>
      </c>
      <c r="E3419" s="70">
        <f t="shared" si="374"/>
        <v>36.643970209870851</v>
      </c>
      <c r="G3419" s="70">
        <f t="shared" si="376"/>
        <v>0</v>
      </c>
      <c r="H3419" s="70">
        <f>SUM(G$2085:$G3419)/($A3419-273.15)</f>
        <v>0</v>
      </c>
      <c r="I3419" s="70">
        <f t="shared" si="377"/>
        <v>0</v>
      </c>
      <c r="J3419" s="70">
        <f t="shared" si="378"/>
        <v>0</v>
      </c>
      <c r="K3419" s="70">
        <f t="shared" si="379"/>
        <v>0</v>
      </c>
      <c r="M3419" s="70">
        <f t="shared" si="380"/>
        <v>0</v>
      </c>
      <c r="N3419" s="70">
        <f>SUM($M$2085:M3419)/($A3419-273.15)</f>
        <v>0</v>
      </c>
      <c r="O3419" s="70">
        <f t="shared" si="381"/>
        <v>0</v>
      </c>
      <c r="P3419" s="70">
        <f t="shared" si="382"/>
        <v>0</v>
      </c>
      <c r="Q3419" s="70">
        <f t="shared" si="383"/>
        <v>0</v>
      </c>
      <c r="S3419" s="8" t="e">
        <f t="shared" si="384"/>
        <v>#DIV/0!</v>
      </c>
      <c r="U3419" s="8">
        <f t="shared" si="372"/>
        <v>35.348318009157275</v>
      </c>
      <c r="V3419" s="8">
        <f t="shared" si="385"/>
        <v>0</v>
      </c>
      <c r="W3419" s="70">
        <f>SUM($V$2085:V3419)/($A3419-273.15)</f>
        <v>0</v>
      </c>
      <c r="X3419" s="70">
        <f t="shared" si="386"/>
        <v>0</v>
      </c>
      <c r="Y3419" s="70">
        <f t="shared" si="387"/>
        <v>0</v>
      </c>
    </row>
    <row r="3420" spans="1:25" s="8" customFormat="1" x14ac:dyDescent="0.25">
      <c r="A3420" s="70">
        <f t="shared" si="388"/>
        <v>1609.15</v>
      </c>
      <c r="B3420" s="70">
        <f t="shared" si="390"/>
        <v>48.094250797703239</v>
      </c>
      <c r="C3420" s="70">
        <f t="shared" si="375"/>
        <v>36.647058861093022</v>
      </c>
      <c r="D3420" s="70">
        <f t="shared" si="391"/>
        <v>35.140844631618485</v>
      </c>
      <c r="E3420" s="70">
        <f t="shared" si="374"/>
        <v>36.647058861093022</v>
      </c>
      <c r="G3420" s="70">
        <f t="shared" si="376"/>
        <v>0</v>
      </c>
      <c r="H3420" s="70">
        <f>SUM(G$2085:$G3420)/($A3420-273.15)</f>
        <v>0</v>
      </c>
      <c r="I3420" s="70">
        <f t="shared" si="377"/>
        <v>0</v>
      </c>
      <c r="J3420" s="70">
        <f t="shared" si="378"/>
        <v>0</v>
      </c>
      <c r="K3420" s="70">
        <f t="shared" si="379"/>
        <v>0</v>
      </c>
      <c r="M3420" s="70">
        <f t="shared" si="380"/>
        <v>0</v>
      </c>
      <c r="N3420" s="70">
        <f>SUM($M$2085:M3420)/($A3420-273.15)</f>
        <v>0</v>
      </c>
      <c r="O3420" s="70">
        <f t="shared" si="381"/>
        <v>0</v>
      </c>
      <c r="P3420" s="70">
        <f t="shared" si="382"/>
        <v>0</v>
      </c>
      <c r="Q3420" s="70">
        <f t="shared" si="383"/>
        <v>0</v>
      </c>
      <c r="S3420" s="8" t="e">
        <f t="shared" si="384"/>
        <v>#DIV/0!</v>
      </c>
      <c r="U3420" s="8">
        <f t="shared" si="372"/>
        <v>35.350509110579054</v>
      </c>
      <c r="V3420" s="8">
        <f t="shared" si="385"/>
        <v>0</v>
      </c>
      <c r="W3420" s="70">
        <f>SUM($V$2085:V3420)/($A3420-273.15)</f>
        <v>0</v>
      </c>
      <c r="X3420" s="70">
        <f t="shared" si="386"/>
        <v>0</v>
      </c>
      <c r="Y3420" s="70">
        <f t="shared" si="387"/>
        <v>0</v>
      </c>
    </row>
    <row r="3421" spans="1:25" s="8" customFormat="1" x14ac:dyDescent="0.25">
      <c r="A3421" s="70">
        <f t="shared" si="388"/>
        <v>1610.15</v>
      </c>
      <c r="B3421" s="70">
        <f t="shared" si="390"/>
        <v>48.105002898919658</v>
      </c>
      <c r="C3421" s="70">
        <f t="shared" si="375"/>
        <v>36.650146486558135</v>
      </c>
      <c r="D3421" s="70">
        <f t="shared" si="391"/>
        <v>35.143731049138545</v>
      </c>
      <c r="E3421" s="70">
        <f t="shared" si="374"/>
        <v>36.650146486558135</v>
      </c>
      <c r="G3421" s="70">
        <f t="shared" si="376"/>
        <v>0</v>
      </c>
      <c r="H3421" s="70">
        <f>SUM(G$2085:$G3421)/($A3421-273.15)</f>
        <v>0</v>
      </c>
      <c r="I3421" s="70">
        <f t="shared" si="377"/>
        <v>0</v>
      </c>
      <c r="J3421" s="70">
        <f t="shared" si="378"/>
        <v>0</v>
      </c>
      <c r="K3421" s="70">
        <f t="shared" si="379"/>
        <v>0</v>
      </c>
      <c r="M3421" s="70">
        <f t="shared" si="380"/>
        <v>0</v>
      </c>
      <c r="N3421" s="70">
        <f>SUM($M$2085:M3421)/($A3421-273.15)</f>
        <v>0</v>
      </c>
      <c r="O3421" s="70">
        <f t="shared" si="381"/>
        <v>0</v>
      </c>
      <c r="P3421" s="70">
        <f t="shared" si="382"/>
        <v>0</v>
      </c>
      <c r="Q3421" s="70">
        <f t="shared" si="383"/>
        <v>0</v>
      </c>
      <c r="S3421" s="8" t="e">
        <f t="shared" si="384"/>
        <v>#DIV/0!</v>
      </c>
      <c r="U3421" s="8">
        <f t="shared" si="372"/>
        <v>35.352698107951952</v>
      </c>
      <c r="V3421" s="8">
        <f t="shared" si="385"/>
        <v>0</v>
      </c>
      <c r="W3421" s="70">
        <f>SUM($V$2085:V3421)/($A3421-273.15)</f>
        <v>0</v>
      </c>
      <c r="X3421" s="70">
        <f t="shared" si="386"/>
        <v>0</v>
      </c>
      <c r="Y3421" s="70">
        <f t="shared" si="387"/>
        <v>0</v>
      </c>
    </row>
    <row r="3422" spans="1:25" s="8" customFormat="1" x14ac:dyDescent="0.25">
      <c r="A3422" s="70">
        <f t="shared" si="388"/>
        <v>1611.15</v>
      </c>
      <c r="B3422" s="70">
        <f t="shared" si="390"/>
        <v>48.115738554309559</v>
      </c>
      <c r="C3422" s="70">
        <f t="shared" si="375"/>
        <v>36.653233086900947</v>
      </c>
      <c r="D3422" s="70">
        <f t="shared" si="391"/>
        <v>35.146612575862505</v>
      </c>
      <c r="E3422" s="70">
        <f t="shared" si="374"/>
        <v>36.653233086900947</v>
      </c>
      <c r="G3422" s="70">
        <f t="shared" si="376"/>
        <v>0</v>
      </c>
      <c r="H3422" s="70">
        <f>SUM(G$2085:$G3422)/($A3422-273.15)</f>
        <v>0</v>
      </c>
      <c r="I3422" s="70">
        <f t="shared" si="377"/>
        <v>0</v>
      </c>
      <c r="J3422" s="70">
        <f t="shared" si="378"/>
        <v>0</v>
      </c>
      <c r="K3422" s="70">
        <f t="shared" si="379"/>
        <v>0</v>
      </c>
      <c r="M3422" s="70">
        <f t="shared" si="380"/>
        <v>0</v>
      </c>
      <c r="N3422" s="70">
        <f>SUM($M$2085:M3422)/($A3422-273.15)</f>
        <v>0</v>
      </c>
      <c r="O3422" s="70">
        <f t="shared" si="381"/>
        <v>0</v>
      </c>
      <c r="P3422" s="70">
        <f t="shared" si="382"/>
        <v>0</v>
      </c>
      <c r="Q3422" s="70">
        <f t="shared" si="383"/>
        <v>0</v>
      </c>
      <c r="S3422" s="8" t="e">
        <f t="shared" si="384"/>
        <v>#DIV/0!</v>
      </c>
      <c r="U3422" s="8">
        <f t="shared" si="372"/>
        <v>35.354885005346461</v>
      </c>
      <c r="V3422" s="8">
        <f t="shared" si="385"/>
        <v>0</v>
      </c>
      <c r="W3422" s="70">
        <f>SUM($V$2085:V3422)/($A3422-273.15)</f>
        <v>0</v>
      </c>
      <c r="X3422" s="70">
        <f t="shared" si="386"/>
        <v>0</v>
      </c>
      <c r="Y3422" s="70">
        <f t="shared" si="387"/>
        <v>0</v>
      </c>
    </row>
    <row r="3423" spans="1:25" s="8" customFormat="1" x14ac:dyDescent="0.25">
      <c r="A3423" s="70">
        <f t="shared" si="388"/>
        <v>1612.15</v>
      </c>
      <c r="B3423" s="70">
        <f t="shared" si="390"/>
        <v>48.126457803772048</v>
      </c>
      <c r="C3423" s="70">
        <f t="shared" si="375"/>
        <v>36.656318662754273</v>
      </c>
      <c r="D3423" s="70">
        <f t="shared" si="391"/>
        <v>35.149489223921428</v>
      </c>
      <c r="E3423" s="70">
        <f t="shared" si="374"/>
        <v>36.656318662754273</v>
      </c>
      <c r="G3423" s="70">
        <f t="shared" si="376"/>
        <v>0</v>
      </c>
      <c r="H3423" s="70">
        <f>SUM(G$2085:$G3423)/($A3423-273.15)</f>
        <v>0</v>
      </c>
      <c r="I3423" s="70">
        <f t="shared" si="377"/>
        <v>0</v>
      </c>
      <c r="J3423" s="70">
        <f t="shared" si="378"/>
        <v>0</v>
      </c>
      <c r="K3423" s="70">
        <f t="shared" si="379"/>
        <v>0</v>
      </c>
      <c r="M3423" s="70">
        <f t="shared" si="380"/>
        <v>0</v>
      </c>
      <c r="N3423" s="70">
        <f>SUM($M$2085:M3423)/($A3423-273.15)</f>
        <v>0</v>
      </c>
      <c r="O3423" s="70">
        <f t="shared" si="381"/>
        <v>0</v>
      </c>
      <c r="P3423" s="70">
        <f t="shared" si="382"/>
        <v>0</v>
      </c>
      <c r="Q3423" s="70">
        <f t="shared" si="383"/>
        <v>0</v>
      </c>
      <c r="S3423" s="8" t="e">
        <f t="shared" si="384"/>
        <v>#DIV/0!</v>
      </c>
      <c r="U3423" s="8">
        <f t="shared" si="372"/>
        <v>35.357069806820419</v>
      </c>
      <c r="V3423" s="8">
        <f t="shared" si="385"/>
        <v>0</v>
      </c>
      <c r="W3423" s="70">
        <f>SUM($V$2085:V3423)/($A3423-273.15)</f>
        <v>0</v>
      </c>
      <c r="X3423" s="70">
        <f t="shared" si="386"/>
        <v>0</v>
      </c>
      <c r="Y3423" s="70">
        <f t="shared" si="387"/>
        <v>0</v>
      </c>
    </row>
    <row r="3424" spans="1:25" s="8" customFormat="1" x14ac:dyDescent="0.25">
      <c r="A3424" s="70">
        <f t="shared" si="388"/>
        <v>1613.15</v>
      </c>
      <c r="B3424" s="70">
        <f t="shared" si="390"/>
        <v>48.137160687082599</v>
      </c>
      <c r="C3424" s="70">
        <f t="shared" si="375"/>
        <v>36.659403214748949</v>
      </c>
      <c r="D3424" s="70">
        <f t="shared" si="391"/>
        <v>35.152361005408807</v>
      </c>
      <c r="E3424" s="70">
        <f t="shared" si="374"/>
        <v>36.659403214748949</v>
      </c>
      <c r="G3424" s="70">
        <f t="shared" si="376"/>
        <v>0</v>
      </c>
      <c r="H3424" s="70">
        <f>SUM(G$2085:$G3424)/($A3424-273.15)</f>
        <v>0</v>
      </c>
      <c r="I3424" s="70">
        <f t="shared" si="377"/>
        <v>0</v>
      </c>
      <c r="J3424" s="70">
        <f t="shared" si="378"/>
        <v>0</v>
      </c>
      <c r="K3424" s="70">
        <f t="shared" si="379"/>
        <v>0</v>
      </c>
      <c r="M3424" s="70">
        <f t="shared" si="380"/>
        <v>0</v>
      </c>
      <c r="N3424" s="70">
        <f>SUM($M$2085:M3424)/($A3424-273.15)</f>
        <v>0</v>
      </c>
      <c r="O3424" s="70">
        <f t="shared" si="381"/>
        <v>0</v>
      </c>
      <c r="P3424" s="70">
        <f t="shared" si="382"/>
        <v>0</v>
      </c>
      <c r="Q3424" s="70">
        <f t="shared" si="383"/>
        <v>0</v>
      </c>
      <c r="S3424" s="8" t="e">
        <f t="shared" si="384"/>
        <v>#DIV/0!</v>
      </c>
      <c r="U3424" s="8">
        <f t="shared" si="372"/>
        <v>35.359252516419154</v>
      </c>
      <c r="V3424" s="8">
        <f t="shared" si="385"/>
        <v>0</v>
      </c>
      <c r="W3424" s="70">
        <f>SUM($V$2085:V3424)/($A3424-273.15)</f>
        <v>0</v>
      </c>
      <c r="X3424" s="70">
        <f t="shared" si="386"/>
        <v>0</v>
      </c>
      <c r="Y3424" s="70">
        <f t="shared" si="387"/>
        <v>0</v>
      </c>
    </row>
    <row r="3425" spans="1:25" s="8" customFormat="1" x14ac:dyDescent="0.25">
      <c r="A3425" s="70">
        <f t="shared" si="388"/>
        <v>1614.15</v>
      </c>
      <c r="B3425" s="70">
        <f t="shared" si="390"/>
        <v>48.147847243893509</v>
      </c>
      <c r="C3425" s="70">
        <f t="shared" si="375"/>
        <v>36.662486743513867</v>
      </c>
      <c r="D3425" s="70">
        <f t="shared" si="391"/>
        <v>35.155227932380683</v>
      </c>
      <c r="E3425" s="70">
        <f t="shared" si="374"/>
        <v>36.662486743513867</v>
      </c>
      <c r="G3425" s="70">
        <f t="shared" si="376"/>
        <v>0</v>
      </c>
      <c r="H3425" s="70">
        <f>SUM(G$2085:$G3425)/($A3425-273.15)</f>
        <v>0</v>
      </c>
      <c r="I3425" s="70">
        <f t="shared" si="377"/>
        <v>0</v>
      </c>
      <c r="J3425" s="70">
        <f t="shared" si="378"/>
        <v>0</v>
      </c>
      <c r="K3425" s="70">
        <f t="shared" si="379"/>
        <v>0</v>
      </c>
      <c r="M3425" s="70">
        <f t="shared" si="380"/>
        <v>0</v>
      </c>
      <c r="N3425" s="70">
        <f>SUM($M$2085:M3425)/($A3425-273.15)</f>
        <v>0</v>
      </c>
      <c r="O3425" s="70">
        <f t="shared" si="381"/>
        <v>0</v>
      </c>
      <c r="P3425" s="70">
        <f t="shared" si="382"/>
        <v>0</v>
      </c>
      <c r="Q3425" s="70">
        <f t="shared" si="383"/>
        <v>0</v>
      </c>
      <c r="S3425" s="8" t="e">
        <f t="shared" si="384"/>
        <v>#DIV/0!</v>
      </c>
      <c r="U3425" s="8">
        <f t="shared" ref="U3425:U3488" si="392">33.349+(2.057/1000)*$A3425-(18.327*100000)/$A3425/$A3425-(0.232*0.000001)*$A3425*$A3425</f>
        <v>35.361433138175407</v>
      </c>
      <c r="V3425" s="8">
        <f t="shared" si="385"/>
        <v>0</v>
      </c>
      <c r="W3425" s="70">
        <f>SUM($V$2085:V3425)/($A3425-273.15)</f>
        <v>0</v>
      </c>
      <c r="X3425" s="70">
        <f t="shared" si="386"/>
        <v>0</v>
      </c>
      <c r="Y3425" s="70">
        <f t="shared" si="387"/>
        <v>0</v>
      </c>
    </row>
    <row r="3426" spans="1:25" s="8" customFormat="1" x14ac:dyDescent="0.25">
      <c r="A3426" s="70">
        <f t="shared" si="388"/>
        <v>1615.15</v>
      </c>
      <c r="B3426" s="70">
        <f t="shared" si="390"/>
        <v>48.158517513734388</v>
      </c>
      <c r="C3426" s="70">
        <f t="shared" si="375"/>
        <v>36.665569249675968</v>
      </c>
      <c r="D3426" s="70">
        <f t="shared" si="391"/>
        <v>35.158090016855787</v>
      </c>
      <c r="E3426" s="70">
        <f t="shared" si="374"/>
        <v>36.665569249675968</v>
      </c>
      <c r="G3426" s="70">
        <f t="shared" si="376"/>
        <v>0</v>
      </c>
      <c r="H3426" s="70">
        <f>SUM(G$2085:$G3426)/($A3426-273.15)</f>
        <v>0</v>
      </c>
      <c r="I3426" s="70">
        <f t="shared" si="377"/>
        <v>0</v>
      </c>
      <c r="J3426" s="70">
        <f t="shared" si="378"/>
        <v>0</v>
      </c>
      <c r="K3426" s="70">
        <f t="shared" si="379"/>
        <v>0</v>
      </c>
      <c r="M3426" s="70">
        <f t="shared" si="380"/>
        <v>0</v>
      </c>
      <c r="N3426" s="70">
        <f>SUM($M$2085:M3426)/($A3426-273.15)</f>
        <v>0</v>
      </c>
      <c r="O3426" s="70">
        <f t="shared" si="381"/>
        <v>0</v>
      </c>
      <c r="P3426" s="70">
        <f t="shared" si="382"/>
        <v>0</v>
      </c>
      <c r="Q3426" s="70">
        <f t="shared" si="383"/>
        <v>0</v>
      </c>
      <c r="S3426" s="8" t="e">
        <f t="shared" si="384"/>
        <v>#DIV/0!</v>
      </c>
      <c r="U3426" s="8">
        <f t="shared" si="392"/>
        <v>35.363611676109457</v>
      </c>
      <c r="V3426" s="8">
        <f t="shared" si="385"/>
        <v>0</v>
      </c>
      <c r="W3426" s="70">
        <f>SUM($V$2085:V3426)/($A3426-273.15)</f>
        <v>0</v>
      </c>
      <c r="X3426" s="70">
        <f t="shared" si="386"/>
        <v>0</v>
      </c>
      <c r="Y3426" s="70">
        <f t="shared" si="387"/>
        <v>0</v>
      </c>
    </row>
    <row r="3427" spans="1:25" s="8" customFormat="1" x14ac:dyDescent="0.25">
      <c r="A3427" s="70">
        <f t="shared" si="388"/>
        <v>1616.15</v>
      </c>
      <c r="B3427" s="70">
        <f t="shared" si="390"/>
        <v>48.169171536012556</v>
      </c>
      <c r="C3427" s="70">
        <f t="shared" si="375"/>
        <v>36.668650733860254</v>
      </c>
      <c r="D3427" s="70">
        <f t="shared" si="391"/>
        <v>35.160947270815669</v>
      </c>
      <c r="E3427" s="70">
        <f t="shared" si="374"/>
        <v>36.668650733860254</v>
      </c>
      <c r="G3427" s="70">
        <f t="shared" si="376"/>
        <v>0</v>
      </c>
      <c r="H3427" s="70">
        <f>SUM(G$2085:$G3427)/($A3427-273.15)</f>
        <v>0</v>
      </c>
      <c r="I3427" s="70">
        <f t="shared" si="377"/>
        <v>0</v>
      </c>
      <c r="J3427" s="70">
        <f t="shared" si="378"/>
        <v>0</v>
      </c>
      <c r="K3427" s="70">
        <f t="shared" si="379"/>
        <v>0</v>
      </c>
      <c r="M3427" s="70">
        <f t="shared" si="380"/>
        <v>0</v>
      </c>
      <c r="N3427" s="70">
        <f>SUM($M$2085:M3427)/($A3427-273.15)</f>
        <v>0</v>
      </c>
      <c r="O3427" s="70">
        <f t="shared" si="381"/>
        <v>0</v>
      </c>
      <c r="P3427" s="70">
        <f t="shared" si="382"/>
        <v>0</v>
      </c>
      <c r="Q3427" s="70">
        <f t="shared" si="383"/>
        <v>0</v>
      </c>
      <c r="S3427" s="8" t="e">
        <f t="shared" si="384"/>
        <v>#DIV/0!</v>
      </c>
      <c r="U3427" s="8">
        <f t="shared" si="392"/>
        <v>35.365788134229156</v>
      </c>
      <c r="V3427" s="8">
        <f t="shared" si="385"/>
        <v>0</v>
      </c>
      <c r="W3427" s="70">
        <f>SUM($V$2085:V3427)/($A3427-273.15)</f>
        <v>0</v>
      </c>
      <c r="X3427" s="70">
        <f t="shared" si="386"/>
        <v>0</v>
      </c>
      <c r="Y3427" s="70">
        <f t="shared" si="387"/>
        <v>0</v>
      </c>
    </row>
    <row r="3428" spans="1:25" s="8" customFormat="1" x14ac:dyDescent="0.25">
      <c r="A3428" s="70">
        <f t="shared" si="388"/>
        <v>1617.15</v>
      </c>
      <c r="B3428" s="70">
        <f t="shared" si="390"/>
        <v>48.179809350013556</v>
      </c>
      <c r="C3428" s="70">
        <f t="shared" si="375"/>
        <v>36.671731196689798</v>
      </c>
      <c r="D3428" s="70">
        <f t="shared" si="391"/>
        <v>35.163799706204856</v>
      </c>
      <c r="E3428" s="70">
        <f t="shared" si="374"/>
        <v>36.671731196689798</v>
      </c>
      <c r="G3428" s="70">
        <f t="shared" si="376"/>
        <v>0</v>
      </c>
      <c r="H3428" s="70">
        <f>SUM(G$2085:$G3428)/($A3428-273.15)</f>
        <v>0</v>
      </c>
      <c r="I3428" s="70">
        <f t="shared" si="377"/>
        <v>0</v>
      </c>
      <c r="J3428" s="70">
        <f t="shared" si="378"/>
        <v>0</v>
      </c>
      <c r="K3428" s="70">
        <f t="shared" si="379"/>
        <v>0</v>
      </c>
      <c r="M3428" s="70">
        <f t="shared" si="380"/>
        <v>0</v>
      </c>
      <c r="N3428" s="70">
        <f>SUM($M$2085:M3428)/($A3428-273.15)</f>
        <v>0</v>
      </c>
      <c r="O3428" s="70">
        <f t="shared" si="381"/>
        <v>0</v>
      </c>
      <c r="P3428" s="70">
        <f t="shared" si="382"/>
        <v>0</v>
      </c>
      <c r="Q3428" s="70">
        <f t="shared" si="383"/>
        <v>0</v>
      </c>
      <c r="S3428" s="8" t="e">
        <f t="shared" si="384"/>
        <v>#DIV/0!</v>
      </c>
      <c r="U3428" s="8">
        <f t="shared" si="392"/>
        <v>35.367962516529971</v>
      </c>
      <c r="V3428" s="8">
        <f t="shared" si="385"/>
        <v>0</v>
      </c>
      <c r="W3428" s="70">
        <f>SUM($V$2085:V3428)/($A3428-273.15)</f>
        <v>0</v>
      </c>
      <c r="X3428" s="70">
        <f t="shared" si="386"/>
        <v>0</v>
      </c>
      <c r="Y3428" s="70">
        <f t="shared" si="387"/>
        <v>0</v>
      </c>
    </row>
    <row r="3429" spans="1:25" s="8" customFormat="1" x14ac:dyDescent="0.25">
      <c r="A3429" s="70">
        <f t="shared" si="388"/>
        <v>1618.15</v>
      </c>
      <c r="B3429" s="70">
        <f t="shared" si="390"/>
        <v>48.190430994901568</v>
      </c>
      <c r="C3429" s="70">
        <f t="shared" si="375"/>
        <v>36.674810638785743</v>
      </c>
      <c r="D3429" s="70">
        <f t="shared" si="391"/>
        <v>35.166647334930971</v>
      </c>
      <c r="E3429" s="70">
        <f t="shared" ref="E3429:E3492" si="393">31.012+(4.19/1000)*$A3429-(2.858*100000)/$A3429/$A3429-(0.385*0.000001)*$A3429*$A3429</f>
        <v>36.674810638785743</v>
      </c>
      <c r="G3429" s="70">
        <f t="shared" si="376"/>
        <v>0</v>
      </c>
      <c r="H3429" s="70">
        <f>SUM(G$2085:$G3429)/($A3429-273.15)</f>
        <v>0</v>
      </c>
      <c r="I3429" s="70">
        <f t="shared" si="377"/>
        <v>0</v>
      </c>
      <c r="J3429" s="70">
        <f t="shared" si="378"/>
        <v>0</v>
      </c>
      <c r="K3429" s="70">
        <f t="shared" si="379"/>
        <v>0</v>
      </c>
      <c r="M3429" s="70">
        <f t="shared" si="380"/>
        <v>0</v>
      </c>
      <c r="N3429" s="70">
        <f>SUM($M$2085:M3429)/($A3429-273.15)</f>
        <v>0</v>
      </c>
      <c r="O3429" s="70">
        <f t="shared" si="381"/>
        <v>0</v>
      </c>
      <c r="P3429" s="70">
        <f t="shared" si="382"/>
        <v>0</v>
      </c>
      <c r="Q3429" s="70">
        <f t="shared" si="383"/>
        <v>0</v>
      </c>
      <c r="S3429" s="8" t="e">
        <f t="shared" si="384"/>
        <v>#DIV/0!</v>
      </c>
      <c r="U3429" s="8">
        <f t="shared" si="392"/>
        <v>35.37013482699502</v>
      </c>
      <c r="V3429" s="8">
        <f t="shared" si="385"/>
        <v>0</v>
      </c>
      <c r="W3429" s="70">
        <f>SUM($V$2085:V3429)/($A3429-273.15)</f>
        <v>0</v>
      </c>
      <c r="X3429" s="70">
        <f t="shared" si="386"/>
        <v>0</v>
      </c>
      <c r="Y3429" s="70">
        <f t="shared" si="387"/>
        <v>0</v>
      </c>
    </row>
    <row r="3430" spans="1:25" s="8" customFormat="1" x14ac:dyDescent="0.25">
      <c r="A3430" s="70">
        <f t="shared" si="388"/>
        <v>1619.15</v>
      </c>
      <c r="B3430" s="70">
        <f t="shared" si="390"/>
        <v>48.201036509719863</v>
      </c>
      <c r="C3430" s="70">
        <f t="shared" ref="C3430:C3493" si="394">31.012+(4.19/1000)*$A3430-(2.858*100000)/$A3430/$A3430-(0.385*0.000001)*$A3430*$A3430</f>
        <v>36.67788906076732</v>
      </c>
      <c r="D3430" s="70">
        <f t="shared" si="391"/>
        <v>35.169490168864883</v>
      </c>
      <c r="E3430" s="70">
        <f t="shared" si="393"/>
        <v>36.67788906076732</v>
      </c>
      <c r="G3430" s="70">
        <f t="shared" ref="G3430:G3493" si="395">($I$2039*$B3430+$I$2040*$C3430+$I$2041*$D3430)</f>
        <v>0</v>
      </c>
      <c r="H3430" s="70">
        <f>SUM(G$2085:$G3430)/($A3430-273.15)</f>
        <v>0</v>
      </c>
      <c r="I3430" s="70">
        <f t="shared" ref="I3430:I3493" si="396">H3430*($A3430-273.15)*0.000001</f>
        <v>0</v>
      </c>
      <c r="J3430" s="70">
        <f t="shared" ref="J3430:J3493" si="397">$N$2039-I3430</f>
        <v>0</v>
      </c>
      <c r="K3430" s="70">
        <f t="shared" ref="K3430:K3493" si="398">IF(AND(J3430&gt;0,J3431&lt;0),A3430-273.15,0)</f>
        <v>0</v>
      </c>
      <c r="M3430" s="70">
        <f t="shared" ref="M3430:M3493" si="399">($K$2050*$B3430+$K$2049*$C3430+$K$2048*$D3430+$K$2047*$E3430)</f>
        <v>0</v>
      </c>
      <c r="N3430" s="70">
        <f>SUM($M$2085:M3430)/($A3430-273.15)</f>
        <v>0</v>
      </c>
      <c r="O3430" s="70">
        <f t="shared" ref="O3430:O3493" si="400">N3430*($A3430-273.15)*0.000001</f>
        <v>0</v>
      </c>
      <c r="P3430" s="70">
        <f t="shared" ref="P3430:P3493" si="401">$N$2039-O3430</f>
        <v>0</v>
      </c>
      <c r="Q3430" s="70">
        <f t="shared" ref="Q3430:Q3493" si="402">IF(AND(P3430&gt;0,P3431&lt;0),A3430-273.15,0)</f>
        <v>0</v>
      </c>
      <c r="S3430" s="8" t="e">
        <f t="shared" ref="S3430:S3493" si="403">IF($P$2050-$A3430=0,$O3430,0)</f>
        <v>#DIV/0!</v>
      </c>
      <c r="U3430" s="8">
        <f t="shared" si="392"/>
        <v>35.372305069595107</v>
      </c>
      <c r="V3430" s="8">
        <f t="shared" ref="V3430:V3493" si="404">($L$2071*$B3430+$L$2072*$C3430+$L$2070*$D3430+$L$2073*$U3430)</f>
        <v>0</v>
      </c>
      <c r="W3430" s="70">
        <f>SUM($V$2085:V3430)/($A3430-273.15)</f>
        <v>0</v>
      </c>
      <c r="X3430" s="70">
        <f t="shared" ref="X3430:X3493" si="405">W3430*($A3430-273.15)*0.000001</f>
        <v>0</v>
      </c>
      <c r="Y3430" s="70">
        <f t="shared" ref="Y3430:Y3493" si="406">$N$2039-X3430</f>
        <v>0</v>
      </c>
    </row>
    <row r="3431" spans="1:25" s="8" customFormat="1" x14ac:dyDescent="0.25">
      <c r="A3431" s="70">
        <f t="shared" ref="A3431:A3494" si="407">A3430+1</f>
        <v>1620.15</v>
      </c>
      <c r="B3431" s="70">
        <f t="shared" si="390"/>
        <v>48.211625933391261</v>
      </c>
      <c r="C3431" s="70">
        <f t="shared" si="394"/>
        <v>36.680966463251849</v>
      </c>
      <c r="D3431" s="70">
        <f t="shared" si="391"/>
        <v>35.172328219840843</v>
      </c>
      <c r="E3431" s="70">
        <f t="shared" si="393"/>
        <v>36.680966463251849</v>
      </c>
      <c r="G3431" s="70">
        <f t="shared" si="395"/>
        <v>0</v>
      </c>
      <c r="H3431" s="70">
        <f>SUM(G$2085:$G3431)/($A3431-273.15)</f>
        <v>0</v>
      </c>
      <c r="I3431" s="70">
        <f t="shared" si="396"/>
        <v>0</v>
      </c>
      <c r="J3431" s="70">
        <f t="shared" si="397"/>
        <v>0</v>
      </c>
      <c r="K3431" s="70">
        <f t="shared" si="398"/>
        <v>0</v>
      </c>
      <c r="M3431" s="70">
        <f t="shared" si="399"/>
        <v>0</v>
      </c>
      <c r="N3431" s="70">
        <f>SUM($M$2085:M3431)/($A3431-273.15)</f>
        <v>0</v>
      </c>
      <c r="O3431" s="70">
        <f t="shared" si="400"/>
        <v>0</v>
      </c>
      <c r="P3431" s="70">
        <f t="shared" si="401"/>
        <v>0</v>
      </c>
      <c r="Q3431" s="70">
        <f t="shared" si="402"/>
        <v>0</v>
      </c>
      <c r="S3431" s="8" t="e">
        <f t="shared" si="403"/>
        <v>#DIV/0!</v>
      </c>
      <c r="U3431" s="8">
        <f t="shared" si="392"/>
        <v>35.37447324828883</v>
      </c>
      <c r="V3431" s="8">
        <f t="shared" si="404"/>
        <v>0</v>
      </c>
      <c r="W3431" s="70">
        <f>SUM($V$2085:V3431)/($A3431-273.15)</f>
        <v>0</v>
      </c>
      <c r="X3431" s="70">
        <f t="shared" si="405"/>
        <v>0</v>
      </c>
      <c r="Y3431" s="70">
        <f t="shared" si="406"/>
        <v>0</v>
      </c>
    </row>
    <row r="3432" spans="1:25" s="8" customFormat="1" x14ac:dyDescent="0.25">
      <c r="A3432" s="70">
        <f t="shared" si="407"/>
        <v>1621.15</v>
      </c>
      <c r="B3432" s="70">
        <f t="shared" si="390"/>
        <v>48.222199304718579</v>
      </c>
      <c r="C3432" s="70">
        <f t="shared" si="394"/>
        <v>36.684042846854744</v>
      </c>
      <c r="D3432" s="70">
        <f t="shared" si="391"/>
        <v>35.175161499656589</v>
      </c>
      <c r="E3432" s="70">
        <f t="shared" si="393"/>
        <v>36.684042846854744</v>
      </c>
      <c r="G3432" s="70">
        <f t="shared" si="395"/>
        <v>0</v>
      </c>
      <c r="H3432" s="70">
        <f>SUM(G$2085:$G3432)/($A3432-273.15)</f>
        <v>0</v>
      </c>
      <c r="I3432" s="70">
        <f t="shared" si="396"/>
        <v>0</v>
      </c>
      <c r="J3432" s="70">
        <f t="shared" si="397"/>
        <v>0</v>
      </c>
      <c r="K3432" s="70">
        <f t="shared" si="398"/>
        <v>0</v>
      </c>
      <c r="M3432" s="70">
        <f t="shared" si="399"/>
        <v>0</v>
      </c>
      <c r="N3432" s="70">
        <f>SUM($M$2085:M3432)/($A3432-273.15)</f>
        <v>0</v>
      </c>
      <c r="O3432" s="70">
        <f t="shared" si="400"/>
        <v>0</v>
      </c>
      <c r="P3432" s="70">
        <f t="shared" si="401"/>
        <v>0</v>
      </c>
      <c r="Q3432" s="70">
        <f t="shared" si="402"/>
        <v>0</v>
      </c>
      <c r="S3432" s="8" t="e">
        <f t="shared" si="403"/>
        <v>#DIV/0!</v>
      </c>
      <c r="U3432" s="8">
        <f t="shared" si="392"/>
        <v>35.376639367022527</v>
      </c>
      <c r="V3432" s="8">
        <f t="shared" si="404"/>
        <v>0</v>
      </c>
      <c r="W3432" s="70">
        <f>SUM($V$2085:V3432)/($A3432-273.15)</f>
        <v>0</v>
      </c>
      <c r="X3432" s="70">
        <f t="shared" si="405"/>
        <v>0</v>
      </c>
      <c r="Y3432" s="70">
        <f t="shared" si="406"/>
        <v>0</v>
      </c>
    </row>
    <row r="3433" spans="1:25" s="8" customFormat="1" x14ac:dyDescent="0.25">
      <c r="A3433" s="70">
        <f t="shared" si="407"/>
        <v>1622.15</v>
      </c>
      <c r="B3433" s="70">
        <f t="shared" si="390"/>
        <v>48.23275666238505</v>
      </c>
      <c r="C3433" s="70">
        <f t="shared" si="394"/>
        <v>36.68711821218951</v>
      </c>
      <c r="D3433" s="70">
        <f t="shared" si="391"/>
        <v>35.177990020073537</v>
      </c>
      <c r="E3433" s="70">
        <f t="shared" si="393"/>
        <v>36.68711821218951</v>
      </c>
      <c r="G3433" s="70">
        <f t="shared" si="395"/>
        <v>0</v>
      </c>
      <c r="H3433" s="70">
        <f>SUM(G$2085:$G3433)/($A3433-273.15)</f>
        <v>0</v>
      </c>
      <c r="I3433" s="70">
        <f t="shared" si="396"/>
        <v>0</v>
      </c>
      <c r="J3433" s="70">
        <f t="shared" si="397"/>
        <v>0</v>
      </c>
      <c r="K3433" s="70">
        <f t="shared" si="398"/>
        <v>0</v>
      </c>
      <c r="M3433" s="70">
        <f t="shared" si="399"/>
        <v>0</v>
      </c>
      <c r="N3433" s="70">
        <f>SUM($M$2085:M3433)/($A3433-273.15)</f>
        <v>0</v>
      </c>
      <c r="O3433" s="70">
        <f t="shared" si="400"/>
        <v>0</v>
      </c>
      <c r="P3433" s="70">
        <f t="shared" si="401"/>
        <v>0</v>
      </c>
      <c r="Q3433" s="70">
        <f t="shared" si="402"/>
        <v>0</v>
      </c>
      <c r="S3433" s="8" t="e">
        <f t="shared" si="403"/>
        <v>#DIV/0!</v>
      </c>
      <c r="U3433" s="8">
        <f t="shared" si="392"/>
        <v>35.378803429730425</v>
      </c>
      <c r="V3433" s="8">
        <f t="shared" si="404"/>
        <v>0</v>
      </c>
      <c r="W3433" s="70">
        <f>SUM($V$2085:V3433)/($A3433-273.15)</f>
        <v>0</v>
      </c>
      <c r="X3433" s="70">
        <f t="shared" si="405"/>
        <v>0</v>
      </c>
      <c r="Y3433" s="70">
        <f t="shared" si="406"/>
        <v>0</v>
      </c>
    </row>
    <row r="3434" spans="1:25" s="8" customFormat="1" x14ac:dyDescent="0.25">
      <c r="A3434" s="70">
        <f t="shared" si="407"/>
        <v>1623.15</v>
      </c>
      <c r="B3434" s="70">
        <f t="shared" si="390"/>
        <v>48.243298044954791</v>
      </c>
      <c r="C3434" s="70">
        <f t="shared" si="394"/>
        <v>36.69019255986781</v>
      </c>
      <c r="D3434" s="70">
        <f t="shared" si="391"/>
        <v>35.180813792816863</v>
      </c>
      <c r="E3434" s="70">
        <f t="shared" si="393"/>
        <v>36.69019255986781</v>
      </c>
      <c r="G3434" s="70">
        <f t="shared" si="395"/>
        <v>0</v>
      </c>
      <c r="H3434" s="70">
        <f>SUM(G$2085:$G3434)/($A3434-273.15)</f>
        <v>0</v>
      </c>
      <c r="I3434" s="70">
        <f t="shared" si="396"/>
        <v>0</v>
      </c>
      <c r="J3434" s="70">
        <f t="shared" si="397"/>
        <v>0</v>
      </c>
      <c r="K3434" s="70">
        <f t="shared" si="398"/>
        <v>0</v>
      </c>
      <c r="M3434" s="70">
        <f t="shared" si="399"/>
        <v>0</v>
      </c>
      <c r="N3434" s="70">
        <f>SUM($M$2085:M3434)/($A3434-273.15)</f>
        <v>0</v>
      </c>
      <c r="O3434" s="70">
        <f t="shared" si="400"/>
        <v>0</v>
      </c>
      <c r="P3434" s="70">
        <f t="shared" si="401"/>
        <v>0</v>
      </c>
      <c r="Q3434" s="70">
        <f t="shared" si="402"/>
        <v>0</v>
      </c>
      <c r="S3434" s="8" t="e">
        <f t="shared" si="403"/>
        <v>#DIV/0!</v>
      </c>
      <c r="U3434" s="8">
        <f t="shared" si="392"/>
        <v>35.380965440334606</v>
      </c>
      <c r="V3434" s="8">
        <f t="shared" si="404"/>
        <v>0</v>
      </c>
      <c r="W3434" s="70">
        <f>SUM($V$2085:V3434)/($A3434-273.15)</f>
        <v>0</v>
      </c>
      <c r="X3434" s="70">
        <f t="shared" si="405"/>
        <v>0</v>
      </c>
      <c r="Y3434" s="70">
        <f t="shared" si="406"/>
        <v>0</v>
      </c>
    </row>
    <row r="3435" spans="1:25" s="8" customFormat="1" x14ac:dyDescent="0.25">
      <c r="A3435" s="70">
        <f t="shared" si="407"/>
        <v>1624.15</v>
      </c>
      <c r="B3435" s="70">
        <f t="shared" si="390"/>
        <v>48.253823490873252</v>
      </c>
      <c r="C3435" s="70">
        <f t="shared" si="394"/>
        <v>36.693265890499362</v>
      </c>
      <c r="D3435" s="70">
        <f t="shared" si="391"/>
        <v>35.183632829575664</v>
      </c>
      <c r="E3435" s="70">
        <f t="shared" si="393"/>
        <v>36.693265890499362</v>
      </c>
      <c r="G3435" s="70">
        <f t="shared" si="395"/>
        <v>0</v>
      </c>
      <c r="H3435" s="70">
        <f>SUM(G$2085:$G3435)/($A3435-273.15)</f>
        <v>0</v>
      </c>
      <c r="I3435" s="70">
        <f t="shared" si="396"/>
        <v>0</v>
      </c>
      <c r="J3435" s="70">
        <f t="shared" si="397"/>
        <v>0</v>
      </c>
      <c r="K3435" s="70">
        <f t="shared" si="398"/>
        <v>0</v>
      </c>
      <c r="M3435" s="70">
        <f t="shared" si="399"/>
        <v>0</v>
      </c>
      <c r="N3435" s="70">
        <f>SUM($M$2085:M3435)/($A3435-273.15)</f>
        <v>0</v>
      </c>
      <c r="O3435" s="70">
        <f t="shared" si="400"/>
        <v>0</v>
      </c>
      <c r="P3435" s="70">
        <f t="shared" si="401"/>
        <v>0</v>
      </c>
      <c r="Q3435" s="70">
        <f t="shared" si="402"/>
        <v>0</v>
      </c>
      <c r="S3435" s="8" t="e">
        <f t="shared" si="403"/>
        <v>#DIV/0!</v>
      </c>
      <c r="U3435" s="8">
        <f t="shared" si="392"/>
        <v>35.383125402745087</v>
      </c>
      <c r="V3435" s="8">
        <f t="shared" si="404"/>
        <v>0</v>
      </c>
      <c r="W3435" s="70">
        <f>SUM($V$2085:V3435)/($A3435-273.15)</f>
        <v>0</v>
      </c>
      <c r="X3435" s="70">
        <f t="shared" si="405"/>
        <v>0</v>
      </c>
      <c r="Y3435" s="70">
        <f t="shared" si="406"/>
        <v>0</v>
      </c>
    </row>
    <row r="3436" spans="1:25" s="8" customFormat="1" x14ac:dyDescent="0.25">
      <c r="A3436" s="70">
        <f t="shared" si="407"/>
        <v>1625.15</v>
      </c>
      <c r="B3436" s="70">
        <f t="shared" si="390"/>
        <v>48.264333038467626</v>
      </c>
      <c r="C3436" s="70">
        <f t="shared" si="394"/>
        <v>36.696338204692047</v>
      </c>
      <c r="D3436" s="70">
        <f t="shared" si="391"/>
        <v>35.18644714200309</v>
      </c>
      <c r="E3436" s="70">
        <f t="shared" si="393"/>
        <v>36.696338204692047</v>
      </c>
      <c r="G3436" s="70">
        <f t="shared" si="395"/>
        <v>0</v>
      </c>
      <c r="H3436" s="70">
        <f>SUM(G$2085:$G3436)/($A3436-273.15)</f>
        <v>0</v>
      </c>
      <c r="I3436" s="70">
        <f t="shared" si="396"/>
        <v>0</v>
      </c>
      <c r="J3436" s="70">
        <f t="shared" si="397"/>
        <v>0</v>
      </c>
      <c r="K3436" s="70">
        <f t="shared" si="398"/>
        <v>0</v>
      </c>
      <c r="M3436" s="70">
        <f t="shared" si="399"/>
        <v>0</v>
      </c>
      <c r="N3436" s="70">
        <f>SUM($M$2085:M3436)/($A3436-273.15)</f>
        <v>0</v>
      </c>
      <c r="O3436" s="70">
        <f t="shared" si="400"/>
        <v>0</v>
      </c>
      <c r="P3436" s="70">
        <f t="shared" si="401"/>
        <v>0</v>
      </c>
      <c r="Q3436" s="70">
        <f t="shared" si="402"/>
        <v>0</v>
      </c>
      <c r="S3436" s="8" t="e">
        <f t="shared" si="403"/>
        <v>#DIV/0!</v>
      </c>
      <c r="U3436" s="8">
        <f t="shared" si="392"/>
        <v>35.38528332085987</v>
      </c>
      <c r="V3436" s="8">
        <f t="shared" si="404"/>
        <v>0</v>
      </c>
      <c r="W3436" s="70">
        <f>SUM($V$2085:V3436)/($A3436-273.15)</f>
        <v>0</v>
      </c>
      <c r="X3436" s="70">
        <f t="shared" si="405"/>
        <v>0</v>
      </c>
      <c r="Y3436" s="70">
        <f t="shared" si="406"/>
        <v>0</v>
      </c>
    </row>
    <row r="3437" spans="1:25" s="8" customFormat="1" x14ac:dyDescent="0.25">
      <c r="A3437" s="70">
        <f t="shared" si="407"/>
        <v>1626.15</v>
      </c>
      <c r="B3437" s="70">
        <f t="shared" si="390"/>
        <v>48.274826725947285</v>
      </c>
      <c r="C3437" s="70">
        <f t="shared" si="394"/>
        <v>36.699409503051868</v>
      </c>
      <c r="D3437" s="70">
        <f t="shared" si="391"/>
        <v>35.189256741716456</v>
      </c>
      <c r="E3437" s="70">
        <f t="shared" si="393"/>
        <v>36.699409503051868</v>
      </c>
      <c r="G3437" s="70">
        <f t="shared" si="395"/>
        <v>0</v>
      </c>
      <c r="H3437" s="70">
        <f>SUM(G$2085:$G3437)/($A3437-273.15)</f>
        <v>0</v>
      </c>
      <c r="I3437" s="70">
        <f t="shared" si="396"/>
        <v>0</v>
      </c>
      <c r="J3437" s="70">
        <f t="shared" si="397"/>
        <v>0</v>
      </c>
      <c r="K3437" s="70">
        <f t="shared" si="398"/>
        <v>0</v>
      </c>
      <c r="M3437" s="70">
        <f t="shared" si="399"/>
        <v>0</v>
      </c>
      <c r="N3437" s="70">
        <f>SUM($M$2085:M3437)/($A3437-273.15)</f>
        <v>0</v>
      </c>
      <c r="O3437" s="70">
        <f t="shared" si="400"/>
        <v>0</v>
      </c>
      <c r="P3437" s="70">
        <f t="shared" si="401"/>
        <v>0</v>
      </c>
      <c r="Q3437" s="70">
        <f t="shared" si="402"/>
        <v>0</v>
      </c>
      <c r="S3437" s="8" t="e">
        <f t="shared" si="403"/>
        <v>#DIV/0!</v>
      </c>
      <c r="U3437" s="8">
        <f t="shared" si="392"/>
        <v>35.387439198564969</v>
      </c>
      <c r="V3437" s="8">
        <f t="shared" si="404"/>
        <v>0</v>
      </c>
      <c r="W3437" s="70">
        <f>SUM($V$2085:V3437)/($A3437-273.15)</f>
        <v>0</v>
      </c>
      <c r="X3437" s="70">
        <f t="shared" si="405"/>
        <v>0</v>
      </c>
      <c r="Y3437" s="70">
        <f t="shared" si="406"/>
        <v>0</v>
      </c>
    </row>
    <row r="3438" spans="1:25" s="8" customFormat="1" x14ac:dyDescent="0.25">
      <c r="A3438" s="70">
        <f t="shared" si="407"/>
        <v>1627.15</v>
      </c>
      <c r="B3438" s="70">
        <f t="shared" si="390"/>
        <v>48.285304591404227</v>
      </c>
      <c r="C3438" s="70">
        <f t="shared" si="394"/>
        <v>36.702479786182977</v>
      </c>
      <c r="D3438" s="70">
        <f t="shared" si="391"/>
        <v>35.19206164029741</v>
      </c>
      <c r="E3438" s="70">
        <f t="shared" si="393"/>
        <v>36.702479786182977</v>
      </c>
      <c r="G3438" s="70">
        <f t="shared" si="395"/>
        <v>0</v>
      </c>
      <c r="H3438" s="70">
        <f>SUM(G$2085:$G3438)/($A3438-273.15)</f>
        <v>0</v>
      </c>
      <c r="I3438" s="70">
        <f t="shared" si="396"/>
        <v>0</v>
      </c>
      <c r="J3438" s="70">
        <f t="shared" si="397"/>
        <v>0</v>
      </c>
      <c r="K3438" s="70">
        <f t="shared" si="398"/>
        <v>0</v>
      </c>
      <c r="M3438" s="70">
        <f t="shared" si="399"/>
        <v>0</v>
      </c>
      <c r="N3438" s="70">
        <f>SUM($M$2085:M3438)/($A3438-273.15)</f>
        <v>0</v>
      </c>
      <c r="O3438" s="70">
        <f t="shared" si="400"/>
        <v>0</v>
      </c>
      <c r="P3438" s="70">
        <f t="shared" si="401"/>
        <v>0</v>
      </c>
      <c r="Q3438" s="70">
        <f t="shared" si="402"/>
        <v>0</v>
      </c>
      <c r="S3438" s="8" t="e">
        <f t="shared" si="403"/>
        <v>#DIV/0!</v>
      </c>
      <c r="U3438" s="8">
        <f t="shared" si="392"/>
        <v>35.38959303973445</v>
      </c>
      <c r="V3438" s="8">
        <f t="shared" si="404"/>
        <v>0</v>
      </c>
      <c r="W3438" s="70">
        <f>SUM($V$2085:V3438)/($A3438-273.15)</f>
        <v>0</v>
      </c>
      <c r="X3438" s="70">
        <f t="shared" si="405"/>
        <v>0</v>
      </c>
      <c r="Y3438" s="70">
        <f t="shared" si="406"/>
        <v>0</v>
      </c>
    </row>
    <row r="3439" spans="1:25" s="8" customFormat="1" x14ac:dyDescent="0.25">
      <c r="A3439" s="70">
        <f t="shared" si="407"/>
        <v>1628.15</v>
      </c>
      <c r="B3439" s="70">
        <f t="shared" si="390"/>
        <v>48.2957666728135</v>
      </c>
      <c r="C3439" s="70">
        <f t="shared" si="394"/>
        <v>36.70554905468763</v>
      </c>
      <c r="D3439" s="70">
        <f t="shared" si="391"/>
        <v>35.194861849292025</v>
      </c>
      <c r="E3439" s="70">
        <f t="shared" si="393"/>
        <v>36.70554905468763</v>
      </c>
      <c r="G3439" s="70">
        <f t="shared" si="395"/>
        <v>0</v>
      </c>
      <c r="H3439" s="70">
        <f>SUM(G$2085:$G3439)/($A3439-273.15)</f>
        <v>0</v>
      </c>
      <c r="I3439" s="70">
        <f t="shared" si="396"/>
        <v>0</v>
      </c>
      <c r="J3439" s="70">
        <f t="shared" si="397"/>
        <v>0</v>
      </c>
      <c r="K3439" s="70">
        <f t="shared" si="398"/>
        <v>0</v>
      </c>
      <c r="M3439" s="70">
        <f t="shared" si="399"/>
        <v>0</v>
      </c>
      <c r="N3439" s="70">
        <f>SUM($M$2085:M3439)/($A3439-273.15)</f>
        <v>0</v>
      </c>
      <c r="O3439" s="70">
        <f t="shared" si="400"/>
        <v>0</v>
      </c>
      <c r="P3439" s="70">
        <f t="shared" si="401"/>
        <v>0</v>
      </c>
      <c r="Q3439" s="70">
        <f t="shared" si="402"/>
        <v>0</v>
      </c>
      <c r="S3439" s="8" t="e">
        <f t="shared" si="403"/>
        <v>#DIV/0!</v>
      </c>
      <c r="U3439" s="8">
        <f t="shared" si="392"/>
        <v>35.391744848230502</v>
      </c>
      <c r="V3439" s="8">
        <f t="shared" si="404"/>
        <v>0</v>
      </c>
      <c r="W3439" s="70">
        <f>SUM($V$2085:V3439)/($A3439-273.15)</f>
        <v>0</v>
      </c>
      <c r="X3439" s="70">
        <f t="shared" si="405"/>
        <v>0</v>
      </c>
      <c r="Y3439" s="70">
        <f t="shared" si="406"/>
        <v>0</v>
      </c>
    </row>
    <row r="3440" spans="1:25" s="8" customFormat="1" x14ac:dyDescent="0.25">
      <c r="A3440" s="70">
        <f t="shared" si="407"/>
        <v>1629.15</v>
      </c>
      <c r="B3440" s="70">
        <f t="shared" si="390"/>
        <v>48.306213008033687</v>
      </c>
      <c r="C3440" s="70">
        <f t="shared" si="394"/>
        <v>36.708617309166307</v>
      </c>
      <c r="D3440" s="70">
        <f t="shared" si="391"/>
        <v>35.19765738021097</v>
      </c>
      <c r="E3440" s="70">
        <f t="shared" si="393"/>
        <v>36.708617309166307</v>
      </c>
      <c r="G3440" s="70">
        <f t="shared" si="395"/>
        <v>0</v>
      </c>
      <c r="H3440" s="70">
        <f>SUM(G$2085:$G3440)/($A3440-273.15)</f>
        <v>0</v>
      </c>
      <c r="I3440" s="70">
        <f t="shared" si="396"/>
        <v>0</v>
      </c>
      <c r="J3440" s="70">
        <f t="shared" si="397"/>
        <v>0</v>
      </c>
      <c r="K3440" s="70">
        <f t="shared" si="398"/>
        <v>0</v>
      </c>
      <c r="M3440" s="70">
        <f t="shared" si="399"/>
        <v>0</v>
      </c>
      <c r="N3440" s="70">
        <f>SUM($M$2085:M3440)/($A3440-273.15)</f>
        <v>0</v>
      </c>
      <c r="O3440" s="70">
        <f t="shared" si="400"/>
        <v>0</v>
      </c>
      <c r="P3440" s="70">
        <f t="shared" si="401"/>
        <v>0</v>
      </c>
      <c r="Q3440" s="70">
        <f t="shared" si="402"/>
        <v>0</v>
      </c>
      <c r="S3440" s="8" t="e">
        <f t="shared" si="403"/>
        <v>#DIV/0!</v>
      </c>
      <c r="U3440" s="8">
        <f t="shared" si="392"/>
        <v>35.39389462790345</v>
      </c>
      <c r="V3440" s="8">
        <f t="shared" si="404"/>
        <v>0</v>
      </c>
      <c r="W3440" s="70">
        <f>SUM($V$2085:V3440)/($A3440-273.15)</f>
        <v>0</v>
      </c>
      <c r="X3440" s="70">
        <f t="shared" si="405"/>
        <v>0</v>
      </c>
      <c r="Y3440" s="70">
        <f t="shared" si="406"/>
        <v>0</v>
      </c>
    </row>
    <row r="3441" spans="1:25" s="8" customFormat="1" x14ac:dyDescent="0.25">
      <c r="A3441" s="70">
        <f t="shared" si="407"/>
        <v>1630.15</v>
      </c>
      <c r="B3441" s="70">
        <f t="shared" si="390"/>
        <v>48.316643634807214</v>
      </c>
      <c r="C3441" s="70">
        <f t="shared" si="394"/>
        <v>36.711684550217576</v>
      </c>
      <c r="D3441" s="70">
        <f t="shared" si="391"/>
        <v>35.200448244529596</v>
      </c>
      <c r="E3441" s="70">
        <f t="shared" si="393"/>
        <v>36.711684550217576</v>
      </c>
      <c r="G3441" s="70">
        <f t="shared" si="395"/>
        <v>0</v>
      </c>
      <c r="H3441" s="70">
        <f>SUM(G$2085:$G3441)/($A3441-273.15)</f>
        <v>0</v>
      </c>
      <c r="I3441" s="70">
        <f t="shared" si="396"/>
        <v>0</v>
      </c>
      <c r="J3441" s="70">
        <f t="shared" si="397"/>
        <v>0</v>
      </c>
      <c r="K3441" s="70">
        <f t="shared" si="398"/>
        <v>0</v>
      </c>
      <c r="M3441" s="70">
        <f t="shared" si="399"/>
        <v>0</v>
      </c>
      <c r="N3441" s="70">
        <f>SUM($M$2085:M3441)/($A3441-273.15)</f>
        <v>0</v>
      </c>
      <c r="O3441" s="70">
        <f t="shared" si="400"/>
        <v>0</v>
      </c>
      <c r="P3441" s="70">
        <f t="shared" si="401"/>
        <v>0</v>
      </c>
      <c r="Q3441" s="70">
        <f t="shared" si="402"/>
        <v>0</v>
      </c>
      <c r="S3441" s="8" t="e">
        <f t="shared" si="403"/>
        <v>#DIV/0!</v>
      </c>
      <c r="U3441" s="8">
        <f t="shared" si="392"/>
        <v>35.396042382591816</v>
      </c>
      <c r="V3441" s="8">
        <f t="shared" si="404"/>
        <v>0</v>
      </c>
      <c r="W3441" s="70">
        <f>SUM($V$2085:V3441)/($A3441-273.15)</f>
        <v>0</v>
      </c>
      <c r="X3441" s="70">
        <f t="shared" si="405"/>
        <v>0</v>
      </c>
      <c r="Y3441" s="70">
        <f t="shared" si="406"/>
        <v>0</v>
      </c>
    </row>
    <row r="3442" spans="1:25" s="8" customFormat="1" x14ac:dyDescent="0.25">
      <c r="A3442" s="70">
        <f t="shared" si="407"/>
        <v>1631.15</v>
      </c>
      <c r="B3442" s="70">
        <f t="shared" si="390"/>
        <v>48.327058590760913</v>
      </c>
      <c r="C3442" s="70">
        <f t="shared" si="394"/>
        <v>36.714750778438216</v>
      </c>
      <c r="D3442" s="70">
        <f t="shared" si="391"/>
        <v>35.203234453688111</v>
      </c>
      <c r="E3442" s="70">
        <f t="shared" si="393"/>
        <v>36.714750778438216</v>
      </c>
      <c r="G3442" s="70">
        <f t="shared" si="395"/>
        <v>0</v>
      </c>
      <c r="H3442" s="70">
        <f>SUM(G$2085:$G3442)/($A3442-273.15)</f>
        <v>0</v>
      </c>
      <c r="I3442" s="70">
        <f t="shared" si="396"/>
        <v>0</v>
      </c>
      <c r="J3442" s="70">
        <f t="shared" si="397"/>
        <v>0</v>
      </c>
      <c r="K3442" s="70">
        <f t="shared" si="398"/>
        <v>0</v>
      </c>
      <c r="M3442" s="70">
        <f t="shared" si="399"/>
        <v>0</v>
      </c>
      <c r="N3442" s="70">
        <f>SUM($M$2085:M3442)/($A3442-273.15)</f>
        <v>0</v>
      </c>
      <c r="O3442" s="70">
        <f t="shared" si="400"/>
        <v>0</v>
      </c>
      <c r="P3442" s="70">
        <f t="shared" si="401"/>
        <v>0</v>
      </c>
      <c r="Q3442" s="70">
        <f t="shared" si="402"/>
        <v>0</v>
      </c>
      <c r="S3442" s="8" t="e">
        <f t="shared" si="403"/>
        <v>#DIV/0!</v>
      </c>
      <c r="U3442" s="8">
        <f t="shared" si="392"/>
        <v>35.398188116122377</v>
      </c>
      <c r="V3442" s="8">
        <f t="shared" si="404"/>
        <v>0</v>
      </c>
      <c r="W3442" s="70">
        <f>SUM($V$2085:V3442)/($A3442-273.15)</f>
        <v>0</v>
      </c>
      <c r="X3442" s="70">
        <f t="shared" si="405"/>
        <v>0</v>
      </c>
      <c r="Y3442" s="70">
        <f t="shared" si="406"/>
        <v>0</v>
      </c>
    </row>
    <row r="3443" spans="1:25" s="8" customFormat="1" x14ac:dyDescent="0.25">
      <c r="A3443" s="70">
        <f t="shared" si="407"/>
        <v>1632.15</v>
      </c>
      <c r="B3443" s="70">
        <f t="shared" si="390"/>
        <v>48.337457913406347</v>
      </c>
      <c r="C3443" s="70">
        <f t="shared" si="394"/>
        <v>36.717815994423162</v>
      </c>
      <c r="D3443" s="70">
        <f t="shared" si="391"/>
        <v>35.20601601909167</v>
      </c>
      <c r="E3443" s="70">
        <f t="shared" si="393"/>
        <v>36.717815994423162</v>
      </c>
      <c r="G3443" s="70">
        <f t="shared" si="395"/>
        <v>0</v>
      </c>
      <c r="H3443" s="70">
        <f>SUM(G$2085:$G3443)/($A3443-273.15)</f>
        <v>0</v>
      </c>
      <c r="I3443" s="70">
        <f t="shared" si="396"/>
        <v>0</v>
      </c>
      <c r="J3443" s="70">
        <f t="shared" si="397"/>
        <v>0</v>
      </c>
      <c r="K3443" s="70">
        <f t="shared" si="398"/>
        <v>0</v>
      </c>
      <c r="M3443" s="70">
        <f t="shared" si="399"/>
        <v>0</v>
      </c>
      <c r="N3443" s="70">
        <f>SUM($M$2085:M3443)/($A3443-273.15)</f>
        <v>0</v>
      </c>
      <c r="O3443" s="70">
        <f t="shared" si="400"/>
        <v>0</v>
      </c>
      <c r="P3443" s="70">
        <f t="shared" si="401"/>
        <v>0</v>
      </c>
      <c r="Q3443" s="70">
        <f t="shared" si="402"/>
        <v>0</v>
      </c>
      <c r="S3443" s="8" t="e">
        <f t="shared" si="403"/>
        <v>#DIV/0!</v>
      </c>
      <c r="U3443" s="8">
        <f t="shared" si="392"/>
        <v>35.400331832310165</v>
      </c>
      <c r="V3443" s="8">
        <f t="shared" si="404"/>
        <v>0</v>
      </c>
      <c r="W3443" s="70">
        <f>SUM($V$2085:V3443)/($A3443-273.15)</f>
        <v>0</v>
      </c>
      <c r="X3443" s="70">
        <f t="shared" si="405"/>
        <v>0</v>
      </c>
      <c r="Y3443" s="70">
        <f t="shared" si="406"/>
        <v>0</v>
      </c>
    </row>
    <row r="3444" spans="1:25" s="8" customFormat="1" x14ac:dyDescent="0.25">
      <c r="A3444" s="70">
        <f t="shared" si="407"/>
        <v>1633.15</v>
      </c>
      <c r="B3444" s="70">
        <f t="shared" si="390"/>
        <v>48.347841640140274</v>
      </c>
      <c r="C3444" s="70">
        <f t="shared" si="394"/>
        <v>36.720880198765521</v>
      </c>
      <c r="D3444" s="70">
        <f t="shared" si="391"/>
        <v>35.208792952110535</v>
      </c>
      <c r="E3444" s="70">
        <f t="shared" si="393"/>
        <v>36.720880198765521</v>
      </c>
      <c r="G3444" s="70">
        <f t="shared" si="395"/>
        <v>0</v>
      </c>
      <c r="H3444" s="70">
        <f>SUM(G$2085:$G3444)/($A3444-273.15)</f>
        <v>0</v>
      </c>
      <c r="I3444" s="70">
        <f t="shared" si="396"/>
        <v>0</v>
      </c>
      <c r="J3444" s="70">
        <f t="shared" si="397"/>
        <v>0</v>
      </c>
      <c r="K3444" s="70">
        <f t="shared" si="398"/>
        <v>0</v>
      </c>
      <c r="M3444" s="70">
        <f t="shared" si="399"/>
        <v>0</v>
      </c>
      <c r="N3444" s="70">
        <f>SUM($M$2085:M3444)/($A3444-273.15)</f>
        <v>0</v>
      </c>
      <c r="O3444" s="70">
        <f t="shared" si="400"/>
        <v>0</v>
      </c>
      <c r="P3444" s="70">
        <f t="shared" si="401"/>
        <v>0</v>
      </c>
      <c r="Q3444" s="70">
        <f t="shared" si="402"/>
        <v>0</v>
      </c>
      <c r="S3444" s="8" t="e">
        <f t="shared" si="403"/>
        <v>#DIV/0!</v>
      </c>
      <c r="U3444" s="8">
        <f t="shared" si="392"/>
        <v>35.402473534958553</v>
      </c>
      <c r="V3444" s="8">
        <f t="shared" si="404"/>
        <v>0</v>
      </c>
      <c r="W3444" s="70">
        <f>SUM($V$2085:V3444)/($A3444-273.15)</f>
        <v>0</v>
      </c>
      <c r="X3444" s="70">
        <f t="shared" si="405"/>
        <v>0</v>
      </c>
      <c r="Y3444" s="70">
        <f t="shared" si="406"/>
        <v>0</v>
      </c>
    </row>
    <row r="3445" spans="1:25" s="8" customFormat="1" x14ac:dyDescent="0.25">
      <c r="A3445" s="70">
        <f t="shared" si="407"/>
        <v>1634.15</v>
      </c>
      <c r="B3445" s="70">
        <f t="shared" si="390"/>
        <v>48.358209808245086</v>
      </c>
      <c r="C3445" s="70">
        <f t="shared" si="394"/>
        <v>36.723943392056583</v>
      </c>
      <c r="D3445" s="70">
        <f t="shared" si="391"/>
        <v>35.211565264080164</v>
      </c>
      <c r="E3445" s="70">
        <f t="shared" si="393"/>
        <v>36.723943392056583</v>
      </c>
      <c r="G3445" s="70">
        <f t="shared" si="395"/>
        <v>0</v>
      </c>
      <c r="H3445" s="70">
        <f>SUM(G$2085:$G3445)/($A3445-273.15)</f>
        <v>0</v>
      </c>
      <c r="I3445" s="70">
        <f t="shared" si="396"/>
        <v>0</v>
      </c>
      <c r="J3445" s="70">
        <f t="shared" si="397"/>
        <v>0</v>
      </c>
      <c r="K3445" s="70">
        <f t="shared" si="398"/>
        <v>0</v>
      </c>
      <c r="M3445" s="70">
        <f t="shared" si="399"/>
        <v>0</v>
      </c>
      <c r="N3445" s="70">
        <f>SUM($M$2085:M3445)/($A3445-273.15)</f>
        <v>0</v>
      </c>
      <c r="O3445" s="70">
        <f t="shared" si="400"/>
        <v>0</v>
      </c>
      <c r="P3445" s="70">
        <f t="shared" si="401"/>
        <v>0</v>
      </c>
      <c r="Q3445" s="70">
        <f t="shared" si="402"/>
        <v>0</v>
      </c>
      <c r="S3445" s="8" t="e">
        <f t="shared" si="403"/>
        <v>#DIV/0!</v>
      </c>
      <c r="U3445" s="8">
        <f t="shared" si="392"/>
        <v>35.404613227859251</v>
      </c>
      <c r="V3445" s="8">
        <f t="shared" si="404"/>
        <v>0</v>
      </c>
      <c r="W3445" s="70">
        <f>SUM($V$2085:V3445)/($A3445-273.15)</f>
        <v>0</v>
      </c>
      <c r="X3445" s="70">
        <f t="shared" si="405"/>
        <v>0</v>
      </c>
      <c r="Y3445" s="70">
        <f t="shared" si="406"/>
        <v>0</v>
      </c>
    </row>
    <row r="3446" spans="1:25" s="8" customFormat="1" x14ac:dyDescent="0.25">
      <c r="A3446" s="70">
        <f t="shared" si="407"/>
        <v>1635.15</v>
      </c>
      <c r="B3446" s="70">
        <f t="shared" si="390"/>
        <v>48.368562454889165</v>
      </c>
      <c r="C3446" s="70">
        <f t="shared" si="394"/>
        <v>36.727005574885872</v>
      </c>
      <c r="D3446" s="70">
        <f t="shared" si="391"/>
        <v>35.214332966301406</v>
      </c>
      <c r="E3446" s="70">
        <f t="shared" si="393"/>
        <v>36.727005574885872</v>
      </c>
      <c r="G3446" s="70">
        <f t="shared" si="395"/>
        <v>0</v>
      </c>
      <c r="H3446" s="70">
        <f>SUM(G$2085:$G3446)/($A3446-273.15)</f>
        <v>0</v>
      </c>
      <c r="I3446" s="70">
        <f t="shared" si="396"/>
        <v>0</v>
      </c>
      <c r="J3446" s="70">
        <f t="shared" si="397"/>
        <v>0</v>
      </c>
      <c r="K3446" s="70">
        <f t="shared" si="398"/>
        <v>0</v>
      </c>
      <c r="M3446" s="70">
        <f t="shared" si="399"/>
        <v>0</v>
      </c>
      <c r="N3446" s="70">
        <f>SUM($M$2085:M3446)/($A3446-273.15)</f>
        <v>0</v>
      </c>
      <c r="O3446" s="70">
        <f t="shared" si="400"/>
        <v>0</v>
      </c>
      <c r="P3446" s="70">
        <f t="shared" si="401"/>
        <v>0</v>
      </c>
      <c r="Q3446" s="70">
        <f t="shared" si="402"/>
        <v>0</v>
      </c>
      <c r="S3446" s="8" t="e">
        <f t="shared" si="403"/>
        <v>#DIV/0!</v>
      </c>
      <c r="U3446" s="8">
        <f t="shared" si="392"/>
        <v>35.40675091479244</v>
      </c>
      <c r="V3446" s="8">
        <f t="shared" si="404"/>
        <v>0</v>
      </c>
      <c r="W3446" s="70">
        <f>SUM($V$2085:V3446)/($A3446-273.15)</f>
        <v>0</v>
      </c>
      <c r="X3446" s="70">
        <f t="shared" si="405"/>
        <v>0</v>
      </c>
      <c r="Y3446" s="70">
        <f t="shared" si="406"/>
        <v>0</v>
      </c>
    </row>
    <row r="3447" spans="1:25" s="8" customFormat="1" x14ac:dyDescent="0.25">
      <c r="A3447" s="70">
        <f t="shared" si="407"/>
        <v>1636.15</v>
      </c>
      <c r="B3447" s="70">
        <f t="shared" si="390"/>
        <v>48.378899617127395</v>
      </c>
      <c r="C3447" s="70">
        <f t="shared" si="394"/>
        <v>36.730066747841065</v>
      </c>
      <c r="D3447" s="70">
        <f t="shared" si="391"/>
        <v>35.21709607004054</v>
      </c>
      <c r="E3447" s="70">
        <f t="shared" si="393"/>
        <v>36.730066747841065</v>
      </c>
      <c r="G3447" s="70">
        <f t="shared" si="395"/>
        <v>0</v>
      </c>
      <c r="H3447" s="70">
        <f>SUM(G$2085:$G3447)/($A3447-273.15)</f>
        <v>0</v>
      </c>
      <c r="I3447" s="70">
        <f t="shared" si="396"/>
        <v>0</v>
      </c>
      <c r="J3447" s="70">
        <f t="shared" si="397"/>
        <v>0</v>
      </c>
      <c r="K3447" s="70">
        <f t="shared" si="398"/>
        <v>0</v>
      </c>
      <c r="M3447" s="70">
        <f t="shared" si="399"/>
        <v>0</v>
      </c>
      <c r="N3447" s="70">
        <f>SUM($M$2085:M3447)/($A3447-273.15)</f>
        <v>0</v>
      </c>
      <c r="O3447" s="70">
        <f t="shared" si="400"/>
        <v>0</v>
      </c>
      <c r="P3447" s="70">
        <f t="shared" si="401"/>
        <v>0</v>
      </c>
      <c r="Q3447" s="70">
        <f t="shared" si="402"/>
        <v>0</v>
      </c>
      <c r="S3447" s="8" t="e">
        <f t="shared" si="403"/>
        <v>#DIV/0!</v>
      </c>
      <c r="U3447" s="8">
        <f t="shared" si="392"/>
        <v>35.408886599526681</v>
      </c>
      <c r="V3447" s="8">
        <f t="shared" si="404"/>
        <v>0</v>
      </c>
      <c r="W3447" s="70">
        <f>SUM($V$2085:V3447)/($A3447-273.15)</f>
        <v>0</v>
      </c>
      <c r="X3447" s="70">
        <f t="shared" si="405"/>
        <v>0</v>
      </c>
      <c r="Y3447" s="70">
        <f t="shared" si="406"/>
        <v>0</v>
      </c>
    </row>
    <row r="3448" spans="1:25" s="8" customFormat="1" x14ac:dyDescent="0.25">
      <c r="A3448" s="70">
        <f t="shared" si="407"/>
        <v>1637.15</v>
      </c>
      <c r="B3448" s="70">
        <f t="shared" si="390"/>
        <v>48.389221331901489</v>
      </c>
      <c r="C3448" s="70">
        <f t="shared" si="394"/>
        <v>36.733126911508059</v>
      </c>
      <c r="D3448" s="70">
        <f t="shared" si="391"/>
        <v>35.219854586529479</v>
      </c>
      <c r="E3448" s="70">
        <f t="shared" si="393"/>
        <v>36.733126911508059</v>
      </c>
      <c r="G3448" s="70">
        <f t="shared" si="395"/>
        <v>0</v>
      </c>
      <c r="H3448" s="70">
        <f>SUM(G$2085:$G3448)/($A3448-273.15)</f>
        <v>0</v>
      </c>
      <c r="I3448" s="70">
        <f t="shared" si="396"/>
        <v>0</v>
      </c>
      <c r="J3448" s="70">
        <f t="shared" si="397"/>
        <v>0</v>
      </c>
      <c r="K3448" s="70">
        <f t="shared" si="398"/>
        <v>0</v>
      </c>
      <c r="M3448" s="70">
        <f t="shared" si="399"/>
        <v>0</v>
      </c>
      <c r="N3448" s="70">
        <f>SUM($M$2085:M3448)/($A3448-273.15)</f>
        <v>0</v>
      </c>
      <c r="O3448" s="70">
        <f t="shared" si="400"/>
        <v>0</v>
      </c>
      <c r="P3448" s="70">
        <f t="shared" si="401"/>
        <v>0</v>
      </c>
      <c r="Q3448" s="70">
        <f t="shared" si="402"/>
        <v>0</v>
      </c>
      <c r="S3448" s="8" t="e">
        <f t="shared" si="403"/>
        <v>#DIV/0!</v>
      </c>
      <c r="U3448" s="8">
        <f t="shared" si="392"/>
        <v>35.411020285819085</v>
      </c>
      <c r="V3448" s="8">
        <f t="shared" si="404"/>
        <v>0</v>
      </c>
      <c r="W3448" s="70">
        <f>SUM($V$2085:V3448)/($A3448-273.15)</f>
        <v>0</v>
      </c>
      <c r="X3448" s="70">
        <f t="shared" si="405"/>
        <v>0</v>
      </c>
      <c r="Y3448" s="70">
        <f t="shared" si="406"/>
        <v>0</v>
      </c>
    </row>
    <row r="3449" spans="1:25" s="8" customFormat="1" x14ac:dyDescent="0.25">
      <c r="A3449" s="70">
        <f t="shared" si="407"/>
        <v>1638.15</v>
      </c>
      <c r="B3449" s="70">
        <f t="shared" si="390"/>
        <v>48.399527636040446</v>
      </c>
      <c r="C3449" s="70">
        <f t="shared" si="394"/>
        <v>36.736186066470964</v>
      </c>
      <c r="D3449" s="70">
        <f t="shared" si="391"/>
        <v>35.222608526965857</v>
      </c>
      <c r="E3449" s="70">
        <f t="shared" si="393"/>
        <v>36.736186066470964</v>
      </c>
      <c r="G3449" s="70">
        <f t="shared" si="395"/>
        <v>0</v>
      </c>
      <c r="H3449" s="70">
        <f>SUM(G$2085:$G3449)/($A3449-273.15)</f>
        <v>0</v>
      </c>
      <c r="I3449" s="70">
        <f t="shared" si="396"/>
        <v>0</v>
      </c>
      <c r="J3449" s="70">
        <f t="shared" si="397"/>
        <v>0</v>
      </c>
      <c r="K3449" s="70">
        <f t="shared" si="398"/>
        <v>0</v>
      </c>
      <c r="M3449" s="70">
        <f t="shared" si="399"/>
        <v>0</v>
      </c>
      <c r="N3449" s="70">
        <f>SUM($M$2085:M3449)/($A3449-273.15)</f>
        <v>0</v>
      </c>
      <c r="O3449" s="70">
        <f t="shared" si="400"/>
        <v>0</v>
      </c>
      <c r="P3449" s="70">
        <f t="shared" si="401"/>
        <v>0</v>
      </c>
      <c r="Q3449" s="70">
        <f t="shared" si="402"/>
        <v>0</v>
      </c>
      <c r="S3449" s="8" t="e">
        <f t="shared" si="403"/>
        <v>#DIV/0!</v>
      </c>
      <c r="U3449" s="8">
        <f t="shared" si="392"/>
        <v>35.413151977415268</v>
      </c>
      <c r="V3449" s="8">
        <f t="shared" si="404"/>
        <v>0</v>
      </c>
      <c r="W3449" s="70">
        <f>SUM($V$2085:V3449)/($A3449-273.15)</f>
        <v>0</v>
      </c>
      <c r="X3449" s="70">
        <f t="shared" si="405"/>
        <v>0</v>
      </c>
      <c r="Y3449" s="70">
        <f t="shared" si="406"/>
        <v>0</v>
      </c>
    </row>
    <row r="3450" spans="1:25" s="8" customFormat="1" x14ac:dyDescent="0.25">
      <c r="A3450" s="70">
        <f t="shared" si="407"/>
        <v>1639.15</v>
      </c>
      <c r="B3450" s="70">
        <f t="shared" si="390"/>
        <v>48.409818566260981</v>
      </c>
      <c r="C3450" s="70">
        <f t="shared" si="394"/>
        <v>36.739244213312105</v>
      </c>
      <c r="D3450" s="70">
        <f t="shared" si="391"/>
        <v>35.225357902513153</v>
      </c>
      <c r="E3450" s="70">
        <f t="shared" si="393"/>
        <v>36.739244213312105</v>
      </c>
      <c r="G3450" s="70">
        <f t="shared" si="395"/>
        <v>0</v>
      </c>
      <c r="H3450" s="70">
        <f>SUM(G$2085:$G3450)/($A3450-273.15)</f>
        <v>0</v>
      </c>
      <c r="I3450" s="70">
        <f t="shared" si="396"/>
        <v>0</v>
      </c>
      <c r="J3450" s="70">
        <f t="shared" si="397"/>
        <v>0</v>
      </c>
      <c r="K3450" s="70">
        <f t="shared" si="398"/>
        <v>0</v>
      </c>
      <c r="M3450" s="70">
        <f t="shared" si="399"/>
        <v>0</v>
      </c>
      <c r="N3450" s="70">
        <f>SUM($M$2085:M3450)/($A3450-273.15)</f>
        <v>0</v>
      </c>
      <c r="O3450" s="70">
        <f t="shared" si="400"/>
        <v>0</v>
      </c>
      <c r="P3450" s="70">
        <f t="shared" si="401"/>
        <v>0</v>
      </c>
      <c r="Q3450" s="70">
        <f t="shared" si="402"/>
        <v>0</v>
      </c>
      <c r="S3450" s="8" t="e">
        <f t="shared" si="403"/>
        <v>#DIV/0!</v>
      </c>
      <c r="U3450" s="8">
        <f t="shared" si="392"/>
        <v>35.415281678049432</v>
      </c>
      <c r="V3450" s="8">
        <f t="shared" si="404"/>
        <v>0</v>
      </c>
      <c r="W3450" s="70">
        <f>SUM($V$2085:V3450)/($A3450-273.15)</f>
        <v>0</v>
      </c>
      <c r="X3450" s="70">
        <f t="shared" si="405"/>
        <v>0</v>
      </c>
      <c r="Y3450" s="70">
        <f t="shared" si="406"/>
        <v>0</v>
      </c>
    </row>
    <row r="3451" spans="1:25" s="8" customFormat="1" x14ac:dyDescent="0.25">
      <c r="A3451" s="70">
        <f t="shared" si="407"/>
        <v>1640.15</v>
      </c>
      <c r="B3451" s="70">
        <f t="shared" si="390"/>
        <v>48.42009415916786</v>
      </c>
      <c r="C3451" s="70">
        <f t="shared" si="394"/>
        <v>36.74230135261206</v>
      </c>
      <c r="D3451" s="70">
        <f t="shared" si="391"/>
        <v>35.228102724300832</v>
      </c>
      <c r="E3451" s="70">
        <f t="shared" si="393"/>
        <v>36.74230135261206</v>
      </c>
      <c r="G3451" s="70">
        <f t="shared" si="395"/>
        <v>0</v>
      </c>
      <c r="H3451" s="70">
        <f>SUM(G$2085:$G3451)/($A3451-273.15)</f>
        <v>0</v>
      </c>
      <c r="I3451" s="70">
        <f t="shared" si="396"/>
        <v>0</v>
      </c>
      <c r="J3451" s="70">
        <f t="shared" si="397"/>
        <v>0</v>
      </c>
      <c r="K3451" s="70">
        <f t="shared" si="398"/>
        <v>0</v>
      </c>
      <c r="M3451" s="70">
        <f t="shared" si="399"/>
        <v>0</v>
      </c>
      <c r="N3451" s="70">
        <f>SUM($M$2085:M3451)/($A3451-273.15)</f>
        <v>0</v>
      </c>
      <c r="O3451" s="70">
        <f t="shared" si="400"/>
        <v>0</v>
      </c>
      <c r="P3451" s="70">
        <f t="shared" si="401"/>
        <v>0</v>
      </c>
      <c r="Q3451" s="70">
        <f t="shared" si="402"/>
        <v>0</v>
      </c>
      <c r="S3451" s="8" t="e">
        <f t="shared" si="403"/>
        <v>#DIV/0!</v>
      </c>
      <c r="U3451" s="8">
        <f t="shared" si="392"/>
        <v>35.417409391444387</v>
      </c>
      <c r="V3451" s="8">
        <f t="shared" si="404"/>
        <v>0</v>
      </c>
      <c r="W3451" s="70">
        <f>SUM($V$2085:V3451)/($A3451-273.15)</f>
        <v>0</v>
      </c>
      <c r="X3451" s="70">
        <f t="shared" si="405"/>
        <v>0</v>
      </c>
      <c r="Y3451" s="70">
        <f t="shared" si="406"/>
        <v>0</v>
      </c>
    </row>
    <row r="3452" spans="1:25" s="8" customFormat="1" x14ac:dyDescent="0.25">
      <c r="A3452" s="70">
        <f t="shared" si="407"/>
        <v>1641.15</v>
      </c>
      <c r="B3452" s="70">
        <f t="shared" si="390"/>
        <v>48.430354451254431</v>
      </c>
      <c r="C3452" s="70">
        <f t="shared" si="394"/>
        <v>36.745357484949587</v>
      </c>
      <c r="D3452" s="70">
        <f t="shared" si="391"/>
        <v>35.230843003424461</v>
      </c>
      <c r="E3452" s="70">
        <f t="shared" si="393"/>
        <v>36.745357484949587</v>
      </c>
      <c r="G3452" s="70">
        <f t="shared" si="395"/>
        <v>0</v>
      </c>
      <c r="H3452" s="70">
        <f>SUM(G$2085:$G3452)/($A3452-273.15)</f>
        <v>0</v>
      </c>
      <c r="I3452" s="70">
        <f t="shared" si="396"/>
        <v>0</v>
      </c>
      <c r="J3452" s="70">
        <f t="shared" si="397"/>
        <v>0</v>
      </c>
      <c r="K3452" s="70">
        <f t="shared" si="398"/>
        <v>0</v>
      </c>
      <c r="M3452" s="70">
        <f t="shared" si="399"/>
        <v>0</v>
      </c>
      <c r="N3452" s="70">
        <f>SUM($M$2085:M3452)/($A3452-273.15)</f>
        <v>0</v>
      </c>
      <c r="O3452" s="70">
        <f t="shared" si="400"/>
        <v>0</v>
      </c>
      <c r="P3452" s="70">
        <f t="shared" si="401"/>
        <v>0</v>
      </c>
      <c r="Q3452" s="70">
        <f t="shared" si="402"/>
        <v>0</v>
      </c>
      <c r="S3452" s="8" t="e">
        <f t="shared" si="403"/>
        <v>#DIV/0!</v>
      </c>
      <c r="U3452" s="8">
        <f t="shared" si="392"/>
        <v>35.419535121311625</v>
      </c>
      <c r="V3452" s="8">
        <f t="shared" si="404"/>
        <v>0</v>
      </c>
      <c r="W3452" s="70">
        <f>SUM($V$2085:V3452)/($A3452-273.15)</f>
        <v>0</v>
      </c>
      <c r="X3452" s="70">
        <f t="shared" si="405"/>
        <v>0</v>
      </c>
      <c r="Y3452" s="70">
        <f t="shared" si="406"/>
        <v>0</v>
      </c>
    </row>
    <row r="3453" spans="1:25" s="8" customFormat="1" x14ac:dyDescent="0.25">
      <c r="A3453" s="70">
        <f t="shared" si="407"/>
        <v>1642.15</v>
      </c>
      <c r="B3453" s="70">
        <f t="shared" si="390"/>
        <v>48.440599478902911</v>
      </c>
      <c r="C3453" s="70">
        <f t="shared" si="394"/>
        <v>36.748412610901724</v>
      </c>
      <c r="D3453" s="70">
        <f t="shared" si="391"/>
        <v>35.233578750945831</v>
      </c>
      <c r="E3453" s="70">
        <f t="shared" si="393"/>
        <v>36.748412610901724</v>
      </c>
      <c r="G3453" s="70">
        <f t="shared" si="395"/>
        <v>0</v>
      </c>
      <c r="H3453" s="70">
        <f>SUM(G$2085:$G3453)/($A3453-273.15)</f>
        <v>0</v>
      </c>
      <c r="I3453" s="70">
        <f t="shared" si="396"/>
        <v>0</v>
      </c>
      <c r="J3453" s="70">
        <f t="shared" si="397"/>
        <v>0</v>
      </c>
      <c r="K3453" s="70">
        <f t="shared" si="398"/>
        <v>0</v>
      </c>
      <c r="M3453" s="70">
        <f t="shared" si="399"/>
        <v>0</v>
      </c>
      <c r="N3453" s="70">
        <f>SUM($M$2085:M3453)/($A3453-273.15)</f>
        <v>0</v>
      </c>
      <c r="O3453" s="70">
        <f t="shared" si="400"/>
        <v>0</v>
      </c>
      <c r="P3453" s="70">
        <f t="shared" si="401"/>
        <v>0</v>
      </c>
      <c r="Q3453" s="70">
        <f t="shared" si="402"/>
        <v>0</v>
      </c>
      <c r="S3453" s="8" t="e">
        <f t="shared" si="403"/>
        <v>#DIV/0!</v>
      </c>
      <c r="U3453" s="8">
        <f t="shared" si="392"/>
        <v>35.42165887135134</v>
      </c>
      <c r="V3453" s="8">
        <f t="shared" si="404"/>
        <v>0</v>
      </c>
      <c r="W3453" s="70">
        <f>SUM($V$2085:V3453)/($A3453-273.15)</f>
        <v>0</v>
      </c>
      <c r="X3453" s="70">
        <f t="shared" si="405"/>
        <v>0</v>
      </c>
      <c r="Y3453" s="70">
        <f t="shared" si="406"/>
        <v>0</v>
      </c>
    </row>
    <row r="3454" spans="1:25" s="8" customFormat="1" x14ac:dyDescent="0.25">
      <c r="A3454" s="70">
        <f t="shared" si="407"/>
        <v>1643.15</v>
      </c>
      <c r="B3454" s="70">
        <f t="shared" si="390"/>
        <v>48.450829278384852</v>
      </c>
      <c r="C3454" s="70">
        <f t="shared" si="394"/>
        <v>36.751466731043735</v>
      </c>
      <c r="D3454" s="70">
        <f t="shared" si="391"/>
        <v>35.236309977893086</v>
      </c>
      <c r="E3454" s="70">
        <f t="shared" si="393"/>
        <v>36.751466731043735</v>
      </c>
      <c r="G3454" s="70">
        <f t="shared" si="395"/>
        <v>0</v>
      </c>
      <c r="H3454" s="70">
        <f>SUM(G$2085:$G3454)/($A3454-273.15)</f>
        <v>0</v>
      </c>
      <c r="I3454" s="70">
        <f t="shared" si="396"/>
        <v>0</v>
      </c>
      <c r="J3454" s="70">
        <f t="shared" si="397"/>
        <v>0</v>
      </c>
      <c r="K3454" s="70">
        <f t="shared" si="398"/>
        <v>0</v>
      </c>
      <c r="M3454" s="70">
        <f t="shared" si="399"/>
        <v>0</v>
      </c>
      <c r="N3454" s="70">
        <f>SUM($M$2085:M3454)/($A3454-273.15)</f>
        <v>0</v>
      </c>
      <c r="O3454" s="70">
        <f t="shared" si="400"/>
        <v>0</v>
      </c>
      <c r="P3454" s="70">
        <f t="shared" si="401"/>
        <v>0</v>
      </c>
      <c r="Q3454" s="70">
        <f t="shared" si="402"/>
        <v>0</v>
      </c>
      <c r="S3454" s="8" t="e">
        <f t="shared" si="403"/>
        <v>#DIV/0!</v>
      </c>
      <c r="U3454" s="8">
        <f t="shared" si="392"/>
        <v>35.423780645252457</v>
      </c>
      <c r="V3454" s="8">
        <f t="shared" si="404"/>
        <v>0</v>
      </c>
      <c r="W3454" s="70">
        <f>SUM($V$2085:V3454)/($A3454-273.15)</f>
        <v>0</v>
      </c>
      <c r="X3454" s="70">
        <f t="shared" si="405"/>
        <v>0</v>
      </c>
      <c r="Y3454" s="70">
        <f t="shared" si="406"/>
        <v>0</v>
      </c>
    </row>
    <row r="3455" spans="1:25" s="8" customFormat="1" x14ac:dyDescent="0.25">
      <c r="A3455" s="70">
        <f t="shared" si="407"/>
        <v>1644.15</v>
      </c>
      <c r="B3455" s="70">
        <f t="shared" si="390"/>
        <v>48.461043885861535</v>
      </c>
      <c r="C3455" s="70">
        <f t="shared" si="394"/>
        <v>36.754519845949147</v>
      </c>
      <c r="D3455" s="70">
        <f t="shared" si="391"/>
        <v>35.239036695260836</v>
      </c>
      <c r="E3455" s="70">
        <f t="shared" si="393"/>
        <v>36.754519845949147</v>
      </c>
      <c r="G3455" s="70">
        <f t="shared" si="395"/>
        <v>0</v>
      </c>
      <c r="H3455" s="70">
        <f>SUM(G$2085:$G3455)/($A3455-273.15)</f>
        <v>0</v>
      </c>
      <c r="I3455" s="70">
        <f t="shared" si="396"/>
        <v>0</v>
      </c>
      <c r="J3455" s="70">
        <f t="shared" si="397"/>
        <v>0</v>
      </c>
      <c r="K3455" s="70">
        <f t="shared" si="398"/>
        <v>0</v>
      </c>
      <c r="M3455" s="70">
        <f t="shared" si="399"/>
        <v>0</v>
      </c>
      <c r="N3455" s="70">
        <f>SUM($M$2085:M3455)/($A3455-273.15)</f>
        <v>0</v>
      </c>
      <c r="O3455" s="70">
        <f t="shared" si="400"/>
        <v>0</v>
      </c>
      <c r="P3455" s="70">
        <f t="shared" si="401"/>
        <v>0</v>
      </c>
      <c r="Q3455" s="70">
        <f t="shared" si="402"/>
        <v>0</v>
      </c>
      <c r="S3455" s="8" t="e">
        <f t="shared" si="403"/>
        <v>#DIV/0!</v>
      </c>
      <c r="U3455" s="8">
        <f t="shared" si="392"/>
        <v>35.42590044669268</v>
      </c>
      <c r="V3455" s="8">
        <f t="shared" si="404"/>
        <v>0</v>
      </c>
      <c r="W3455" s="70">
        <f>SUM($V$2085:V3455)/($A3455-273.15)</f>
        <v>0</v>
      </c>
      <c r="X3455" s="70">
        <f t="shared" si="405"/>
        <v>0</v>
      </c>
      <c r="Y3455" s="70">
        <f t="shared" si="406"/>
        <v>0</v>
      </c>
    </row>
    <row r="3456" spans="1:25" s="8" customFormat="1" x14ac:dyDescent="0.25">
      <c r="A3456" s="70">
        <f t="shared" si="407"/>
        <v>1645.15</v>
      </c>
      <c r="B3456" s="70">
        <f t="shared" si="390"/>
        <v>48.471243337384394</v>
      </c>
      <c r="C3456" s="70">
        <f t="shared" si="394"/>
        <v>36.757571956189729</v>
      </c>
      <c r="D3456" s="70">
        <f t="shared" si="391"/>
        <v>35.241758914010298</v>
      </c>
      <c r="E3456" s="70">
        <f t="shared" si="393"/>
        <v>36.757571956189729</v>
      </c>
      <c r="G3456" s="70">
        <f t="shared" si="395"/>
        <v>0</v>
      </c>
      <c r="H3456" s="70">
        <f>SUM(G$2085:$G3456)/($A3456-273.15)</f>
        <v>0</v>
      </c>
      <c r="I3456" s="70">
        <f t="shared" si="396"/>
        <v>0</v>
      </c>
      <c r="J3456" s="70">
        <f t="shared" si="397"/>
        <v>0</v>
      </c>
      <c r="K3456" s="70">
        <f t="shared" si="398"/>
        <v>0</v>
      </c>
      <c r="M3456" s="70">
        <f t="shared" si="399"/>
        <v>0</v>
      </c>
      <c r="N3456" s="70">
        <f>SUM($M$2085:M3456)/($A3456-273.15)</f>
        <v>0</v>
      </c>
      <c r="O3456" s="70">
        <f t="shared" si="400"/>
        <v>0</v>
      </c>
      <c r="P3456" s="70">
        <f t="shared" si="401"/>
        <v>0</v>
      </c>
      <c r="Q3456" s="70">
        <f t="shared" si="402"/>
        <v>0</v>
      </c>
      <c r="S3456" s="8" t="e">
        <f t="shared" si="403"/>
        <v>#DIV/0!</v>
      </c>
      <c r="U3456" s="8">
        <f t="shared" si="392"/>
        <v>35.428018279338545</v>
      </c>
      <c r="V3456" s="8">
        <f t="shared" si="404"/>
        <v>0</v>
      </c>
      <c r="W3456" s="70">
        <f>SUM($V$2085:V3456)/($A3456-273.15)</f>
        <v>0</v>
      </c>
      <c r="X3456" s="70">
        <f t="shared" si="405"/>
        <v>0</v>
      </c>
      <c r="Y3456" s="70">
        <f t="shared" si="406"/>
        <v>0</v>
      </c>
    </row>
    <row r="3457" spans="1:25" s="8" customFormat="1" x14ac:dyDescent="0.25">
      <c r="A3457" s="70">
        <f t="shared" si="407"/>
        <v>1646.15</v>
      </c>
      <c r="B3457" s="70">
        <f t="shared" si="390"/>
        <v>48.48142766889535</v>
      </c>
      <c r="C3457" s="70">
        <f t="shared" si="394"/>
        <v>36.760623062335533</v>
      </c>
      <c r="D3457" s="70">
        <f t="shared" si="391"/>
        <v>35.24447664506939</v>
      </c>
      <c r="E3457" s="70">
        <f t="shared" si="393"/>
        <v>36.760623062335533</v>
      </c>
      <c r="G3457" s="70">
        <f t="shared" si="395"/>
        <v>0</v>
      </c>
      <c r="H3457" s="70">
        <f>SUM(G$2085:$G3457)/($A3457-273.15)</f>
        <v>0</v>
      </c>
      <c r="I3457" s="70">
        <f t="shared" si="396"/>
        <v>0</v>
      </c>
      <c r="J3457" s="70">
        <f t="shared" si="397"/>
        <v>0</v>
      </c>
      <c r="K3457" s="70">
        <f t="shared" si="398"/>
        <v>0</v>
      </c>
      <c r="M3457" s="70">
        <f t="shared" si="399"/>
        <v>0</v>
      </c>
      <c r="N3457" s="70">
        <f>SUM($M$2085:M3457)/($A3457-273.15)</f>
        <v>0</v>
      </c>
      <c r="O3457" s="70">
        <f t="shared" si="400"/>
        <v>0</v>
      </c>
      <c r="P3457" s="70">
        <f t="shared" si="401"/>
        <v>0</v>
      </c>
      <c r="Q3457" s="70">
        <f t="shared" si="402"/>
        <v>0</v>
      </c>
      <c r="S3457" s="8" t="e">
        <f t="shared" si="403"/>
        <v>#DIV/0!</v>
      </c>
      <c r="U3457" s="8">
        <f t="shared" si="392"/>
        <v>35.430134146845489</v>
      </c>
      <c r="V3457" s="8">
        <f t="shared" si="404"/>
        <v>0</v>
      </c>
      <c r="W3457" s="70">
        <f>SUM($V$2085:V3457)/($A3457-273.15)</f>
        <v>0</v>
      </c>
      <c r="X3457" s="70">
        <f t="shared" si="405"/>
        <v>0</v>
      </c>
      <c r="Y3457" s="70">
        <f t="shared" si="406"/>
        <v>0</v>
      </c>
    </row>
    <row r="3458" spans="1:25" s="8" customFormat="1" x14ac:dyDescent="0.25">
      <c r="A3458" s="70">
        <f t="shared" si="407"/>
        <v>1647.15</v>
      </c>
      <c r="B3458" s="70">
        <f t="shared" si="390"/>
        <v>48.491596916227287</v>
      </c>
      <c r="C3458" s="70">
        <f t="shared" si="394"/>
        <v>36.763673164954866</v>
      </c>
      <c r="D3458" s="70">
        <f t="shared" si="391"/>
        <v>35.247189899332888</v>
      </c>
      <c r="E3458" s="70">
        <f t="shared" si="393"/>
        <v>36.763673164954866</v>
      </c>
      <c r="G3458" s="70">
        <f t="shared" si="395"/>
        <v>0</v>
      </c>
      <c r="H3458" s="70">
        <f>SUM(G$2085:$G3458)/($A3458-273.15)</f>
        <v>0</v>
      </c>
      <c r="I3458" s="70">
        <f t="shared" si="396"/>
        <v>0</v>
      </c>
      <c r="J3458" s="70">
        <f t="shared" si="397"/>
        <v>0</v>
      </c>
      <c r="K3458" s="70">
        <f t="shared" si="398"/>
        <v>0</v>
      </c>
      <c r="M3458" s="70">
        <f t="shared" si="399"/>
        <v>0</v>
      </c>
      <c r="N3458" s="70">
        <f>SUM($M$2085:M3458)/($A3458-273.15)</f>
        <v>0</v>
      </c>
      <c r="O3458" s="70">
        <f t="shared" si="400"/>
        <v>0</v>
      </c>
      <c r="P3458" s="70">
        <f t="shared" si="401"/>
        <v>0</v>
      </c>
      <c r="Q3458" s="70">
        <f t="shared" si="402"/>
        <v>0</v>
      </c>
      <c r="S3458" s="8" t="e">
        <f t="shared" si="403"/>
        <v>#DIV/0!</v>
      </c>
      <c r="U3458" s="8">
        <f t="shared" si="392"/>
        <v>35.432248052857801</v>
      </c>
      <c r="V3458" s="8">
        <f t="shared" si="404"/>
        <v>0</v>
      </c>
      <c r="W3458" s="70">
        <f>SUM($V$2085:V3458)/($A3458-273.15)</f>
        <v>0</v>
      </c>
      <c r="X3458" s="70">
        <f t="shared" si="405"/>
        <v>0</v>
      </c>
      <c r="Y3458" s="70">
        <f t="shared" si="406"/>
        <v>0</v>
      </c>
    </row>
    <row r="3459" spans="1:25" s="8" customFormat="1" x14ac:dyDescent="0.25">
      <c r="A3459" s="70">
        <f t="shared" si="407"/>
        <v>1648.15</v>
      </c>
      <c r="B3459" s="70">
        <f t="shared" si="390"/>
        <v>48.501751115104433</v>
      </c>
      <c r="C3459" s="70">
        <f t="shared" si="394"/>
        <v>36.766722264614316</v>
      </c>
      <c r="D3459" s="70">
        <f t="shared" si="391"/>
        <v>35.249898687662501</v>
      </c>
      <c r="E3459" s="70">
        <f t="shared" si="393"/>
        <v>36.766722264614316</v>
      </c>
      <c r="G3459" s="70">
        <f t="shared" si="395"/>
        <v>0</v>
      </c>
      <c r="H3459" s="70">
        <f>SUM(G$2085:$G3459)/($A3459-273.15)</f>
        <v>0</v>
      </c>
      <c r="I3459" s="70">
        <f t="shared" si="396"/>
        <v>0</v>
      </c>
      <c r="J3459" s="70">
        <f t="shared" si="397"/>
        <v>0</v>
      </c>
      <c r="K3459" s="70">
        <f t="shared" si="398"/>
        <v>0</v>
      </c>
      <c r="M3459" s="70">
        <f t="shared" si="399"/>
        <v>0</v>
      </c>
      <c r="N3459" s="70">
        <f>SUM($M$2085:M3459)/($A3459-273.15)</f>
        <v>0</v>
      </c>
      <c r="O3459" s="70">
        <f t="shared" si="400"/>
        <v>0</v>
      </c>
      <c r="P3459" s="70">
        <f t="shared" si="401"/>
        <v>0</v>
      </c>
      <c r="Q3459" s="70">
        <f t="shared" si="402"/>
        <v>0</v>
      </c>
      <c r="S3459" s="8" t="e">
        <f t="shared" si="403"/>
        <v>#DIV/0!</v>
      </c>
      <c r="U3459" s="8">
        <f t="shared" si="392"/>
        <v>35.434360001008748</v>
      </c>
      <c r="V3459" s="8">
        <f t="shared" si="404"/>
        <v>0</v>
      </c>
      <c r="W3459" s="70">
        <f>SUM($V$2085:V3459)/($A3459-273.15)</f>
        <v>0</v>
      </c>
      <c r="X3459" s="70">
        <f t="shared" si="405"/>
        <v>0</v>
      </c>
      <c r="Y3459" s="70">
        <f t="shared" si="406"/>
        <v>0</v>
      </c>
    </row>
    <row r="3460" spans="1:25" s="8" customFormat="1" x14ac:dyDescent="0.25">
      <c r="A3460" s="70">
        <f t="shared" si="407"/>
        <v>1649.15</v>
      </c>
      <c r="B3460" s="70">
        <f t="shared" si="390"/>
        <v>48.511890301142685</v>
      </c>
      <c r="C3460" s="70">
        <f t="shared" si="394"/>
        <v>36.769770361878756</v>
      </c>
      <c r="D3460" s="70">
        <f t="shared" si="391"/>
        <v>35.252603020887044</v>
      </c>
      <c r="E3460" s="70">
        <f t="shared" si="393"/>
        <v>36.769770361878756</v>
      </c>
      <c r="G3460" s="70">
        <f t="shared" si="395"/>
        <v>0</v>
      </c>
      <c r="H3460" s="70">
        <f>SUM(G$2085:$G3460)/($A3460-273.15)</f>
        <v>0</v>
      </c>
      <c r="I3460" s="70">
        <f t="shared" si="396"/>
        <v>0</v>
      </c>
      <c r="J3460" s="70">
        <f t="shared" si="397"/>
        <v>0</v>
      </c>
      <c r="K3460" s="70">
        <f t="shared" si="398"/>
        <v>0</v>
      </c>
      <c r="M3460" s="70">
        <f t="shared" si="399"/>
        <v>0</v>
      </c>
      <c r="N3460" s="70">
        <f>SUM($M$2085:M3460)/($A3460-273.15)</f>
        <v>0</v>
      </c>
      <c r="O3460" s="70">
        <f t="shared" si="400"/>
        <v>0</v>
      </c>
      <c r="P3460" s="70">
        <f t="shared" si="401"/>
        <v>0</v>
      </c>
      <c r="Q3460" s="70">
        <f t="shared" si="402"/>
        <v>0</v>
      </c>
      <c r="S3460" s="8" t="e">
        <f t="shared" si="403"/>
        <v>#DIV/0!</v>
      </c>
      <c r="U3460" s="8">
        <f t="shared" si="392"/>
        <v>35.436469994920593</v>
      </c>
      <c r="V3460" s="8">
        <f t="shared" si="404"/>
        <v>0</v>
      </c>
      <c r="W3460" s="70">
        <f>SUM($V$2085:V3460)/($A3460-273.15)</f>
        <v>0</v>
      </c>
      <c r="X3460" s="70">
        <f t="shared" si="405"/>
        <v>0</v>
      </c>
      <c r="Y3460" s="70">
        <f t="shared" si="406"/>
        <v>0</v>
      </c>
    </row>
    <row r="3461" spans="1:25" s="8" customFormat="1" x14ac:dyDescent="0.25">
      <c r="A3461" s="70">
        <f t="shared" si="407"/>
        <v>1650.15</v>
      </c>
      <c r="B3461" s="70">
        <f t="shared" si="390"/>
        <v>48.522014509850095</v>
      </c>
      <c r="C3461" s="70">
        <f t="shared" si="394"/>
        <v>36.772817457311341</v>
      </c>
      <c r="D3461" s="70">
        <f t="shared" si="391"/>
        <v>35.255302909802509</v>
      </c>
      <c r="E3461" s="70">
        <f t="shared" si="393"/>
        <v>36.772817457311341</v>
      </c>
      <c r="G3461" s="70">
        <f t="shared" si="395"/>
        <v>0</v>
      </c>
      <c r="H3461" s="70">
        <f>SUM(G$2085:$G3461)/($A3461-273.15)</f>
        <v>0</v>
      </c>
      <c r="I3461" s="70">
        <f t="shared" si="396"/>
        <v>0</v>
      </c>
      <c r="J3461" s="70">
        <f t="shared" si="397"/>
        <v>0</v>
      </c>
      <c r="K3461" s="70">
        <f t="shared" si="398"/>
        <v>0</v>
      </c>
      <c r="M3461" s="70">
        <f t="shared" si="399"/>
        <v>0</v>
      </c>
      <c r="N3461" s="70">
        <f>SUM($M$2085:M3461)/($A3461-273.15)</f>
        <v>0</v>
      </c>
      <c r="O3461" s="70">
        <f t="shared" si="400"/>
        <v>0</v>
      </c>
      <c r="P3461" s="70">
        <f t="shared" si="401"/>
        <v>0</v>
      </c>
      <c r="Q3461" s="70">
        <f t="shared" si="402"/>
        <v>0</v>
      </c>
      <c r="S3461" s="8" t="e">
        <f t="shared" si="403"/>
        <v>#DIV/0!</v>
      </c>
      <c r="U3461" s="8">
        <f t="shared" si="392"/>
        <v>35.438578038204597</v>
      </c>
      <c r="V3461" s="8">
        <f t="shared" si="404"/>
        <v>0</v>
      </c>
      <c r="W3461" s="70">
        <f>SUM($V$2085:V3461)/($A3461-273.15)</f>
        <v>0</v>
      </c>
      <c r="X3461" s="70">
        <f t="shared" si="405"/>
        <v>0</v>
      </c>
      <c r="Y3461" s="70">
        <f t="shared" si="406"/>
        <v>0</v>
      </c>
    </row>
    <row r="3462" spans="1:25" s="8" customFormat="1" x14ac:dyDescent="0.25">
      <c r="A3462" s="70">
        <f t="shared" si="407"/>
        <v>1651.15</v>
      </c>
      <c r="B3462" s="70">
        <f t="shared" si="390"/>
        <v>48.532123776627202</v>
      </c>
      <c r="C3462" s="70">
        <f t="shared" si="394"/>
        <v>36.77586355147352</v>
      </c>
      <c r="D3462" s="70">
        <f t="shared" si="391"/>
        <v>35.25799836517222</v>
      </c>
      <c r="E3462" s="70">
        <f t="shared" si="393"/>
        <v>36.77586355147352</v>
      </c>
      <c r="G3462" s="70">
        <f t="shared" si="395"/>
        <v>0</v>
      </c>
      <c r="H3462" s="70">
        <f>SUM(G$2085:$G3462)/($A3462-273.15)</f>
        <v>0</v>
      </c>
      <c r="I3462" s="70">
        <f t="shared" si="396"/>
        <v>0</v>
      </c>
      <c r="J3462" s="70">
        <f t="shared" si="397"/>
        <v>0</v>
      </c>
      <c r="K3462" s="70">
        <f t="shared" si="398"/>
        <v>0</v>
      </c>
      <c r="M3462" s="70">
        <f t="shared" si="399"/>
        <v>0</v>
      </c>
      <c r="N3462" s="70">
        <f>SUM($M$2085:M3462)/($A3462-273.15)</f>
        <v>0</v>
      </c>
      <c r="O3462" s="70">
        <f t="shared" si="400"/>
        <v>0</v>
      </c>
      <c r="P3462" s="70">
        <f t="shared" si="401"/>
        <v>0</v>
      </c>
      <c r="Q3462" s="70">
        <f t="shared" si="402"/>
        <v>0</v>
      </c>
      <c r="S3462" s="8" t="e">
        <f t="shared" si="403"/>
        <v>#DIV/0!</v>
      </c>
      <c r="U3462" s="8">
        <f t="shared" si="392"/>
        <v>35.440684134461115</v>
      </c>
      <c r="V3462" s="8">
        <f t="shared" si="404"/>
        <v>0</v>
      </c>
      <c r="W3462" s="70">
        <f>SUM($V$2085:V3462)/($A3462-273.15)</f>
        <v>0</v>
      </c>
      <c r="X3462" s="70">
        <f t="shared" si="405"/>
        <v>0</v>
      </c>
      <c r="Y3462" s="70">
        <f t="shared" si="406"/>
        <v>0</v>
      </c>
    </row>
    <row r="3463" spans="1:25" s="8" customFormat="1" x14ac:dyDescent="0.25">
      <c r="A3463" s="70">
        <f t="shared" si="407"/>
        <v>1652.15</v>
      </c>
      <c r="B3463" s="70">
        <f t="shared" si="390"/>
        <v>48.542218136767453</v>
      </c>
      <c r="C3463" s="70">
        <f t="shared" si="394"/>
        <v>36.778908644925075</v>
      </c>
      <c r="D3463" s="70">
        <f t="shared" si="391"/>
        <v>35.260689397726928</v>
      </c>
      <c r="E3463" s="70">
        <f t="shared" si="393"/>
        <v>36.778908644925075</v>
      </c>
      <c r="G3463" s="70">
        <f t="shared" si="395"/>
        <v>0</v>
      </c>
      <c r="H3463" s="70">
        <f>SUM(G$2085:$G3463)/($A3463-273.15)</f>
        <v>0</v>
      </c>
      <c r="I3463" s="70">
        <f t="shared" si="396"/>
        <v>0</v>
      </c>
      <c r="J3463" s="70">
        <f t="shared" si="397"/>
        <v>0</v>
      </c>
      <c r="K3463" s="70">
        <f t="shared" si="398"/>
        <v>0</v>
      </c>
      <c r="M3463" s="70">
        <f t="shared" si="399"/>
        <v>0</v>
      </c>
      <c r="N3463" s="70">
        <f>SUM($M$2085:M3463)/($A3463-273.15)</f>
        <v>0</v>
      </c>
      <c r="O3463" s="70">
        <f t="shared" si="400"/>
        <v>0</v>
      </c>
      <c r="P3463" s="70">
        <f t="shared" si="401"/>
        <v>0</v>
      </c>
      <c r="Q3463" s="70">
        <f t="shared" si="402"/>
        <v>0</v>
      </c>
      <c r="S3463" s="8" t="e">
        <f t="shared" si="403"/>
        <v>#DIV/0!</v>
      </c>
      <c r="U3463" s="8">
        <f t="shared" si="392"/>
        <v>35.442788287279598</v>
      </c>
      <c r="V3463" s="8">
        <f t="shared" si="404"/>
        <v>0</v>
      </c>
      <c r="W3463" s="70">
        <f>SUM($V$2085:V3463)/($A3463-273.15)</f>
        <v>0</v>
      </c>
      <c r="X3463" s="70">
        <f t="shared" si="405"/>
        <v>0</v>
      </c>
      <c r="Y3463" s="70">
        <f t="shared" si="406"/>
        <v>0</v>
      </c>
    </row>
    <row r="3464" spans="1:25" s="8" customFormat="1" x14ac:dyDescent="0.25">
      <c r="A3464" s="70">
        <f t="shared" si="407"/>
        <v>1653.15</v>
      </c>
      <c r="B3464" s="70">
        <f t="shared" si="390"/>
        <v>48.552297625457591</v>
      </c>
      <c r="C3464" s="70">
        <f t="shared" si="394"/>
        <v>36.781952738224049</v>
      </c>
      <c r="D3464" s="70">
        <f t="shared" si="391"/>
        <v>35.263376018164934</v>
      </c>
      <c r="E3464" s="70">
        <f t="shared" si="393"/>
        <v>36.781952738224049</v>
      </c>
      <c r="G3464" s="70">
        <f t="shared" si="395"/>
        <v>0</v>
      </c>
      <c r="H3464" s="70">
        <f>SUM(G$2085:$G3464)/($A3464-273.15)</f>
        <v>0</v>
      </c>
      <c r="I3464" s="70">
        <f t="shared" si="396"/>
        <v>0</v>
      </c>
      <c r="J3464" s="70">
        <f t="shared" si="397"/>
        <v>0</v>
      </c>
      <c r="K3464" s="70">
        <f t="shared" si="398"/>
        <v>0</v>
      </c>
      <c r="M3464" s="70">
        <f t="shared" si="399"/>
        <v>0</v>
      </c>
      <c r="N3464" s="70">
        <f>SUM($M$2085:M3464)/($A3464-273.15)</f>
        <v>0</v>
      </c>
      <c r="O3464" s="70">
        <f t="shared" si="400"/>
        <v>0</v>
      </c>
      <c r="P3464" s="70">
        <f t="shared" si="401"/>
        <v>0</v>
      </c>
      <c r="Q3464" s="70">
        <f t="shared" si="402"/>
        <v>0</v>
      </c>
      <c r="S3464" s="8" t="e">
        <f t="shared" si="403"/>
        <v>#DIV/0!</v>
      </c>
      <c r="U3464" s="8">
        <f t="shared" si="392"/>
        <v>35.444890500238643</v>
      </c>
      <c r="V3464" s="8">
        <f t="shared" si="404"/>
        <v>0</v>
      </c>
      <c r="W3464" s="70">
        <f>SUM($V$2085:V3464)/($A3464-273.15)</f>
        <v>0</v>
      </c>
      <c r="X3464" s="70">
        <f t="shared" si="405"/>
        <v>0</v>
      </c>
      <c r="Y3464" s="70">
        <f t="shared" si="406"/>
        <v>0</v>
      </c>
    </row>
    <row r="3465" spans="1:25" s="8" customFormat="1" x14ac:dyDescent="0.25">
      <c r="A3465" s="70">
        <f t="shared" si="407"/>
        <v>1654.15</v>
      </c>
      <c r="B3465" s="70">
        <f t="shared" si="390"/>
        <v>48.562362277778007</v>
      </c>
      <c r="C3465" s="70">
        <f t="shared" si="394"/>
        <v>36.784995831926821</v>
      </c>
      <c r="D3465" s="70">
        <f t="shared" si="391"/>
        <v>35.26605823715223</v>
      </c>
      <c r="E3465" s="70">
        <f t="shared" si="393"/>
        <v>36.784995831926821</v>
      </c>
      <c r="G3465" s="70">
        <f t="shared" si="395"/>
        <v>0</v>
      </c>
      <c r="H3465" s="70">
        <f>SUM(G$2085:$G3465)/($A3465-273.15)</f>
        <v>0</v>
      </c>
      <c r="I3465" s="70">
        <f t="shared" si="396"/>
        <v>0</v>
      </c>
      <c r="J3465" s="70">
        <f t="shared" si="397"/>
        <v>0</v>
      </c>
      <c r="K3465" s="70">
        <f t="shared" si="398"/>
        <v>0</v>
      </c>
      <c r="M3465" s="70">
        <f t="shared" si="399"/>
        <v>0</v>
      </c>
      <c r="N3465" s="70">
        <f>SUM($M$2085:M3465)/($A3465-273.15)</f>
        <v>0</v>
      </c>
      <c r="O3465" s="70">
        <f t="shared" si="400"/>
        <v>0</v>
      </c>
      <c r="P3465" s="70">
        <f t="shared" si="401"/>
        <v>0</v>
      </c>
      <c r="Q3465" s="70">
        <f t="shared" si="402"/>
        <v>0</v>
      </c>
      <c r="S3465" s="8" t="e">
        <f t="shared" si="403"/>
        <v>#DIV/0!</v>
      </c>
      <c r="U3465" s="8">
        <f t="shared" si="392"/>
        <v>35.446990776906027</v>
      </c>
      <c r="V3465" s="8">
        <f t="shared" si="404"/>
        <v>0</v>
      </c>
      <c r="W3465" s="70">
        <f>SUM($V$2085:V3465)/($A3465-273.15)</f>
        <v>0</v>
      </c>
      <c r="X3465" s="70">
        <f t="shared" si="405"/>
        <v>0</v>
      </c>
      <c r="Y3465" s="70">
        <f t="shared" si="406"/>
        <v>0</v>
      </c>
    </row>
    <row r="3466" spans="1:25" s="8" customFormat="1" x14ac:dyDescent="0.25">
      <c r="A3466" s="70">
        <f t="shared" si="407"/>
        <v>1655.15</v>
      </c>
      <c r="B3466" s="70">
        <f t="shared" si="390"/>
        <v>48.572412128703171</v>
      </c>
      <c r="C3466" s="70">
        <f t="shared" si="394"/>
        <v>36.788037926588096</v>
      </c>
      <c r="D3466" s="70">
        <f t="shared" si="391"/>
        <v>35.268736065322578</v>
      </c>
      <c r="E3466" s="70">
        <f t="shared" si="393"/>
        <v>36.788037926588096</v>
      </c>
      <c r="G3466" s="70">
        <f t="shared" si="395"/>
        <v>0</v>
      </c>
      <c r="H3466" s="70">
        <f>SUM(G$2085:$G3466)/($A3466-273.15)</f>
        <v>0</v>
      </c>
      <c r="I3466" s="70">
        <f t="shared" si="396"/>
        <v>0</v>
      </c>
      <c r="J3466" s="70">
        <f t="shared" si="397"/>
        <v>0</v>
      </c>
      <c r="K3466" s="70">
        <f t="shared" si="398"/>
        <v>0</v>
      </c>
      <c r="M3466" s="70">
        <f t="shared" si="399"/>
        <v>0</v>
      </c>
      <c r="N3466" s="70">
        <f>SUM($M$2085:M3466)/($A3466-273.15)</f>
        <v>0</v>
      </c>
      <c r="O3466" s="70">
        <f t="shared" si="400"/>
        <v>0</v>
      </c>
      <c r="P3466" s="70">
        <f t="shared" si="401"/>
        <v>0</v>
      </c>
      <c r="Q3466" s="70">
        <f t="shared" si="402"/>
        <v>0</v>
      </c>
      <c r="S3466" s="8" t="e">
        <f t="shared" si="403"/>
        <v>#DIV/0!</v>
      </c>
      <c r="U3466" s="8">
        <f t="shared" si="392"/>
        <v>35.449089120838785</v>
      </c>
      <c r="V3466" s="8">
        <f t="shared" si="404"/>
        <v>0</v>
      </c>
      <c r="W3466" s="70">
        <f>SUM($V$2085:V3466)/($A3466-273.15)</f>
        <v>0</v>
      </c>
      <c r="X3466" s="70">
        <f t="shared" si="405"/>
        <v>0</v>
      </c>
      <c r="Y3466" s="70">
        <f t="shared" si="406"/>
        <v>0</v>
      </c>
    </row>
    <row r="3467" spans="1:25" s="8" customFormat="1" x14ac:dyDescent="0.25">
      <c r="A3467" s="70">
        <f t="shared" si="407"/>
        <v>1656.15</v>
      </c>
      <c r="B3467" s="70">
        <f t="shared" si="390"/>
        <v>48.582447213101993</v>
      </c>
      <c r="C3467" s="70">
        <f t="shared" si="394"/>
        <v>36.791079022760876</v>
      </c>
      <c r="D3467" s="70">
        <f t="shared" si="391"/>
        <v>35.271409513277654</v>
      </c>
      <c r="E3467" s="70">
        <f t="shared" si="393"/>
        <v>36.791079022760876</v>
      </c>
      <c r="G3467" s="70">
        <f t="shared" si="395"/>
        <v>0</v>
      </c>
      <c r="H3467" s="70">
        <f>SUM(G$2085:$G3467)/($A3467-273.15)</f>
        <v>0</v>
      </c>
      <c r="I3467" s="70">
        <f t="shared" si="396"/>
        <v>0</v>
      </c>
      <c r="J3467" s="70">
        <f t="shared" si="397"/>
        <v>0</v>
      </c>
      <c r="K3467" s="70">
        <f t="shared" si="398"/>
        <v>0</v>
      </c>
      <c r="M3467" s="70">
        <f t="shared" si="399"/>
        <v>0</v>
      </c>
      <c r="N3467" s="70">
        <f>SUM($M$2085:M3467)/($A3467-273.15)</f>
        <v>0</v>
      </c>
      <c r="O3467" s="70">
        <f t="shared" si="400"/>
        <v>0</v>
      </c>
      <c r="P3467" s="70">
        <f t="shared" si="401"/>
        <v>0</v>
      </c>
      <c r="Q3467" s="70">
        <f t="shared" si="402"/>
        <v>0</v>
      </c>
      <c r="S3467" s="8" t="e">
        <f t="shared" si="403"/>
        <v>#DIV/0!</v>
      </c>
      <c r="U3467" s="8">
        <f t="shared" si="392"/>
        <v>35.451185535583171</v>
      </c>
      <c r="V3467" s="8">
        <f t="shared" si="404"/>
        <v>0</v>
      </c>
      <c r="W3467" s="70">
        <f>SUM($V$2085:V3467)/($A3467-273.15)</f>
        <v>0</v>
      </c>
      <c r="X3467" s="70">
        <f t="shared" si="405"/>
        <v>0</v>
      </c>
      <c r="Y3467" s="70">
        <f t="shared" si="406"/>
        <v>0</v>
      </c>
    </row>
    <row r="3468" spans="1:25" s="8" customFormat="1" x14ac:dyDescent="0.25">
      <c r="A3468" s="70">
        <f t="shared" si="407"/>
        <v>1657.15</v>
      </c>
      <c r="B3468" s="70">
        <f t="shared" si="390"/>
        <v>48.592467565738197</v>
      </c>
      <c r="C3468" s="70">
        <f t="shared" si="394"/>
        <v>36.794119120996541</v>
      </c>
      <c r="D3468" s="70">
        <f t="shared" si="391"/>
        <v>35.274078591587156</v>
      </c>
      <c r="E3468" s="70">
        <f t="shared" si="393"/>
        <v>36.794119120996541</v>
      </c>
      <c r="G3468" s="70">
        <f t="shared" si="395"/>
        <v>0</v>
      </c>
      <c r="H3468" s="70">
        <f>SUM(G$2085:$G3468)/($A3468-273.15)</f>
        <v>0</v>
      </c>
      <c r="I3468" s="70">
        <f t="shared" si="396"/>
        <v>0</v>
      </c>
      <c r="J3468" s="70">
        <f t="shared" si="397"/>
        <v>0</v>
      </c>
      <c r="K3468" s="70">
        <f t="shared" si="398"/>
        <v>0</v>
      </c>
      <c r="M3468" s="70">
        <f t="shared" si="399"/>
        <v>0</v>
      </c>
      <c r="N3468" s="70">
        <f>SUM($M$2085:M3468)/($A3468-273.15)</f>
        <v>0</v>
      </c>
      <c r="O3468" s="70">
        <f t="shared" si="400"/>
        <v>0</v>
      </c>
      <c r="P3468" s="70">
        <f t="shared" si="401"/>
        <v>0</v>
      </c>
      <c r="Q3468" s="70">
        <f t="shared" si="402"/>
        <v>0</v>
      </c>
      <c r="S3468" s="8" t="e">
        <f t="shared" si="403"/>
        <v>#DIV/0!</v>
      </c>
      <c r="U3468" s="8">
        <f t="shared" si="392"/>
        <v>35.453280024674768</v>
      </c>
      <c r="V3468" s="8">
        <f t="shared" si="404"/>
        <v>0</v>
      </c>
      <c r="W3468" s="70">
        <f>SUM($V$2085:V3468)/($A3468-273.15)</f>
        <v>0</v>
      </c>
      <c r="X3468" s="70">
        <f t="shared" si="405"/>
        <v>0</v>
      </c>
      <c r="Y3468" s="70">
        <f t="shared" si="406"/>
        <v>0</v>
      </c>
    </row>
    <row r="3469" spans="1:25" s="8" customFormat="1" x14ac:dyDescent="0.25">
      <c r="A3469" s="70">
        <f t="shared" si="407"/>
        <v>1658.15</v>
      </c>
      <c r="B3469" s="70">
        <f t="shared" si="390"/>
        <v>48.602473221270699</v>
      </c>
      <c r="C3469" s="70">
        <f t="shared" si="394"/>
        <v>36.797158221844789</v>
      </c>
      <c r="D3469" s="70">
        <f t="shared" si="391"/>
        <v>35.276743310788923</v>
      </c>
      <c r="E3469" s="70">
        <f t="shared" si="393"/>
        <v>36.797158221844789</v>
      </c>
      <c r="G3469" s="70">
        <f t="shared" si="395"/>
        <v>0</v>
      </c>
      <c r="H3469" s="70">
        <f>SUM(G$2085:$G3469)/($A3469-273.15)</f>
        <v>0</v>
      </c>
      <c r="I3469" s="70">
        <f t="shared" si="396"/>
        <v>0</v>
      </c>
      <c r="J3469" s="70">
        <f t="shared" si="397"/>
        <v>0</v>
      </c>
      <c r="K3469" s="70">
        <f t="shared" si="398"/>
        <v>0</v>
      </c>
      <c r="M3469" s="70">
        <f t="shared" si="399"/>
        <v>0</v>
      </c>
      <c r="N3469" s="70">
        <f>SUM($M$2085:M3469)/($A3469-273.15)</f>
        <v>0</v>
      </c>
      <c r="O3469" s="70">
        <f t="shared" si="400"/>
        <v>0</v>
      </c>
      <c r="P3469" s="70">
        <f t="shared" si="401"/>
        <v>0</v>
      </c>
      <c r="Q3469" s="70">
        <f t="shared" si="402"/>
        <v>0</v>
      </c>
      <c r="S3469" s="8" t="e">
        <f t="shared" si="403"/>
        <v>#DIV/0!</v>
      </c>
      <c r="U3469" s="8">
        <f t="shared" si="392"/>
        <v>35.455372591638515</v>
      </c>
      <c r="V3469" s="8">
        <f t="shared" si="404"/>
        <v>0</v>
      </c>
      <c r="W3469" s="70">
        <f>SUM($V$2085:V3469)/($A3469-273.15)</f>
        <v>0</v>
      </c>
      <c r="X3469" s="70">
        <f t="shared" si="405"/>
        <v>0</v>
      </c>
      <c r="Y3469" s="70">
        <f t="shared" si="406"/>
        <v>0</v>
      </c>
    </row>
    <row r="3470" spans="1:25" s="8" customFormat="1" x14ac:dyDescent="0.25">
      <c r="A3470" s="70">
        <f t="shared" si="407"/>
        <v>1659.15</v>
      </c>
      <c r="B3470" s="70">
        <f t="shared" si="390"/>
        <v>48.612464214254054</v>
      </c>
      <c r="C3470" s="70">
        <f t="shared" si="394"/>
        <v>36.800196325853634</v>
      </c>
      <c r="D3470" s="70">
        <f t="shared" si="391"/>
        <v>35.279403681389034</v>
      </c>
      <c r="E3470" s="70">
        <f t="shared" si="393"/>
        <v>36.800196325853634</v>
      </c>
      <c r="G3470" s="70">
        <f t="shared" si="395"/>
        <v>0</v>
      </c>
      <c r="H3470" s="70">
        <f>SUM(G$2085:$G3470)/($A3470-273.15)</f>
        <v>0</v>
      </c>
      <c r="I3470" s="70">
        <f t="shared" si="396"/>
        <v>0</v>
      </c>
      <c r="J3470" s="70">
        <f t="shared" si="397"/>
        <v>0</v>
      </c>
      <c r="K3470" s="70">
        <f t="shared" si="398"/>
        <v>0</v>
      </c>
      <c r="M3470" s="70">
        <f t="shared" si="399"/>
        <v>0</v>
      </c>
      <c r="N3470" s="70">
        <f>SUM($M$2085:M3470)/($A3470-273.15)</f>
        <v>0</v>
      </c>
      <c r="O3470" s="70">
        <f t="shared" si="400"/>
        <v>0</v>
      </c>
      <c r="P3470" s="70">
        <f t="shared" si="401"/>
        <v>0</v>
      </c>
      <c r="Q3470" s="70">
        <f t="shared" si="402"/>
        <v>0</v>
      </c>
      <c r="S3470" s="8" t="e">
        <f t="shared" si="403"/>
        <v>#DIV/0!</v>
      </c>
      <c r="U3470" s="8">
        <f t="shared" si="392"/>
        <v>35.457463239988691</v>
      </c>
      <c r="V3470" s="8">
        <f t="shared" si="404"/>
        <v>0</v>
      </c>
      <c r="W3470" s="70">
        <f>SUM($V$2085:V3470)/($A3470-273.15)</f>
        <v>0</v>
      </c>
      <c r="X3470" s="70">
        <f t="shared" si="405"/>
        <v>0</v>
      </c>
      <c r="Y3470" s="70">
        <f t="shared" si="406"/>
        <v>0</v>
      </c>
    </row>
    <row r="3471" spans="1:25" s="8" customFormat="1" x14ac:dyDescent="0.25">
      <c r="A3471" s="70">
        <f t="shared" si="407"/>
        <v>1660.15</v>
      </c>
      <c r="B3471" s="70">
        <f t="shared" si="390"/>
        <v>48.622440579138711</v>
      </c>
      <c r="C3471" s="70">
        <f t="shared" si="394"/>
        <v>36.803233433569474</v>
      </c>
      <c r="D3471" s="70">
        <f t="shared" si="391"/>
        <v>35.282059713861948</v>
      </c>
      <c r="E3471" s="70">
        <f t="shared" si="393"/>
        <v>36.803233433569474</v>
      </c>
      <c r="G3471" s="70">
        <f t="shared" si="395"/>
        <v>0</v>
      </c>
      <c r="H3471" s="70">
        <f>SUM(G$2085:$G3471)/($A3471-273.15)</f>
        <v>0</v>
      </c>
      <c r="I3471" s="70">
        <f t="shared" si="396"/>
        <v>0</v>
      </c>
      <c r="J3471" s="70">
        <f t="shared" si="397"/>
        <v>0</v>
      </c>
      <c r="K3471" s="70">
        <f t="shared" si="398"/>
        <v>0</v>
      </c>
      <c r="M3471" s="70">
        <f t="shared" si="399"/>
        <v>0</v>
      </c>
      <c r="N3471" s="70">
        <f>SUM($M$2085:M3471)/($A3471-273.15)</f>
        <v>0</v>
      </c>
      <c r="O3471" s="70">
        <f t="shared" si="400"/>
        <v>0</v>
      </c>
      <c r="P3471" s="70">
        <f t="shared" si="401"/>
        <v>0</v>
      </c>
      <c r="Q3471" s="70">
        <f t="shared" si="402"/>
        <v>0</v>
      </c>
      <c r="S3471" s="8" t="e">
        <f t="shared" si="403"/>
        <v>#DIV/0!</v>
      </c>
      <c r="U3471" s="8">
        <f t="shared" si="392"/>
        <v>35.459551973229026</v>
      </c>
      <c r="V3471" s="8">
        <f t="shared" si="404"/>
        <v>0</v>
      </c>
      <c r="W3471" s="70">
        <f>SUM($V$2085:V3471)/($A3471-273.15)</f>
        <v>0</v>
      </c>
      <c r="X3471" s="70">
        <f t="shared" si="405"/>
        <v>0</v>
      </c>
      <c r="Y3471" s="70">
        <f t="shared" si="406"/>
        <v>0</v>
      </c>
    </row>
    <row r="3472" spans="1:25" s="8" customFormat="1" x14ac:dyDescent="0.25">
      <c r="A3472" s="70">
        <f t="shared" si="407"/>
        <v>1661.15</v>
      </c>
      <c r="B3472" s="70">
        <f t="shared" si="390"/>
        <v>48.632402350271512</v>
      </c>
      <c r="C3472" s="70">
        <f t="shared" si="394"/>
        <v>36.806269545537049</v>
      </c>
      <c r="D3472" s="70">
        <f t="shared" si="391"/>
        <v>35.284711418650602</v>
      </c>
      <c r="E3472" s="70">
        <f t="shared" si="393"/>
        <v>36.806269545537049</v>
      </c>
      <c r="G3472" s="70">
        <f t="shared" si="395"/>
        <v>0</v>
      </c>
      <c r="H3472" s="70">
        <f>SUM(G$2085:$G3472)/($A3472-273.15)</f>
        <v>0</v>
      </c>
      <c r="I3472" s="70">
        <f t="shared" si="396"/>
        <v>0</v>
      </c>
      <c r="J3472" s="70">
        <f t="shared" si="397"/>
        <v>0</v>
      </c>
      <c r="K3472" s="70">
        <f t="shared" si="398"/>
        <v>0</v>
      </c>
      <c r="M3472" s="70">
        <f t="shared" si="399"/>
        <v>0</v>
      </c>
      <c r="N3472" s="70">
        <f>SUM($M$2085:M3472)/($A3472-273.15)</f>
        <v>0</v>
      </c>
      <c r="O3472" s="70">
        <f t="shared" si="400"/>
        <v>0</v>
      </c>
      <c r="P3472" s="70">
        <f t="shared" si="401"/>
        <v>0</v>
      </c>
      <c r="Q3472" s="70">
        <f t="shared" si="402"/>
        <v>0</v>
      </c>
      <c r="S3472" s="8" t="e">
        <f t="shared" si="403"/>
        <v>#DIV/0!</v>
      </c>
      <c r="U3472" s="8">
        <f t="shared" si="392"/>
        <v>35.461638794852696</v>
      </c>
      <c r="V3472" s="8">
        <f t="shared" si="404"/>
        <v>0</v>
      </c>
      <c r="W3472" s="70">
        <f>SUM($V$2085:V3472)/($A3472-273.15)</f>
        <v>0</v>
      </c>
      <c r="X3472" s="70">
        <f t="shared" si="405"/>
        <v>0</v>
      </c>
      <c r="Y3472" s="70">
        <f t="shared" si="406"/>
        <v>0</v>
      </c>
    </row>
    <row r="3473" spans="1:25" s="8" customFormat="1" x14ac:dyDescent="0.25">
      <c r="A3473" s="70">
        <f t="shared" si="407"/>
        <v>1662.15</v>
      </c>
      <c r="B3473" s="70">
        <f t="shared" si="390"/>
        <v>48.642349561895962</v>
      </c>
      <c r="C3473" s="70">
        <f t="shared" si="394"/>
        <v>36.809304662299461</v>
      </c>
      <c r="D3473" s="70">
        <f t="shared" si="391"/>
        <v>35.28735880616653</v>
      </c>
      <c r="E3473" s="70">
        <f t="shared" si="393"/>
        <v>36.809304662299461</v>
      </c>
      <c r="G3473" s="70">
        <f t="shared" si="395"/>
        <v>0</v>
      </c>
      <c r="H3473" s="70">
        <f>SUM(G$2085:$G3473)/($A3473-273.15)</f>
        <v>0</v>
      </c>
      <c r="I3473" s="70">
        <f t="shared" si="396"/>
        <v>0</v>
      </c>
      <c r="J3473" s="70">
        <f t="shared" si="397"/>
        <v>0</v>
      </c>
      <c r="K3473" s="70">
        <f t="shared" si="398"/>
        <v>0</v>
      </c>
      <c r="M3473" s="70">
        <f t="shared" si="399"/>
        <v>0</v>
      </c>
      <c r="N3473" s="70">
        <f>SUM($M$2085:M3473)/($A3473-273.15)</f>
        <v>0</v>
      </c>
      <c r="O3473" s="70">
        <f t="shared" si="400"/>
        <v>0</v>
      </c>
      <c r="P3473" s="70">
        <f t="shared" si="401"/>
        <v>0</v>
      </c>
      <c r="Q3473" s="70">
        <f t="shared" si="402"/>
        <v>0</v>
      </c>
      <c r="S3473" s="8" t="e">
        <f t="shared" si="403"/>
        <v>#DIV/0!</v>
      </c>
      <c r="U3473" s="8">
        <f t="shared" si="392"/>
        <v>35.463723708342378</v>
      </c>
      <c r="V3473" s="8">
        <f t="shared" si="404"/>
        <v>0</v>
      </c>
      <c r="W3473" s="70">
        <f>SUM($V$2085:V3473)/($A3473-273.15)</f>
        <v>0</v>
      </c>
      <c r="X3473" s="70">
        <f t="shared" si="405"/>
        <v>0</v>
      </c>
      <c r="Y3473" s="70">
        <f t="shared" si="406"/>
        <v>0</v>
      </c>
    </row>
    <row r="3474" spans="1:25" s="8" customFormat="1" x14ac:dyDescent="0.25">
      <c r="A3474" s="70">
        <f t="shared" si="407"/>
        <v>1663.15</v>
      </c>
      <c r="B3474" s="70">
        <f t="shared" si="390"/>
        <v>48.652282248152673</v>
      </c>
      <c r="C3474" s="70">
        <f t="shared" si="394"/>
        <v>36.812338784398186</v>
      </c>
      <c r="D3474" s="70">
        <f t="shared" si="391"/>
        <v>35.290001886789973</v>
      </c>
      <c r="E3474" s="70">
        <f t="shared" si="393"/>
        <v>36.812338784398186</v>
      </c>
      <c r="G3474" s="70">
        <f t="shared" si="395"/>
        <v>0</v>
      </c>
      <c r="H3474" s="70">
        <f>SUM(G$2085:$G3474)/($A3474-273.15)</f>
        <v>0</v>
      </c>
      <c r="I3474" s="70">
        <f t="shared" si="396"/>
        <v>0</v>
      </c>
      <c r="J3474" s="70">
        <f t="shared" si="397"/>
        <v>0</v>
      </c>
      <c r="K3474" s="70">
        <f t="shared" si="398"/>
        <v>0</v>
      </c>
      <c r="M3474" s="70">
        <f t="shared" si="399"/>
        <v>0</v>
      </c>
      <c r="N3474" s="70">
        <f>SUM($M$2085:M3474)/($A3474-273.15)</f>
        <v>0</v>
      </c>
      <c r="O3474" s="70">
        <f t="shared" si="400"/>
        <v>0</v>
      </c>
      <c r="P3474" s="70">
        <f t="shared" si="401"/>
        <v>0</v>
      </c>
      <c r="Q3474" s="70">
        <f t="shared" si="402"/>
        <v>0</v>
      </c>
      <c r="S3474" s="8" t="e">
        <f t="shared" si="403"/>
        <v>#DIV/0!</v>
      </c>
      <c r="U3474" s="8">
        <f t="shared" si="392"/>
        <v>35.465806717170267</v>
      </c>
      <c r="V3474" s="8">
        <f t="shared" si="404"/>
        <v>0</v>
      </c>
      <c r="W3474" s="70">
        <f>SUM($V$2085:V3474)/($A3474-273.15)</f>
        <v>0</v>
      </c>
      <c r="X3474" s="70">
        <f t="shared" si="405"/>
        <v>0</v>
      </c>
      <c r="Y3474" s="70">
        <f t="shared" si="406"/>
        <v>0</v>
      </c>
    </row>
    <row r="3475" spans="1:25" s="8" customFormat="1" x14ac:dyDescent="0.25">
      <c r="A3475" s="70">
        <f t="shared" si="407"/>
        <v>1664.15</v>
      </c>
      <c r="B3475" s="70">
        <f t="shared" ref="B3475:B3538" si="408">51.191+(2.69/1000)*$A3475-(180.201*100000)/$A3475/$A3475-(0.18*0.000001)*$A3475*$A3475</f>
        <v>48.662200443079712</v>
      </c>
      <c r="C3475" s="70">
        <f t="shared" si="394"/>
        <v>36.815371912373081</v>
      </c>
      <c r="D3475" s="70">
        <f t="shared" ref="D3475:D3538" si="409">36.84+(0.259/1000)*$A3475-(54.789*100000)/$A3475/$A3475-(0*0.000001)*$A3475*$A3475</f>
        <v>35.292640670869993</v>
      </c>
      <c r="E3475" s="70">
        <f t="shared" si="393"/>
        <v>36.815371912373081</v>
      </c>
      <c r="G3475" s="70">
        <f t="shared" si="395"/>
        <v>0</v>
      </c>
      <c r="H3475" s="70">
        <f>SUM(G$2085:$G3475)/($A3475-273.15)</f>
        <v>0</v>
      </c>
      <c r="I3475" s="70">
        <f t="shared" si="396"/>
        <v>0</v>
      </c>
      <c r="J3475" s="70">
        <f t="shared" si="397"/>
        <v>0</v>
      </c>
      <c r="K3475" s="70">
        <f t="shared" si="398"/>
        <v>0</v>
      </c>
      <c r="M3475" s="70">
        <f t="shared" si="399"/>
        <v>0</v>
      </c>
      <c r="N3475" s="70">
        <f>SUM($M$2085:M3475)/($A3475-273.15)</f>
        <v>0</v>
      </c>
      <c r="O3475" s="70">
        <f t="shared" si="400"/>
        <v>0</v>
      </c>
      <c r="P3475" s="70">
        <f t="shared" si="401"/>
        <v>0</v>
      </c>
      <c r="Q3475" s="70">
        <f t="shared" si="402"/>
        <v>0</v>
      </c>
      <c r="S3475" s="8" t="e">
        <f t="shared" si="403"/>
        <v>#DIV/0!</v>
      </c>
      <c r="U3475" s="8">
        <f t="shared" si="392"/>
        <v>35.467887824798154</v>
      </c>
      <c r="V3475" s="8">
        <f t="shared" si="404"/>
        <v>0</v>
      </c>
      <c r="W3475" s="70">
        <f>SUM($V$2085:V3475)/($A3475-273.15)</f>
        <v>0</v>
      </c>
      <c r="X3475" s="70">
        <f t="shared" si="405"/>
        <v>0</v>
      </c>
      <c r="Y3475" s="70">
        <f t="shared" si="406"/>
        <v>0</v>
      </c>
    </row>
    <row r="3476" spans="1:25" s="8" customFormat="1" x14ac:dyDescent="0.25">
      <c r="A3476" s="70">
        <f t="shared" si="407"/>
        <v>1665.15</v>
      </c>
      <c r="B3476" s="70">
        <f t="shared" si="408"/>
        <v>48.672104180612962</v>
      </c>
      <c r="C3476" s="70">
        <f t="shared" si="394"/>
        <v>36.81840404676236</v>
      </c>
      <c r="D3476" s="70">
        <f t="shared" si="409"/>
        <v>35.295275168724586</v>
      </c>
      <c r="E3476" s="70">
        <f t="shared" si="393"/>
        <v>36.81840404676236</v>
      </c>
      <c r="G3476" s="70">
        <f t="shared" si="395"/>
        <v>0</v>
      </c>
      <c r="H3476" s="70">
        <f>SUM(G$2085:$G3476)/($A3476-273.15)</f>
        <v>0</v>
      </c>
      <c r="I3476" s="70">
        <f t="shared" si="396"/>
        <v>0</v>
      </c>
      <c r="J3476" s="70">
        <f t="shared" si="397"/>
        <v>0</v>
      </c>
      <c r="K3476" s="70">
        <f t="shared" si="398"/>
        <v>0</v>
      </c>
      <c r="M3476" s="70">
        <f t="shared" si="399"/>
        <v>0</v>
      </c>
      <c r="N3476" s="70">
        <f>SUM($M$2085:M3476)/($A3476-273.15)</f>
        <v>0</v>
      </c>
      <c r="O3476" s="70">
        <f t="shared" si="400"/>
        <v>0</v>
      </c>
      <c r="P3476" s="70">
        <f t="shared" si="401"/>
        <v>0</v>
      </c>
      <c r="Q3476" s="70">
        <f t="shared" si="402"/>
        <v>0</v>
      </c>
      <c r="S3476" s="8" t="e">
        <f t="shared" si="403"/>
        <v>#DIV/0!</v>
      </c>
      <c r="U3476" s="8">
        <f t="shared" si="392"/>
        <v>35.469967034677417</v>
      </c>
      <c r="V3476" s="8">
        <f t="shared" si="404"/>
        <v>0</v>
      </c>
      <c r="W3476" s="70">
        <f>SUM($V$2085:V3476)/($A3476-273.15)</f>
        <v>0</v>
      </c>
      <c r="X3476" s="70">
        <f t="shared" si="405"/>
        <v>0</v>
      </c>
      <c r="Y3476" s="70">
        <f t="shared" si="406"/>
        <v>0</v>
      </c>
    </row>
    <row r="3477" spans="1:25" s="8" customFormat="1" x14ac:dyDescent="0.25">
      <c r="A3477" s="70">
        <f t="shared" si="407"/>
        <v>1666.15</v>
      </c>
      <c r="B3477" s="70">
        <f t="shared" si="408"/>
        <v>48.681993494586521</v>
      </c>
      <c r="C3477" s="70">
        <f t="shared" si="394"/>
        <v>36.821435188102626</v>
      </c>
      <c r="D3477" s="70">
        <f t="shared" si="409"/>
        <v>35.297905390640807</v>
      </c>
      <c r="E3477" s="70">
        <f t="shared" si="393"/>
        <v>36.821435188102626</v>
      </c>
      <c r="G3477" s="70">
        <f t="shared" si="395"/>
        <v>0</v>
      </c>
      <c r="H3477" s="70">
        <f>SUM(G$2085:$G3477)/($A3477-273.15)</f>
        <v>0</v>
      </c>
      <c r="I3477" s="70">
        <f t="shared" si="396"/>
        <v>0</v>
      </c>
      <c r="J3477" s="70">
        <f t="shared" si="397"/>
        <v>0</v>
      </c>
      <c r="K3477" s="70">
        <f t="shared" si="398"/>
        <v>0</v>
      </c>
      <c r="M3477" s="70">
        <f t="shared" si="399"/>
        <v>0</v>
      </c>
      <c r="N3477" s="70">
        <f>SUM($M$2085:M3477)/($A3477-273.15)</f>
        <v>0</v>
      </c>
      <c r="O3477" s="70">
        <f t="shared" si="400"/>
        <v>0</v>
      </c>
      <c r="P3477" s="70">
        <f t="shared" si="401"/>
        <v>0</v>
      </c>
      <c r="Q3477" s="70">
        <f t="shared" si="402"/>
        <v>0</v>
      </c>
      <c r="S3477" s="8" t="e">
        <f t="shared" si="403"/>
        <v>#DIV/0!</v>
      </c>
      <c r="U3477" s="8">
        <f t="shared" si="392"/>
        <v>35.472044350249078</v>
      </c>
      <c r="V3477" s="8">
        <f t="shared" si="404"/>
        <v>0</v>
      </c>
      <c r="W3477" s="70">
        <f>SUM($V$2085:V3477)/($A3477-273.15)</f>
        <v>0</v>
      </c>
      <c r="X3477" s="70">
        <f t="shared" si="405"/>
        <v>0</v>
      </c>
      <c r="Y3477" s="70">
        <f t="shared" si="406"/>
        <v>0</v>
      </c>
    </row>
    <row r="3478" spans="1:25" s="8" customFormat="1" x14ac:dyDescent="0.25">
      <c r="A3478" s="70">
        <f t="shared" si="407"/>
        <v>1667.15</v>
      </c>
      <c r="B3478" s="70">
        <f t="shared" si="408"/>
        <v>48.691868418733002</v>
      </c>
      <c r="C3478" s="70">
        <f t="shared" si="394"/>
        <v>36.824465336928895</v>
      </c>
      <c r="D3478" s="70">
        <f t="shared" si="409"/>
        <v>35.300531346874827</v>
      </c>
      <c r="E3478" s="70">
        <f t="shared" si="393"/>
        <v>36.824465336928895</v>
      </c>
      <c r="G3478" s="70">
        <f t="shared" si="395"/>
        <v>0</v>
      </c>
      <c r="H3478" s="70">
        <f>SUM(G$2085:$G3478)/($A3478-273.15)</f>
        <v>0</v>
      </c>
      <c r="I3478" s="70">
        <f t="shared" si="396"/>
        <v>0</v>
      </c>
      <c r="J3478" s="70">
        <f t="shared" si="397"/>
        <v>0</v>
      </c>
      <c r="K3478" s="70">
        <f t="shared" si="398"/>
        <v>0</v>
      </c>
      <c r="M3478" s="70">
        <f t="shared" si="399"/>
        <v>0</v>
      </c>
      <c r="N3478" s="70">
        <f>SUM($M$2085:M3478)/($A3478-273.15)</f>
        <v>0</v>
      </c>
      <c r="O3478" s="70">
        <f t="shared" si="400"/>
        <v>0</v>
      </c>
      <c r="P3478" s="70">
        <f t="shared" si="401"/>
        <v>0</v>
      </c>
      <c r="Q3478" s="70">
        <f t="shared" si="402"/>
        <v>0</v>
      </c>
      <c r="S3478" s="8" t="e">
        <f t="shared" si="403"/>
        <v>#DIV/0!</v>
      </c>
      <c r="U3478" s="8">
        <f t="shared" si="392"/>
        <v>35.474119774943865</v>
      </c>
      <c r="V3478" s="8">
        <f t="shared" si="404"/>
        <v>0</v>
      </c>
      <c r="W3478" s="70">
        <f>SUM($V$2085:V3478)/($A3478-273.15)</f>
        <v>0</v>
      </c>
      <c r="X3478" s="70">
        <f t="shared" si="405"/>
        <v>0</v>
      </c>
      <c r="Y3478" s="70">
        <f t="shared" si="406"/>
        <v>0</v>
      </c>
    </row>
    <row r="3479" spans="1:25" s="8" customFormat="1" x14ac:dyDescent="0.25">
      <c r="A3479" s="70">
        <f t="shared" si="407"/>
        <v>1668.15</v>
      </c>
      <c r="B3479" s="70">
        <f t="shared" si="408"/>
        <v>48.701728986683968</v>
      </c>
      <c r="C3479" s="70">
        <f t="shared" si="394"/>
        <v>36.827494493774552</v>
      </c>
      <c r="D3479" s="70">
        <f t="shared" si="409"/>
        <v>35.303153047652138</v>
      </c>
      <c r="E3479" s="70">
        <f t="shared" si="393"/>
        <v>36.827494493774552</v>
      </c>
      <c r="G3479" s="70">
        <f t="shared" si="395"/>
        <v>0</v>
      </c>
      <c r="H3479" s="70">
        <f>SUM(G$2085:$G3479)/($A3479-273.15)</f>
        <v>0</v>
      </c>
      <c r="I3479" s="70">
        <f t="shared" si="396"/>
        <v>0</v>
      </c>
      <c r="J3479" s="70">
        <f t="shared" si="397"/>
        <v>0</v>
      </c>
      <c r="K3479" s="70">
        <f t="shared" si="398"/>
        <v>0</v>
      </c>
      <c r="M3479" s="70">
        <f t="shared" si="399"/>
        <v>0</v>
      </c>
      <c r="N3479" s="70">
        <f>SUM($M$2085:M3479)/($A3479-273.15)</f>
        <v>0</v>
      </c>
      <c r="O3479" s="70">
        <f t="shared" si="400"/>
        <v>0</v>
      </c>
      <c r="P3479" s="70">
        <f t="shared" si="401"/>
        <v>0</v>
      </c>
      <c r="Q3479" s="70">
        <f t="shared" si="402"/>
        <v>0</v>
      </c>
      <c r="S3479" s="8" t="e">
        <f t="shared" si="403"/>
        <v>#DIV/0!</v>
      </c>
      <c r="U3479" s="8">
        <f t="shared" si="392"/>
        <v>35.476193312182197</v>
      </c>
      <c r="V3479" s="8">
        <f t="shared" si="404"/>
        <v>0</v>
      </c>
      <c r="W3479" s="70">
        <f>SUM($V$2085:V3479)/($A3479-273.15)</f>
        <v>0</v>
      </c>
      <c r="X3479" s="70">
        <f t="shared" si="405"/>
        <v>0</v>
      </c>
      <c r="Y3479" s="70">
        <f t="shared" si="406"/>
        <v>0</v>
      </c>
    </row>
    <row r="3480" spans="1:25" s="8" customFormat="1" x14ac:dyDescent="0.25">
      <c r="A3480" s="70">
        <f t="shared" si="407"/>
        <v>1669.15</v>
      </c>
      <c r="B3480" s="70">
        <f t="shared" si="408"/>
        <v>48.711575231970272</v>
      </c>
      <c r="C3480" s="70">
        <f t="shared" si="394"/>
        <v>36.830522659171415</v>
      </c>
      <c r="D3480" s="70">
        <f t="shared" si="409"/>
        <v>35.305770503167572</v>
      </c>
      <c r="E3480" s="70">
        <f t="shared" si="393"/>
        <v>36.830522659171415</v>
      </c>
      <c r="G3480" s="70">
        <f t="shared" si="395"/>
        <v>0</v>
      </c>
      <c r="H3480" s="70">
        <f>SUM(G$2085:$G3480)/($A3480-273.15)</f>
        <v>0</v>
      </c>
      <c r="I3480" s="70">
        <f t="shared" si="396"/>
        <v>0</v>
      </c>
      <c r="J3480" s="70">
        <f t="shared" si="397"/>
        <v>0</v>
      </c>
      <c r="K3480" s="70">
        <f t="shared" si="398"/>
        <v>0</v>
      </c>
      <c r="M3480" s="70">
        <f t="shared" si="399"/>
        <v>0</v>
      </c>
      <c r="N3480" s="70">
        <f>SUM($M$2085:M3480)/($A3480-273.15)</f>
        <v>0</v>
      </c>
      <c r="O3480" s="70">
        <f t="shared" si="400"/>
        <v>0</v>
      </c>
      <c r="P3480" s="70">
        <f t="shared" si="401"/>
        <v>0</v>
      </c>
      <c r="Q3480" s="70">
        <f t="shared" si="402"/>
        <v>0</v>
      </c>
      <c r="S3480" s="8" t="e">
        <f t="shared" si="403"/>
        <v>#DIV/0!</v>
      </c>
      <c r="U3480" s="8">
        <f t="shared" si="392"/>
        <v>35.478264965374279</v>
      </c>
      <c r="V3480" s="8">
        <f t="shared" si="404"/>
        <v>0</v>
      </c>
      <c r="W3480" s="70">
        <f>SUM($V$2085:V3480)/($A3480-273.15)</f>
        <v>0</v>
      </c>
      <c r="X3480" s="70">
        <f t="shared" si="405"/>
        <v>0</v>
      </c>
      <c r="Y3480" s="70">
        <f t="shared" si="406"/>
        <v>0</v>
      </c>
    </row>
    <row r="3481" spans="1:25" s="8" customFormat="1" x14ac:dyDescent="0.25">
      <c r="A3481" s="70">
        <f t="shared" si="407"/>
        <v>1670.15</v>
      </c>
      <c r="B3481" s="70">
        <f t="shared" si="408"/>
        <v>48.72140718802239</v>
      </c>
      <c r="C3481" s="70">
        <f t="shared" si="394"/>
        <v>36.833549833649684</v>
      </c>
      <c r="D3481" s="70">
        <f t="shared" si="409"/>
        <v>35.308383723585472</v>
      </c>
      <c r="E3481" s="70">
        <f t="shared" si="393"/>
        <v>36.833549833649684</v>
      </c>
      <c r="G3481" s="70">
        <f t="shared" si="395"/>
        <v>0</v>
      </c>
      <c r="H3481" s="70">
        <f>SUM(G$2085:$G3481)/($A3481-273.15)</f>
        <v>0</v>
      </c>
      <c r="I3481" s="70">
        <f t="shared" si="396"/>
        <v>0</v>
      </c>
      <c r="J3481" s="70">
        <f t="shared" si="397"/>
        <v>0</v>
      </c>
      <c r="K3481" s="70">
        <f t="shared" si="398"/>
        <v>0</v>
      </c>
      <c r="M3481" s="70">
        <f t="shared" si="399"/>
        <v>0</v>
      </c>
      <c r="N3481" s="70">
        <f>SUM($M$2085:M3481)/($A3481-273.15)</f>
        <v>0</v>
      </c>
      <c r="O3481" s="70">
        <f t="shared" si="400"/>
        <v>0</v>
      </c>
      <c r="P3481" s="70">
        <f t="shared" si="401"/>
        <v>0</v>
      </c>
      <c r="Q3481" s="70">
        <f t="shared" si="402"/>
        <v>0</v>
      </c>
      <c r="S3481" s="8" t="e">
        <f t="shared" si="403"/>
        <v>#DIV/0!</v>
      </c>
      <c r="U3481" s="8">
        <f t="shared" si="392"/>
        <v>35.480334737920089</v>
      </c>
      <c r="V3481" s="8">
        <f t="shared" si="404"/>
        <v>0</v>
      </c>
      <c r="W3481" s="70">
        <f>SUM($V$2085:V3481)/($A3481-273.15)</f>
        <v>0</v>
      </c>
      <c r="X3481" s="70">
        <f t="shared" si="405"/>
        <v>0</v>
      </c>
      <c r="Y3481" s="70">
        <f t="shared" si="406"/>
        <v>0</v>
      </c>
    </row>
    <row r="3482" spans="1:25" s="8" customFormat="1" x14ac:dyDescent="0.25">
      <c r="A3482" s="70">
        <f t="shared" si="407"/>
        <v>1671.15</v>
      </c>
      <c r="B3482" s="70">
        <f t="shared" si="408"/>
        <v>48.731224888170836</v>
      </c>
      <c r="C3482" s="70">
        <f t="shared" si="394"/>
        <v>36.83657601773799</v>
      </c>
      <c r="D3482" s="70">
        <f t="shared" si="409"/>
        <v>35.31099271903976</v>
      </c>
      <c r="E3482" s="70">
        <f t="shared" si="393"/>
        <v>36.83657601773799</v>
      </c>
      <c r="G3482" s="70">
        <f t="shared" si="395"/>
        <v>0</v>
      </c>
      <c r="H3482" s="70">
        <f>SUM(G$2085:$G3482)/($A3482-273.15)</f>
        <v>0</v>
      </c>
      <c r="I3482" s="70">
        <f t="shared" si="396"/>
        <v>0</v>
      </c>
      <c r="J3482" s="70">
        <f t="shared" si="397"/>
        <v>0</v>
      </c>
      <c r="K3482" s="70">
        <f t="shared" si="398"/>
        <v>0</v>
      </c>
      <c r="M3482" s="70">
        <f t="shared" si="399"/>
        <v>0</v>
      </c>
      <c r="N3482" s="70">
        <f>SUM($M$2085:M3482)/($A3482-273.15)</f>
        <v>0</v>
      </c>
      <c r="O3482" s="70">
        <f t="shared" si="400"/>
        <v>0</v>
      </c>
      <c r="P3482" s="70">
        <f t="shared" si="401"/>
        <v>0</v>
      </c>
      <c r="Q3482" s="70">
        <f t="shared" si="402"/>
        <v>0</v>
      </c>
      <c r="S3482" s="8" t="e">
        <f t="shared" si="403"/>
        <v>#DIV/0!</v>
      </c>
      <c r="U3482" s="8">
        <f t="shared" si="392"/>
        <v>35.482402633209446</v>
      </c>
      <c r="V3482" s="8">
        <f t="shared" si="404"/>
        <v>0</v>
      </c>
      <c r="W3482" s="70">
        <f>SUM($V$2085:V3482)/($A3482-273.15)</f>
        <v>0</v>
      </c>
      <c r="X3482" s="70">
        <f t="shared" si="405"/>
        <v>0</v>
      </c>
      <c r="Y3482" s="70">
        <f t="shared" si="406"/>
        <v>0</v>
      </c>
    </row>
    <row r="3483" spans="1:25" s="8" customFormat="1" x14ac:dyDescent="0.25">
      <c r="A3483" s="70">
        <f t="shared" si="407"/>
        <v>1672.15</v>
      </c>
      <c r="B3483" s="70">
        <f t="shared" si="408"/>
        <v>48.741028365646471</v>
      </c>
      <c r="C3483" s="70">
        <f t="shared" si="394"/>
        <v>36.839601211963362</v>
      </c>
      <c r="D3483" s="70">
        <f t="shared" si="409"/>
        <v>35.313597499634092</v>
      </c>
      <c r="E3483" s="70">
        <f t="shared" si="393"/>
        <v>36.839601211963362</v>
      </c>
      <c r="G3483" s="70">
        <f t="shared" si="395"/>
        <v>0</v>
      </c>
      <c r="H3483" s="70">
        <f>SUM(G$2085:$G3483)/($A3483-273.15)</f>
        <v>0</v>
      </c>
      <c r="I3483" s="70">
        <f t="shared" si="396"/>
        <v>0</v>
      </c>
      <c r="J3483" s="70">
        <f t="shared" si="397"/>
        <v>0</v>
      </c>
      <c r="K3483" s="70">
        <f t="shared" si="398"/>
        <v>0</v>
      </c>
      <c r="M3483" s="70">
        <f t="shared" si="399"/>
        <v>0</v>
      </c>
      <c r="N3483" s="70">
        <f>SUM($M$2085:M3483)/($A3483-273.15)</f>
        <v>0</v>
      </c>
      <c r="O3483" s="70">
        <f t="shared" si="400"/>
        <v>0</v>
      </c>
      <c r="P3483" s="70">
        <f t="shared" si="401"/>
        <v>0</v>
      </c>
      <c r="Q3483" s="70">
        <f t="shared" si="402"/>
        <v>0</v>
      </c>
      <c r="S3483" s="8" t="e">
        <f t="shared" si="403"/>
        <v>#DIV/0!</v>
      </c>
      <c r="U3483" s="8">
        <f t="shared" si="392"/>
        <v>35.484468654622027</v>
      </c>
      <c r="V3483" s="8">
        <f t="shared" si="404"/>
        <v>0</v>
      </c>
      <c r="W3483" s="70">
        <f>SUM($V$2085:V3483)/($A3483-273.15)</f>
        <v>0</v>
      </c>
      <c r="X3483" s="70">
        <f t="shared" si="405"/>
        <v>0</v>
      </c>
      <c r="Y3483" s="70">
        <f t="shared" si="406"/>
        <v>0</v>
      </c>
    </row>
    <row r="3484" spans="1:25" s="8" customFormat="1" x14ac:dyDescent="0.25">
      <c r="A3484" s="70">
        <f t="shared" si="407"/>
        <v>1673.15</v>
      </c>
      <c r="B3484" s="70">
        <f t="shared" si="408"/>
        <v>48.750817653580881</v>
      </c>
      <c r="C3484" s="70">
        <f t="shared" si="394"/>
        <v>36.842625416851277</v>
      </c>
      <c r="D3484" s="70">
        <f t="shared" si="409"/>
        <v>35.316198075441903</v>
      </c>
      <c r="E3484" s="70">
        <f t="shared" si="393"/>
        <v>36.842625416851277</v>
      </c>
      <c r="G3484" s="70">
        <f t="shared" si="395"/>
        <v>0</v>
      </c>
      <c r="H3484" s="70">
        <f>SUM(G$2085:$G3484)/($A3484-273.15)</f>
        <v>0</v>
      </c>
      <c r="I3484" s="70">
        <f t="shared" si="396"/>
        <v>0</v>
      </c>
      <c r="J3484" s="70">
        <f t="shared" si="397"/>
        <v>0</v>
      </c>
      <c r="K3484" s="70">
        <f t="shared" si="398"/>
        <v>0</v>
      </c>
      <c r="M3484" s="70">
        <f t="shared" si="399"/>
        <v>0</v>
      </c>
      <c r="N3484" s="70">
        <f>SUM($M$2085:M3484)/($A3484-273.15)</f>
        <v>0</v>
      </c>
      <c r="O3484" s="70">
        <f t="shared" si="400"/>
        <v>0</v>
      </c>
      <c r="P3484" s="70">
        <f t="shared" si="401"/>
        <v>0</v>
      </c>
      <c r="Q3484" s="70">
        <f t="shared" si="402"/>
        <v>0</v>
      </c>
      <c r="S3484" s="8" t="e">
        <f t="shared" si="403"/>
        <v>#DIV/0!</v>
      </c>
      <c r="U3484" s="8">
        <f t="shared" si="392"/>
        <v>35.486532805527418</v>
      </c>
      <c r="V3484" s="8">
        <f t="shared" si="404"/>
        <v>0</v>
      </c>
      <c r="W3484" s="70">
        <f>SUM($V$2085:V3484)/($A3484-273.15)</f>
        <v>0</v>
      </c>
      <c r="X3484" s="70">
        <f t="shared" si="405"/>
        <v>0</v>
      </c>
      <c r="Y3484" s="70">
        <f t="shared" si="406"/>
        <v>0</v>
      </c>
    </row>
    <row r="3485" spans="1:25" s="8" customFormat="1" x14ac:dyDescent="0.25">
      <c r="A3485" s="70">
        <f t="shared" si="407"/>
        <v>1674.15</v>
      </c>
      <c r="B3485" s="70">
        <f t="shared" si="408"/>
        <v>48.760592785006729</v>
      </c>
      <c r="C3485" s="70">
        <f t="shared" si="394"/>
        <v>36.845648632925645</v>
      </c>
      <c r="D3485" s="70">
        <f t="shared" si="409"/>
        <v>35.318794456506588</v>
      </c>
      <c r="E3485" s="70">
        <f t="shared" si="393"/>
        <v>36.845648632925645</v>
      </c>
      <c r="G3485" s="70">
        <f t="shared" si="395"/>
        <v>0</v>
      </c>
      <c r="H3485" s="70">
        <f>SUM(G$2085:$G3485)/($A3485-273.15)</f>
        <v>0</v>
      </c>
      <c r="I3485" s="70">
        <f t="shared" si="396"/>
        <v>0</v>
      </c>
      <c r="J3485" s="70">
        <f t="shared" si="397"/>
        <v>0</v>
      </c>
      <c r="K3485" s="70">
        <f t="shared" si="398"/>
        <v>0</v>
      </c>
      <c r="M3485" s="70">
        <f t="shared" si="399"/>
        <v>0</v>
      </c>
      <c r="N3485" s="70">
        <f>SUM($M$2085:M3485)/($A3485-273.15)</f>
        <v>0</v>
      </c>
      <c r="O3485" s="70">
        <f t="shared" si="400"/>
        <v>0</v>
      </c>
      <c r="P3485" s="70">
        <f t="shared" si="401"/>
        <v>0</v>
      </c>
      <c r="Q3485" s="70">
        <f t="shared" si="402"/>
        <v>0</v>
      </c>
      <c r="S3485" s="8" t="e">
        <f t="shared" si="403"/>
        <v>#DIV/0!</v>
      </c>
      <c r="U3485" s="8">
        <f t="shared" si="392"/>
        <v>35.488595089285148</v>
      </c>
      <c r="V3485" s="8">
        <f t="shared" si="404"/>
        <v>0</v>
      </c>
      <c r="W3485" s="70">
        <f>SUM($V$2085:V3485)/($A3485-273.15)</f>
        <v>0</v>
      </c>
      <c r="X3485" s="70">
        <f t="shared" si="405"/>
        <v>0</v>
      </c>
      <c r="Y3485" s="70">
        <f t="shared" si="406"/>
        <v>0</v>
      </c>
    </row>
    <row r="3486" spans="1:25" s="8" customFormat="1" x14ac:dyDescent="0.25">
      <c r="A3486" s="70">
        <f t="shared" si="407"/>
        <v>1675.15</v>
      </c>
      <c r="B3486" s="70">
        <f t="shared" si="408"/>
        <v>48.770353792858131</v>
      </c>
      <c r="C3486" s="70">
        <f t="shared" si="394"/>
        <v>36.848670860708786</v>
      </c>
      <c r="D3486" s="70">
        <f t="shared" si="409"/>
        <v>35.321386652841554</v>
      </c>
      <c r="E3486" s="70">
        <f t="shared" si="393"/>
        <v>36.848670860708786</v>
      </c>
      <c r="G3486" s="70">
        <f t="shared" si="395"/>
        <v>0</v>
      </c>
      <c r="H3486" s="70">
        <f>SUM(G$2085:$G3486)/($A3486-273.15)</f>
        <v>0</v>
      </c>
      <c r="I3486" s="70">
        <f t="shared" si="396"/>
        <v>0</v>
      </c>
      <c r="J3486" s="70">
        <f t="shared" si="397"/>
        <v>0</v>
      </c>
      <c r="K3486" s="70">
        <f t="shared" si="398"/>
        <v>0</v>
      </c>
      <c r="M3486" s="70">
        <f t="shared" si="399"/>
        <v>0</v>
      </c>
      <c r="N3486" s="70">
        <f>SUM($M$2085:M3486)/($A3486-273.15)</f>
        <v>0</v>
      </c>
      <c r="O3486" s="70">
        <f t="shared" si="400"/>
        <v>0</v>
      </c>
      <c r="P3486" s="70">
        <f t="shared" si="401"/>
        <v>0</v>
      </c>
      <c r="Q3486" s="70">
        <f t="shared" si="402"/>
        <v>0</v>
      </c>
      <c r="S3486" s="8" t="e">
        <f t="shared" si="403"/>
        <v>#DIV/0!</v>
      </c>
      <c r="U3486" s="8">
        <f t="shared" si="392"/>
        <v>35.490655509244711</v>
      </c>
      <c r="V3486" s="8">
        <f t="shared" si="404"/>
        <v>0</v>
      </c>
      <c r="W3486" s="70">
        <f>SUM($V$2085:V3486)/($A3486-273.15)</f>
        <v>0</v>
      </c>
      <c r="X3486" s="70">
        <f t="shared" si="405"/>
        <v>0</v>
      </c>
      <c r="Y3486" s="70">
        <f t="shared" si="406"/>
        <v>0</v>
      </c>
    </row>
    <row r="3487" spans="1:25" s="8" customFormat="1" x14ac:dyDescent="0.25">
      <c r="A3487" s="70">
        <f t="shared" si="407"/>
        <v>1676.15</v>
      </c>
      <c r="B3487" s="70">
        <f t="shared" si="408"/>
        <v>48.780100709970952</v>
      </c>
      <c r="C3487" s="70">
        <f t="shared" si="394"/>
        <v>36.8516921007215</v>
      </c>
      <c r="D3487" s="70">
        <f t="shared" si="409"/>
        <v>35.323974674430332</v>
      </c>
      <c r="E3487" s="70">
        <f t="shared" si="393"/>
        <v>36.8516921007215</v>
      </c>
      <c r="G3487" s="70">
        <f t="shared" si="395"/>
        <v>0</v>
      </c>
      <c r="H3487" s="70">
        <f>SUM(G$2085:$G3487)/($A3487-273.15)</f>
        <v>0</v>
      </c>
      <c r="I3487" s="70">
        <f t="shared" si="396"/>
        <v>0</v>
      </c>
      <c r="J3487" s="70">
        <f t="shared" si="397"/>
        <v>0</v>
      </c>
      <c r="K3487" s="70">
        <f t="shared" si="398"/>
        <v>0</v>
      </c>
      <c r="M3487" s="70">
        <f t="shared" si="399"/>
        <v>0</v>
      </c>
      <c r="N3487" s="70">
        <f>SUM($M$2085:M3487)/($A3487-273.15)</f>
        <v>0</v>
      </c>
      <c r="O3487" s="70">
        <f t="shared" si="400"/>
        <v>0</v>
      </c>
      <c r="P3487" s="70">
        <f t="shared" si="401"/>
        <v>0</v>
      </c>
      <c r="Q3487" s="70">
        <f t="shared" si="402"/>
        <v>0</v>
      </c>
      <c r="S3487" s="8" t="e">
        <f t="shared" si="403"/>
        <v>#DIV/0!</v>
      </c>
      <c r="U3487" s="8">
        <f t="shared" si="392"/>
        <v>35.49271406874562</v>
      </c>
      <c r="V3487" s="8">
        <f t="shared" si="404"/>
        <v>0</v>
      </c>
      <c r="W3487" s="70">
        <f>SUM($V$2085:V3487)/($A3487-273.15)</f>
        <v>0</v>
      </c>
      <c r="X3487" s="70">
        <f t="shared" si="405"/>
        <v>0</v>
      </c>
      <c r="Y3487" s="70">
        <f t="shared" si="406"/>
        <v>0</v>
      </c>
    </row>
    <row r="3488" spans="1:25" s="8" customFormat="1" x14ac:dyDescent="0.25">
      <c r="A3488" s="70">
        <f t="shared" si="407"/>
        <v>1677.15</v>
      </c>
      <c r="B3488" s="70">
        <f t="shared" si="408"/>
        <v>48.789833569083235</v>
      </c>
      <c r="C3488" s="70">
        <f t="shared" si="394"/>
        <v>36.854712353482995</v>
      </c>
      <c r="D3488" s="70">
        <f t="shared" si="409"/>
        <v>35.326558531226738</v>
      </c>
      <c r="E3488" s="70">
        <f t="shared" si="393"/>
        <v>36.854712353482995</v>
      </c>
      <c r="G3488" s="70">
        <f t="shared" si="395"/>
        <v>0</v>
      </c>
      <c r="H3488" s="70">
        <f>SUM(G$2085:$G3488)/($A3488-273.15)</f>
        <v>0</v>
      </c>
      <c r="I3488" s="70">
        <f t="shared" si="396"/>
        <v>0</v>
      </c>
      <c r="J3488" s="70">
        <f t="shared" si="397"/>
        <v>0</v>
      </c>
      <c r="K3488" s="70">
        <f t="shared" si="398"/>
        <v>0</v>
      </c>
      <c r="M3488" s="70">
        <f t="shared" si="399"/>
        <v>0</v>
      </c>
      <c r="N3488" s="70">
        <f>SUM($M$2085:M3488)/($A3488-273.15)</f>
        <v>0</v>
      </c>
      <c r="O3488" s="70">
        <f t="shared" si="400"/>
        <v>0</v>
      </c>
      <c r="P3488" s="70">
        <f t="shared" si="401"/>
        <v>0</v>
      </c>
      <c r="Q3488" s="70">
        <f t="shared" si="402"/>
        <v>0</v>
      </c>
      <c r="S3488" s="8" t="e">
        <f t="shared" si="403"/>
        <v>#DIV/0!</v>
      </c>
      <c r="U3488" s="8">
        <f t="shared" si="392"/>
        <v>35.49477077111743</v>
      </c>
      <c r="V3488" s="8">
        <f t="shared" si="404"/>
        <v>0</v>
      </c>
      <c r="W3488" s="70">
        <f>SUM($V$2085:V3488)/($A3488-273.15)</f>
        <v>0</v>
      </c>
      <c r="X3488" s="70">
        <f t="shared" si="405"/>
        <v>0</v>
      </c>
      <c r="Y3488" s="70">
        <f t="shared" si="406"/>
        <v>0</v>
      </c>
    </row>
    <row r="3489" spans="1:25" s="8" customFormat="1" x14ac:dyDescent="0.25">
      <c r="A3489" s="70">
        <f t="shared" si="407"/>
        <v>1678.15</v>
      </c>
      <c r="B3489" s="70">
        <f t="shared" si="408"/>
        <v>48.799552402835481</v>
      </c>
      <c r="C3489" s="70">
        <f t="shared" si="394"/>
        <v>36.857731619510965</v>
      </c>
      <c r="D3489" s="70">
        <f t="shared" si="409"/>
        <v>35.329138233154907</v>
      </c>
      <c r="E3489" s="70">
        <f t="shared" si="393"/>
        <v>36.857731619510965</v>
      </c>
      <c r="G3489" s="70">
        <f t="shared" si="395"/>
        <v>0</v>
      </c>
      <c r="H3489" s="70">
        <f>SUM(G$2085:$G3489)/($A3489-273.15)</f>
        <v>0</v>
      </c>
      <c r="I3489" s="70">
        <f t="shared" si="396"/>
        <v>0</v>
      </c>
      <c r="J3489" s="70">
        <f t="shared" si="397"/>
        <v>0</v>
      </c>
      <c r="K3489" s="70">
        <f t="shared" si="398"/>
        <v>0</v>
      </c>
      <c r="M3489" s="70">
        <f t="shared" si="399"/>
        <v>0</v>
      </c>
      <c r="N3489" s="70">
        <f>SUM($M$2085:M3489)/($A3489-273.15)</f>
        <v>0</v>
      </c>
      <c r="O3489" s="70">
        <f t="shared" si="400"/>
        <v>0</v>
      </c>
      <c r="P3489" s="70">
        <f t="shared" si="401"/>
        <v>0</v>
      </c>
      <c r="Q3489" s="70">
        <f t="shared" si="402"/>
        <v>0</v>
      </c>
      <c r="S3489" s="8" t="e">
        <f t="shared" si="403"/>
        <v>#DIV/0!</v>
      </c>
      <c r="U3489" s="8">
        <f t="shared" ref="U3489:U3552" si="410">33.349+(2.057/1000)*$A3489-(18.327*100000)/$A3489/$A3489-(0.232*0.000001)*$A3489*$A3489</f>
        <v>35.496825619679797</v>
      </c>
      <c r="V3489" s="8">
        <f t="shared" si="404"/>
        <v>0</v>
      </c>
      <c r="W3489" s="70">
        <f>SUM($V$2085:V3489)/($A3489-273.15)</f>
        <v>0</v>
      </c>
      <c r="X3489" s="70">
        <f t="shared" si="405"/>
        <v>0</v>
      </c>
      <c r="Y3489" s="70">
        <f t="shared" si="406"/>
        <v>0</v>
      </c>
    </row>
    <row r="3490" spans="1:25" s="8" customFormat="1" x14ac:dyDescent="0.25">
      <c r="A3490" s="70">
        <f t="shared" si="407"/>
        <v>1679.15</v>
      </c>
      <c r="B3490" s="70">
        <f t="shared" si="408"/>
        <v>48.809257243771043</v>
      </c>
      <c r="C3490" s="70">
        <f t="shared" si="394"/>
        <v>36.860749899321533</v>
      </c>
      <c r="D3490" s="70">
        <f t="shared" si="409"/>
        <v>35.331713790109447</v>
      </c>
      <c r="E3490" s="70">
        <f t="shared" si="393"/>
        <v>36.860749899321533</v>
      </c>
      <c r="G3490" s="70">
        <f t="shared" si="395"/>
        <v>0</v>
      </c>
      <c r="H3490" s="70">
        <f>SUM(G$2085:$G3490)/($A3490-273.15)</f>
        <v>0</v>
      </c>
      <c r="I3490" s="70">
        <f t="shared" si="396"/>
        <v>0</v>
      </c>
      <c r="J3490" s="70">
        <f t="shared" si="397"/>
        <v>0</v>
      </c>
      <c r="K3490" s="70">
        <f t="shared" si="398"/>
        <v>0</v>
      </c>
      <c r="M3490" s="70">
        <f t="shared" si="399"/>
        <v>0</v>
      </c>
      <c r="N3490" s="70">
        <f>SUM($M$2085:M3490)/($A3490-273.15)</f>
        <v>0</v>
      </c>
      <c r="O3490" s="70">
        <f t="shared" si="400"/>
        <v>0</v>
      </c>
      <c r="P3490" s="70">
        <f t="shared" si="401"/>
        <v>0</v>
      </c>
      <c r="Q3490" s="70">
        <f t="shared" si="402"/>
        <v>0</v>
      </c>
      <c r="S3490" s="8" t="e">
        <f t="shared" si="403"/>
        <v>#DIV/0!</v>
      </c>
      <c r="U3490" s="8">
        <f t="shared" si="410"/>
        <v>35.498878617742449</v>
      </c>
      <c r="V3490" s="8">
        <f t="shared" si="404"/>
        <v>0</v>
      </c>
      <c r="W3490" s="70">
        <f>SUM($V$2085:V3490)/($A3490-273.15)</f>
        <v>0</v>
      </c>
      <c r="X3490" s="70">
        <f t="shared" si="405"/>
        <v>0</v>
      </c>
      <c r="Y3490" s="70">
        <f t="shared" si="406"/>
        <v>0</v>
      </c>
    </row>
    <row r="3491" spans="1:25" s="8" customFormat="1" x14ac:dyDescent="0.25">
      <c r="A3491" s="70">
        <f t="shared" si="407"/>
        <v>1680.15</v>
      </c>
      <c r="B3491" s="70">
        <f t="shared" si="408"/>
        <v>48.818948124336451</v>
      </c>
      <c r="C3491" s="70">
        <f t="shared" si="394"/>
        <v>36.863767193429318</v>
      </c>
      <c r="D3491" s="70">
        <f t="shared" si="409"/>
        <v>35.334285211955518</v>
      </c>
      <c r="E3491" s="70">
        <f t="shared" si="393"/>
        <v>36.863767193429318</v>
      </c>
      <c r="G3491" s="70">
        <f t="shared" si="395"/>
        <v>0</v>
      </c>
      <c r="H3491" s="70">
        <f>SUM(G$2085:$G3491)/($A3491-273.15)</f>
        <v>0</v>
      </c>
      <c r="I3491" s="70">
        <f t="shared" si="396"/>
        <v>0</v>
      </c>
      <c r="J3491" s="70">
        <f t="shared" si="397"/>
        <v>0</v>
      </c>
      <c r="K3491" s="70">
        <f t="shared" si="398"/>
        <v>0</v>
      </c>
      <c r="M3491" s="70">
        <f t="shared" si="399"/>
        <v>0</v>
      </c>
      <c r="N3491" s="70">
        <f>SUM($M$2085:M3491)/($A3491-273.15)</f>
        <v>0</v>
      </c>
      <c r="O3491" s="70">
        <f t="shared" si="400"/>
        <v>0</v>
      </c>
      <c r="P3491" s="70">
        <f t="shared" si="401"/>
        <v>0</v>
      </c>
      <c r="Q3491" s="70">
        <f t="shared" si="402"/>
        <v>0</v>
      </c>
      <c r="S3491" s="8" t="e">
        <f t="shared" si="403"/>
        <v>#DIV/0!</v>
      </c>
      <c r="U3491" s="8">
        <f t="shared" si="410"/>
        <v>35.500929768605339</v>
      </c>
      <c r="V3491" s="8">
        <f t="shared" si="404"/>
        <v>0</v>
      </c>
      <c r="W3491" s="70">
        <f>SUM($V$2085:V3491)/($A3491-273.15)</f>
        <v>0</v>
      </c>
      <c r="X3491" s="70">
        <f t="shared" si="405"/>
        <v>0</v>
      </c>
      <c r="Y3491" s="70">
        <f t="shared" si="406"/>
        <v>0</v>
      </c>
    </row>
    <row r="3492" spans="1:25" s="8" customFormat="1" x14ac:dyDescent="0.25">
      <c r="A3492" s="70">
        <f t="shared" si="407"/>
        <v>1681.15</v>
      </c>
      <c r="B3492" s="70">
        <f t="shared" si="408"/>
        <v>48.82862507688175</v>
      </c>
      <c r="C3492" s="70">
        <f t="shared" si="394"/>
        <v>36.866783502347403</v>
      </c>
      <c r="D3492" s="70">
        <f t="shared" si="409"/>
        <v>35.336852508528956</v>
      </c>
      <c r="E3492" s="70">
        <f t="shared" si="393"/>
        <v>36.866783502347403</v>
      </c>
      <c r="G3492" s="70">
        <f t="shared" si="395"/>
        <v>0</v>
      </c>
      <c r="H3492" s="70">
        <f>SUM(G$2085:$G3492)/($A3492-273.15)</f>
        <v>0</v>
      </c>
      <c r="I3492" s="70">
        <f t="shared" si="396"/>
        <v>0</v>
      </c>
      <c r="J3492" s="70">
        <f t="shared" si="397"/>
        <v>0</v>
      </c>
      <c r="K3492" s="70">
        <f t="shared" si="398"/>
        <v>0</v>
      </c>
      <c r="M3492" s="70">
        <f t="shared" si="399"/>
        <v>0</v>
      </c>
      <c r="N3492" s="70">
        <f>SUM($M$2085:M3492)/($A3492-273.15)</f>
        <v>0</v>
      </c>
      <c r="O3492" s="70">
        <f t="shared" si="400"/>
        <v>0</v>
      </c>
      <c r="P3492" s="70">
        <f t="shared" si="401"/>
        <v>0</v>
      </c>
      <c r="Q3492" s="70">
        <f t="shared" si="402"/>
        <v>0</v>
      </c>
      <c r="S3492" s="8" t="e">
        <f t="shared" si="403"/>
        <v>#DIV/0!</v>
      </c>
      <c r="U3492" s="8">
        <f t="shared" si="410"/>
        <v>35.502979075558542</v>
      </c>
      <c r="V3492" s="8">
        <f t="shared" si="404"/>
        <v>0</v>
      </c>
      <c r="W3492" s="70">
        <f>SUM($V$2085:V3492)/($A3492-273.15)</f>
        <v>0</v>
      </c>
      <c r="X3492" s="70">
        <f t="shared" si="405"/>
        <v>0</v>
      </c>
      <c r="Y3492" s="70">
        <f t="shared" si="406"/>
        <v>0</v>
      </c>
    </row>
    <row r="3493" spans="1:25" s="8" customFormat="1" x14ac:dyDescent="0.25">
      <c r="A3493" s="70">
        <f t="shared" si="407"/>
        <v>1682.15</v>
      </c>
      <c r="B3493" s="70">
        <f t="shared" si="408"/>
        <v>48.838288133660875</v>
      </c>
      <c r="C3493" s="70">
        <f t="shared" si="394"/>
        <v>36.869798826587306</v>
      </c>
      <c r="D3493" s="70">
        <f t="shared" si="409"/>
        <v>35.339415689636368</v>
      </c>
      <c r="E3493" s="70">
        <f t="shared" ref="E3493:E3556" si="411">31.012+(4.19/1000)*$A3493-(2.858*100000)/$A3493/$A3493-(0.385*0.000001)*$A3493*$A3493</f>
        <v>36.869798826587306</v>
      </c>
      <c r="G3493" s="70">
        <f t="shared" si="395"/>
        <v>0</v>
      </c>
      <c r="H3493" s="70">
        <f>SUM(G$2085:$G3493)/($A3493-273.15)</f>
        <v>0</v>
      </c>
      <c r="I3493" s="70">
        <f t="shared" si="396"/>
        <v>0</v>
      </c>
      <c r="J3493" s="70">
        <f t="shared" si="397"/>
        <v>0</v>
      </c>
      <c r="K3493" s="70">
        <f t="shared" si="398"/>
        <v>0</v>
      </c>
      <c r="M3493" s="70">
        <f t="shared" si="399"/>
        <v>0</v>
      </c>
      <c r="N3493" s="70">
        <f>SUM($M$2085:M3493)/($A3493-273.15)</f>
        <v>0</v>
      </c>
      <c r="O3493" s="70">
        <f t="shared" si="400"/>
        <v>0</v>
      </c>
      <c r="P3493" s="70">
        <f t="shared" si="401"/>
        <v>0</v>
      </c>
      <c r="Q3493" s="70">
        <f t="shared" si="402"/>
        <v>0</v>
      </c>
      <c r="S3493" s="8" t="e">
        <f t="shared" si="403"/>
        <v>#DIV/0!</v>
      </c>
      <c r="U3493" s="8">
        <f t="shared" si="410"/>
        <v>35.505026541882387</v>
      </c>
      <c r="V3493" s="8">
        <f t="shared" si="404"/>
        <v>0</v>
      </c>
      <c r="W3493" s="70">
        <f>SUM($V$2085:V3493)/($A3493-273.15)</f>
        <v>0</v>
      </c>
      <c r="X3493" s="70">
        <f t="shared" si="405"/>
        <v>0</v>
      </c>
      <c r="Y3493" s="70">
        <f t="shared" si="406"/>
        <v>0</v>
      </c>
    </row>
    <row r="3494" spans="1:25" s="8" customFormat="1" x14ac:dyDescent="0.25">
      <c r="A3494" s="70">
        <f t="shared" si="407"/>
        <v>1683.15</v>
      </c>
      <c r="B3494" s="70">
        <f t="shared" si="408"/>
        <v>48.847937326831968</v>
      </c>
      <c r="C3494" s="70">
        <f t="shared" ref="C3494:C3557" si="412">31.012+(4.19/1000)*$A3494-(2.858*100000)/$A3494/$A3494-(0.385*0.000001)*$A3494*$A3494</f>
        <v>36.872813166659093</v>
      </c>
      <c r="D3494" s="70">
        <f t="shared" si="409"/>
        <v>35.341974765055248</v>
      </c>
      <c r="E3494" s="70">
        <f t="shared" si="411"/>
        <v>36.872813166659093</v>
      </c>
      <c r="G3494" s="70">
        <f t="shared" ref="G3494:G3557" si="413">($I$2039*$B3494+$I$2040*$C3494+$I$2041*$D3494)</f>
        <v>0</v>
      </c>
      <c r="H3494" s="70">
        <f>SUM(G$2085:$G3494)/($A3494-273.15)</f>
        <v>0</v>
      </c>
      <c r="I3494" s="70">
        <f t="shared" ref="I3494:I3557" si="414">H3494*($A3494-273.15)*0.000001</f>
        <v>0</v>
      </c>
      <c r="J3494" s="70">
        <f t="shared" ref="J3494:J3557" si="415">$N$2039-I3494</f>
        <v>0</v>
      </c>
      <c r="K3494" s="70">
        <f t="shared" ref="K3494:K3557" si="416">IF(AND(J3494&gt;0,J3495&lt;0),A3494-273.15,0)</f>
        <v>0</v>
      </c>
      <c r="M3494" s="70">
        <f t="shared" ref="M3494:M3557" si="417">($K$2050*$B3494+$K$2049*$C3494+$K$2048*$D3494+$K$2047*$E3494)</f>
        <v>0</v>
      </c>
      <c r="N3494" s="70">
        <f>SUM($M$2085:M3494)/($A3494-273.15)</f>
        <v>0</v>
      </c>
      <c r="O3494" s="70">
        <f t="shared" ref="O3494:O3557" si="418">N3494*($A3494-273.15)*0.000001</f>
        <v>0</v>
      </c>
      <c r="P3494" s="70">
        <f t="shared" ref="P3494:P3557" si="419">$N$2039-O3494</f>
        <v>0</v>
      </c>
      <c r="Q3494" s="70">
        <f t="shared" ref="Q3494:Q3557" si="420">IF(AND(P3494&gt;0,P3495&lt;0),A3494-273.15,0)</f>
        <v>0</v>
      </c>
      <c r="S3494" s="8" t="e">
        <f t="shared" ref="S3494:S3557" si="421">IF($P$2050-$A3494=0,$O3494,0)</f>
        <v>#DIV/0!</v>
      </c>
      <c r="U3494" s="8">
        <f t="shared" si="410"/>
        <v>35.507072170847458</v>
      </c>
      <c r="V3494" s="8">
        <f t="shared" ref="V3494:V3557" si="422">($L$2071*$B3494+$L$2072*$C3494+$L$2070*$D3494+$L$2073*$U3494)</f>
        <v>0</v>
      </c>
      <c r="W3494" s="70">
        <f>SUM($V$2085:V3494)/($A3494-273.15)</f>
        <v>0</v>
      </c>
      <c r="X3494" s="70">
        <f t="shared" ref="X3494:X3557" si="423">W3494*($A3494-273.15)*0.000001</f>
        <v>0</v>
      </c>
      <c r="Y3494" s="70">
        <f t="shared" ref="Y3494:Y3557" si="424">$N$2039-X3494</f>
        <v>0</v>
      </c>
    </row>
    <row r="3495" spans="1:25" s="8" customFormat="1" x14ac:dyDescent="0.25">
      <c r="A3495" s="70">
        <f t="shared" ref="A3495:A3558" si="425">A3494+1</f>
        <v>1684.15</v>
      </c>
      <c r="B3495" s="70">
        <f t="shared" si="408"/>
        <v>48.857572688457729</v>
      </c>
      <c r="C3495" s="70">
        <f t="shared" si="412"/>
        <v>36.875826523071247</v>
      </c>
      <c r="D3495" s="70">
        <f t="shared" si="409"/>
        <v>35.34452974453405</v>
      </c>
      <c r="E3495" s="70">
        <f t="shared" si="411"/>
        <v>36.875826523071247</v>
      </c>
      <c r="G3495" s="70">
        <f t="shared" si="413"/>
        <v>0</v>
      </c>
      <c r="H3495" s="70">
        <f>SUM(G$2085:$G3495)/($A3495-273.15)</f>
        <v>0</v>
      </c>
      <c r="I3495" s="70">
        <f t="shared" si="414"/>
        <v>0</v>
      </c>
      <c r="J3495" s="70">
        <f t="shared" si="415"/>
        <v>0</v>
      </c>
      <c r="K3495" s="70">
        <f t="shared" si="416"/>
        <v>0</v>
      </c>
      <c r="M3495" s="70">
        <f t="shared" si="417"/>
        <v>0</v>
      </c>
      <c r="N3495" s="70">
        <f>SUM($M$2085:M3495)/($A3495-273.15)</f>
        <v>0</v>
      </c>
      <c r="O3495" s="70">
        <f t="shared" si="418"/>
        <v>0</v>
      </c>
      <c r="P3495" s="70">
        <f t="shared" si="419"/>
        <v>0</v>
      </c>
      <c r="Q3495" s="70">
        <f t="shared" si="420"/>
        <v>0</v>
      </c>
      <c r="S3495" s="8" t="e">
        <f t="shared" si="421"/>
        <v>#DIV/0!</v>
      </c>
      <c r="U3495" s="8">
        <f t="shared" si="410"/>
        <v>35.509115965714635</v>
      </c>
      <c r="V3495" s="8">
        <f t="shared" si="422"/>
        <v>0</v>
      </c>
      <c r="W3495" s="70">
        <f>SUM($V$2085:V3495)/($A3495-273.15)</f>
        <v>0</v>
      </c>
      <c r="X3495" s="70">
        <f t="shared" si="423"/>
        <v>0</v>
      </c>
      <c r="Y3495" s="70">
        <f t="shared" si="424"/>
        <v>0</v>
      </c>
    </row>
    <row r="3496" spans="1:25" s="8" customFormat="1" x14ac:dyDescent="0.25">
      <c r="A3496" s="70">
        <f t="shared" si="425"/>
        <v>1685.15</v>
      </c>
      <c r="B3496" s="70">
        <f t="shared" si="408"/>
        <v>48.867194250505761</v>
      </c>
      <c r="C3496" s="70">
        <f t="shared" si="412"/>
        <v>36.878838896330798</v>
      </c>
      <c r="D3496" s="70">
        <f t="shared" si="409"/>
        <v>35.347080637792331</v>
      </c>
      <c r="E3496" s="70">
        <f t="shared" si="411"/>
        <v>36.878838896330798</v>
      </c>
      <c r="G3496" s="70">
        <f t="shared" si="413"/>
        <v>0</v>
      </c>
      <c r="H3496" s="70">
        <f>SUM(G$2085:$G3496)/($A3496-273.15)</f>
        <v>0</v>
      </c>
      <c r="I3496" s="70">
        <f t="shared" si="414"/>
        <v>0</v>
      </c>
      <c r="J3496" s="70">
        <f t="shared" si="415"/>
        <v>0</v>
      </c>
      <c r="K3496" s="70">
        <f t="shared" si="416"/>
        <v>0</v>
      </c>
      <c r="M3496" s="70">
        <f t="shared" si="417"/>
        <v>0</v>
      </c>
      <c r="N3496" s="70">
        <f>SUM($M$2085:M3496)/($A3496-273.15)</f>
        <v>0</v>
      </c>
      <c r="O3496" s="70">
        <f t="shared" si="418"/>
        <v>0</v>
      </c>
      <c r="P3496" s="70">
        <f t="shared" si="419"/>
        <v>0</v>
      </c>
      <c r="Q3496" s="70">
        <f t="shared" si="420"/>
        <v>0</v>
      </c>
      <c r="S3496" s="8" t="e">
        <f t="shared" si="421"/>
        <v>#DIV/0!</v>
      </c>
      <c r="U3496" s="8">
        <f t="shared" si="410"/>
        <v>35.51115792973512</v>
      </c>
      <c r="V3496" s="8">
        <f t="shared" si="422"/>
        <v>0</v>
      </c>
      <c r="W3496" s="70">
        <f>SUM($V$2085:V3496)/($A3496-273.15)</f>
        <v>0</v>
      </c>
      <c r="X3496" s="70">
        <f t="shared" si="423"/>
        <v>0</v>
      </c>
      <c r="Y3496" s="70">
        <f t="shared" si="424"/>
        <v>0</v>
      </c>
    </row>
    <row r="3497" spans="1:25" s="8" customFormat="1" x14ac:dyDescent="0.25">
      <c r="A3497" s="70">
        <f t="shared" si="425"/>
        <v>1686.15</v>
      </c>
      <c r="B3497" s="70">
        <f t="shared" si="408"/>
        <v>48.876802044848866</v>
      </c>
      <c r="C3497" s="70">
        <f t="shared" si="412"/>
        <v>36.881850286943248</v>
      </c>
      <c r="D3497" s="70">
        <f t="shared" si="409"/>
        <v>35.349627454520821</v>
      </c>
      <c r="E3497" s="70">
        <f t="shared" si="411"/>
        <v>36.881850286943248</v>
      </c>
      <c r="G3497" s="70">
        <f t="shared" si="413"/>
        <v>0</v>
      </c>
      <c r="H3497" s="70">
        <f>SUM(G$2085:$G3497)/($A3497-273.15)</f>
        <v>0</v>
      </c>
      <c r="I3497" s="70">
        <f t="shared" si="414"/>
        <v>0</v>
      </c>
      <c r="J3497" s="70">
        <f t="shared" si="415"/>
        <v>0</v>
      </c>
      <c r="K3497" s="70">
        <f t="shared" si="416"/>
        <v>0</v>
      </c>
      <c r="M3497" s="70">
        <f t="shared" si="417"/>
        <v>0</v>
      </c>
      <c r="N3497" s="70">
        <f>SUM($M$2085:M3497)/($A3497-273.15)</f>
        <v>0</v>
      </c>
      <c r="O3497" s="70">
        <f t="shared" si="418"/>
        <v>0</v>
      </c>
      <c r="P3497" s="70">
        <f t="shared" si="419"/>
        <v>0</v>
      </c>
      <c r="Q3497" s="70">
        <f t="shared" si="420"/>
        <v>0</v>
      </c>
      <c r="S3497" s="8" t="e">
        <f t="shared" si="421"/>
        <v>#DIV/0!</v>
      </c>
      <c r="U3497" s="8">
        <f t="shared" si="410"/>
        <v>35.513198066150466</v>
      </c>
      <c r="V3497" s="8">
        <f t="shared" si="422"/>
        <v>0</v>
      </c>
      <c r="W3497" s="70">
        <f>SUM($V$2085:V3497)/($A3497-273.15)</f>
        <v>0</v>
      </c>
      <c r="X3497" s="70">
        <f t="shared" si="423"/>
        <v>0</v>
      </c>
      <c r="Y3497" s="70">
        <f t="shared" si="424"/>
        <v>0</v>
      </c>
    </row>
    <row r="3498" spans="1:25" s="8" customFormat="1" x14ac:dyDescent="0.25">
      <c r="A3498" s="70">
        <f t="shared" si="425"/>
        <v>1687.15</v>
      </c>
      <c r="B3498" s="70">
        <f t="shared" si="408"/>
        <v>48.886396103265454</v>
      </c>
      <c r="C3498" s="70">
        <f t="shared" si="412"/>
        <v>36.884860695412605</v>
      </c>
      <c r="D3498" s="70">
        <f t="shared" si="409"/>
        <v>35.352170204381544</v>
      </c>
      <c r="E3498" s="70">
        <f t="shared" si="411"/>
        <v>36.884860695412605</v>
      </c>
      <c r="G3498" s="70">
        <f t="shared" si="413"/>
        <v>0</v>
      </c>
      <c r="H3498" s="70">
        <f>SUM(G$2085:$G3498)/($A3498-273.15)</f>
        <v>0</v>
      </c>
      <c r="I3498" s="70">
        <f t="shared" si="414"/>
        <v>0</v>
      </c>
      <c r="J3498" s="70">
        <f t="shared" si="415"/>
        <v>0</v>
      </c>
      <c r="K3498" s="70">
        <f t="shared" si="416"/>
        <v>0</v>
      </c>
      <c r="M3498" s="70">
        <f t="shared" si="417"/>
        <v>0</v>
      </c>
      <c r="N3498" s="70">
        <f>SUM($M$2085:M3498)/($A3498-273.15)</f>
        <v>0</v>
      </c>
      <c r="O3498" s="70">
        <f t="shared" si="418"/>
        <v>0</v>
      </c>
      <c r="P3498" s="70">
        <f t="shared" si="419"/>
        <v>0</v>
      </c>
      <c r="Q3498" s="70">
        <f t="shared" si="420"/>
        <v>0</v>
      </c>
      <c r="S3498" s="8" t="e">
        <f t="shared" si="421"/>
        <v>#DIV/0!</v>
      </c>
      <c r="U3498" s="8">
        <f t="shared" si="410"/>
        <v>35.515236378192654</v>
      </c>
      <c r="V3498" s="8">
        <f t="shared" si="422"/>
        <v>0</v>
      </c>
      <c r="W3498" s="70">
        <f>SUM($V$2085:V3498)/($A3498-273.15)</f>
        <v>0</v>
      </c>
      <c r="X3498" s="70">
        <f t="shared" si="423"/>
        <v>0</v>
      </c>
      <c r="Y3498" s="70">
        <f t="shared" si="424"/>
        <v>0</v>
      </c>
    </row>
    <row r="3499" spans="1:25" s="8" customFormat="1" x14ac:dyDescent="0.25">
      <c r="A3499" s="70">
        <f t="shared" si="425"/>
        <v>1688.15</v>
      </c>
      <c r="B3499" s="70">
        <f t="shared" si="408"/>
        <v>48.895976457439829</v>
      </c>
      <c r="C3499" s="70">
        <f t="shared" si="412"/>
        <v>36.887870122241381</v>
      </c>
      <c r="D3499" s="70">
        <f t="shared" si="409"/>
        <v>35.354708897007924</v>
      </c>
      <c r="E3499" s="70">
        <f t="shared" si="411"/>
        <v>36.887870122241381</v>
      </c>
      <c r="G3499" s="70">
        <f t="shared" si="413"/>
        <v>0</v>
      </c>
      <c r="H3499" s="70">
        <f>SUM(G$2085:$G3499)/($A3499-273.15)</f>
        <v>0</v>
      </c>
      <c r="I3499" s="70">
        <f t="shared" si="414"/>
        <v>0</v>
      </c>
      <c r="J3499" s="70">
        <f t="shared" si="415"/>
        <v>0</v>
      </c>
      <c r="K3499" s="70">
        <f t="shared" si="416"/>
        <v>0</v>
      </c>
      <c r="M3499" s="70">
        <f t="shared" si="417"/>
        <v>0</v>
      </c>
      <c r="N3499" s="70">
        <f>SUM($M$2085:M3499)/($A3499-273.15)</f>
        <v>0</v>
      </c>
      <c r="O3499" s="70">
        <f t="shared" si="418"/>
        <v>0</v>
      </c>
      <c r="P3499" s="70">
        <f t="shared" si="419"/>
        <v>0</v>
      </c>
      <c r="Q3499" s="70">
        <f t="shared" si="420"/>
        <v>0</v>
      </c>
      <c r="S3499" s="8" t="e">
        <f t="shared" si="421"/>
        <v>#DIV/0!</v>
      </c>
      <c r="U3499" s="8">
        <f t="shared" si="410"/>
        <v>35.517272869084053</v>
      </c>
      <c r="V3499" s="8">
        <f t="shared" si="422"/>
        <v>0</v>
      </c>
      <c r="W3499" s="70">
        <f>SUM($V$2085:V3499)/($A3499-273.15)</f>
        <v>0</v>
      </c>
      <c r="X3499" s="70">
        <f t="shared" si="423"/>
        <v>0</v>
      </c>
      <c r="Y3499" s="70">
        <f t="shared" si="424"/>
        <v>0</v>
      </c>
    </row>
    <row r="3500" spans="1:25" s="8" customFormat="1" x14ac:dyDescent="0.25">
      <c r="A3500" s="70">
        <f t="shared" si="425"/>
        <v>1689.15</v>
      </c>
      <c r="B3500" s="70">
        <f t="shared" si="408"/>
        <v>48.905543138962543</v>
      </c>
      <c r="C3500" s="70">
        <f t="shared" si="412"/>
        <v>36.890878567930606</v>
      </c>
      <c r="D3500" s="70">
        <f t="shared" si="409"/>
        <v>35.357243542004866</v>
      </c>
      <c r="E3500" s="70">
        <f t="shared" si="411"/>
        <v>36.890878567930606</v>
      </c>
      <c r="G3500" s="70">
        <f t="shared" si="413"/>
        <v>0</v>
      </c>
      <c r="H3500" s="70">
        <f>SUM(G$2085:$G3500)/($A3500-273.15)</f>
        <v>0</v>
      </c>
      <c r="I3500" s="70">
        <f t="shared" si="414"/>
        <v>0</v>
      </c>
      <c r="J3500" s="70">
        <f t="shared" si="415"/>
        <v>0</v>
      </c>
      <c r="K3500" s="70">
        <f t="shared" si="416"/>
        <v>0</v>
      </c>
      <c r="M3500" s="70">
        <f t="shared" si="417"/>
        <v>0</v>
      </c>
      <c r="N3500" s="70">
        <f>SUM($M$2085:M3500)/($A3500-273.15)</f>
        <v>0</v>
      </c>
      <c r="O3500" s="70">
        <f t="shared" si="418"/>
        <v>0</v>
      </c>
      <c r="P3500" s="70">
        <f t="shared" si="419"/>
        <v>0</v>
      </c>
      <c r="Q3500" s="70">
        <f t="shared" si="420"/>
        <v>0</v>
      </c>
      <c r="S3500" s="8" t="e">
        <f t="shared" si="421"/>
        <v>#DIV/0!</v>
      </c>
      <c r="U3500" s="8">
        <f t="shared" si="410"/>
        <v>35.519307542037538</v>
      </c>
      <c r="V3500" s="8">
        <f t="shared" si="422"/>
        <v>0</v>
      </c>
      <c r="W3500" s="70">
        <f>SUM($V$2085:V3500)/($A3500-273.15)</f>
        <v>0</v>
      </c>
      <c r="X3500" s="70">
        <f t="shared" si="423"/>
        <v>0</v>
      </c>
      <c r="Y3500" s="70">
        <f t="shared" si="424"/>
        <v>0</v>
      </c>
    </row>
    <row r="3501" spans="1:25" s="8" customFormat="1" x14ac:dyDescent="0.25">
      <c r="A3501" s="70">
        <f t="shared" si="425"/>
        <v>1690.15</v>
      </c>
      <c r="B3501" s="70">
        <f t="shared" si="408"/>
        <v>48.915096179330696</v>
      </c>
      <c r="C3501" s="70">
        <f t="shared" si="412"/>
        <v>36.893886032979815</v>
      </c>
      <c r="D3501" s="70">
        <f t="shared" si="409"/>
        <v>35.359774148948873</v>
      </c>
      <c r="E3501" s="70">
        <f t="shared" si="411"/>
        <v>36.893886032979815</v>
      </c>
      <c r="G3501" s="70">
        <f t="shared" si="413"/>
        <v>0</v>
      </c>
      <c r="H3501" s="70">
        <f>SUM(G$2085:$G3501)/($A3501-273.15)</f>
        <v>0</v>
      </c>
      <c r="I3501" s="70">
        <f t="shared" si="414"/>
        <v>0</v>
      </c>
      <c r="J3501" s="70">
        <f t="shared" si="415"/>
        <v>0</v>
      </c>
      <c r="K3501" s="70">
        <f t="shared" si="416"/>
        <v>0</v>
      </c>
      <c r="M3501" s="70">
        <f t="shared" si="417"/>
        <v>0</v>
      </c>
      <c r="N3501" s="70">
        <f>SUM($M$2085:M3501)/($A3501-273.15)</f>
        <v>0</v>
      </c>
      <c r="O3501" s="70">
        <f t="shared" si="418"/>
        <v>0</v>
      </c>
      <c r="P3501" s="70">
        <f t="shared" si="419"/>
        <v>0</v>
      </c>
      <c r="Q3501" s="70">
        <f t="shared" si="420"/>
        <v>0</v>
      </c>
      <c r="S3501" s="8" t="e">
        <f t="shared" si="421"/>
        <v>#DIV/0!</v>
      </c>
      <c r="U3501" s="8">
        <f t="shared" si="410"/>
        <v>35.521340400256456</v>
      </c>
      <c r="V3501" s="8">
        <f t="shared" si="422"/>
        <v>0</v>
      </c>
      <c r="W3501" s="70">
        <f>SUM($V$2085:V3501)/($A3501-273.15)</f>
        <v>0</v>
      </c>
      <c r="X3501" s="70">
        <f t="shared" si="423"/>
        <v>0</v>
      </c>
      <c r="Y3501" s="70">
        <f t="shared" si="424"/>
        <v>0</v>
      </c>
    </row>
    <row r="3502" spans="1:25" s="8" customFormat="1" x14ac:dyDescent="0.25">
      <c r="A3502" s="70">
        <f t="shared" si="425"/>
        <v>1691.15</v>
      </c>
      <c r="B3502" s="70">
        <f t="shared" si="408"/>
        <v>48.924635609948325</v>
      </c>
      <c r="C3502" s="70">
        <f t="shared" si="412"/>
        <v>36.896892517887096</v>
      </c>
      <c r="D3502" s="70">
        <f t="shared" si="409"/>
        <v>35.362300727388138</v>
      </c>
      <c r="E3502" s="70">
        <f t="shared" si="411"/>
        <v>36.896892517887096</v>
      </c>
      <c r="G3502" s="70">
        <f t="shared" si="413"/>
        <v>0</v>
      </c>
      <c r="H3502" s="70">
        <f>SUM(G$2085:$G3502)/($A3502-273.15)</f>
        <v>0</v>
      </c>
      <c r="I3502" s="70">
        <f t="shared" si="414"/>
        <v>0</v>
      </c>
      <c r="J3502" s="70">
        <f t="shared" si="415"/>
        <v>0</v>
      </c>
      <c r="K3502" s="70">
        <f t="shared" si="416"/>
        <v>0</v>
      </c>
      <c r="M3502" s="70">
        <f t="shared" si="417"/>
        <v>0</v>
      </c>
      <c r="N3502" s="70">
        <f>SUM($M$2085:M3502)/($A3502-273.15)</f>
        <v>0</v>
      </c>
      <c r="O3502" s="70">
        <f t="shared" si="418"/>
        <v>0</v>
      </c>
      <c r="P3502" s="70">
        <f t="shared" si="419"/>
        <v>0</v>
      </c>
      <c r="Q3502" s="70">
        <f t="shared" si="420"/>
        <v>0</v>
      </c>
      <c r="S3502" s="8" t="e">
        <f t="shared" si="421"/>
        <v>#DIV/0!</v>
      </c>
      <c r="U3502" s="8">
        <f t="shared" si="410"/>
        <v>35.523371446934696</v>
      </c>
      <c r="V3502" s="8">
        <f t="shared" si="422"/>
        <v>0</v>
      </c>
      <c r="W3502" s="70">
        <f>SUM($V$2085:V3502)/($A3502-273.15)</f>
        <v>0</v>
      </c>
      <c r="X3502" s="70">
        <f t="shared" si="423"/>
        <v>0</v>
      </c>
      <c r="Y3502" s="70">
        <f t="shared" si="424"/>
        <v>0</v>
      </c>
    </row>
    <row r="3503" spans="1:25" s="8" customFormat="1" x14ac:dyDescent="0.25">
      <c r="A3503" s="70">
        <f t="shared" si="425"/>
        <v>1692.15</v>
      </c>
      <c r="B3503" s="70">
        <f t="shared" si="408"/>
        <v>48.93416146212666</v>
      </c>
      <c r="C3503" s="70">
        <f t="shared" si="412"/>
        <v>36.899898023149035</v>
      </c>
      <c r="D3503" s="70">
        <f t="shared" si="409"/>
        <v>35.364823286842665</v>
      </c>
      <c r="E3503" s="70">
        <f t="shared" si="411"/>
        <v>36.899898023149035</v>
      </c>
      <c r="G3503" s="70">
        <f t="shared" si="413"/>
        <v>0</v>
      </c>
      <c r="H3503" s="70">
        <f>SUM(G$2085:$G3503)/($A3503-273.15)</f>
        <v>0</v>
      </c>
      <c r="I3503" s="70">
        <f t="shared" si="414"/>
        <v>0</v>
      </c>
      <c r="J3503" s="70">
        <f t="shared" si="415"/>
        <v>0</v>
      </c>
      <c r="K3503" s="70">
        <f t="shared" si="416"/>
        <v>0</v>
      </c>
      <c r="M3503" s="70">
        <f t="shared" si="417"/>
        <v>0</v>
      </c>
      <c r="N3503" s="70">
        <f>SUM($M$2085:M3503)/($A3503-273.15)</f>
        <v>0</v>
      </c>
      <c r="O3503" s="70">
        <f t="shared" si="418"/>
        <v>0</v>
      </c>
      <c r="P3503" s="70">
        <f t="shared" si="419"/>
        <v>0</v>
      </c>
      <c r="Q3503" s="70">
        <f t="shared" si="420"/>
        <v>0</v>
      </c>
      <c r="S3503" s="8" t="e">
        <f t="shared" si="421"/>
        <v>#DIV/0!</v>
      </c>
      <c r="U3503" s="8">
        <f t="shared" si="410"/>
        <v>35.525400685256713</v>
      </c>
      <c r="V3503" s="8">
        <f t="shared" si="422"/>
        <v>0</v>
      </c>
      <c r="W3503" s="70">
        <f>SUM($V$2085:V3503)/($A3503-273.15)</f>
        <v>0</v>
      </c>
      <c r="X3503" s="70">
        <f t="shared" si="423"/>
        <v>0</v>
      </c>
      <c r="Y3503" s="70">
        <f t="shared" si="424"/>
        <v>0</v>
      </c>
    </row>
    <row r="3504" spans="1:25" s="8" customFormat="1" x14ac:dyDescent="0.25">
      <c r="A3504" s="70">
        <f t="shared" si="425"/>
        <v>1693.15</v>
      </c>
      <c r="B3504" s="70">
        <f t="shared" si="408"/>
        <v>48.943673767084547</v>
      </c>
      <c r="C3504" s="70">
        <f t="shared" si="412"/>
        <v>36.90290254926078</v>
      </c>
      <c r="D3504" s="70">
        <f t="shared" si="409"/>
        <v>35.367341836804336</v>
      </c>
      <c r="E3504" s="70">
        <f t="shared" si="411"/>
        <v>36.90290254926078</v>
      </c>
      <c r="G3504" s="70">
        <f t="shared" si="413"/>
        <v>0</v>
      </c>
      <c r="H3504" s="70">
        <f>SUM(G$2085:$G3504)/($A3504-273.15)</f>
        <v>0</v>
      </c>
      <c r="I3504" s="70">
        <f t="shared" si="414"/>
        <v>0</v>
      </c>
      <c r="J3504" s="70">
        <f t="shared" si="415"/>
        <v>0</v>
      </c>
      <c r="K3504" s="70">
        <f t="shared" si="416"/>
        <v>0</v>
      </c>
      <c r="M3504" s="70">
        <f t="shared" si="417"/>
        <v>0</v>
      </c>
      <c r="N3504" s="70">
        <f>SUM($M$2085:M3504)/($A3504-273.15)</f>
        <v>0</v>
      </c>
      <c r="O3504" s="70">
        <f t="shared" si="418"/>
        <v>0</v>
      </c>
      <c r="P3504" s="70">
        <f t="shared" si="419"/>
        <v>0</v>
      </c>
      <c r="Q3504" s="70">
        <f t="shared" si="420"/>
        <v>0</v>
      </c>
      <c r="S3504" s="8" t="e">
        <f t="shared" si="421"/>
        <v>#DIV/0!</v>
      </c>
      <c r="U3504" s="8">
        <f t="shared" si="410"/>
        <v>35.527428118397545</v>
      </c>
      <c r="V3504" s="8">
        <f t="shared" si="422"/>
        <v>0</v>
      </c>
      <c r="W3504" s="70">
        <f>SUM($V$2085:V3504)/($A3504-273.15)</f>
        <v>0</v>
      </c>
      <c r="X3504" s="70">
        <f t="shared" si="423"/>
        <v>0</v>
      </c>
      <c r="Y3504" s="70">
        <f t="shared" si="424"/>
        <v>0</v>
      </c>
    </row>
    <row r="3505" spans="1:25" s="8" customFormat="1" x14ac:dyDescent="0.25">
      <c r="A3505" s="70">
        <f t="shared" si="425"/>
        <v>1694.15</v>
      </c>
      <c r="B3505" s="70">
        <f t="shared" si="408"/>
        <v>48.953172555948662</v>
      </c>
      <c r="C3505" s="70">
        <f t="shared" si="412"/>
        <v>36.905906096715981</v>
      </c>
      <c r="D3505" s="70">
        <f t="shared" si="409"/>
        <v>35.369856386737034</v>
      </c>
      <c r="E3505" s="70">
        <f t="shared" si="411"/>
        <v>36.905906096715981</v>
      </c>
      <c r="G3505" s="70">
        <f t="shared" si="413"/>
        <v>0</v>
      </c>
      <c r="H3505" s="70">
        <f>SUM(G$2085:$G3505)/($A3505-273.15)</f>
        <v>0</v>
      </c>
      <c r="I3505" s="70">
        <f t="shared" si="414"/>
        <v>0</v>
      </c>
      <c r="J3505" s="70">
        <f t="shared" si="415"/>
        <v>0</v>
      </c>
      <c r="K3505" s="70">
        <f t="shared" si="416"/>
        <v>0</v>
      </c>
      <c r="M3505" s="70">
        <f t="shared" si="417"/>
        <v>0</v>
      </c>
      <c r="N3505" s="70">
        <f>SUM($M$2085:M3505)/($A3505-273.15)</f>
        <v>0</v>
      </c>
      <c r="O3505" s="70">
        <f t="shared" si="418"/>
        <v>0</v>
      </c>
      <c r="P3505" s="70">
        <f t="shared" si="419"/>
        <v>0</v>
      </c>
      <c r="Q3505" s="70">
        <f t="shared" si="420"/>
        <v>0</v>
      </c>
      <c r="S3505" s="8" t="e">
        <f t="shared" si="421"/>
        <v>#DIV/0!</v>
      </c>
      <c r="U3505" s="8">
        <f t="shared" si="410"/>
        <v>35.529453749522879</v>
      </c>
      <c r="V3505" s="8">
        <f t="shared" si="422"/>
        <v>0</v>
      </c>
      <c r="W3505" s="70">
        <f>SUM($V$2085:V3505)/($A3505-273.15)</f>
        <v>0</v>
      </c>
      <c r="X3505" s="70">
        <f t="shared" si="423"/>
        <v>0</v>
      </c>
      <c r="Y3505" s="70">
        <f t="shared" si="424"/>
        <v>0</v>
      </c>
    </row>
    <row r="3506" spans="1:25" s="8" customFormat="1" x14ac:dyDescent="0.25">
      <c r="A3506" s="70">
        <f t="shared" si="425"/>
        <v>1695.15</v>
      </c>
      <c r="B3506" s="70">
        <f t="shared" si="408"/>
        <v>48.962657859753953</v>
      </c>
      <c r="C3506" s="70">
        <f t="shared" si="412"/>
        <v>36.908908666006866</v>
      </c>
      <c r="D3506" s="70">
        <f t="shared" si="409"/>
        <v>35.372366946076738</v>
      </c>
      <c r="E3506" s="70">
        <f t="shared" si="411"/>
        <v>36.908908666006866</v>
      </c>
      <c r="G3506" s="70">
        <f t="shared" si="413"/>
        <v>0</v>
      </c>
      <c r="H3506" s="70">
        <f>SUM(G$2085:$G3506)/($A3506-273.15)</f>
        <v>0</v>
      </c>
      <c r="I3506" s="70">
        <f t="shared" si="414"/>
        <v>0</v>
      </c>
      <c r="J3506" s="70">
        <f t="shared" si="415"/>
        <v>0</v>
      </c>
      <c r="K3506" s="70">
        <f t="shared" si="416"/>
        <v>0</v>
      </c>
      <c r="M3506" s="70">
        <f t="shared" si="417"/>
        <v>0</v>
      </c>
      <c r="N3506" s="70">
        <f>SUM($M$2085:M3506)/($A3506-273.15)</f>
        <v>0</v>
      </c>
      <c r="O3506" s="70">
        <f t="shared" si="418"/>
        <v>0</v>
      </c>
      <c r="P3506" s="70">
        <f t="shared" si="419"/>
        <v>0</v>
      </c>
      <c r="Q3506" s="70">
        <f t="shared" si="420"/>
        <v>0</v>
      </c>
      <c r="S3506" s="8" t="e">
        <f t="shared" si="421"/>
        <v>#DIV/0!</v>
      </c>
      <c r="U3506" s="8">
        <f t="shared" si="410"/>
        <v>35.531477581789076</v>
      </c>
      <c r="V3506" s="8">
        <f t="shared" si="422"/>
        <v>0</v>
      </c>
      <c r="W3506" s="70">
        <f>SUM($V$2085:V3506)/($A3506-273.15)</f>
        <v>0</v>
      </c>
      <c r="X3506" s="70">
        <f t="shared" si="423"/>
        <v>0</v>
      </c>
      <c r="Y3506" s="70">
        <f t="shared" si="424"/>
        <v>0</v>
      </c>
    </row>
    <row r="3507" spans="1:25" s="8" customFormat="1" x14ac:dyDescent="0.25">
      <c r="A3507" s="70">
        <f t="shared" si="425"/>
        <v>1696.15</v>
      </c>
      <c r="B3507" s="70">
        <f t="shared" si="408"/>
        <v>48.97212970944387</v>
      </c>
      <c r="C3507" s="70">
        <f t="shared" si="412"/>
        <v>36.9119102576242</v>
      </c>
      <c r="D3507" s="70">
        <f t="shared" si="409"/>
        <v>35.374873524231617</v>
      </c>
      <c r="E3507" s="70">
        <f t="shared" si="411"/>
        <v>36.9119102576242</v>
      </c>
      <c r="G3507" s="70">
        <f t="shared" si="413"/>
        <v>0</v>
      </c>
      <c r="H3507" s="70">
        <f>SUM(G$2085:$G3507)/($A3507-273.15)</f>
        <v>0</v>
      </c>
      <c r="I3507" s="70">
        <f t="shared" si="414"/>
        <v>0</v>
      </c>
      <c r="J3507" s="70">
        <f t="shared" si="415"/>
        <v>0</v>
      </c>
      <c r="K3507" s="70">
        <f t="shared" si="416"/>
        <v>0</v>
      </c>
      <c r="M3507" s="70">
        <f t="shared" si="417"/>
        <v>0</v>
      </c>
      <c r="N3507" s="70">
        <f>SUM($M$2085:M3507)/($A3507-273.15)</f>
        <v>0</v>
      </c>
      <c r="O3507" s="70">
        <f t="shared" si="418"/>
        <v>0</v>
      </c>
      <c r="P3507" s="70">
        <f t="shared" si="419"/>
        <v>0</v>
      </c>
      <c r="Q3507" s="70">
        <f t="shared" si="420"/>
        <v>0</v>
      </c>
      <c r="S3507" s="8" t="e">
        <f t="shared" si="421"/>
        <v>#DIV/0!</v>
      </c>
      <c r="U3507" s="8">
        <f t="shared" si="410"/>
        <v>35.533499618343164</v>
      </c>
      <c r="V3507" s="8">
        <f t="shared" si="422"/>
        <v>0</v>
      </c>
      <c r="W3507" s="70">
        <f>SUM($V$2085:V3507)/($A3507-273.15)</f>
        <v>0</v>
      </c>
      <c r="X3507" s="70">
        <f t="shared" si="423"/>
        <v>0</v>
      </c>
      <c r="Y3507" s="70">
        <f t="shared" si="424"/>
        <v>0</v>
      </c>
    </row>
    <row r="3508" spans="1:25" s="8" customFormat="1" x14ac:dyDescent="0.25">
      <c r="A3508" s="70">
        <f t="shared" si="425"/>
        <v>1697.15</v>
      </c>
      <c r="B3508" s="70">
        <f t="shared" si="408"/>
        <v>48.981588135870751</v>
      </c>
      <c r="C3508" s="70">
        <f t="shared" si="412"/>
        <v>36.914910872057298</v>
      </c>
      <c r="D3508" s="70">
        <f t="shared" si="409"/>
        <v>35.377376130582128</v>
      </c>
      <c r="E3508" s="70">
        <f t="shared" si="411"/>
        <v>36.914910872057298</v>
      </c>
      <c r="G3508" s="70">
        <f t="shared" si="413"/>
        <v>0</v>
      </c>
      <c r="H3508" s="70">
        <f>SUM(G$2085:$G3508)/($A3508-273.15)</f>
        <v>0</v>
      </c>
      <c r="I3508" s="70">
        <f t="shared" si="414"/>
        <v>0</v>
      </c>
      <c r="J3508" s="70">
        <f t="shared" si="415"/>
        <v>0</v>
      </c>
      <c r="K3508" s="70">
        <f t="shared" si="416"/>
        <v>0</v>
      </c>
      <c r="M3508" s="70">
        <f t="shared" si="417"/>
        <v>0</v>
      </c>
      <c r="N3508" s="70">
        <f>SUM($M$2085:M3508)/($A3508-273.15)</f>
        <v>0</v>
      </c>
      <c r="O3508" s="70">
        <f t="shared" si="418"/>
        <v>0</v>
      </c>
      <c r="P3508" s="70">
        <f t="shared" si="419"/>
        <v>0</v>
      </c>
      <c r="Q3508" s="70">
        <f t="shared" si="420"/>
        <v>0</v>
      </c>
      <c r="S3508" s="8" t="e">
        <f t="shared" si="421"/>
        <v>#DIV/0!</v>
      </c>
      <c r="U3508" s="8">
        <f t="shared" si="410"/>
        <v>35.535519862322936</v>
      </c>
      <c r="V3508" s="8">
        <f t="shared" si="422"/>
        <v>0</v>
      </c>
      <c r="W3508" s="70">
        <f>SUM($V$2085:V3508)/($A3508-273.15)</f>
        <v>0</v>
      </c>
      <c r="X3508" s="70">
        <f t="shared" si="423"/>
        <v>0</v>
      </c>
      <c r="Y3508" s="70">
        <f t="shared" si="424"/>
        <v>0</v>
      </c>
    </row>
    <row r="3509" spans="1:25" s="8" customFormat="1" x14ac:dyDescent="0.25">
      <c r="A3509" s="70">
        <f t="shared" si="425"/>
        <v>1698.15</v>
      </c>
      <c r="B3509" s="70">
        <f t="shared" si="408"/>
        <v>48.991033169796104</v>
      </c>
      <c r="C3509" s="70">
        <f t="shared" si="412"/>
        <v>36.917910509794048</v>
      </c>
      <c r="D3509" s="70">
        <f t="shared" si="409"/>
        <v>35.379874774481117</v>
      </c>
      <c r="E3509" s="70">
        <f t="shared" si="411"/>
        <v>36.917910509794048</v>
      </c>
      <c r="G3509" s="70">
        <f t="shared" si="413"/>
        <v>0</v>
      </c>
      <c r="H3509" s="70">
        <f>SUM(G$2085:$G3509)/($A3509-273.15)</f>
        <v>0</v>
      </c>
      <c r="I3509" s="70">
        <f t="shared" si="414"/>
        <v>0</v>
      </c>
      <c r="J3509" s="70">
        <f t="shared" si="415"/>
        <v>0</v>
      </c>
      <c r="K3509" s="70">
        <f t="shared" si="416"/>
        <v>0</v>
      </c>
      <c r="M3509" s="70">
        <f t="shared" si="417"/>
        <v>0</v>
      </c>
      <c r="N3509" s="70">
        <f>SUM($M$2085:M3509)/($A3509-273.15)</f>
        <v>0</v>
      </c>
      <c r="O3509" s="70">
        <f t="shared" si="418"/>
        <v>0</v>
      </c>
      <c r="P3509" s="70">
        <f t="shared" si="419"/>
        <v>0</v>
      </c>
      <c r="Q3509" s="70">
        <f t="shared" si="420"/>
        <v>0</v>
      </c>
      <c r="S3509" s="8" t="e">
        <f t="shared" si="421"/>
        <v>#DIV/0!</v>
      </c>
      <c r="U3509" s="8">
        <f t="shared" si="410"/>
        <v>35.537538316856917</v>
      </c>
      <c r="V3509" s="8">
        <f t="shared" si="422"/>
        <v>0</v>
      </c>
      <c r="W3509" s="70">
        <f>SUM($V$2085:V3509)/($A3509-273.15)</f>
        <v>0</v>
      </c>
      <c r="X3509" s="70">
        <f t="shared" si="423"/>
        <v>0</v>
      </c>
      <c r="Y3509" s="70">
        <f t="shared" si="424"/>
        <v>0</v>
      </c>
    </row>
    <row r="3510" spans="1:25" s="8" customFormat="1" x14ac:dyDescent="0.25">
      <c r="A3510" s="70">
        <f t="shared" si="425"/>
        <v>1699.15</v>
      </c>
      <c r="B3510" s="70">
        <f t="shared" si="408"/>
        <v>49.000464841890938</v>
      </c>
      <c r="C3510" s="70">
        <f t="shared" si="412"/>
        <v>36.920909171320893</v>
      </c>
      <c r="D3510" s="70">
        <f t="shared" si="409"/>
        <v>35.38236946525393</v>
      </c>
      <c r="E3510" s="70">
        <f t="shared" si="411"/>
        <v>36.920909171320893</v>
      </c>
      <c r="G3510" s="70">
        <f t="shared" si="413"/>
        <v>0</v>
      </c>
      <c r="H3510" s="70">
        <f>SUM(G$2085:$G3510)/($A3510-273.15)</f>
        <v>0</v>
      </c>
      <c r="I3510" s="70">
        <f t="shared" si="414"/>
        <v>0</v>
      </c>
      <c r="J3510" s="70">
        <f t="shared" si="415"/>
        <v>0</v>
      </c>
      <c r="K3510" s="70">
        <f t="shared" si="416"/>
        <v>0</v>
      </c>
      <c r="M3510" s="70">
        <f t="shared" si="417"/>
        <v>0</v>
      </c>
      <c r="N3510" s="70">
        <f>SUM($M$2085:M3510)/($A3510-273.15)</f>
        <v>0</v>
      </c>
      <c r="O3510" s="70">
        <f t="shared" si="418"/>
        <v>0</v>
      </c>
      <c r="P3510" s="70">
        <f t="shared" si="419"/>
        <v>0</v>
      </c>
      <c r="Q3510" s="70">
        <f t="shared" si="420"/>
        <v>0</v>
      </c>
      <c r="S3510" s="8" t="e">
        <f t="shared" si="421"/>
        <v>#DIV/0!</v>
      </c>
      <c r="U3510" s="8">
        <f t="shared" si="410"/>
        <v>35.539554985064456</v>
      </c>
      <c r="V3510" s="8">
        <f t="shared" si="422"/>
        <v>0</v>
      </c>
      <c r="W3510" s="70">
        <f>SUM($V$2085:V3510)/($A3510-273.15)</f>
        <v>0</v>
      </c>
      <c r="X3510" s="70">
        <f t="shared" si="423"/>
        <v>0</v>
      </c>
      <c r="Y3510" s="70">
        <f t="shared" si="424"/>
        <v>0</v>
      </c>
    </row>
    <row r="3511" spans="1:25" s="8" customFormat="1" x14ac:dyDescent="0.25">
      <c r="A3511" s="70">
        <f t="shared" si="425"/>
        <v>1700.15</v>
      </c>
      <c r="B3511" s="70">
        <f t="shared" si="408"/>
        <v>49.009883182736125</v>
      </c>
      <c r="C3511" s="70">
        <f t="shared" si="412"/>
        <v>36.923906857122844</v>
      </c>
      <c r="D3511" s="70">
        <f t="shared" si="409"/>
        <v>35.384860212198468</v>
      </c>
      <c r="E3511" s="70">
        <f t="shared" si="411"/>
        <v>36.923906857122844</v>
      </c>
      <c r="G3511" s="70">
        <f t="shared" si="413"/>
        <v>0</v>
      </c>
      <c r="H3511" s="70">
        <f>SUM(G$2085:$G3511)/($A3511-273.15)</f>
        <v>0</v>
      </c>
      <c r="I3511" s="70">
        <f t="shared" si="414"/>
        <v>0</v>
      </c>
      <c r="J3511" s="70">
        <f t="shared" si="415"/>
        <v>0</v>
      </c>
      <c r="K3511" s="70">
        <f t="shared" si="416"/>
        <v>0</v>
      </c>
      <c r="M3511" s="70">
        <f t="shared" si="417"/>
        <v>0</v>
      </c>
      <c r="N3511" s="70">
        <f>SUM($M$2085:M3511)/($A3511-273.15)</f>
        <v>0</v>
      </c>
      <c r="O3511" s="70">
        <f t="shared" si="418"/>
        <v>0</v>
      </c>
      <c r="P3511" s="70">
        <f t="shared" si="419"/>
        <v>0</v>
      </c>
      <c r="Q3511" s="70">
        <f t="shared" si="420"/>
        <v>0</v>
      </c>
      <c r="S3511" s="8" t="e">
        <f t="shared" si="421"/>
        <v>#DIV/0!</v>
      </c>
      <c r="U3511" s="8">
        <f t="shared" si="410"/>
        <v>35.541569870055717</v>
      </c>
      <c r="V3511" s="8">
        <f t="shared" si="422"/>
        <v>0</v>
      </c>
      <c r="W3511" s="70">
        <f>SUM($V$2085:V3511)/($A3511-273.15)</f>
        <v>0</v>
      </c>
      <c r="X3511" s="70">
        <f t="shared" si="423"/>
        <v>0</v>
      </c>
      <c r="Y3511" s="70">
        <f t="shared" si="424"/>
        <v>0</v>
      </c>
    </row>
    <row r="3512" spans="1:25" s="8" customFormat="1" x14ac:dyDescent="0.25">
      <c r="A3512" s="70">
        <f t="shared" si="425"/>
        <v>1701.15</v>
      </c>
      <c r="B3512" s="70">
        <f t="shared" si="408"/>
        <v>49.019288222822624</v>
      </c>
      <c r="C3512" s="70">
        <f t="shared" si="412"/>
        <v>36.926903567683489</v>
      </c>
      <c r="D3512" s="70">
        <f t="shared" si="409"/>
        <v>35.387347024585331</v>
      </c>
      <c r="E3512" s="70">
        <f t="shared" si="411"/>
        <v>36.926903567683489</v>
      </c>
      <c r="G3512" s="70">
        <f t="shared" si="413"/>
        <v>0</v>
      </c>
      <c r="H3512" s="70">
        <f>SUM(G$2085:$G3512)/($A3512-273.15)</f>
        <v>0</v>
      </c>
      <c r="I3512" s="70">
        <f t="shared" si="414"/>
        <v>0</v>
      </c>
      <c r="J3512" s="70">
        <f t="shared" si="415"/>
        <v>0</v>
      </c>
      <c r="K3512" s="70">
        <f t="shared" si="416"/>
        <v>0</v>
      </c>
      <c r="M3512" s="70">
        <f t="shared" si="417"/>
        <v>0</v>
      </c>
      <c r="N3512" s="70">
        <f>SUM($M$2085:M3512)/($A3512-273.15)</f>
        <v>0</v>
      </c>
      <c r="O3512" s="70">
        <f t="shared" si="418"/>
        <v>0</v>
      </c>
      <c r="P3512" s="70">
        <f t="shared" si="419"/>
        <v>0</v>
      </c>
      <c r="Q3512" s="70">
        <f t="shared" si="420"/>
        <v>0</v>
      </c>
      <c r="S3512" s="8" t="e">
        <f t="shared" si="421"/>
        <v>#DIV/0!</v>
      </c>
      <c r="U3512" s="8">
        <f t="shared" si="410"/>
        <v>35.543582974931724</v>
      </c>
      <c r="V3512" s="8">
        <f t="shared" si="422"/>
        <v>0</v>
      </c>
      <c r="W3512" s="70">
        <f>SUM($V$2085:V3512)/($A3512-273.15)</f>
        <v>0</v>
      </c>
      <c r="X3512" s="70">
        <f t="shared" si="423"/>
        <v>0</v>
      </c>
      <c r="Y3512" s="70">
        <f t="shared" si="424"/>
        <v>0</v>
      </c>
    </row>
    <row r="3513" spans="1:25" s="8" customFormat="1" x14ac:dyDescent="0.25">
      <c r="A3513" s="70">
        <f t="shared" si="425"/>
        <v>1702.15</v>
      </c>
      <c r="B3513" s="70">
        <f t="shared" si="408"/>
        <v>49.028679992551901</v>
      </c>
      <c r="C3513" s="70">
        <f t="shared" si="412"/>
        <v>36.929899303484994</v>
      </c>
      <c r="D3513" s="70">
        <f t="shared" si="409"/>
        <v>35.389829911657898</v>
      </c>
      <c r="E3513" s="70">
        <f t="shared" si="411"/>
        <v>36.929899303484994</v>
      </c>
      <c r="G3513" s="70">
        <f t="shared" si="413"/>
        <v>0</v>
      </c>
      <c r="H3513" s="70">
        <f>SUM(G$2085:$G3513)/($A3513-273.15)</f>
        <v>0</v>
      </c>
      <c r="I3513" s="70">
        <f t="shared" si="414"/>
        <v>0</v>
      </c>
      <c r="J3513" s="70">
        <f t="shared" si="415"/>
        <v>0</v>
      </c>
      <c r="K3513" s="70">
        <f t="shared" si="416"/>
        <v>0</v>
      </c>
      <c r="M3513" s="70">
        <f t="shared" si="417"/>
        <v>0</v>
      </c>
      <c r="N3513" s="70">
        <f>SUM($M$2085:M3513)/($A3513-273.15)</f>
        <v>0</v>
      </c>
      <c r="O3513" s="70">
        <f t="shared" si="418"/>
        <v>0</v>
      </c>
      <c r="P3513" s="70">
        <f t="shared" si="419"/>
        <v>0</v>
      </c>
      <c r="Q3513" s="70">
        <f t="shared" si="420"/>
        <v>0</v>
      </c>
      <c r="S3513" s="8" t="e">
        <f t="shared" si="421"/>
        <v>#DIV/0!</v>
      </c>
      <c r="U3513" s="8">
        <f t="shared" si="410"/>
        <v>35.545594302784401</v>
      </c>
      <c r="V3513" s="8">
        <f t="shared" si="422"/>
        <v>0</v>
      </c>
      <c r="W3513" s="70">
        <f>SUM($V$2085:V3513)/($A3513-273.15)</f>
        <v>0</v>
      </c>
      <c r="X3513" s="70">
        <f t="shared" si="423"/>
        <v>0</v>
      </c>
      <c r="Y3513" s="70">
        <f t="shared" si="424"/>
        <v>0</v>
      </c>
    </row>
    <row r="3514" spans="1:25" s="8" customFormat="1" x14ac:dyDescent="0.25">
      <c r="A3514" s="70">
        <f t="shared" si="425"/>
        <v>1703.15</v>
      </c>
      <c r="B3514" s="70">
        <f t="shared" si="408"/>
        <v>49.038058522236184</v>
      </c>
      <c r="C3514" s="70">
        <f t="shared" si="412"/>
        <v>36.932894065008128</v>
      </c>
      <c r="D3514" s="70">
        <f t="shared" si="409"/>
        <v>35.392308882632406</v>
      </c>
      <c r="E3514" s="70">
        <f t="shared" si="411"/>
        <v>36.932894065008128</v>
      </c>
      <c r="G3514" s="70">
        <f t="shared" si="413"/>
        <v>0</v>
      </c>
      <c r="H3514" s="70">
        <f>SUM(G$2085:$G3514)/($A3514-273.15)</f>
        <v>0</v>
      </c>
      <c r="I3514" s="70">
        <f t="shared" si="414"/>
        <v>0</v>
      </c>
      <c r="J3514" s="70">
        <f t="shared" si="415"/>
        <v>0</v>
      </c>
      <c r="K3514" s="70">
        <f t="shared" si="416"/>
        <v>0</v>
      </c>
      <c r="M3514" s="70">
        <f t="shared" si="417"/>
        <v>0</v>
      </c>
      <c r="N3514" s="70">
        <f>SUM($M$2085:M3514)/($A3514-273.15)</f>
        <v>0</v>
      </c>
      <c r="O3514" s="70">
        <f t="shared" si="418"/>
        <v>0</v>
      </c>
      <c r="P3514" s="70">
        <f t="shared" si="419"/>
        <v>0</v>
      </c>
      <c r="Q3514" s="70">
        <f t="shared" si="420"/>
        <v>0</v>
      </c>
      <c r="S3514" s="8" t="e">
        <f t="shared" si="421"/>
        <v>#DIV/0!</v>
      </c>
      <c r="U3514" s="8">
        <f t="shared" si="410"/>
        <v>35.547603856696597</v>
      </c>
      <c r="V3514" s="8">
        <f t="shared" si="422"/>
        <v>0</v>
      </c>
      <c r="W3514" s="70">
        <f>SUM($V$2085:V3514)/($A3514-273.15)</f>
        <v>0</v>
      </c>
      <c r="X3514" s="70">
        <f t="shared" si="423"/>
        <v>0</v>
      </c>
      <c r="Y3514" s="70">
        <f t="shared" si="424"/>
        <v>0</v>
      </c>
    </row>
    <row r="3515" spans="1:25" s="8" customFormat="1" x14ac:dyDescent="0.25">
      <c r="A3515" s="70">
        <f t="shared" si="425"/>
        <v>1704.15</v>
      </c>
      <c r="B3515" s="70">
        <f t="shared" si="408"/>
        <v>49.047423842098773</v>
      </c>
      <c r="C3515" s="70">
        <f t="shared" si="412"/>
        <v>36.935887852732215</v>
      </c>
      <c r="D3515" s="70">
        <f t="shared" si="409"/>
        <v>35.394783946698077</v>
      </c>
      <c r="E3515" s="70">
        <f t="shared" si="411"/>
        <v>36.935887852732215</v>
      </c>
      <c r="G3515" s="70">
        <f t="shared" si="413"/>
        <v>0</v>
      </c>
      <c r="H3515" s="70">
        <f>SUM(G$2085:$G3515)/($A3515-273.15)</f>
        <v>0</v>
      </c>
      <c r="I3515" s="70">
        <f t="shared" si="414"/>
        <v>0</v>
      </c>
      <c r="J3515" s="70">
        <f t="shared" si="415"/>
        <v>0</v>
      </c>
      <c r="K3515" s="70">
        <f t="shared" si="416"/>
        <v>0</v>
      </c>
      <c r="M3515" s="70">
        <f t="shared" si="417"/>
        <v>0</v>
      </c>
      <c r="N3515" s="70">
        <f>SUM($M$2085:M3515)/($A3515-273.15)</f>
        <v>0</v>
      </c>
      <c r="O3515" s="70">
        <f t="shared" si="418"/>
        <v>0</v>
      </c>
      <c r="P3515" s="70">
        <f t="shared" si="419"/>
        <v>0</v>
      </c>
      <c r="Q3515" s="70">
        <f t="shared" si="420"/>
        <v>0</v>
      </c>
      <c r="S3515" s="8" t="e">
        <f t="shared" si="421"/>
        <v>#DIV/0!</v>
      </c>
      <c r="U3515" s="8">
        <f t="shared" si="410"/>
        <v>35.549611639742125</v>
      </c>
      <c r="V3515" s="8">
        <f t="shared" si="422"/>
        <v>0</v>
      </c>
      <c r="W3515" s="70">
        <f>SUM($V$2085:V3515)/($A3515-273.15)</f>
        <v>0</v>
      </c>
      <c r="X3515" s="70">
        <f t="shared" si="423"/>
        <v>0</v>
      </c>
      <c r="Y3515" s="70">
        <f t="shared" si="424"/>
        <v>0</v>
      </c>
    </row>
    <row r="3516" spans="1:25" s="8" customFormat="1" x14ac:dyDescent="0.25">
      <c r="A3516" s="70">
        <f t="shared" si="425"/>
        <v>1705.15</v>
      </c>
      <c r="B3516" s="70">
        <f t="shared" si="408"/>
        <v>49.056775982274402</v>
      </c>
      <c r="C3516" s="70">
        <f t="shared" si="412"/>
        <v>36.938880667135209</v>
      </c>
      <c r="D3516" s="70">
        <f t="shared" si="409"/>
        <v>35.397255113017174</v>
      </c>
      <c r="E3516" s="70">
        <f t="shared" si="411"/>
        <v>36.938880667135209</v>
      </c>
      <c r="G3516" s="70">
        <f t="shared" si="413"/>
        <v>0</v>
      </c>
      <c r="H3516" s="70">
        <f>SUM(G$2085:$G3516)/($A3516-273.15)</f>
        <v>0</v>
      </c>
      <c r="I3516" s="70">
        <f t="shared" si="414"/>
        <v>0</v>
      </c>
      <c r="J3516" s="70">
        <f t="shared" si="415"/>
        <v>0</v>
      </c>
      <c r="K3516" s="70">
        <f t="shared" si="416"/>
        <v>0</v>
      </c>
      <c r="M3516" s="70">
        <f t="shared" si="417"/>
        <v>0</v>
      </c>
      <c r="N3516" s="70">
        <f>SUM($M$2085:M3516)/($A3516-273.15)</f>
        <v>0</v>
      </c>
      <c r="O3516" s="70">
        <f t="shared" si="418"/>
        <v>0</v>
      </c>
      <c r="P3516" s="70">
        <f t="shared" si="419"/>
        <v>0</v>
      </c>
      <c r="Q3516" s="70">
        <f t="shared" si="420"/>
        <v>0</v>
      </c>
      <c r="S3516" s="8" t="e">
        <f t="shared" si="421"/>
        <v>#DIV/0!</v>
      </c>
      <c r="U3516" s="8">
        <f t="shared" si="410"/>
        <v>35.551617654985762</v>
      </c>
      <c r="V3516" s="8">
        <f t="shared" si="422"/>
        <v>0</v>
      </c>
      <c r="W3516" s="70">
        <f>SUM($V$2085:V3516)/($A3516-273.15)</f>
        <v>0</v>
      </c>
      <c r="X3516" s="70">
        <f t="shared" si="423"/>
        <v>0</v>
      </c>
      <c r="Y3516" s="70">
        <f t="shared" si="424"/>
        <v>0</v>
      </c>
    </row>
    <row r="3517" spans="1:25" s="8" customFormat="1" x14ac:dyDescent="0.25">
      <c r="A3517" s="70">
        <f t="shared" si="425"/>
        <v>1706.15</v>
      </c>
      <c r="B3517" s="70">
        <f t="shared" si="408"/>
        <v>49.066114972809473</v>
      </c>
      <c r="C3517" s="70">
        <f t="shared" si="412"/>
        <v>36.941872508693635</v>
      </c>
      <c r="D3517" s="70">
        <f t="shared" si="409"/>
        <v>35.399722390725138</v>
      </c>
      <c r="E3517" s="70">
        <f t="shared" si="411"/>
        <v>36.941872508693635</v>
      </c>
      <c r="G3517" s="70">
        <f t="shared" si="413"/>
        <v>0</v>
      </c>
      <c r="H3517" s="70">
        <f>SUM(G$2085:$G3517)/($A3517-273.15)</f>
        <v>0</v>
      </c>
      <c r="I3517" s="70">
        <f t="shared" si="414"/>
        <v>0</v>
      </c>
      <c r="J3517" s="70">
        <f t="shared" si="415"/>
        <v>0</v>
      </c>
      <c r="K3517" s="70">
        <f t="shared" si="416"/>
        <v>0</v>
      </c>
      <c r="M3517" s="70">
        <f t="shared" si="417"/>
        <v>0</v>
      </c>
      <c r="N3517" s="70">
        <f>SUM($M$2085:M3517)/($A3517-273.15)</f>
        <v>0</v>
      </c>
      <c r="O3517" s="70">
        <f t="shared" si="418"/>
        <v>0</v>
      </c>
      <c r="P3517" s="70">
        <f t="shared" si="419"/>
        <v>0</v>
      </c>
      <c r="Q3517" s="70">
        <f t="shared" si="420"/>
        <v>0</v>
      </c>
      <c r="S3517" s="8" t="e">
        <f t="shared" si="421"/>
        <v>#DIV/0!</v>
      </c>
      <c r="U3517" s="8">
        <f t="shared" si="410"/>
        <v>35.553621905483332</v>
      </c>
      <c r="V3517" s="8">
        <f t="shared" si="422"/>
        <v>0</v>
      </c>
      <c r="W3517" s="70">
        <f>SUM($V$2085:V3517)/($A3517-273.15)</f>
        <v>0</v>
      </c>
      <c r="X3517" s="70">
        <f t="shared" si="423"/>
        <v>0</v>
      </c>
      <c r="Y3517" s="70">
        <f t="shared" si="424"/>
        <v>0</v>
      </c>
    </row>
    <row r="3518" spans="1:25" s="8" customFormat="1" x14ac:dyDescent="0.25">
      <c r="A3518" s="70">
        <f t="shared" si="425"/>
        <v>1707.15</v>
      </c>
      <c r="B3518" s="70">
        <f t="shared" si="408"/>
        <v>49.07544084366247</v>
      </c>
      <c r="C3518" s="70">
        <f t="shared" si="412"/>
        <v>36.944863377882648</v>
      </c>
      <c r="D3518" s="70">
        <f t="shared" si="409"/>
        <v>35.402185788930645</v>
      </c>
      <c r="E3518" s="70">
        <f t="shared" si="411"/>
        <v>36.944863377882648</v>
      </c>
      <c r="G3518" s="70">
        <f t="shared" si="413"/>
        <v>0</v>
      </c>
      <c r="H3518" s="70">
        <f>SUM(G$2085:$G3518)/($A3518-273.15)</f>
        <v>0</v>
      </c>
      <c r="I3518" s="70">
        <f t="shared" si="414"/>
        <v>0</v>
      </c>
      <c r="J3518" s="70">
        <f t="shared" si="415"/>
        <v>0</v>
      </c>
      <c r="K3518" s="70">
        <f t="shared" si="416"/>
        <v>0</v>
      </c>
      <c r="M3518" s="70">
        <f t="shared" si="417"/>
        <v>0</v>
      </c>
      <c r="N3518" s="70">
        <f>SUM($M$2085:M3518)/($A3518-273.15)</f>
        <v>0</v>
      </c>
      <c r="O3518" s="70">
        <f t="shared" si="418"/>
        <v>0</v>
      </c>
      <c r="P3518" s="70">
        <f t="shared" si="419"/>
        <v>0</v>
      </c>
      <c r="Q3518" s="70">
        <f t="shared" si="420"/>
        <v>0</v>
      </c>
      <c r="S3518" s="8" t="e">
        <f t="shared" si="421"/>
        <v>#DIV/0!</v>
      </c>
      <c r="U3518" s="8">
        <f t="shared" si="410"/>
        <v>35.555624394281708</v>
      </c>
      <c r="V3518" s="8">
        <f t="shared" si="422"/>
        <v>0</v>
      </c>
      <c r="W3518" s="70">
        <f>SUM($V$2085:V3518)/($A3518-273.15)</f>
        <v>0</v>
      </c>
      <c r="X3518" s="70">
        <f t="shared" si="423"/>
        <v>0</v>
      </c>
      <c r="Y3518" s="70">
        <f t="shared" si="424"/>
        <v>0</v>
      </c>
    </row>
    <row r="3519" spans="1:25" s="8" customFormat="1" x14ac:dyDescent="0.25">
      <c r="A3519" s="70">
        <f t="shared" si="425"/>
        <v>1708.15</v>
      </c>
      <c r="B3519" s="70">
        <f t="shared" si="408"/>
        <v>49.08475362470417</v>
      </c>
      <c r="C3519" s="70">
        <f t="shared" si="412"/>
        <v>36.947853275176001</v>
      </c>
      <c r="D3519" s="70">
        <f t="shared" si="409"/>
        <v>35.40464531671573</v>
      </c>
      <c r="E3519" s="70">
        <f t="shared" si="411"/>
        <v>36.947853275176001</v>
      </c>
      <c r="G3519" s="70">
        <f t="shared" si="413"/>
        <v>0</v>
      </c>
      <c r="H3519" s="70">
        <f>SUM(G$2085:$G3519)/($A3519-273.15)</f>
        <v>0</v>
      </c>
      <c r="I3519" s="70">
        <f t="shared" si="414"/>
        <v>0</v>
      </c>
      <c r="J3519" s="70">
        <f t="shared" si="415"/>
        <v>0</v>
      </c>
      <c r="K3519" s="70">
        <f t="shared" si="416"/>
        <v>0</v>
      </c>
      <c r="M3519" s="70">
        <f t="shared" si="417"/>
        <v>0</v>
      </c>
      <c r="N3519" s="70">
        <f>SUM($M$2085:M3519)/($A3519-273.15)</f>
        <v>0</v>
      </c>
      <c r="O3519" s="70">
        <f t="shared" si="418"/>
        <v>0</v>
      </c>
      <c r="P3519" s="70">
        <f t="shared" si="419"/>
        <v>0</v>
      </c>
      <c r="Q3519" s="70">
        <f t="shared" si="420"/>
        <v>0</v>
      </c>
      <c r="S3519" s="8" t="e">
        <f t="shared" si="421"/>
        <v>#DIV/0!</v>
      </c>
      <c r="U3519" s="8">
        <f t="shared" si="410"/>
        <v>35.557625124418827</v>
      </c>
      <c r="V3519" s="8">
        <f t="shared" si="422"/>
        <v>0</v>
      </c>
      <c r="W3519" s="70">
        <f>SUM($V$2085:V3519)/($A3519-273.15)</f>
        <v>0</v>
      </c>
      <c r="X3519" s="70">
        <f t="shared" si="423"/>
        <v>0</v>
      </c>
      <c r="Y3519" s="70">
        <f t="shared" si="424"/>
        <v>0</v>
      </c>
    </row>
    <row r="3520" spans="1:25" s="8" customFormat="1" x14ac:dyDescent="0.25">
      <c r="A3520" s="70">
        <f t="shared" si="425"/>
        <v>1709.15</v>
      </c>
      <c r="B3520" s="70">
        <f t="shared" si="408"/>
        <v>49.094053345718002</v>
      </c>
      <c r="C3520" s="70">
        <f t="shared" si="412"/>
        <v>36.950842201046051</v>
      </c>
      <c r="D3520" s="70">
        <f t="shared" si="409"/>
        <v>35.407100983135855</v>
      </c>
      <c r="E3520" s="70">
        <f t="shared" si="411"/>
        <v>36.950842201046051</v>
      </c>
      <c r="G3520" s="70">
        <f t="shared" si="413"/>
        <v>0</v>
      </c>
      <c r="H3520" s="70">
        <f>SUM(G$2085:$G3520)/($A3520-273.15)</f>
        <v>0</v>
      </c>
      <c r="I3520" s="70">
        <f t="shared" si="414"/>
        <v>0</v>
      </c>
      <c r="J3520" s="70">
        <f t="shared" si="415"/>
        <v>0</v>
      </c>
      <c r="K3520" s="70">
        <f t="shared" si="416"/>
        <v>0</v>
      </c>
      <c r="M3520" s="70">
        <f t="shared" si="417"/>
        <v>0</v>
      </c>
      <c r="N3520" s="70">
        <f>SUM($M$2085:M3520)/($A3520-273.15)</f>
        <v>0</v>
      </c>
      <c r="O3520" s="70">
        <f t="shared" si="418"/>
        <v>0</v>
      </c>
      <c r="P3520" s="70">
        <f t="shared" si="419"/>
        <v>0</v>
      </c>
      <c r="Q3520" s="70">
        <f t="shared" si="420"/>
        <v>0</v>
      </c>
      <c r="S3520" s="8" t="e">
        <f t="shared" si="421"/>
        <v>#DIV/0!</v>
      </c>
      <c r="U3520" s="8">
        <f t="shared" si="410"/>
        <v>35.55962409892377</v>
      </c>
      <c r="V3520" s="8">
        <f t="shared" si="422"/>
        <v>0</v>
      </c>
      <c r="W3520" s="70">
        <f>SUM($V$2085:V3520)/($A3520-273.15)</f>
        <v>0</v>
      </c>
      <c r="X3520" s="70">
        <f t="shared" si="423"/>
        <v>0</v>
      </c>
      <c r="Y3520" s="70">
        <f t="shared" si="424"/>
        <v>0</v>
      </c>
    </row>
    <row r="3521" spans="1:25" s="8" customFormat="1" x14ac:dyDescent="0.25">
      <c r="A3521" s="70">
        <f t="shared" si="425"/>
        <v>1710.15</v>
      </c>
      <c r="B3521" s="70">
        <f t="shared" si="408"/>
        <v>49.10334003640034</v>
      </c>
      <c r="C3521" s="70">
        <f t="shared" si="412"/>
        <v>36.953830155963786</v>
      </c>
      <c r="D3521" s="70">
        <f t="shared" si="409"/>
        <v>35.409552797220016</v>
      </c>
      <c r="E3521" s="70">
        <f t="shared" si="411"/>
        <v>36.953830155963786</v>
      </c>
      <c r="G3521" s="70">
        <f t="shared" si="413"/>
        <v>0</v>
      </c>
      <c r="H3521" s="70">
        <f>SUM(G$2085:$G3521)/($A3521-273.15)</f>
        <v>0</v>
      </c>
      <c r="I3521" s="70">
        <f t="shared" si="414"/>
        <v>0</v>
      </c>
      <c r="J3521" s="70">
        <f t="shared" si="415"/>
        <v>0</v>
      </c>
      <c r="K3521" s="70">
        <f t="shared" si="416"/>
        <v>0</v>
      </c>
      <c r="M3521" s="70">
        <f t="shared" si="417"/>
        <v>0</v>
      </c>
      <c r="N3521" s="70">
        <f>SUM($M$2085:M3521)/($A3521-273.15)</f>
        <v>0</v>
      </c>
      <c r="O3521" s="70">
        <f t="shared" si="418"/>
        <v>0</v>
      </c>
      <c r="P3521" s="70">
        <f t="shared" si="419"/>
        <v>0</v>
      </c>
      <c r="Q3521" s="70">
        <f t="shared" si="420"/>
        <v>0</v>
      </c>
      <c r="S3521" s="8" t="e">
        <f t="shared" si="421"/>
        <v>#DIV/0!</v>
      </c>
      <c r="U3521" s="8">
        <f t="shared" si="410"/>
        <v>35.561621320816741</v>
      </c>
      <c r="V3521" s="8">
        <f t="shared" si="422"/>
        <v>0</v>
      </c>
      <c r="W3521" s="70">
        <f>SUM($V$2085:V3521)/($A3521-273.15)</f>
        <v>0</v>
      </c>
      <c r="X3521" s="70">
        <f t="shared" si="423"/>
        <v>0</v>
      </c>
      <c r="Y3521" s="70">
        <f t="shared" si="424"/>
        <v>0</v>
      </c>
    </row>
    <row r="3522" spans="1:25" s="8" customFormat="1" x14ac:dyDescent="0.25">
      <c r="A3522" s="70">
        <f t="shared" si="425"/>
        <v>1711.15</v>
      </c>
      <c r="B3522" s="70">
        <f t="shared" si="408"/>
        <v>49.112613726360806</v>
      </c>
      <c r="C3522" s="70">
        <f t="shared" si="412"/>
        <v>36.956817140398833</v>
      </c>
      <c r="D3522" s="70">
        <f t="shared" si="409"/>
        <v>35.412000767970845</v>
      </c>
      <c r="E3522" s="70">
        <f t="shared" si="411"/>
        <v>36.956817140398833</v>
      </c>
      <c r="G3522" s="70">
        <f t="shared" si="413"/>
        <v>0</v>
      </c>
      <c r="H3522" s="70">
        <f>SUM(G$2085:$G3522)/($A3522-273.15)</f>
        <v>0</v>
      </c>
      <c r="I3522" s="70">
        <f t="shared" si="414"/>
        <v>0</v>
      </c>
      <c r="J3522" s="70">
        <f t="shared" si="415"/>
        <v>0</v>
      </c>
      <c r="K3522" s="70">
        <f t="shared" si="416"/>
        <v>0</v>
      </c>
      <c r="M3522" s="70">
        <f t="shared" si="417"/>
        <v>0</v>
      </c>
      <c r="N3522" s="70">
        <f>SUM($M$2085:M3522)/($A3522-273.15)</f>
        <v>0</v>
      </c>
      <c r="O3522" s="70">
        <f t="shared" si="418"/>
        <v>0</v>
      </c>
      <c r="P3522" s="70">
        <f t="shared" si="419"/>
        <v>0</v>
      </c>
      <c r="Q3522" s="70">
        <f t="shared" si="420"/>
        <v>0</v>
      </c>
      <c r="S3522" s="8" t="e">
        <f t="shared" si="421"/>
        <v>#DIV/0!</v>
      </c>
      <c r="U3522" s="8">
        <f t="shared" si="410"/>
        <v>35.563616793109141</v>
      </c>
      <c r="V3522" s="8">
        <f t="shared" si="422"/>
        <v>0</v>
      </c>
      <c r="W3522" s="70">
        <f>SUM($V$2085:V3522)/($A3522-273.15)</f>
        <v>0</v>
      </c>
      <c r="X3522" s="70">
        <f t="shared" si="423"/>
        <v>0</v>
      </c>
      <c r="Y3522" s="70">
        <f t="shared" si="424"/>
        <v>0</v>
      </c>
    </row>
    <row r="3523" spans="1:25" s="8" customFormat="1" x14ac:dyDescent="0.25">
      <c r="A3523" s="70">
        <f t="shared" si="425"/>
        <v>1712.15</v>
      </c>
      <c r="B3523" s="70">
        <f t="shared" si="408"/>
        <v>49.121874445122586</v>
      </c>
      <c r="C3523" s="70">
        <f t="shared" si="412"/>
        <v>36.959803154819411</v>
      </c>
      <c r="D3523" s="70">
        <f t="shared" si="409"/>
        <v>35.414444904364679</v>
      </c>
      <c r="E3523" s="70">
        <f t="shared" si="411"/>
        <v>36.959803154819411</v>
      </c>
      <c r="G3523" s="70">
        <f t="shared" si="413"/>
        <v>0</v>
      </c>
      <c r="H3523" s="70">
        <f>SUM(G$2085:$G3523)/($A3523-273.15)</f>
        <v>0</v>
      </c>
      <c r="I3523" s="70">
        <f t="shared" si="414"/>
        <v>0</v>
      </c>
      <c r="J3523" s="70">
        <f t="shared" si="415"/>
        <v>0</v>
      </c>
      <c r="K3523" s="70">
        <f t="shared" si="416"/>
        <v>0</v>
      </c>
      <c r="M3523" s="70">
        <f t="shared" si="417"/>
        <v>0</v>
      </c>
      <c r="N3523" s="70">
        <f>SUM($M$2085:M3523)/($A3523-273.15)</f>
        <v>0</v>
      </c>
      <c r="O3523" s="70">
        <f t="shared" si="418"/>
        <v>0</v>
      </c>
      <c r="P3523" s="70">
        <f t="shared" si="419"/>
        <v>0</v>
      </c>
      <c r="Q3523" s="70">
        <f t="shared" si="420"/>
        <v>0</v>
      </c>
      <c r="S3523" s="8" t="e">
        <f t="shared" si="421"/>
        <v>#DIV/0!</v>
      </c>
      <c r="U3523" s="8">
        <f t="shared" si="410"/>
        <v>35.565610518803545</v>
      </c>
      <c r="V3523" s="8">
        <f t="shared" si="422"/>
        <v>0</v>
      </c>
      <c r="W3523" s="70">
        <f>SUM($V$2085:V3523)/($A3523-273.15)</f>
        <v>0</v>
      </c>
      <c r="X3523" s="70">
        <f t="shared" si="423"/>
        <v>0</v>
      </c>
      <c r="Y3523" s="70">
        <f t="shared" si="424"/>
        <v>0</v>
      </c>
    </row>
    <row r="3524" spans="1:25" s="8" customFormat="1" x14ac:dyDescent="0.25">
      <c r="A3524" s="70">
        <f t="shared" si="425"/>
        <v>1713.15</v>
      </c>
      <c r="B3524" s="70">
        <f t="shared" si="408"/>
        <v>49.131122222122741</v>
      </c>
      <c r="C3524" s="70">
        <f t="shared" si="412"/>
        <v>36.962788199692405</v>
      </c>
      <c r="D3524" s="70">
        <f t="shared" si="409"/>
        <v>35.41688521535167</v>
      </c>
      <c r="E3524" s="70">
        <f t="shared" si="411"/>
        <v>36.962788199692405</v>
      </c>
      <c r="G3524" s="70">
        <f t="shared" si="413"/>
        <v>0</v>
      </c>
      <c r="H3524" s="70">
        <f>SUM(G$2085:$G3524)/($A3524-273.15)</f>
        <v>0</v>
      </c>
      <c r="I3524" s="70">
        <f t="shared" si="414"/>
        <v>0</v>
      </c>
      <c r="J3524" s="70">
        <f t="shared" si="415"/>
        <v>0</v>
      </c>
      <c r="K3524" s="70">
        <f t="shared" si="416"/>
        <v>0</v>
      </c>
      <c r="M3524" s="70">
        <f t="shared" si="417"/>
        <v>0</v>
      </c>
      <c r="N3524" s="70">
        <f>SUM($M$2085:M3524)/($A3524-273.15)</f>
        <v>0</v>
      </c>
      <c r="O3524" s="70">
        <f t="shared" si="418"/>
        <v>0</v>
      </c>
      <c r="P3524" s="70">
        <f t="shared" si="419"/>
        <v>0</v>
      </c>
      <c r="Q3524" s="70">
        <f t="shared" si="420"/>
        <v>0</v>
      </c>
      <c r="S3524" s="8" t="e">
        <f t="shared" si="421"/>
        <v>#DIV/0!</v>
      </c>
      <c r="U3524" s="8">
        <f t="shared" si="410"/>
        <v>35.567602500893827</v>
      </c>
      <c r="V3524" s="8">
        <f t="shared" si="422"/>
        <v>0</v>
      </c>
      <c r="W3524" s="70">
        <f>SUM($V$2085:V3524)/($A3524-273.15)</f>
        <v>0</v>
      </c>
      <c r="X3524" s="70">
        <f t="shared" si="423"/>
        <v>0</v>
      </c>
      <c r="Y3524" s="70">
        <f t="shared" si="424"/>
        <v>0</v>
      </c>
    </row>
    <row r="3525" spans="1:25" s="8" customFormat="1" x14ac:dyDescent="0.25">
      <c r="A3525" s="70">
        <f t="shared" si="425"/>
        <v>1714.15</v>
      </c>
      <c r="B3525" s="70">
        <f t="shared" si="408"/>
        <v>49.140357086712449</v>
      </c>
      <c r="C3525" s="70">
        <f t="shared" si="412"/>
        <v>36.965772275483317</v>
      </c>
      <c r="D3525" s="70">
        <f t="shared" si="409"/>
        <v>35.419321709855872</v>
      </c>
      <c r="E3525" s="70">
        <f t="shared" si="411"/>
        <v>36.965772275483317</v>
      </c>
      <c r="G3525" s="70">
        <f t="shared" si="413"/>
        <v>0</v>
      </c>
      <c r="H3525" s="70">
        <f>SUM(G$2085:$G3525)/($A3525-273.15)</f>
        <v>0</v>
      </c>
      <c r="I3525" s="70">
        <f t="shared" si="414"/>
        <v>0</v>
      </c>
      <c r="J3525" s="70">
        <f t="shared" si="415"/>
        <v>0</v>
      </c>
      <c r="K3525" s="70">
        <f t="shared" si="416"/>
        <v>0</v>
      </c>
      <c r="M3525" s="70">
        <f t="shared" si="417"/>
        <v>0</v>
      </c>
      <c r="N3525" s="70">
        <f>SUM($M$2085:M3525)/($A3525-273.15)</f>
        <v>0</v>
      </c>
      <c r="O3525" s="70">
        <f t="shared" si="418"/>
        <v>0</v>
      </c>
      <c r="P3525" s="70">
        <f t="shared" si="419"/>
        <v>0</v>
      </c>
      <c r="Q3525" s="70">
        <f t="shared" si="420"/>
        <v>0</v>
      </c>
      <c r="S3525" s="8" t="e">
        <f t="shared" si="421"/>
        <v>#DIV/0!</v>
      </c>
      <c r="U3525" s="8">
        <f t="shared" si="410"/>
        <v>35.569592742365074</v>
      </c>
      <c r="V3525" s="8">
        <f t="shared" si="422"/>
        <v>0</v>
      </c>
      <c r="W3525" s="70">
        <f>SUM($V$2085:V3525)/($A3525-273.15)</f>
        <v>0</v>
      </c>
      <c r="X3525" s="70">
        <f t="shared" si="423"/>
        <v>0</v>
      </c>
      <c r="Y3525" s="70">
        <f t="shared" si="424"/>
        <v>0</v>
      </c>
    </row>
    <row r="3526" spans="1:25" s="8" customFormat="1" x14ac:dyDescent="0.25">
      <c r="A3526" s="70">
        <f t="shared" si="425"/>
        <v>1715.15</v>
      </c>
      <c r="B3526" s="70">
        <f t="shared" si="408"/>
        <v>49.149579068157379</v>
      </c>
      <c r="C3526" s="70">
        <f t="shared" si="412"/>
        <v>36.968755382656312</v>
      </c>
      <c r="D3526" s="70">
        <f t="shared" si="409"/>
        <v>35.421754396775327</v>
      </c>
      <c r="E3526" s="70">
        <f t="shared" si="411"/>
        <v>36.968755382656312</v>
      </c>
      <c r="G3526" s="70">
        <f t="shared" si="413"/>
        <v>0</v>
      </c>
      <c r="H3526" s="70">
        <f>SUM(G$2085:$G3526)/($A3526-273.15)</f>
        <v>0</v>
      </c>
      <c r="I3526" s="70">
        <f t="shared" si="414"/>
        <v>0</v>
      </c>
      <c r="J3526" s="70">
        <f t="shared" si="415"/>
        <v>0</v>
      </c>
      <c r="K3526" s="70">
        <f t="shared" si="416"/>
        <v>0</v>
      </c>
      <c r="M3526" s="70">
        <f t="shared" si="417"/>
        <v>0</v>
      </c>
      <c r="N3526" s="70">
        <f>SUM($M$2085:M3526)/($A3526-273.15)</f>
        <v>0</v>
      </c>
      <c r="O3526" s="70">
        <f t="shared" si="418"/>
        <v>0</v>
      </c>
      <c r="P3526" s="70">
        <f t="shared" si="419"/>
        <v>0</v>
      </c>
      <c r="Q3526" s="70">
        <f t="shared" si="420"/>
        <v>0</v>
      </c>
      <c r="S3526" s="8" t="e">
        <f t="shared" si="421"/>
        <v>#DIV/0!</v>
      </c>
      <c r="U3526" s="8">
        <f t="shared" si="410"/>
        <v>35.571581246193702</v>
      </c>
      <c r="V3526" s="8">
        <f t="shared" si="422"/>
        <v>0</v>
      </c>
      <c r="W3526" s="70">
        <f>SUM($V$2085:V3526)/($A3526-273.15)</f>
        <v>0</v>
      </c>
      <c r="X3526" s="70">
        <f t="shared" si="423"/>
        <v>0</v>
      </c>
      <c r="Y3526" s="70">
        <f t="shared" si="424"/>
        <v>0</v>
      </c>
    </row>
    <row r="3527" spans="1:25" s="8" customFormat="1" x14ac:dyDescent="0.25">
      <c r="A3527" s="70">
        <f t="shared" si="425"/>
        <v>1716.15</v>
      </c>
      <c r="B3527" s="70">
        <f t="shared" si="408"/>
        <v>49.15878819563796</v>
      </c>
      <c r="C3527" s="70">
        <f t="shared" si="412"/>
        <v>36.971737521674193</v>
      </c>
      <c r="D3527" s="70">
        <f t="shared" si="409"/>
        <v>35.424183284982156</v>
      </c>
      <c r="E3527" s="70">
        <f t="shared" si="411"/>
        <v>36.971737521674193</v>
      </c>
      <c r="G3527" s="70">
        <f t="shared" si="413"/>
        <v>0</v>
      </c>
      <c r="H3527" s="70">
        <f>SUM(G$2085:$G3527)/($A3527-273.15)</f>
        <v>0</v>
      </c>
      <c r="I3527" s="70">
        <f t="shared" si="414"/>
        <v>0</v>
      </c>
      <c r="J3527" s="70">
        <f t="shared" si="415"/>
        <v>0</v>
      </c>
      <c r="K3527" s="70">
        <f t="shared" si="416"/>
        <v>0</v>
      </c>
      <c r="M3527" s="70">
        <f t="shared" si="417"/>
        <v>0</v>
      </c>
      <c r="N3527" s="70">
        <f>SUM($M$2085:M3527)/($A3527-273.15)</f>
        <v>0</v>
      </c>
      <c r="O3527" s="70">
        <f t="shared" si="418"/>
        <v>0</v>
      </c>
      <c r="P3527" s="70">
        <f t="shared" si="419"/>
        <v>0</v>
      </c>
      <c r="Q3527" s="70">
        <f t="shared" si="420"/>
        <v>0</v>
      </c>
      <c r="S3527" s="8" t="e">
        <f t="shared" si="421"/>
        <v>#DIV/0!</v>
      </c>
      <c r="U3527" s="8">
        <f t="shared" si="410"/>
        <v>35.573568015347433</v>
      </c>
      <c r="V3527" s="8">
        <f t="shared" si="422"/>
        <v>0</v>
      </c>
      <c r="W3527" s="70">
        <f>SUM($V$2085:V3527)/($A3527-273.15)</f>
        <v>0</v>
      </c>
      <c r="X3527" s="70">
        <f t="shared" si="423"/>
        <v>0</v>
      </c>
      <c r="Y3527" s="70">
        <f t="shared" si="424"/>
        <v>0</v>
      </c>
    </row>
    <row r="3528" spans="1:25" s="8" customFormat="1" x14ac:dyDescent="0.25">
      <c r="A3528" s="70">
        <f t="shared" si="425"/>
        <v>1717.15</v>
      </c>
      <c r="B3528" s="70">
        <f t="shared" si="408"/>
        <v>49.167984498249666</v>
      </c>
      <c r="C3528" s="70">
        <f t="shared" si="412"/>
        <v>36.974718692998415</v>
      </c>
      <c r="D3528" s="70">
        <f t="shared" si="409"/>
        <v>35.426608383322673</v>
      </c>
      <c r="E3528" s="70">
        <f t="shared" si="411"/>
        <v>36.974718692998415</v>
      </c>
      <c r="G3528" s="70">
        <f t="shared" si="413"/>
        <v>0</v>
      </c>
      <c r="H3528" s="70">
        <f>SUM(G$2085:$G3528)/($A3528-273.15)</f>
        <v>0</v>
      </c>
      <c r="I3528" s="70">
        <f t="shared" si="414"/>
        <v>0</v>
      </c>
      <c r="J3528" s="70">
        <f t="shared" si="415"/>
        <v>0</v>
      </c>
      <c r="K3528" s="70">
        <f t="shared" si="416"/>
        <v>0</v>
      </c>
      <c r="M3528" s="70">
        <f t="shared" si="417"/>
        <v>0</v>
      </c>
      <c r="N3528" s="70">
        <f>SUM($M$2085:M3528)/($A3528-273.15)</f>
        <v>0</v>
      </c>
      <c r="O3528" s="70">
        <f t="shared" si="418"/>
        <v>0</v>
      </c>
      <c r="P3528" s="70">
        <f t="shared" si="419"/>
        <v>0</v>
      </c>
      <c r="Q3528" s="70">
        <f t="shared" si="420"/>
        <v>0</v>
      </c>
      <c r="S3528" s="8" t="e">
        <f t="shared" si="421"/>
        <v>#DIV/0!</v>
      </c>
      <c r="U3528" s="8">
        <f t="shared" si="410"/>
        <v>35.575553052785395</v>
      </c>
      <c r="V3528" s="8">
        <f t="shared" si="422"/>
        <v>0</v>
      </c>
      <c r="W3528" s="70">
        <f>SUM($V$2085:V3528)/($A3528-273.15)</f>
        <v>0</v>
      </c>
      <c r="X3528" s="70">
        <f t="shared" si="423"/>
        <v>0</v>
      </c>
      <c r="Y3528" s="70">
        <f t="shared" si="424"/>
        <v>0</v>
      </c>
    </row>
    <row r="3529" spans="1:25" s="8" customFormat="1" x14ac:dyDescent="0.25">
      <c r="A3529" s="70">
        <f t="shared" si="425"/>
        <v>1718.15</v>
      </c>
      <c r="B3529" s="70">
        <f t="shared" si="408"/>
        <v>49.177168005003324</v>
      </c>
      <c r="C3529" s="70">
        <f t="shared" si="412"/>
        <v>36.977698897089084</v>
      </c>
      <c r="D3529" s="70">
        <f t="shared" si="409"/>
        <v>35.429029700617427</v>
      </c>
      <c r="E3529" s="70">
        <f t="shared" si="411"/>
        <v>36.977698897089084</v>
      </c>
      <c r="G3529" s="70">
        <f t="shared" si="413"/>
        <v>0</v>
      </c>
      <c r="H3529" s="70">
        <f>SUM(G$2085:$G3529)/($A3529-273.15)</f>
        <v>0</v>
      </c>
      <c r="I3529" s="70">
        <f t="shared" si="414"/>
        <v>0</v>
      </c>
      <c r="J3529" s="70">
        <f t="shared" si="415"/>
        <v>0</v>
      </c>
      <c r="K3529" s="70">
        <f t="shared" si="416"/>
        <v>0</v>
      </c>
      <c r="M3529" s="70">
        <f t="shared" si="417"/>
        <v>0</v>
      </c>
      <c r="N3529" s="70">
        <f>SUM($M$2085:M3529)/($A3529-273.15)</f>
        <v>0</v>
      </c>
      <c r="O3529" s="70">
        <f t="shared" si="418"/>
        <v>0</v>
      </c>
      <c r="P3529" s="70">
        <f t="shared" si="419"/>
        <v>0</v>
      </c>
      <c r="Q3529" s="70">
        <f t="shared" si="420"/>
        <v>0</v>
      </c>
      <c r="S3529" s="8" t="e">
        <f t="shared" si="421"/>
        <v>#DIV/0!</v>
      </c>
      <c r="U3529" s="8">
        <f t="shared" si="410"/>
        <v>35.577536361458058</v>
      </c>
      <c r="V3529" s="8">
        <f t="shared" si="422"/>
        <v>0</v>
      </c>
      <c r="W3529" s="70">
        <f>SUM($V$2085:V3529)/($A3529-273.15)</f>
        <v>0</v>
      </c>
      <c r="X3529" s="70">
        <f t="shared" si="423"/>
        <v>0</v>
      </c>
      <c r="Y3529" s="70">
        <f t="shared" si="424"/>
        <v>0</v>
      </c>
    </row>
    <row r="3530" spans="1:25" s="8" customFormat="1" x14ac:dyDescent="0.25">
      <c r="A3530" s="70">
        <f t="shared" si="425"/>
        <v>1719.15</v>
      </c>
      <c r="B3530" s="70">
        <f t="shared" si="408"/>
        <v>49.186338744825427</v>
      </c>
      <c r="C3530" s="70">
        <f t="shared" si="412"/>
        <v>36.98067813440499</v>
      </c>
      <c r="D3530" s="70">
        <f t="shared" si="409"/>
        <v>35.431447245661346</v>
      </c>
      <c r="E3530" s="70">
        <f t="shared" si="411"/>
        <v>36.98067813440499</v>
      </c>
      <c r="G3530" s="70">
        <f t="shared" si="413"/>
        <v>0</v>
      </c>
      <c r="H3530" s="70">
        <f>SUM(G$2085:$G3530)/($A3530-273.15)</f>
        <v>0</v>
      </c>
      <c r="I3530" s="70">
        <f t="shared" si="414"/>
        <v>0</v>
      </c>
      <c r="J3530" s="70">
        <f t="shared" si="415"/>
        <v>0</v>
      </c>
      <c r="K3530" s="70">
        <f t="shared" si="416"/>
        <v>0</v>
      </c>
      <c r="M3530" s="70">
        <f t="shared" si="417"/>
        <v>0</v>
      </c>
      <c r="N3530" s="70">
        <f>SUM($M$2085:M3530)/($A3530-273.15)</f>
        <v>0</v>
      </c>
      <c r="O3530" s="70">
        <f t="shared" si="418"/>
        <v>0</v>
      </c>
      <c r="P3530" s="70">
        <f t="shared" si="419"/>
        <v>0</v>
      </c>
      <c r="Q3530" s="70">
        <f t="shared" si="420"/>
        <v>0</v>
      </c>
      <c r="S3530" s="8" t="e">
        <f t="shared" si="421"/>
        <v>#DIV/0!</v>
      </c>
      <c r="U3530" s="8">
        <f t="shared" si="410"/>
        <v>35.579517944307341</v>
      </c>
      <c r="V3530" s="8">
        <f t="shared" si="422"/>
        <v>0</v>
      </c>
      <c r="W3530" s="70">
        <f>SUM($V$2085:V3530)/($A3530-273.15)</f>
        <v>0</v>
      </c>
      <c r="X3530" s="70">
        <f t="shared" si="423"/>
        <v>0</v>
      </c>
      <c r="Y3530" s="70">
        <f t="shared" si="424"/>
        <v>0</v>
      </c>
    </row>
    <row r="3531" spans="1:25" s="8" customFormat="1" x14ac:dyDescent="0.25">
      <c r="A3531" s="70">
        <f t="shared" si="425"/>
        <v>1720.15</v>
      </c>
      <c r="B3531" s="70">
        <f t="shared" si="408"/>
        <v>49.195496746558405</v>
      </c>
      <c r="C3531" s="70">
        <f t="shared" si="412"/>
        <v>36.983656405403565</v>
      </c>
      <c r="D3531" s="70">
        <f t="shared" si="409"/>
        <v>35.433861027223791</v>
      </c>
      <c r="E3531" s="70">
        <f t="shared" si="411"/>
        <v>36.983656405403565</v>
      </c>
      <c r="G3531" s="70">
        <f t="shared" si="413"/>
        <v>0</v>
      </c>
      <c r="H3531" s="70">
        <f>SUM(G$2085:$G3531)/($A3531-273.15)</f>
        <v>0</v>
      </c>
      <c r="I3531" s="70">
        <f t="shared" si="414"/>
        <v>0</v>
      </c>
      <c r="J3531" s="70">
        <f t="shared" si="415"/>
        <v>0</v>
      </c>
      <c r="K3531" s="70">
        <f t="shared" si="416"/>
        <v>0</v>
      </c>
      <c r="M3531" s="70">
        <f t="shared" si="417"/>
        <v>0</v>
      </c>
      <c r="N3531" s="70">
        <f>SUM($M$2085:M3531)/($A3531-273.15)</f>
        <v>0</v>
      </c>
      <c r="O3531" s="70">
        <f t="shared" si="418"/>
        <v>0</v>
      </c>
      <c r="P3531" s="70">
        <f t="shared" si="419"/>
        <v>0</v>
      </c>
      <c r="Q3531" s="70">
        <f t="shared" si="420"/>
        <v>0</v>
      </c>
      <c r="S3531" s="8" t="e">
        <f t="shared" si="421"/>
        <v>#DIV/0!</v>
      </c>
      <c r="U3531" s="8">
        <f t="shared" si="410"/>
        <v>35.581497804266618</v>
      </c>
      <c r="V3531" s="8">
        <f t="shared" si="422"/>
        <v>0</v>
      </c>
      <c r="W3531" s="70">
        <f>SUM($V$2085:V3531)/($A3531-273.15)</f>
        <v>0</v>
      </c>
      <c r="X3531" s="70">
        <f t="shared" si="423"/>
        <v>0</v>
      </c>
      <c r="Y3531" s="70">
        <f t="shared" si="424"/>
        <v>0</v>
      </c>
    </row>
    <row r="3532" spans="1:25" s="8" customFormat="1" x14ac:dyDescent="0.25">
      <c r="A3532" s="70">
        <f t="shared" si="425"/>
        <v>1721.15</v>
      </c>
      <c r="B3532" s="70">
        <f t="shared" si="408"/>
        <v>49.204642038960905</v>
      </c>
      <c r="C3532" s="70">
        <f t="shared" si="412"/>
        <v>36.986633710540929</v>
      </c>
      <c r="D3532" s="70">
        <f t="shared" si="409"/>
        <v>35.436271054048653</v>
      </c>
      <c r="E3532" s="70">
        <f t="shared" si="411"/>
        <v>36.986633710540929</v>
      </c>
      <c r="G3532" s="70">
        <f t="shared" si="413"/>
        <v>0</v>
      </c>
      <c r="H3532" s="70">
        <f>SUM(G$2085:$G3532)/($A3532-273.15)</f>
        <v>0</v>
      </c>
      <c r="I3532" s="70">
        <f t="shared" si="414"/>
        <v>0</v>
      </c>
      <c r="J3532" s="70">
        <f t="shared" si="415"/>
        <v>0</v>
      </c>
      <c r="K3532" s="70">
        <f t="shared" si="416"/>
        <v>0</v>
      </c>
      <c r="M3532" s="70">
        <f t="shared" si="417"/>
        <v>0</v>
      </c>
      <c r="N3532" s="70">
        <f>SUM($M$2085:M3532)/($A3532-273.15)</f>
        <v>0</v>
      </c>
      <c r="O3532" s="70">
        <f t="shared" si="418"/>
        <v>0</v>
      </c>
      <c r="P3532" s="70">
        <f t="shared" si="419"/>
        <v>0</v>
      </c>
      <c r="Q3532" s="70">
        <f t="shared" si="420"/>
        <v>0</v>
      </c>
      <c r="S3532" s="8" t="e">
        <f t="shared" si="421"/>
        <v>#DIV/0!</v>
      </c>
      <c r="U3532" s="8">
        <f t="shared" si="410"/>
        <v>35.583475944260719</v>
      </c>
      <c r="V3532" s="8">
        <f t="shared" si="422"/>
        <v>0</v>
      </c>
      <c r="W3532" s="70">
        <f>SUM($V$2085:V3532)/($A3532-273.15)</f>
        <v>0</v>
      </c>
      <c r="X3532" s="70">
        <f t="shared" si="423"/>
        <v>0</v>
      </c>
      <c r="Y3532" s="70">
        <f t="shared" si="424"/>
        <v>0</v>
      </c>
    </row>
    <row r="3533" spans="1:25" s="8" customFormat="1" x14ac:dyDescent="0.25">
      <c r="A3533" s="70">
        <f t="shared" si="425"/>
        <v>1722.15</v>
      </c>
      <c r="B3533" s="70">
        <f t="shared" si="408"/>
        <v>49.213774650708132</v>
      </c>
      <c r="C3533" s="70">
        <f t="shared" si="412"/>
        <v>36.989610050271864</v>
      </c>
      <c r="D3533" s="70">
        <f t="shared" si="409"/>
        <v>35.438677334854439</v>
      </c>
      <c r="E3533" s="70">
        <f t="shared" si="411"/>
        <v>36.989610050271864</v>
      </c>
      <c r="G3533" s="70">
        <f t="shared" si="413"/>
        <v>0</v>
      </c>
      <c r="H3533" s="70">
        <f>SUM(G$2085:$G3533)/($A3533-273.15)</f>
        <v>0</v>
      </c>
      <c r="I3533" s="70">
        <f t="shared" si="414"/>
        <v>0</v>
      </c>
      <c r="J3533" s="70">
        <f t="shared" si="415"/>
        <v>0</v>
      </c>
      <c r="K3533" s="70">
        <f t="shared" si="416"/>
        <v>0</v>
      </c>
      <c r="M3533" s="70">
        <f t="shared" si="417"/>
        <v>0</v>
      </c>
      <c r="N3533" s="70">
        <f>SUM($M$2085:M3533)/($A3533-273.15)</f>
        <v>0</v>
      </c>
      <c r="O3533" s="70">
        <f t="shared" si="418"/>
        <v>0</v>
      </c>
      <c r="P3533" s="70">
        <f t="shared" si="419"/>
        <v>0</v>
      </c>
      <c r="Q3533" s="70">
        <f t="shared" si="420"/>
        <v>0</v>
      </c>
      <c r="S3533" s="8" t="e">
        <f t="shared" si="421"/>
        <v>#DIV/0!</v>
      </c>
      <c r="U3533" s="8">
        <f t="shared" si="410"/>
        <v>35.58545236720601</v>
      </c>
      <c r="V3533" s="8">
        <f t="shared" si="422"/>
        <v>0</v>
      </c>
      <c r="W3533" s="70">
        <f>SUM($V$2085:V3533)/($A3533-273.15)</f>
        <v>0</v>
      </c>
      <c r="X3533" s="70">
        <f t="shared" si="423"/>
        <v>0</v>
      </c>
      <c r="Y3533" s="70">
        <f t="shared" si="424"/>
        <v>0</v>
      </c>
    </row>
    <row r="3534" spans="1:25" s="8" customFormat="1" x14ac:dyDescent="0.25">
      <c r="A3534" s="70">
        <f t="shared" si="425"/>
        <v>1723.15</v>
      </c>
      <c r="B3534" s="70">
        <f t="shared" si="408"/>
        <v>49.222894610392068</v>
      </c>
      <c r="C3534" s="70">
        <f t="shared" si="412"/>
        <v>36.99258542504986</v>
      </c>
      <c r="D3534" s="70">
        <f t="shared" si="409"/>
        <v>35.441079878334385</v>
      </c>
      <c r="E3534" s="70">
        <f t="shared" si="411"/>
        <v>36.99258542504986</v>
      </c>
      <c r="G3534" s="70">
        <f t="shared" si="413"/>
        <v>0</v>
      </c>
      <c r="H3534" s="70">
        <f>SUM(G$2085:$G3534)/($A3534-273.15)</f>
        <v>0</v>
      </c>
      <c r="I3534" s="70">
        <f t="shared" si="414"/>
        <v>0</v>
      </c>
      <c r="J3534" s="70">
        <f t="shared" si="415"/>
        <v>0</v>
      </c>
      <c r="K3534" s="70">
        <f t="shared" si="416"/>
        <v>0</v>
      </c>
      <c r="M3534" s="70">
        <f t="shared" si="417"/>
        <v>0</v>
      </c>
      <c r="N3534" s="70">
        <f>SUM($M$2085:M3534)/($A3534-273.15)</f>
        <v>0</v>
      </c>
      <c r="O3534" s="70">
        <f t="shared" si="418"/>
        <v>0</v>
      </c>
      <c r="P3534" s="70">
        <f t="shared" si="419"/>
        <v>0</v>
      </c>
      <c r="Q3534" s="70">
        <f t="shared" si="420"/>
        <v>0</v>
      </c>
      <c r="S3534" s="8" t="e">
        <f t="shared" si="421"/>
        <v>#DIV/0!</v>
      </c>
      <c r="U3534" s="8">
        <f t="shared" si="410"/>
        <v>35.587427076010371</v>
      </c>
      <c r="V3534" s="8">
        <f t="shared" si="422"/>
        <v>0</v>
      </c>
      <c r="W3534" s="70">
        <f>SUM($V$2085:V3534)/($A3534-273.15)</f>
        <v>0</v>
      </c>
      <c r="X3534" s="70">
        <f t="shared" si="423"/>
        <v>0</v>
      </c>
      <c r="Y3534" s="70">
        <f t="shared" si="424"/>
        <v>0</v>
      </c>
    </row>
    <row r="3535" spans="1:25" s="8" customFormat="1" x14ac:dyDescent="0.25">
      <c r="A3535" s="70">
        <f t="shared" si="425"/>
        <v>1724.15</v>
      </c>
      <c r="B3535" s="70">
        <f t="shared" si="408"/>
        <v>49.232001946521862</v>
      </c>
      <c r="C3535" s="70">
        <f t="shared" si="412"/>
        <v>36.995559835327043</v>
      </c>
      <c r="D3535" s="70">
        <f t="shared" si="409"/>
        <v>35.443478693156507</v>
      </c>
      <c r="E3535" s="70">
        <f t="shared" si="411"/>
        <v>36.995559835327043</v>
      </c>
      <c r="G3535" s="70">
        <f t="shared" si="413"/>
        <v>0</v>
      </c>
      <c r="H3535" s="70">
        <f>SUM(G$2085:$G3535)/($A3535-273.15)</f>
        <v>0</v>
      </c>
      <c r="I3535" s="70">
        <f t="shared" si="414"/>
        <v>0</v>
      </c>
      <c r="J3535" s="70">
        <f t="shared" si="415"/>
        <v>0</v>
      </c>
      <c r="K3535" s="70">
        <f t="shared" si="416"/>
        <v>0</v>
      </c>
      <c r="M3535" s="70">
        <f t="shared" si="417"/>
        <v>0</v>
      </c>
      <c r="N3535" s="70">
        <f>SUM($M$2085:M3535)/($A3535-273.15)</f>
        <v>0</v>
      </c>
      <c r="O3535" s="70">
        <f t="shared" si="418"/>
        <v>0</v>
      </c>
      <c r="P3535" s="70">
        <f t="shared" si="419"/>
        <v>0</v>
      </c>
      <c r="Q3535" s="70">
        <f t="shared" si="420"/>
        <v>0</v>
      </c>
      <c r="S3535" s="8" t="e">
        <f t="shared" si="421"/>
        <v>#DIV/0!</v>
      </c>
      <c r="U3535" s="8">
        <f t="shared" si="410"/>
        <v>35.589400073573287</v>
      </c>
      <c r="V3535" s="8">
        <f t="shared" si="422"/>
        <v>0</v>
      </c>
      <c r="W3535" s="70">
        <f>SUM($V$2085:V3535)/($A3535-273.15)</f>
        <v>0</v>
      </c>
      <c r="X3535" s="70">
        <f t="shared" si="423"/>
        <v>0</v>
      </c>
      <c r="Y3535" s="70">
        <f t="shared" si="424"/>
        <v>0</v>
      </c>
    </row>
    <row r="3536" spans="1:25" s="8" customFormat="1" x14ac:dyDescent="0.25">
      <c r="A3536" s="70">
        <f t="shared" si="425"/>
        <v>1725.15</v>
      </c>
      <c r="B3536" s="70">
        <f t="shared" si="408"/>
        <v>49.241096687524006</v>
      </c>
      <c r="C3536" s="70">
        <f t="shared" si="412"/>
        <v>36.998533281554288</v>
      </c>
      <c r="D3536" s="70">
        <f t="shared" si="409"/>
        <v>35.445873787963706</v>
      </c>
      <c r="E3536" s="70">
        <f t="shared" si="411"/>
        <v>36.998533281554288</v>
      </c>
      <c r="G3536" s="70">
        <f t="shared" si="413"/>
        <v>0</v>
      </c>
      <c r="H3536" s="70">
        <f>SUM(G$2085:$G3536)/($A3536-273.15)</f>
        <v>0</v>
      </c>
      <c r="I3536" s="70">
        <f t="shared" si="414"/>
        <v>0</v>
      </c>
      <c r="J3536" s="70">
        <f t="shared" si="415"/>
        <v>0</v>
      </c>
      <c r="K3536" s="70">
        <f t="shared" si="416"/>
        <v>0</v>
      </c>
      <c r="M3536" s="70">
        <f t="shared" si="417"/>
        <v>0</v>
      </c>
      <c r="N3536" s="70">
        <f>SUM($M$2085:M3536)/($A3536-273.15)</f>
        <v>0</v>
      </c>
      <c r="O3536" s="70">
        <f t="shared" si="418"/>
        <v>0</v>
      </c>
      <c r="P3536" s="70">
        <f t="shared" si="419"/>
        <v>0</v>
      </c>
      <c r="Q3536" s="70">
        <f t="shared" si="420"/>
        <v>0</v>
      </c>
      <c r="S3536" s="8" t="e">
        <f t="shared" si="421"/>
        <v>#DIV/0!</v>
      </c>
      <c r="U3536" s="8">
        <f t="shared" si="410"/>
        <v>35.591371362785814</v>
      </c>
      <c r="V3536" s="8">
        <f t="shared" si="422"/>
        <v>0</v>
      </c>
      <c r="W3536" s="70">
        <f>SUM($V$2085:V3536)/($A3536-273.15)</f>
        <v>0</v>
      </c>
      <c r="X3536" s="70">
        <f t="shared" si="423"/>
        <v>0</v>
      </c>
      <c r="Y3536" s="70">
        <f t="shared" si="424"/>
        <v>0</v>
      </c>
    </row>
    <row r="3537" spans="1:25" s="8" customFormat="1" x14ac:dyDescent="0.25">
      <c r="A3537" s="70">
        <f t="shared" si="425"/>
        <v>1726.15</v>
      </c>
      <c r="B3537" s="70">
        <f t="shared" si="408"/>
        <v>49.250178861742697</v>
      </c>
      <c r="C3537" s="70">
        <f t="shared" si="412"/>
        <v>37.001505764181125</v>
      </c>
      <c r="D3537" s="70">
        <f t="shared" si="409"/>
        <v>35.448265171373862</v>
      </c>
      <c r="E3537" s="70">
        <f t="shared" si="411"/>
        <v>37.001505764181125</v>
      </c>
      <c r="G3537" s="70">
        <f t="shared" si="413"/>
        <v>0</v>
      </c>
      <c r="H3537" s="70">
        <f>SUM(G$2085:$G3537)/($A3537-273.15)</f>
        <v>0</v>
      </c>
      <c r="I3537" s="70">
        <f t="shared" si="414"/>
        <v>0</v>
      </c>
      <c r="J3537" s="70">
        <f t="shared" si="415"/>
        <v>0</v>
      </c>
      <c r="K3537" s="70">
        <f t="shared" si="416"/>
        <v>0</v>
      </c>
      <c r="M3537" s="70">
        <f t="shared" si="417"/>
        <v>0</v>
      </c>
      <c r="N3537" s="70">
        <f>SUM($M$2085:M3537)/($A3537-273.15)</f>
        <v>0</v>
      </c>
      <c r="O3537" s="70">
        <f t="shared" si="418"/>
        <v>0</v>
      </c>
      <c r="P3537" s="70">
        <f t="shared" si="419"/>
        <v>0</v>
      </c>
      <c r="Q3537" s="70">
        <f t="shared" si="420"/>
        <v>0</v>
      </c>
      <c r="S3537" s="8" t="e">
        <f t="shared" si="421"/>
        <v>#DIV/0!</v>
      </c>
      <c r="U3537" s="8">
        <f t="shared" si="410"/>
        <v>35.593340946530645</v>
      </c>
      <c r="V3537" s="8">
        <f t="shared" si="422"/>
        <v>0</v>
      </c>
      <c r="W3537" s="70">
        <f>SUM($V$2085:V3537)/($A3537-273.15)</f>
        <v>0</v>
      </c>
      <c r="X3537" s="70">
        <f t="shared" si="423"/>
        <v>0</v>
      </c>
      <c r="Y3537" s="70">
        <f t="shared" si="424"/>
        <v>0</v>
      </c>
    </row>
    <row r="3538" spans="1:25" s="8" customFormat="1" x14ac:dyDescent="0.25">
      <c r="A3538" s="70">
        <f t="shared" si="425"/>
        <v>1727.15</v>
      </c>
      <c r="B3538" s="70">
        <f t="shared" si="408"/>
        <v>49.25924849744009</v>
      </c>
      <c r="C3538" s="70">
        <f t="shared" si="412"/>
        <v>37.004477283655795</v>
      </c>
      <c r="D3538" s="70">
        <f t="shared" si="409"/>
        <v>35.450652851979918</v>
      </c>
      <c r="E3538" s="70">
        <f t="shared" si="411"/>
        <v>37.004477283655795</v>
      </c>
      <c r="G3538" s="70">
        <f t="shared" si="413"/>
        <v>0</v>
      </c>
      <c r="H3538" s="70">
        <f>SUM(G$2085:$G3538)/($A3538-273.15)</f>
        <v>0</v>
      </c>
      <c r="I3538" s="70">
        <f t="shared" si="414"/>
        <v>0</v>
      </c>
      <c r="J3538" s="70">
        <f t="shared" si="415"/>
        <v>0</v>
      </c>
      <c r="K3538" s="70">
        <f t="shared" si="416"/>
        <v>0</v>
      </c>
      <c r="M3538" s="70">
        <f t="shared" si="417"/>
        <v>0</v>
      </c>
      <c r="N3538" s="70">
        <f>SUM($M$2085:M3538)/($A3538-273.15)</f>
        <v>0</v>
      </c>
      <c r="O3538" s="70">
        <f t="shared" si="418"/>
        <v>0</v>
      </c>
      <c r="P3538" s="70">
        <f t="shared" si="419"/>
        <v>0</v>
      </c>
      <c r="Q3538" s="70">
        <f t="shared" si="420"/>
        <v>0</v>
      </c>
      <c r="S3538" s="8" t="e">
        <f t="shared" si="421"/>
        <v>#DIV/0!</v>
      </c>
      <c r="U3538" s="8">
        <f t="shared" si="410"/>
        <v>35.595308827682132</v>
      </c>
      <c r="V3538" s="8">
        <f t="shared" si="422"/>
        <v>0</v>
      </c>
      <c r="W3538" s="70">
        <f>SUM($V$2085:V3538)/($A3538-273.15)</f>
        <v>0</v>
      </c>
      <c r="X3538" s="70">
        <f t="shared" si="423"/>
        <v>0</v>
      </c>
      <c r="Y3538" s="70">
        <f t="shared" si="424"/>
        <v>0</v>
      </c>
    </row>
    <row r="3539" spans="1:25" s="8" customFormat="1" x14ac:dyDescent="0.25">
      <c r="A3539" s="70">
        <f t="shared" si="425"/>
        <v>1728.15</v>
      </c>
      <c r="B3539" s="70">
        <f t="shared" ref="B3539:B3602" si="426">51.191+(2.69/1000)*$A3539-(180.201*100000)/$A3539/$A3539-(0.18*0.000001)*$A3539*$A3539</f>
        <v>49.268305622796625</v>
      </c>
      <c r="C3539" s="70">
        <f t="shared" si="412"/>
        <v>37.007447840425236</v>
      </c>
      <c r="D3539" s="70">
        <f t="shared" ref="D3539:D3602" si="427">36.84+(0.259/1000)*$A3539-(54.789*100000)/$A3539/$A3539-(0*0.000001)*$A3539*$A3539</f>
        <v>35.453036838349938</v>
      </c>
      <c r="E3539" s="70">
        <f t="shared" si="411"/>
        <v>37.007447840425236</v>
      </c>
      <c r="G3539" s="70">
        <f t="shared" si="413"/>
        <v>0</v>
      </c>
      <c r="H3539" s="70">
        <f>SUM(G$2085:$G3539)/($A3539-273.15)</f>
        <v>0</v>
      </c>
      <c r="I3539" s="70">
        <f t="shared" si="414"/>
        <v>0</v>
      </c>
      <c r="J3539" s="70">
        <f t="shared" si="415"/>
        <v>0</v>
      </c>
      <c r="K3539" s="70">
        <f t="shared" si="416"/>
        <v>0</v>
      </c>
      <c r="M3539" s="70">
        <f t="shared" si="417"/>
        <v>0</v>
      </c>
      <c r="N3539" s="70">
        <f>SUM($M$2085:M3539)/($A3539-273.15)</f>
        <v>0</v>
      </c>
      <c r="O3539" s="70">
        <f t="shared" si="418"/>
        <v>0</v>
      </c>
      <c r="P3539" s="70">
        <f t="shared" si="419"/>
        <v>0</v>
      </c>
      <c r="Q3539" s="70">
        <f t="shared" si="420"/>
        <v>0</v>
      </c>
      <c r="S3539" s="8" t="e">
        <f t="shared" si="421"/>
        <v>#DIV/0!</v>
      </c>
      <c r="U3539" s="8">
        <f t="shared" si="410"/>
        <v>35.597275009106305</v>
      </c>
      <c r="V3539" s="8">
        <f t="shared" si="422"/>
        <v>0</v>
      </c>
      <c r="W3539" s="70">
        <f>SUM($V$2085:V3539)/($A3539-273.15)</f>
        <v>0</v>
      </c>
      <c r="X3539" s="70">
        <f t="shared" si="423"/>
        <v>0</v>
      </c>
      <c r="Y3539" s="70">
        <f t="shared" si="424"/>
        <v>0</v>
      </c>
    </row>
    <row r="3540" spans="1:25" s="8" customFormat="1" x14ac:dyDescent="0.25">
      <c r="A3540" s="70">
        <f t="shared" si="425"/>
        <v>1729.15</v>
      </c>
      <c r="B3540" s="70">
        <f t="shared" si="426"/>
        <v>49.277350265911238</v>
      </c>
      <c r="C3540" s="70">
        <f t="shared" si="412"/>
        <v>37.010417434935107</v>
      </c>
      <c r="D3540" s="70">
        <f t="shared" si="427"/>
        <v>35.455417139027254</v>
      </c>
      <c r="E3540" s="70">
        <f t="shared" si="411"/>
        <v>37.010417434935107</v>
      </c>
      <c r="G3540" s="70">
        <f t="shared" si="413"/>
        <v>0</v>
      </c>
      <c r="H3540" s="70">
        <f>SUM(G$2085:$G3540)/($A3540-273.15)</f>
        <v>0</v>
      </c>
      <c r="I3540" s="70">
        <f t="shared" si="414"/>
        <v>0</v>
      </c>
      <c r="J3540" s="70">
        <f t="shared" si="415"/>
        <v>0</v>
      </c>
      <c r="K3540" s="70">
        <f t="shared" si="416"/>
        <v>0</v>
      </c>
      <c r="M3540" s="70">
        <f t="shared" si="417"/>
        <v>0</v>
      </c>
      <c r="N3540" s="70">
        <f>SUM($M$2085:M3540)/($A3540-273.15)</f>
        <v>0</v>
      </c>
      <c r="O3540" s="70">
        <f t="shared" si="418"/>
        <v>0</v>
      </c>
      <c r="P3540" s="70">
        <f t="shared" si="419"/>
        <v>0</v>
      </c>
      <c r="Q3540" s="70">
        <f t="shared" si="420"/>
        <v>0</v>
      </c>
      <c r="S3540" s="8" t="e">
        <f t="shared" si="421"/>
        <v>#DIV/0!</v>
      </c>
      <c r="U3540" s="8">
        <f t="shared" si="410"/>
        <v>35.599239493660917</v>
      </c>
      <c r="V3540" s="8">
        <f t="shared" si="422"/>
        <v>0</v>
      </c>
      <c r="W3540" s="70">
        <f>SUM($V$2085:V3540)/($A3540-273.15)</f>
        <v>0</v>
      </c>
      <c r="X3540" s="70">
        <f t="shared" si="423"/>
        <v>0</v>
      </c>
      <c r="Y3540" s="70">
        <f t="shared" si="424"/>
        <v>0</v>
      </c>
    </row>
    <row r="3541" spans="1:25" s="8" customFormat="1" x14ac:dyDescent="0.25">
      <c r="A3541" s="70">
        <f t="shared" si="425"/>
        <v>1730.15</v>
      </c>
      <c r="B3541" s="70">
        <f t="shared" si="426"/>
        <v>49.286382454801704</v>
      </c>
      <c r="C3541" s="70">
        <f t="shared" si="412"/>
        <v>37.013386067629774</v>
      </c>
      <c r="D3541" s="70">
        <f t="shared" si="427"/>
        <v>35.457793762530486</v>
      </c>
      <c r="E3541" s="70">
        <f t="shared" si="411"/>
        <v>37.013386067629774</v>
      </c>
      <c r="G3541" s="70">
        <f t="shared" si="413"/>
        <v>0</v>
      </c>
      <c r="H3541" s="70">
        <f>SUM(G$2085:$G3541)/($A3541-273.15)</f>
        <v>0</v>
      </c>
      <c r="I3541" s="70">
        <f t="shared" si="414"/>
        <v>0</v>
      </c>
      <c r="J3541" s="70">
        <f t="shared" si="415"/>
        <v>0</v>
      </c>
      <c r="K3541" s="70">
        <f t="shared" si="416"/>
        <v>0</v>
      </c>
      <c r="M3541" s="70">
        <f t="shared" si="417"/>
        <v>0</v>
      </c>
      <c r="N3541" s="70">
        <f>SUM($M$2085:M3541)/($A3541-273.15)</f>
        <v>0</v>
      </c>
      <c r="O3541" s="70">
        <f t="shared" si="418"/>
        <v>0</v>
      </c>
      <c r="P3541" s="70">
        <f t="shared" si="419"/>
        <v>0</v>
      </c>
      <c r="Q3541" s="70">
        <f t="shared" si="420"/>
        <v>0</v>
      </c>
      <c r="S3541" s="8" t="e">
        <f t="shared" si="421"/>
        <v>#DIV/0!</v>
      </c>
      <c r="U3541" s="8">
        <f t="shared" si="410"/>
        <v>35.601202284195466</v>
      </c>
      <c r="V3541" s="8">
        <f t="shared" si="422"/>
        <v>0</v>
      </c>
      <c r="W3541" s="70">
        <f>SUM($V$2085:V3541)/($A3541-273.15)</f>
        <v>0</v>
      </c>
      <c r="X3541" s="70">
        <f t="shared" si="423"/>
        <v>0</v>
      </c>
      <c r="Y3541" s="70">
        <f t="shared" si="424"/>
        <v>0</v>
      </c>
    </row>
    <row r="3542" spans="1:25" s="8" customFormat="1" x14ac:dyDescent="0.25">
      <c r="A3542" s="70">
        <f t="shared" si="425"/>
        <v>1731.15</v>
      </c>
      <c r="B3542" s="70">
        <f t="shared" si="426"/>
        <v>49.295402217404906</v>
      </c>
      <c r="C3542" s="70">
        <f t="shared" si="412"/>
        <v>37.016353738952297</v>
      </c>
      <c r="D3542" s="70">
        <f t="shared" si="427"/>
        <v>35.460166717353673</v>
      </c>
      <c r="E3542" s="70">
        <f t="shared" si="411"/>
        <v>37.016353738952297</v>
      </c>
      <c r="G3542" s="70">
        <f t="shared" si="413"/>
        <v>0</v>
      </c>
      <c r="H3542" s="70">
        <f>SUM(G$2085:$G3542)/($A3542-273.15)</f>
        <v>0</v>
      </c>
      <c r="I3542" s="70">
        <f t="shared" si="414"/>
        <v>0</v>
      </c>
      <c r="J3542" s="70">
        <f t="shared" si="415"/>
        <v>0</v>
      </c>
      <c r="K3542" s="70">
        <f t="shared" si="416"/>
        <v>0</v>
      </c>
      <c r="M3542" s="70">
        <f t="shared" si="417"/>
        <v>0</v>
      </c>
      <c r="N3542" s="70">
        <f>SUM($M$2085:M3542)/($A3542-273.15)</f>
        <v>0</v>
      </c>
      <c r="O3542" s="70">
        <f t="shared" si="418"/>
        <v>0</v>
      </c>
      <c r="P3542" s="70">
        <f t="shared" si="419"/>
        <v>0</v>
      </c>
      <c r="Q3542" s="70">
        <f t="shared" si="420"/>
        <v>0</v>
      </c>
      <c r="S3542" s="8" t="e">
        <f t="shared" si="421"/>
        <v>#DIV/0!</v>
      </c>
      <c r="U3542" s="8">
        <f t="shared" si="410"/>
        <v>35.60316338355122</v>
      </c>
      <c r="V3542" s="8">
        <f t="shared" si="422"/>
        <v>0</v>
      </c>
      <c r="W3542" s="70">
        <f>SUM($V$2085:V3542)/($A3542-273.15)</f>
        <v>0</v>
      </c>
      <c r="X3542" s="70">
        <f t="shared" si="423"/>
        <v>0</v>
      </c>
      <c r="Y3542" s="70">
        <f t="shared" si="424"/>
        <v>0</v>
      </c>
    </row>
    <row r="3543" spans="1:25" s="8" customFormat="1" x14ac:dyDescent="0.25">
      <c r="A3543" s="70">
        <f t="shared" si="425"/>
        <v>1732.15</v>
      </c>
      <c r="B3543" s="70">
        <f t="shared" si="426"/>
        <v>49.30440958157709</v>
      </c>
      <c r="C3543" s="70">
        <f t="shared" si="412"/>
        <v>37.019320449344505</v>
      </c>
      <c r="D3543" s="70">
        <f t="shared" si="427"/>
        <v>35.462536011966328</v>
      </c>
      <c r="E3543" s="70">
        <f t="shared" si="411"/>
        <v>37.019320449344505</v>
      </c>
      <c r="G3543" s="70">
        <f t="shared" si="413"/>
        <v>0</v>
      </c>
      <c r="H3543" s="70">
        <f>SUM(G$2085:$G3543)/($A3543-273.15)</f>
        <v>0</v>
      </c>
      <c r="I3543" s="70">
        <f t="shared" si="414"/>
        <v>0</v>
      </c>
      <c r="J3543" s="70">
        <f t="shared" si="415"/>
        <v>0</v>
      </c>
      <c r="K3543" s="70">
        <f t="shared" si="416"/>
        <v>0</v>
      </c>
      <c r="M3543" s="70">
        <f t="shared" si="417"/>
        <v>0</v>
      </c>
      <c r="N3543" s="70">
        <f>SUM($M$2085:M3543)/($A3543-273.15)</f>
        <v>0</v>
      </c>
      <c r="O3543" s="70">
        <f t="shared" si="418"/>
        <v>0</v>
      </c>
      <c r="P3543" s="70">
        <f t="shared" si="419"/>
        <v>0</v>
      </c>
      <c r="Q3543" s="70">
        <f t="shared" si="420"/>
        <v>0</v>
      </c>
      <c r="S3543" s="8" t="e">
        <f t="shared" si="421"/>
        <v>#DIV/0!</v>
      </c>
      <c r="U3543" s="8">
        <f t="shared" si="410"/>
        <v>35.605122794561233</v>
      </c>
      <c r="V3543" s="8">
        <f t="shared" si="422"/>
        <v>0</v>
      </c>
      <c r="W3543" s="70">
        <f>SUM($V$2085:V3543)/($A3543-273.15)</f>
        <v>0</v>
      </c>
      <c r="X3543" s="70">
        <f t="shared" si="423"/>
        <v>0</v>
      </c>
      <c r="Y3543" s="70">
        <f t="shared" si="424"/>
        <v>0</v>
      </c>
    </row>
    <row r="3544" spans="1:25" s="8" customFormat="1" x14ac:dyDescent="0.25">
      <c r="A3544" s="70">
        <f t="shared" si="425"/>
        <v>1733.15</v>
      </c>
      <c r="B3544" s="70">
        <f t="shared" si="426"/>
        <v>49.313404575094197</v>
      </c>
      <c r="C3544" s="70">
        <f t="shared" si="412"/>
        <v>37.022286199246913</v>
      </c>
      <c r="D3544" s="70">
        <f t="shared" si="427"/>
        <v>35.464901654813573</v>
      </c>
      <c r="E3544" s="70">
        <f t="shared" si="411"/>
        <v>37.022286199246913</v>
      </c>
      <c r="G3544" s="70">
        <f t="shared" si="413"/>
        <v>0</v>
      </c>
      <c r="H3544" s="70">
        <f>SUM(G$2085:$G3544)/($A3544-273.15)</f>
        <v>0</v>
      </c>
      <c r="I3544" s="70">
        <f t="shared" si="414"/>
        <v>0</v>
      </c>
      <c r="J3544" s="70">
        <f t="shared" si="415"/>
        <v>0</v>
      </c>
      <c r="K3544" s="70">
        <f t="shared" si="416"/>
        <v>0</v>
      </c>
      <c r="M3544" s="70">
        <f t="shared" si="417"/>
        <v>0</v>
      </c>
      <c r="N3544" s="70">
        <f>SUM($M$2085:M3544)/($A3544-273.15)</f>
        <v>0</v>
      </c>
      <c r="O3544" s="70">
        <f t="shared" si="418"/>
        <v>0</v>
      </c>
      <c r="P3544" s="70">
        <f t="shared" si="419"/>
        <v>0</v>
      </c>
      <c r="Q3544" s="70">
        <f t="shared" si="420"/>
        <v>0</v>
      </c>
      <c r="S3544" s="8" t="e">
        <f t="shared" si="421"/>
        <v>#DIV/0!</v>
      </c>
      <c r="U3544" s="8">
        <f t="shared" si="410"/>
        <v>35.607080520050417</v>
      </c>
      <c r="V3544" s="8">
        <f t="shared" si="422"/>
        <v>0</v>
      </c>
      <c r="W3544" s="70">
        <f>SUM($V$2085:V3544)/($A3544-273.15)</f>
        <v>0</v>
      </c>
      <c r="X3544" s="70">
        <f t="shared" si="423"/>
        <v>0</v>
      </c>
      <c r="Y3544" s="70">
        <f t="shared" si="424"/>
        <v>0</v>
      </c>
    </row>
    <row r="3545" spans="1:25" s="8" customFormat="1" x14ac:dyDescent="0.25">
      <c r="A3545" s="70">
        <f t="shared" si="425"/>
        <v>1734.15</v>
      </c>
      <c r="B3545" s="70">
        <f t="shared" si="426"/>
        <v>49.322387225652044</v>
      </c>
      <c r="C3545" s="70">
        <f t="shared" si="412"/>
        <v>37.02525098909878</v>
      </c>
      <c r="D3545" s="70">
        <f t="shared" si="427"/>
        <v>35.467263654316127</v>
      </c>
      <c r="E3545" s="70">
        <f t="shared" si="411"/>
        <v>37.02525098909878</v>
      </c>
      <c r="G3545" s="70">
        <f t="shared" si="413"/>
        <v>0</v>
      </c>
      <c r="H3545" s="70">
        <f>SUM(G$2085:$G3545)/($A3545-273.15)</f>
        <v>0</v>
      </c>
      <c r="I3545" s="70">
        <f t="shared" si="414"/>
        <v>0</v>
      </c>
      <c r="J3545" s="70">
        <f t="shared" si="415"/>
        <v>0</v>
      </c>
      <c r="K3545" s="70">
        <f t="shared" si="416"/>
        <v>0</v>
      </c>
      <c r="M3545" s="70">
        <f t="shared" si="417"/>
        <v>0</v>
      </c>
      <c r="N3545" s="70">
        <f>SUM($M$2085:M3545)/($A3545-273.15)</f>
        <v>0</v>
      </c>
      <c r="O3545" s="70">
        <f t="shared" si="418"/>
        <v>0</v>
      </c>
      <c r="P3545" s="70">
        <f t="shared" si="419"/>
        <v>0</v>
      </c>
      <c r="Q3545" s="70">
        <f t="shared" si="420"/>
        <v>0</v>
      </c>
      <c r="S3545" s="8" t="e">
        <f t="shared" si="421"/>
        <v>#DIV/0!</v>
      </c>
      <c r="U3545" s="8">
        <f t="shared" si="410"/>
        <v>35.609036562835513</v>
      </c>
      <c r="V3545" s="8">
        <f t="shared" si="422"/>
        <v>0</v>
      </c>
      <c r="W3545" s="70">
        <f>SUM($V$2085:V3545)/($A3545-273.15)</f>
        <v>0</v>
      </c>
      <c r="X3545" s="70">
        <f t="shared" si="423"/>
        <v>0</v>
      </c>
      <c r="Y3545" s="70">
        <f t="shared" si="424"/>
        <v>0</v>
      </c>
    </row>
    <row r="3546" spans="1:25" s="8" customFormat="1" x14ac:dyDescent="0.25">
      <c r="A3546" s="70">
        <f t="shared" si="425"/>
        <v>1735.15</v>
      </c>
      <c r="B3546" s="70">
        <f t="shared" si="426"/>
        <v>49.331357560866728</v>
      </c>
      <c r="C3546" s="70">
        <f t="shared" si="412"/>
        <v>37.028214819338096</v>
      </c>
      <c r="D3546" s="70">
        <f t="shared" si="427"/>
        <v>35.469622018870503</v>
      </c>
      <c r="E3546" s="70">
        <f t="shared" si="411"/>
        <v>37.028214819338096</v>
      </c>
      <c r="G3546" s="70">
        <f t="shared" si="413"/>
        <v>0</v>
      </c>
      <c r="H3546" s="70">
        <f>SUM(G$2085:$G3546)/($A3546-273.15)</f>
        <v>0</v>
      </c>
      <c r="I3546" s="70">
        <f t="shared" si="414"/>
        <v>0</v>
      </c>
      <c r="J3546" s="70">
        <f t="shared" si="415"/>
        <v>0</v>
      </c>
      <c r="K3546" s="70">
        <f t="shared" si="416"/>
        <v>0</v>
      </c>
      <c r="M3546" s="70">
        <f t="shared" si="417"/>
        <v>0</v>
      </c>
      <c r="N3546" s="70">
        <f>SUM($M$2085:M3546)/($A3546-273.15)</f>
        <v>0</v>
      </c>
      <c r="O3546" s="70">
        <f t="shared" si="418"/>
        <v>0</v>
      </c>
      <c r="P3546" s="70">
        <f t="shared" si="419"/>
        <v>0</v>
      </c>
      <c r="Q3546" s="70">
        <f t="shared" si="420"/>
        <v>0</v>
      </c>
      <c r="S3546" s="8" t="e">
        <f t="shared" si="421"/>
        <v>#DIV/0!</v>
      </c>
      <c r="U3546" s="8">
        <f t="shared" si="410"/>
        <v>35.610990925725176</v>
      </c>
      <c r="V3546" s="8">
        <f t="shared" si="422"/>
        <v>0</v>
      </c>
      <c r="W3546" s="70">
        <f>SUM($V$2085:V3546)/($A3546-273.15)</f>
        <v>0</v>
      </c>
      <c r="X3546" s="70">
        <f t="shared" si="423"/>
        <v>0</v>
      </c>
      <c r="Y3546" s="70">
        <f t="shared" si="424"/>
        <v>0</v>
      </c>
    </row>
    <row r="3547" spans="1:25" s="8" customFormat="1" x14ac:dyDescent="0.25">
      <c r="A3547" s="70">
        <f t="shared" si="425"/>
        <v>1736.15</v>
      </c>
      <c r="B3547" s="70">
        <f t="shared" si="426"/>
        <v>49.3403156082748</v>
      </c>
      <c r="C3547" s="70">
        <f t="shared" si="412"/>
        <v>37.031177690401584</v>
      </c>
      <c r="D3547" s="70">
        <f t="shared" si="427"/>
        <v>35.471976756849024</v>
      </c>
      <c r="E3547" s="70">
        <f t="shared" si="411"/>
        <v>37.031177690401584</v>
      </c>
      <c r="G3547" s="70">
        <f t="shared" si="413"/>
        <v>0</v>
      </c>
      <c r="H3547" s="70">
        <f>SUM(G$2085:$G3547)/($A3547-273.15)</f>
        <v>0</v>
      </c>
      <c r="I3547" s="70">
        <f t="shared" si="414"/>
        <v>0</v>
      </c>
      <c r="J3547" s="70">
        <f t="shared" si="415"/>
        <v>0</v>
      </c>
      <c r="K3547" s="70">
        <f t="shared" si="416"/>
        <v>0</v>
      </c>
      <c r="M3547" s="70">
        <f t="shared" si="417"/>
        <v>0</v>
      </c>
      <c r="N3547" s="70">
        <f>SUM($M$2085:M3547)/($A3547-273.15)</f>
        <v>0</v>
      </c>
      <c r="O3547" s="70">
        <f t="shared" si="418"/>
        <v>0</v>
      </c>
      <c r="P3547" s="70">
        <f t="shared" si="419"/>
        <v>0</v>
      </c>
      <c r="Q3547" s="70">
        <f t="shared" si="420"/>
        <v>0</v>
      </c>
      <c r="S3547" s="8" t="e">
        <f t="shared" si="421"/>
        <v>#DIV/0!</v>
      </c>
      <c r="U3547" s="8">
        <f t="shared" si="410"/>
        <v>35.612943611519952</v>
      </c>
      <c r="V3547" s="8">
        <f t="shared" si="422"/>
        <v>0</v>
      </c>
      <c r="W3547" s="70">
        <f>SUM($V$2085:V3547)/($A3547-273.15)</f>
        <v>0</v>
      </c>
      <c r="X3547" s="70">
        <f t="shared" si="423"/>
        <v>0</v>
      </c>
      <c r="Y3547" s="70">
        <f t="shared" si="424"/>
        <v>0</v>
      </c>
    </row>
    <row r="3548" spans="1:25" s="8" customFormat="1" x14ac:dyDescent="0.25">
      <c r="A3548" s="70">
        <f t="shared" si="425"/>
        <v>1737.15</v>
      </c>
      <c r="B3548" s="70">
        <f t="shared" si="426"/>
        <v>49.349261395333585</v>
      </c>
      <c r="C3548" s="70">
        <f t="shared" si="412"/>
        <v>37.03413960272475</v>
      </c>
      <c r="D3548" s="70">
        <f t="shared" si="427"/>
        <v>35.474327876599908</v>
      </c>
      <c r="E3548" s="70">
        <f t="shared" si="411"/>
        <v>37.03413960272475</v>
      </c>
      <c r="G3548" s="70">
        <f t="shared" si="413"/>
        <v>0</v>
      </c>
      <c r="H3548" s="70">
        <f>SUM(G$2085:$G3548)/($A3548-273.15)</f>
        <v>0</v>
      </c>
      <c r="I3548" s="70">
        <f t="shared" si="414"/>
        <v>0</v>
      </c>
      <c r="J3548" s="70">
        <f t="shared" si="415"/>
        <v>0</v>
      </c>
      <c r="K3548" s="70">
        <f t="shared" si="416"/>
        <v>0</v>
      </c>
      <c r="M3548" s="70">
        <f t="shared" si="417"/>
        <v>0</v>
      </c>
      <c r="N3548" s="70">
        <f>SUM($M$2085:M3548)/($A3548-273.15)</f>
        <v>0</v>
      </c>
      <c r="O3548" s="70">
        <f t="shared" si="418"/>
        <v>0</v>
      </c>
      <c r="P3548" s="70">
        <f t="shared" si="419"/>
        <v>0</v>
      </c>
      <c r="Q3548" s="70">
        <f t="shared" si="420"/>
        <v>0</v>
      </c>
      <c r="S3548" s="8" t="e">
        <f t="shared" si="421"/>
        <v>#DIV/0!</v>
      </c>
      <c r="U3548" s="8">
        <f t="shared" si="410"/>
        <v>35.614894623012333</v>
      </c>
      <c r="V3548" s="8">
        <f t="shared" si="422"/>
        <v>0</v>
      </c>
      <c r="W3548" s="70">
        <f>SUM($V$2085:V3548)/($A3548-273.15)</f>
        <v>0</v>
      </c>
      <c r="X3548" s="70">
        <f t="shared" si="423"/>
        <v>0</v>
      </c>
      <c r="Y3548" s="70">
        <f t="shared" si="424"/>
        <v>0</v>
      </c>
    </row>
    <row r="3549" spans="1:25" s="8" customFormat="1" x14ac:dyDescent="0.25">
      <c r="A3549" s="70">
        <f t="shared" si="425"/>
        <v>1738.15</v>
      </c>
      <c r="B3549" s="70">
        <f t="shared" si="426"/>
        <v>49.358194949421446</v>
      </c>
      <c r="C3549" s="70">
        <f t="shared" si="412"/>
        <v>37.037100556741791</v>
      </c>
      <c r="D3549" s="70">
        <f t="shared" si="427"/>
        <v>35.47667538644739</v>
      </c>
      <c r="E3549" s="70">
        <f t="shared" si="411"/>
        <v>37.037100556741791</v>
      </c>
      <c r="G3549" s="70">
        <f t="shared" si="413"/>
        <v>0</v>
      </c>
      <c r="H3549" s="70">
        <f>SUM(G$2085:$G3549)/($A3549-273.15)</f>
        <v>0</v>
      </c>
      <c r="I3549" s="70">
        <f t="shared" si="414"/>
        <v>0</v>
      </c>
      <c r="J3549" s="70">
        <f t="shared" si="415"/>
        <v>0</v>
      </c>
      <c r="K3549" s="70">
        <f t="shared" si="416"/>
        <v>0</v>
      </c>
      <c r="M3549" s="70">
        <f t="shared" si="417"/>
        <v>0</v>
      </c>
      <c r="N3549" s="70">
        <f>SUM($M$2085:M3549)/($A3549-273.15)</f>
        <v>0</v>
      </c>
      <c r="O3549" s="70">
        <f t="shared" si="418"/>
        <v>0</v>
      </c>
      <c r="P3549" s="70">
        <f t="shared" si="419"/>
        <v>0</v>
      </c>
      <c r="Q3549" s="70">
        <f t="shared" si="420"/>
        <v>0</v>
      </c>
      <c r="S3549" s="8" t="e">
        <f t="shared" si="421"/>
        <v>#DIV/0!</v>
      </c>
      <c r="U3549" s="8">
        <f t="shared" si="410"/>
        <v>35.616843962986792</v>
      </c>
      <c r="V3549" s="8">
        <f t="shared" si="422"/>
        <v>0</v>
      </c>
      <c r="W3549" s="70">
        <f>SUM($V$2085:V3549)/($A3549-273.15)</f>
        <v>0</v>
      </c>
      <c r="X3549" s="70">
        <f t="shared" si="423"/>
        <v>0</v>
      </c>
      <c r="Y3549" s="70">
        <f t="shared" si="424"/>
        <v>0</v>
      </c>
    </row>
    <row r="3550" spans="1:25" s="8" customFormat="1" x14ac:dyDescent="0.25">
      <c r="A3550" s="70">
        <f t="shared" si="425"/>
        <v>1739.15</v>
      </c>
      <c r="B3550" s="70">
        <f t="shared" si="426"/>
        <v>49.367116297838059</v>
      </c>
      <c r="C3550" s="70">
        <f t="shared" si="412"/>
        <v>37.040060552885691</v>
      </c>
      <c r="D3550" s="70">
        <f t="shared" si="427"/>
        <v>35.47901929469176</v>
      </c>
      <c r="E3550" s="70">
        <f t="shared" si="411"/>
        <v>37.040060552885691</v>
      </c>
      <c r="G3550" s="70">
        <f t="shared" si="413"/>
        <v>0</v>
      </c>
      <c r="H3550" s="70">
        <f>SUM(G$2085:$G3550)/($A3550-273.15)</f>
        <v>0</v>
      </c>
      <c r="I3550" s="70">
        <f t="shared" si="414"/>
        <v>0</v>
      </c>
      <c r="J3550" s="70">
        <f t="shared" si="415"/>
        <v>0</v>
      </c>
      <c r="K3550" s="70">
        <f t="shared" si="416"/>
        <v>0</v>
      </c>
      <c r="M3550" s="70">
        <f t="shared" si="417"/>
        <v>0</v>
      </c>
      <c r="N3550" s="70">
        <f>SUM($M$2085:M3550)/($A3550-273.15)</f>
        <v>0</v>
      </c>
      <c r="O3550" s="70">
        <f t="shared" si="418"/>
        <v>0</v>
      </c>
      <c r="P3550" s="70">
        <f t="shared" si="419"/>
        <v>0</v>
      </c>
      <c r="Q3550" s="70">
        <f t="shared" si="420"/>
        <v>0</v>
      </c>
      <c r="S3550" s="8" t="e">
        <f t="shared" si="421"/>
        <v>#DIV/0!</v>
      </c>
      <c r="U3550" s="8">
        <f t="shared" si="410"/>
        <v>35.618791634219775</v>
      </c>
      <c r="V3550" s="8">
        <f t="shared" si="422"/>
        <v>0</v>
      </c>
      <c r="W3550" s="70">
        <f>SUM($V$2085:V3550)/($A3550-273.15)</f>
        <v>0</v>
      </c>
      <c r="X3550" s="70">
        <f t="shared" si="423"/>
        <v>0</v>
      </c>
      <c r="Y3550" s="70">
        <f t="shared" si="424"/>
        <v>0</v>
      </c>
    </row>
    <row r="3551" spans="1:25" s="8" customFormat="1" x14ac:dyDescent="0.25">
      <c r="A3551" s="70">
        <f t="shared" si="425"/>
        <v>1740.15</v>
      </c>
      <c r="B3551" s="70">
        <f t="shared" si="426"/>
        <v>49.376025467804673</v>
      </c>
      <c r="C3551" s="70">
        <f t="shared" si="412"/>
        <v>37.04301959158817</v>
      </c>
      <c r="D3551" s="70">
        <f t="shared" si="427"/>
        <v>35.48135960960947</v>
      </c>
      <c r="E3551" s="70">
        <f t="shared" si="411"/>
        <v>37.04301959158817</v>
      </c>
      <c r="G3551" s="70">
        <f t="shared" si="413"/>
        <v>0</v>
      </c>
      <c r="H3551" s="70">
        <f>SUM(G$2085:$G3551)/($A3551-273.15)</f>
        <v>0</v>
      </c>
      <c r="I3551" s="70">
        <f t="shared" si="414"/>
        <v>0</v>
      </c>
      <c r="J3551" s="70">
        <f t="shared" si="415"/>
        <v>0</v>
      </c>
      <c r="K3551" s="70">
        <f t="shared" si="416"/>
        <v>0</v>
      </c>
      <c r="M3551" s="70">
        <f t="shared" si="417"/>
        <v>0</v>
      </c>
      <c r="N3551" s="70">
        <f>SUM($M$2085:M3551)/($A3551-273.15)</f>
        <v>0</v>
      </c>
      <c r="O3551" s="70">
        <f t="shared" si="418"/>
        <v>0</v>
      </c>
      <c r="P3551" s="70">
        <f t="shared" si="419"/>
        <v>0</v>
      </c>
      <c r="Q3551" s="70">
        <f t="shared" si="420"/>
        <v>0</v>
      </c>
      <c r="S3551" s="8" t="e">
        <f t="shared" si="421"/>
        <v>#DIV/0!</v>
      </c>
      <c r="U3551" s="8">
        <f t="shared" si="410"/>
        <v>35.620737639479785</v>
      </c>
      <c r="V3551" s="8">
        <f t="shared" si="422"/>
        <v>0</v>
      </c>
      <c r="W3551" s="70">
        <f>SUM($V$2085:V3551)/($A3551-273.15)</f>
        <v>0</v>
      </c>
      <c r="X3551" s="70">
        <f t="shared" si="423"/>
        <v>0</v>
      </c>
      <c r="Y3551" s="70">
        <f t="shared" si="424"/>
        <v>0</v>
      </c>
    </row>
    <row r="3552" spans="1:25" s="8" customFormat="1" x14ac:dyDescent="0.25">
      <c r="A3552" s="70">
        <f t="shared" si="425"/>
        <v>1741.15</v>
      </c>
      <c r="B3552" s="70">
        <f t="shared" si="426"/>
        <v>49.384922486464397</v>
      </c>
      <c r="C3552" s="70">
        <f t="shared" si="412"/>
        <v>37.045977673279729</v>
      </c>
      <c r="D3552" s="70">
        <f t="shared" si="427"/>
        <v>35.483696339453218</v>
      </c>
      <c r="E3552" s="70">
        <f t="shared" si="411"/>
        <v>37.045977673279729</v>
      </c>
      <c r="G3552" s="70">
        <f t="shared" si="413"/>
        <v>0</v>
      </c>
      <c r="H3552" s="70">
        <f>SUM(G$2085:$G3552)/($A3552-273.15)</f>
        <v>0</v>
      </c>
      <c r="I3552" s="70">
        <f t="shared" si="414"/>
        <v>0</v>
      </c>
      <c r="J3552" s="70">
        <f t="shared" si="415"/>
        <v>0</v>
      </c>
      <c r="K3552" s="70">
        <f t="shared" si="416"/>
        <v>0</v>
      </c>
      <c r="M3552" s="70">
        <f t="shared" si="417"/>
        <v>0</v>
      </c>
      <c r="N3552" s="70">
        <f>SUM($M$2085:M3552)/($A3552-273.15)</f>
        <v>0</v>
      </c>
      <c r="O3552" s="70">
        <f t="shared" si="418"/>
        <v>0</v>
      </c>
      <c r="P3552" s="70">
        <f t="shared" si="419"/>
        <v>0</v>
      </c>
      <c r="Q3552" s="70">
        <f t="shared" si="420"/>
        <v>0</v>
      </c>
      <c r="S3552" s="8" t="e">
        <f t="shared" si="421"/>
        <v>#DIV/0!</v>
      </c>
      <c r="U3552" s="8">
        <f t="shared" si="410"/>
        <v>35.62268198152735</v>
      </c>
      <c r="V3552" s="8">
        <f t="shared" si="422"/>
        <v>0</v>
      </c>
      <c r="W3552" s="70">
        <f>SUM($V$2085:V3552)/($A3552-273.15)</f>
        <v>0</v>
      </c>
      <c r="X3552" s="70">
        <f t="shared" si="423"/>
        <v>0</v>
      </c>
      <c r="Y3552" s="70">
        <f t="shared" si="424"/>
        <v>0</v>
      </c>
    </row>
    <row r="3553" spans="1:25" s="8" customFormat="1" x14ac:dyDescent="0.25">
      <c r="A3553" s="70">
        <f t="shared" si="425"/>
        <v>1742.15</v>
      </c>
      <c r="B3553" s="70">
        <f t="shared" si="426"/>
        <v>49.393807380882457</v>
      </c>
      <c r="C3553" s="70">
        <f t="shared" si="412"/>
        <v>37.048934798389624</v>
      </c>
      <c r="D3553" s="70">
        <f t="shared" si="427"/>
        <v>35.486029492452026</v>
      </c>
      <c r="E3553" s="70">
        <f t="shared" si="411"/>
        <v>37.048934798389624</v>
      </c>
      <c r="G3553" s="70">
        <f t="shared" si="413"/>
        <v>0</v>
      </c>
      <c r="H3553" s="70">
        <f>SUM(G$2085:$G3553)/($A3553-273.15)</f>
        <v>0</v>
      </c>
      <c r="I3553" s="70">
        <f t="shared" si="414"/>
        <v>0</v>
      </c>
      <c r="J3553" s="70">
        <f t="shared" si="415"/>
        <v>0</v>
      </c>
      <c r="K3553" s="70">
        <f t="shared" si="416"/>
        <v>0</v>
      </c>
      <c r="M3553" s="70">
        <f t="shared" si="417"/>
        <v>0</v>
      </c>
      <c r="N3553" s="70">
        <f>SUM($M$2085:M3553)/($A3553-273.15)</f>
        <v>0</v>
      </c>
      <c r="O3553" s="70">
        <f t="shared" si="418"/>
        <v>0</v>
      </c>
      <c r="P3553" s="70">
        <f t="shared" si="419"/>
        <v>0</v>
      </c>
      <c r="Q3553" s="70">
        <f t="shared" si="420"/>
        <v>0</v>
      </c>
      <c r="S3553" s="8" t="e">
        <f t="shared" si="421"/>
        <v>#DIV/0!</v>
      </c>
      <c r="U3553" s="8">
        <f t="shared" ref="U3553:U3616" si="428">33.349+(2.057/1000)*$A3553-(18.327*100000)/$A3553/$A3553-(0.232*0.000001)*$A3553*$A3553</f>
        <v>35.624624663115092</v>
      </c>
      <c r="V3553" s="8">
        <f t="shared" si="422"/>
        <v>0</v>
      </c>
      <c r="W3553" s="70">
        <f>SUM($V$2085:V3553)/($A3553-273.15)</f>
        <v>0</v>
      </c>
      <c r="X3553" s="70">
        <f t="shared" si="423"/>
        <v>0</v>
      </c>
      <c r="Y3553" s="70">
        <f t="shared" si="424"/>
        <v>0</v>
      </c>
    </row>
    <row r="3554" spans="1:25" s="8" customFormat="1" x14ac:dyDescent="0.25">
      <c r="A3554" s="70">
        <f t="shared" si="425"/>
        <v>1743.15</v>
      </c>
      <c r="B3554" s="70">
        <f t="shared" si="426"/>
        <v>49.402680178046481</v>
      </c>
      <c r="C3554" s="70">
        <f t="shared" si="412"/>
        <v>37.051890967345884</v>
      </c>
      <c r="D3554" s="70">
        <f t="shared" si="427"/>
        <v>35.4883590768113</v>
      </c>
      <c r="E3554" s="70">
        <f t="shared" si="411"/>
        <v>37.051890967345884</v>
      </c>
      <c r="G3554" s="70">
        <f t="shared" si="413"/>
        <v>0</v>
      </c>
      <c r="H3554" s="70">
        <f>SUM(G$2085:$G3554)/($A3554-273.15)</f>
        <v>0</v>
      </c>
      <c r="I3554" s="70">
        <f t="shared" si="414"/>
        <v>0</v>
      </c>
      <c r="J3554" s="70">
        <f t="shared" si="415"/>
        <v>0</v>
      </c>
      <c r="K3554" s="70">
        <f t="shared" si="416"/>
        <v>0</v>
      </c>
      <c r="M3554" s="70">
        <f t="shared" si="417"/>
        <v>0</v>
      </c>
      <c r="N3554" s="70">
        <f>SUM($M$2085:M3554)/($A3554-273.15)</f>
        <v>0</v>
      </c>
      <c r="O3554" s="70">
        <f t="shared" si="418"/>
        <v>0</v>
      </c>
      <c r="P3554" s="70">
        <f t="shared" si="419"/>
        <v>0</v>
      </c>
      <c r="Q3554" s="70">
        <f t="shared" si="420"/>
        <v>0</v>
      </c>
      <c r="S3554" s="8" t="e">
        <f t="shared" si="421"/>
        <v>#DIV/0!</v>
      </c>
      <c r="U3554" s="8">
        <f t="shared" si="428"/>
        <v>35.626565686987725</v>
      </c>
      <c r="V3554" s="8">
        <f t="shared" si="422"/>
        <v>0</v>
      </c>
      <c r="W3554" s="70">
        <f>SUM($V$2085:V3554)/($A3554-273.15)</f>
        <v>0</v>
      </c>
      <c r="X3554" s="70">
        <f t="shared" si="423"/>
        <v>0</v>
      </c>
      <c r="Y3554" s="70">
        <f t="shared" si="424"/>
        <v>0</v>
      </c>
    </row>
    <row r="3555" spans="1:25" s="8" customFormat="1" x14ac:dyDescent="0.25">
      <c r="A3555" s="70">
        <f t="shared" si="425"/>
        <v>1744.15</v>
      </c>
      <c r="B3555" s="70">
        <f t="shared" si="426"/>
        <v>49.411540904866747</v>
      </c>
      <c r="C3555" s="70">
        <f t="shared" si="412"/>
        <v>37.054846180575296</v>
      </c>
      <c r="D3555" s="70">
        <f t="shared" si="427"/>
        <v>35.490685100712952</v>
      </c>
      <c r="E3555" s="70">
        <f t="shared" si="411"/>
        <v>37.054846180575296</v>
      </c>
      <c r="G3555" s="70">
        <f t="shared" si="413"/>
        <v>0</v>
      </c>
      <c r="H3555" s="70">
        <f>SUM(G$2085:$G3555)/($A3555-273.15)</f>
        <v>0</v>
      </c>
      <c r="I3555" s="70">
        <f t="shared" si="414"/>
        <v>0</v>
      </c>
      <c r="J3555" s="70">
        <f t="shared" si="415"/>
        <v>0</v>
      </c>
      <c r="K3555" s="70">
        <f t="shared" si="416"/>
        <v>0</v>
      </c>
      <c r="M3555" s="70">
        <f t="shared" si="417"/>
        <v>0</v>
      </c>
      <c r="N3555" s="70">
        <f>SUM($M$2085:M3555)/($A3555-273.15)</f>
        <v>0</v>
      </c>
      <c r="O3555" s="70">
        <f t="shared" si="418"/>
        <v>0</v>
      </c>
      <c r="P3555" s="70">
        <f t="shared" si="419"/>
        <v>0</v>
      </c>
      <c r="Q3555" s="70">
        <f t="shared" si="420"/>
        <v>0</v>
      </c>
      <c r="S3555" s="8" t="e">
        <f t="shared" si="421"/>
        <v>#DIV/0!</v>
      </c>
      <c r="U3555" s="8">
        <f t="shared" si="428"/>
        <v>35.62850505588213</v>
      </c>
      <c r="V3555" s="8">
        <f t="shared" si="422"/>
        <v>0</v>
      </c>
      <c r="W3555" s="70">
        <f>SUM($V$2085:V3555)/($A3555-273.15)</f>
        <v>0</v>
      </c>
      <c r="X3555" s="70">
        <f t="shared" si="423"/>
        <v>0</v>
      </c>
      <c r="Y3555" s="70">
        <f t="shared" si="424"/>
        <v>0</v>
      </c>
    </row>
    <row r="3556" spans="1:25" s="8" customFormat="1" x14ac:dyDescent="0.25">
      <c r="A3556" s="70">
        <f t="shared" si="425"/>
        <v>1745.15</v>
      </c>
      <c r="B3556" s="70">
        <f t="shared" si="426"/>
        <v>49.420389588176434</v>
      </c>
      <c r="C3556" s="70">
        <f t="shared" si="412"/>
        <v>37.057800438503449</v>
      </c>
      <c r="D3556" s="70">
        <f t="shared" si="427"/>
        <v>35.493007572315442</v>
      </c>
      <c r="E3556" s="70">
        <f t="shared" si="411"/>
        <v>37.057800438503449</v>
      </c>
      <c r="G3556" s="70">
        <f t="shared" si="413"/>
        <v>0</v>
      </c>
      <c r="H3556" s="70">
        <f>SUM(G$2085:$G3556)/($A3556-273.15)</f>
        <v>0</v>
      </c>
      <c r="I3556" s="70">
        <f t="shared" si="414"/>
        <v>0</v>
      </c>
      <c r="J3556" s="70">
        <f t="shared" si="415"/>
        <v>0</v>
      </c>
      <c r="K3556" s="70">
        <f t="shared" si="416"/>
        <v>0</v>
      </c>
      <c r="M3556" s="70">
        <f t="shared" si="417"/>
        <v>0</v>
      </c>
      <c r="N3556" s="70">
        <f>SUM($M$2085:M3556)/($A3556-273.15)</f>
        <v>0</v>
      </c>
      <c r="O3556" s="70">
        <f t="shared" si="418"/>
        <v>0</v>
      </c>
      <c r="P3556" s="70">
        <f t="shared" si="419"/>
        <v>0</v>
      </c>
      <c r="Q3556" s="70">
        <f t="shared" si="420"/>
        <v>0</v>
      </c>
      <c r="S3556" s="8" t="e">
        <f t="shared" si="421"/>
        <v>#DIV/0!</v>
      </c>
      <c r="U3556" s="8">
        <f t="shared" si="428"/>
        <v>35.630442772527296</v>
      </c>
      <c r="V3556" s="8">
        <f t="shared" si="422"/>
        <v>0</v>
      </c>
      <c r="W3556" s="70">
        <f>SUM($V$2085:V3556)/($A3556-273.15)</f>
        <v>0</v>
      </c>
      <c r="X3556" s="70">
        <f t="shared" si="423"/>
        <v>0</v>
      </c>
      <c r="Y3556" s="70">
        <f t="shared" si="424"/>
        <v>0</v>
      </c>
    </row>
    <row r="3557" spans="1:25" s="8" customFormat="1" x14ac:dyDescent="0.25">
      <c r="A3557" s="70">
        <f t="shared" si="425"/>
        <v>1746.15</v>
      </c>
      <c r="B3557" s="70">
        <f t="shared" si="426"/>
        <v>49.42922625473193</v>
      </c>
      <c r="C3557" s="70">
        <f t="shared" si="412"/>
        <v>37.060753741554691</v>
      </c>
      <c r="D3557" s="70">
        <f t="shared" si="427"/>
        <v>35.495326499753887</v>
      </c>
      <c r="E3557" s="70">
        <f t="shared" ref="E3557:E3620" si="429">31.012+(4.19/1000)*$A3557-(2.858*100000)/$A3557/$A3557-(0.385*0.000001)*$A3557*$A3557</f>
        <v>37.060753741554691</v>
      </c>
      <c r="G3557" s="70">
        <f t="shared" si="413"/>
        <v>0</v>
      </c>
      <c r="H3557" s="70">
        <f>SUM(G$2085:$G3557)/($A3557-273.15)</f>
        <v>0</v>
      </c>
      <c r="I3557" s="70">
        <f t="shared" si="414"/>
        <v>0</v>
      </c>
      <c r="J3557" s="70">
        <f t="shared" si="415"/>
        <v>0</v>
      </c>
      <c r="K3557" s="70">
        <f t="shared" si="416"/>
        <v>0</v>
      </c>
      <c r="M3557" s="70">
        <f t="shared" si="417"/>
        <v>0</v>
      </c>
      <c r="N3557" s="70">
        <f>SUM($M$2085:M3557)/($A3557-273.15)</f>
        <v>0</v>
      </c>
      <c r="O3557" s="70">
        <f t="shared" si="418"/>
        <v>0</v>
      </c>
      <c r="P3557" s="70">
        <f t="shared" si="419"/>
        <v>0</v>
      </c>
      <c r="Q3557" s="70">
        <f t="shared" si="420"/>
        <v>0</v>
      </c>
      <c r="S3557" s="8" t="e">
        <f t="shared" si="421"/>
        <v>#DIV/0!</v>
      </c>
      <c r="U3557" s="8">
        <f t="shared" si="428"/>
        <v>35.632378839644453</v>
      </c>
      <c r="V3557" s="8">
        <f t="shared" si="422"/>
        <v>0</v>
      </c>
      <c r="W3557" s="70">
        <f>SUM($V$2085:V3557)/($A3557-273.15)</f>
        <v>0</v>
      </c>
      <c r="X3557" s="70">
        <f t="shared" si="423"/>
        <v>0</v>
      </c>
      <c r="Y3557" s="70">
        <f t="shared" si="424"/>
        <v>0</v>
      </c>
    </row>
    <row r="3558" spans="1:25" s="8" customFormat="1" x14ac:dyDescent="0.25">
      <c r="A3558" s="70">
        <f t="shared" si="425"/>
        <v>1747.15</v>
      </c>
      <c r="B3558" s="70">
        <f t="shared" si="426"/>
        <v>49.438050931213077</v>
      </c>
      <c r="C3558" s="70">
        <f t="shared" ref="C3558:C3621" si="430">31.012+(4.19/1000)*$A3558-(2.858*100000)/$A3558/$A3558-(0.385*0.000001)*$A3558*$A3558</f>
        <v>37.063706090152174</v>
      </c>
      <c r="D3558" s="70">
        <f t="shared" si="427"/>
        <v>35.49764189114012</v>
      </c>
      <c r="E3558" s="70">
        <f t="shared" si="429"/>
        <v>37.063706090152174</v>
      </c>
      <c r="G3558" s="70">
        <f t="shared" ref="G3558:G3621" si="431">($I$2039*$B3558+$I$2040*$C3558+$I$2041*$D3558)</f>
        <v>0</v>
      </c>
      <c r="H3558" s="70">
        <f>SUM(G$2085:$G3558)/($A3558-273.15)</f>
        <v>0</v>
      </c>
      <c r="I3558" s="70">
        <f t="shared" ref="I3558:I3621" si="432">H3558*($A3558-273.15)*0.000001</f>
        <v>0</v>
      </c>
      <c r="J3558" s="70">
        <f t="shared" ref="J3558:J3621" si="433">$N$2039-I3558</f>
        <v>0</v>
      </c>
      <c r="K3558" s="70">
        <f t="shared" ref="K3558:K3621" si="434">IF(AND(J3558&gt;0,J3559&lt;0),A3558-273.15,0)</f>
        <v>0</v>
      </c>
      <c r="M3558" s="70">
        <f t="shared" ref="M3558:M3621" si="435">($K$2050*$B3558+$K$2049*$C3558+$K$2048*$D3558+$K$2047*$E3558)</f>
        <v>0</v>
      </c>
      <c r="N3558" s="70">
        <f>SUM($M$2085:M3558)/($A3558-273.15)</f>
        <v>0</v>
      </c>
      <c r="O3558" s="70">
        <f t="shared" ref="O3558:O3621" si="436">N3558*($A3558-273.15)*0.000001</f>
        <v>0</v>
      </c>
      <c r="P3558" s="70">
        <f t="shared" ref="P3558:P3621" si="437">$N$2039-O3558</f>
        <v>0</v>
      </c>
      <c r="Q3558" s="70">
        <f t="shared" ref="Q3558:Q3621" si="438">IF(AND(P3558&gt;0,P3559&lt;0),A3558-273.15,0)</f>
        <v>0</v>
      </c>
      <c r="S3558" s="8" t="e">
        <f t="shared" ref="S3558:S3621" si="439">IF($P$2050-$A3558=0,$O3558,0)</f>
        <v>#DIV/0!</v>
      </c>
      <c r="U3558" s="8">
        <f t="shared" si="428"/>
        <v>35.634313259947021</v>
      </c>
      <c r="V3558" s="8">
        <f t="shared" ref="V3558:V3621" si="440">($L$2071*$B3558+$L$2072*$C3558+$L$2070*$D3558+$L$2073*$U3558)</f>
        <v>0</v>
      </c>
      <c r="W3558" s="70">
        <f>SUM($V$2085:V3558)/($A3558-273.15)</f>
        <v>0</v>
      </c>
      <c r="X3558" s="70">
        <f t="shared" ref="X3558:X3621" si="441">W3558*($A3558-273.15)*0.000001</f>
        <v>0</v>
      </c>
      <c r="Y3558" s="70">
        <f t="shared" ref="Y3558:Y3621" si="442">$N$2039-X3558</f>
        <v>0</v>
      </c>
    </row>
    <row r="3559" spans="1:25" s="8" customFormat="1" x14ac:dyDescent="0.25">
      <c r="A3559" s="70">
        <f t="shared" ref="A3559:A3622" si="443">A3558+1</f>
        <v>1748.15</v>
      </c>
      <c r="B3559" s="70">
        <f t="shared" si="426"/>
        <v>49.446863644223413</v>
      </c>
      <c r="C3559" s="70">
        <f t="shared" si="430"/>
        <v>37.066657484717823</v>
      </c>
      <c r="D3559" s="70">
        <f t="shared" si="427"/>
        <v>35.499953754562796</v>
      </c>
      <c r="E3559" s="70">
        <f t="shared" si="429"/>
        <v>37.066657484717823</v>
      </c>
      <c r="G3559" s="70">
        <f t="shared" si="431"/>
        <v>0</v>
      </c>
      <c r="H3559" s="70">
        <f>SUM(G$2085:$G3559)/($A3559-273.15)</f>
        <v>0</v>
      </c>
      <c r="I3559" s="70">
        <f t="shared" si="432"/>
        <v>0</v>
      </c>
      <c r="J3559" s="70">
        <f t="shared" si="433"/>
        <v>0</v>
      </c>
      <c r="K3559" s="70">
        <f t="shared" si="434"/>
        <v>0</v>
      </c>
      <c r="M3559" s="70">
        <f t="shared" si="435"/>
        <v>0</v>
      </c>
      <c r="N3559" s="70">
        <f>SUM($M$2085:M3559)/($A3559-273.15)</f>
        <v>0</v>
      </c>
      <c r="O3559" s="70">
        <f t="shared" si="436"/>
        <v>0</v>
      </c>
      <c r="P3559" s="70">
        <f t="shared" si="437"/>
        <v>0</v>
      </c>
      <c r="Q3559" s="70">
        <f t="shared" si="438"/>
        <v>0</v>
      </c>
      <c r="S3559" s="8" t="e">
        <f t="shared" si="439"/>
        <v>#DIV/0!</v>
      </c>
      <c r="U3559" s="8">
        <f t="shared" si="428"/>
        <v>35.636246036140648</v>
      </c>
      <c r="V3559" s="8">
        <f t="shared" si="440"/>
        <v>0</v>
      </c>
      <c r="W3559" s="70">
        <f>SUM($V$2085:V3559)/($A3559-273.15)</f>
        <v>0</v>
      </c>
      <c r="X3559" s="70">
        <f t="shared" si="441"/>
        <v>0</v>
      </c>
      <c r="Y3559" s="70">
        <f t="shared" si="442"/>
        <v>0</v>
      </c>
    </row>
    <row r="3560" spans="1:25" s="8" customFormat="1" x14ac:dyDescent="0.25">
      <c r="A3560" s="70">
        <f t="shared" si="443"/>
        <v>1749.15</v>
      </c>
      <c r="B3560" s="70">
        <f t="shared" si="426"/>
        <v>49.455664420290461</v>
      </c>
      <c r="C3560" s="70">
        <f t="shared" si="430"/>
        <v>37.069607925672372</v>
      </c>
      <c r="D3560" s="70">
        <f t="shared" si="427"/>
        <v>35.502262098087435</v>
      </c>
      <c r="E3560" s="70">
        <f t="shared" si="429"/>
        <v>37.069607925672372</v>
      </c>
      <c r="G3560" s="70">
        <f t="shared" si="431"/>
        <v>0</v>
      </c>
      <c r="H3560" s="70">
        <f>SUM(G$2085:$G3560)/($A3560-273.15)</f>
        <v>0</v>
      </c>
      <c r="I3560" s="70">
        <f t="shared" si="432"/>
        <v>0</v>
      </c>
      <c r="J3560" s="70">
        <f t="shared" si="433"/>
        <v>0</v>
      </c>
      <c r="K3560" s="70">
        <f t="shared" si="434"/>
        <v>0</v>
      </c>
      <c r="M3560" s="70">
        <f t="shared" si="435"/>
        <v>0</v>
      </c>
      <c r="N3560" s="70">
        <f>SUM($M$2085:M3560)/($A3560-273.15)</f>
        <v>0</v>
      </c>
      <c r="O3560" s="70">
        <f t="shared" si="436"/>
        <v>0</v>
      </c>
      <c r="P3560" s="70">
        <f t="shared" si="437"/>
        <v>0</v>
      </c>
      <c r="Q3560" s="70">
        <f t="shared" si="438"/>
        <v>0</v>
      </c>
      <c r="S3560" s="8" t="e">
        <f t="shared" si="439"/>
        <v>#DIV/0!</v>
      </c>
      <c r="U3560" s="8">
        <f t="shared" si="428"/>
        <v>35.638177170923285</v>
      </c>
      <c r="V3560" s="8">
        <f t="shared" si="440"/>
        <v>0</v>
      </c>
      <c r="W3560" s="70">
        <f>SUM($V$2085:V3560)/($A3560-273.15)</f>
        <v>0</v>
      </c>
      <c r="X3560" s="70">
        <f t="shared" si="441"/>
        <v>0</v>
      </c>
      <c r="Y3560" s="70">
        <f t="shared" si="442"/>
        <v>0</v>
      </c>
    </row>
    <row r="3561" spans="1:25" s="8" customFormat="1" x14ac:dyDescent="0.25">
      <c r="A3561" s="70">
        <f t="shared" si="443"/>
        <v>1750.15</v>
      </c>
      <c r="B3561" s="70">
        <f t="shared" si="426"/>
        <v>49.464453285865979</v>
      </c>
      <c r="C3561" s="70">
        <f t="shared" si="430"/>
        <v>37.072557413435355</v>
      </c>
      <c r="D3561" s="70">
        <f t="shared" si="427"/>
        <v>35.504566929756535</v>
      </c>
      <c r="E3561" s="70">
        <f t="shared" si="429"/>
        <v>37.072557413435355</v>
      </c>
      <c r="G3561" s="70">
        <f t="shared" si="431"/>
        <v>0</v>
      </c>
      <c r="H3561" s="70">
        <f>SUM(G$2085:$G3561)/($A3561-273.15)</f>
        <v>0</v>
      </c>
      <c r="I3561" s="70">
        <f t="shared" si="432"/>
        <v>0</v>
      </c>
      <c r="J3561" s="70">
        <f t="shared" si="433"/>
        <v>0</v>
      </c>
      <c r="K3561" s="70">
        <f t="shared" si="434"/>
        <v>0</v>
      </c>
      <c r="M3561" s="70">
        <f t="shared" si="435"/>
        <v>0</v>
      </c>
      <c r="N3561" s="70">
        <f>SUM($M$2085:M3561)/($A3561-273.15)</f>
        <v>0</v>
      </c>
      <c r="O3561" s="70">
        <f t="shared" si="436"/>
        <v>0</v>
      </c>
      <c r="P3561" s="70">
        <f t="shared" si="437"/>
        <v>0</v>
      </c>
      <c r="Q3561" s="70">
        <f t="shared" si="438"/>
        <v>0</v>
      </c>
      <c r="S3561" s="8" t="e">
        <f t="shared" si="439"/>
        <v>#DIV/0!</v>
      </c>
      <c r="U3561" s="8">
        <f t="shared" si="428"/>
        <v>35.640106666985147</v>
      </c>
      <c r="V3561" s="8">
        <f t="shared" si="440"/>
        <v>0</v>
      </c>
      <c r="W3561" s="70">
        <f>SUM($V$2085:V3561)/($A3561-273.15)</f>
        <v>0</v>
      </c>
      <c r="X3561" s="70">
        <f t="shared" si="441"/>
        <v>0</v>
      </c>
      <c r="Y3561" s="70">
        <f t="shared" si="442"/>
        <v>0</v>
      </c>
    </row>
    <row r="3562" spans="1:25" s="8" customFormat="1" x14ac:dyDescent="0.25">
      <c r="A3562" s="70">
        <f t="shared" si="443"/>
        <v>1751.15</v>
      </c>
      <c r="B3562" s="70">
        <f t="shared" si="426"/>
        <v>49.473230267326215</v>
      </c>
      <c r="C3562" s="70">
        <f t="shared" si="430"/>
        <v>37.075505948425089</v>
      </c>
      <c r="D3562" s="70">
        <f t="shared" si="427"/>
        <v>35.506868257589623</v>
      </c>
      <c r="E3562" s="70">
        <f t="shared" si="429"/>
        <v>37.075505948425089</v>
      </c>
      <c r="G3562" s="70">
        <f t="shared" si="431"/>
        <v>0</v>
      </c>
      <c r="H3562" s="70">
        <f>SUM(G$2085:$G3562)/($A3562-273.15)</f>
        <v>0</v>
      </c>
      <c r="I3562" s="70">
        <f t="shared" si="432"/>
        <v>0</v>
      </c>
      <c r="J3562" s="70">
        <f t="shared" si="433"/>
        <v>0</v>
      </c>
      <c r="K3562" s="70">
        <f t="shared" si="434"/>
        <v>0</v>
      </c>
      <c r="M3562" s="70">
        <f t="shared" si="435"/>
        <v>0</v>
      </c>
      <c r="N3562" s="70">
        <f>SUM($M$2085:M3562)/($A3562-273.15)</f>
        <v>0</v>
      </c>
      <c r="O3562" s="70">
        <f t="shared" si="436"/>
        <v>0</v>
      </c>
      <c r="P3562" s="70">
        <f t="shared" si="437"/>
        <v>0</v>
      </c>
      <c r="Q3562" s="70">
        <f t="shared" si="438"/>
        <v>0</v>
      </c>
      <c r="S3562" s="8" t="e">
        <f t="shared" si="439"/>
        <v>#DIV/0!</v>
      </c>
      <c r="U3562" s="8">
        <f t="shared" si="428"/>
        <v>35.642034527008775</v>
      </c>
      <c r="V3562" s="8">
        <f t="shared" si="440"/>
        <v>0</v>
      </c>
      <c r="W3562" s="70">
        <f>SUM($V$2085:V3562)/($A3562-273.15)</f>
        <v>0</v>
      </c>
      <c r="X3562" s="70">
        <f t="shared" si="441"/>
        <v>0</v>
      </c>
      <c r="Y3562" s="70">
        <f t="shared" si="442"/>
        <v>0</v>
      </c>
    </row>
    <row r="3563" spans="1:25" s="8" customFormat="1" x14ac:dyDescent="0.25">
      <c r="A3563" s="70">
        <f t="shared" si="443"/>
        <v>1752.15</v>
      </c>
      <c r="B3563" s="70">
        <f t="shared" si="426"/>
        <v>49.481995390972173</v>
      </c>
      <c r="C3563" s="70">
        <f t="shared" si="430"/>
        <v>37.078453531058713</v>
      </c>
      <c r="D3563" s="70">
        <f t="shared" si="427"/>
        <v>35.509166089583367</v>
      </c>
      <c r="E3563" s="70">
        <f t="shared" si="429"/>
        <v>37.078453531058713</v>
      </c>
      <c r="G3563" s="70">
        <f t="shared" si="431"/>
        <v>0</v>
      </c>
      <c r="H3563" s="70">
        <f>SUM(G$2085:$G3563)/($A3563-273.15)</f>
        <v>0</v>
      </c>
      <c r="I3563" s="70">
        <f t="shared" si="432"/>
        <v>0</v>
      </c>
      <c r="J3563" s="70">
        <f t="shared" si="433"/>
        <v>0</v>
      </c>
      <c r="K3563" s="70">
        <f t="shared" si="434"/>
        <v>0</v>
      </c>
      <c r="M3563" s="70">
        <f t="shared" si="435"/>
        <v>0</v>
      </c>
      <c r="N3563" s="70">
        <f>SUM($M$2085:M3563)/($A3563-273.15)</f>
        <v>0</v>
      </c>
      <c r="O3563" s="70">
        <f t="shared" si="436"/>
        <v>0</v>
      </c>
      <c r="P3563" s="70">
        <f t="shared" si="437"/>
        <v>0</v>
      </c>
      <c r="Q3563" s="70">
        <f t="shared" si="438"/>
        <v>0</v>
      </c>
      <c r="S3563" s="8" t="e">
        <f t="shared" si="439"/>
        <v>#DIV/0!</v>
      </c>
      <c r="U3563" s="8">
        <f t="shared" si="428"/>
        <v>35.64396075366907</v>
      </c>
      <c r="V3563" s="8">
        <f t="shared" si="440"/>
        <v>0</v>
      </c>
      <c r="W3563" s="70">
        <f>SUM($V$2085:V3563)/($A3563-273.15)</f>
        <v>0</v>
      </c>
      <c r="X3563" s="70">
        <f t="shared" si="441"/>
        <v>0</v>
      </c>
      <c r="Y3563" s="70">
        <f t="shared" si="442"/>
        <v>0</v>
      </c>
    </row>
    <row r="3564" spans="1:25" s="8" customFormat="1" x14ac:dyDescent="0.25">
      <c r="A3564" s="70">
        <f t="shared" si="443"/>
        <v>1753.15</v>
      </c>
      <c r="B3564" s="70">
        <f t="shared" si="426"/>
        <v>49.490748683029871</v>
      </c>
      <c r="C3564" s="70">
        <f t="shared" si="430"/>
        <v>37.081400161752164</v>
      </c>
      <c r="D3564" s="70">
        <f t="shared" si="427"/>
        <v>35.511460433711619</v>
      </c>
      <c r="E3564" s="70">
        <f t="shared" si="429"/>
        <v>37.081400161752164</v>
      </c>
      <c r="G3564" s="70">
        <f t="shared" si="431"/>
        <v>0</v>
      </c>
      <c r="H3564" s="70">
        <f>SUM(G$2085:$G3564)/($A3564-273.15)</f>
        <v>0</v>
      </c>
      <c r="I3564" s="70">
        <f t="shared" si="432"/>
        <v>0</v>
      </c>
      <c r="J3564" s="70">
        <f t="shared" si="433"/>
        <v>0</v>
      </c>
      <c r="K3564" s="70">
        <f t="shared" si="434"/>
        <v>0</v>
      </c>
      <c r="M3564" s="70">
        <f t="shared" si="435"/>
        <v>0</v>
      </c>
      <c r="N3564" s="70">
        <f>SUM($M$2085:M3564)/($A3564-273.15)</f>
        <v>0</v>
      </c>
      <c r="O3564" s="70">
        <f t="shared" si="436"/>
        <v>0</v>
      </c>
      <c r="P3564" s="70">
        <f t="shared" si="437"/>
        <v>0</v>
      </c>
      <c r="Q3564" s="70">
        <f t="shared" si="438"/>
        <v>0</v>
      </c>
      <c r="S3564" s="8" t="e">
        <f t="shared" si="439"/>
        <v>#DIV/0!</v>
      </c>
      <c r="U3564" s="8">
        <f t="shared" si="428"/>
        <v>35.645885349633296</v>
      </c>
      <c r="V3564" s="8">
        <f t="shared" si="440"/>
        <v>0</v>
      </c>
      <c r="W3564" s="70">
        <f>SUM($V$2085:V3564)/($A3564-273.15)</f>
        <v>0</v>
      </c>
      <c r="X3564" s="70">
        <f t="shared" si="441"/>
        <v>0</v>
      </c>
      <c r="Y3564" s="70">
        <f t="shared" si="442"/>
        <v>0</v>
      </c>
    </row>
    <row r="3565" spans="1:25" s="8" customFormat="1" x14ac:dyDescent="0.25">
      <c r="A3565" s="70">
        <f t="shared" si="443"/>
        <v>1754.15</v>
      </c>
      <c r="B3565" s="70">
        <f t="shared" si="426"/>
        <v>49.499490169650585</v>
      </c>
      <c r="C3565" s="70">
        <f t="shared" si="430"/>
        <v>37.084345840920228</v>
      </c>
      <c r="D3565" s="70">
        <f t="shared" si="427"/>
        <v>35.513751297925516</v>
      </c>
      <c r="E3565" s="70">
        <f t="shared" si="429"/>
        <v>37.084345840920228</v>
      </c>
      <c r="G3565" s="70">
        <f t="shared" si="431"/>
        <v>0</v>
      </c>
      <c r="H3565" s="70">
        <f>SUM(G$2085:$G3565)/($A3565-273.15)</f>
        <v>0</v>
      </c>
      <c r="I3565" s="70">
        <f t="shared" si="432"/>
        <v>0</v>
      </c>
      <c r="J3565" s="70">
        <f t="shared" si="433"/>
        <v>0</v>
      </c>
      <c r="K3565" s="70">
        <f t="shared" si="434"/>
        <v>0</v>
      </c>
      <c r="M3565" s="70">
        <f t="shared" si="435"/>
        <v>0</v>
      </c>
      <c r="N3565" s="70">
        <f>SUM($M$2085:M3565)/($A3565-273.15)</f>
        <v>0</v>
      </c>
      <c r="O3565" s="70">
        <f t="shared" si="436"/>
        <v>0</v>
      </c>
      <c r="P3565" s="70">
        <f t="shared" si="437"/>
        <v>0</v>
      </c>
      <c r="Q3565" s="70">
        <f t="shared" si="438"/>
        <v>0</v>
      </c>
      <c r="S3565" s="8" t="e">
        <f t="shared" si="439"/>
        <v>#DIV/0!</v>
      </c>
      <c r="U3565" s="8">
        <f t="shared" si="428"/>
        <v>35.647808317561122</v>
      </c>
      <c r="V3565" s="8">
        <f t="shared" si="440"/>
        <v>0</v>
      </c>
      <c r="W3565" s="70">
        <f>SUM($V$2085:V3565)/($A3565-273.15)</f>
        <v>0</v>
      </c>
      <c r="X3565" s="70">
        <f t="shared" si="441"/>
        <v>0</v>
      </c>
      <c r="Y3565" s="70">
        <f t="shared" si="442"/>
        <v>0</v>
      </c>
    </row>
    <row r="3566" spans="1:25" s="8" customFormat="1" x14ac:dyDescent="0.25">
      <c r="A3566" s="70">
        <f t="shared" si="443"/>
        <v>1755.15</v>
      </c>
      <c r="B3566" s="70">
        <f t="shared" si="426"/>
        <v>49.508219876911127</v>
      </c>
      <c r="C3566" s="70">
        <f t="shared" si="430"/>
        <v>37.087290568976471</v>
      </c>
      <c r="D3566" s="70">
        <f t="shared" si="427"/>
        <v>35.51603869015355</v>
      </c>
      <c r="E3566" s="70">
        <f t="shared" si="429"/>
        <v>37.087290568976471</v>
      </c>
      <c r="G3566" s="70">
        <f t="shared" si="431"/>
        <v>0</v>
      </c>
      <c r="H3566" s="70">
        <f>SUM(G$2085:$G3566)/($A3566-273.15)</f>
        <v>0</v>
      </c>
      <c r="I3566" s="70">
        <f t="shared" si="432"/>
        <v>0</v>
      </c>
      <c r="J3566" s="70">
        <f t="shared" si="433"/>
        <v>0</v>
      </c>
      <c r="K3566" s="70">
        <f t="shared" si="434"/>
        <v>0</v>
      </c>
      <c r="M3566" s="70">
        <f t="shared" si="435"/>
        <v>0</v>
      </c>
      <c r="N3566" s="70">
        <f>SUM($M$2085:M3566)/($A3566-273.15)</f>
        <v>0</v>
      </c>
      <c r="O3566" s="70">
        <f t="shared" si="436"/>
        <v>0</v>
      </c>
      <c r="P3566" s="70">
        <f t="shared" si="437"/>
        <v>0</v>
      </c>
      <c r="Q3566" s="70">
        <f t="shared" si="438"/>
        <v>0</v>
      </c>
      <c r="S3566" s="8" t="e">
        <f t="shared" si="439"/>
        <v>#DIV/0!</v>
      </c>
      <c r="U3566" s="8">
        <f t="shared" si="428"/>
        <v>35.649729660104647</v>
      </c>
      <c r="V3566" s="8">
        <f t="shared" si="440"/>
        <v>0</v>
      </c>
      <c r="W3566" s="70">
        <f>SUM($V$2085:V3566)/($A3566-273.15)</f>
        <v>0</v>
      </c>
      <c r="X3566" s="70">
        <f t="shared" si="441"/>
        <v>0</v>
      </c>
      <c r="Y3566" s="70">
        <f t="shared" si="442"/>
        <v>0</v>
      </c>
    </row>
    <row r="3567" spans="1:25" s="8" customFormat="1" x14ac:dyDescent="0.25">
      <c r="A3567" s="70">
        <f t="shared" si="443"/>
        <v>1756.15</v>
      </c>
      <c r="B3567" s="70">
        <f t="shared" si="426"/>
        <v>49.516937830814079</v>
      </c>
      <c r="C3567" s="70">
        <f t="shared" si="430"/>
        <v>37.09023434633329</v>
      </c>
      <c r="D3567" s="70">
        <f t="shared" si="427"/>
        <v>35.518322618301639</v>
      </c>
      <c r="E3567" s="70">
        <f t="shared" si="429"/>
        <v>37.09023434633329</v>
      </c>
      <c r="G3567" s="70">
        <f t="shared" si="431"/>
        <v>0</v>
      </c>
      <c r="H3567" s="70">
        <f>SUM(G$2085:$G3567)/($A3567-273.15)</f>
        <v>0</v>
      </c>
      <c r="I3567" s="70">
        <f t="shared" si="432"/>
        <v>0</v>
      </c>
      <c r="J3567" s="70">
        <f t="shared" si="433"/>
        <v>0</v>
      </c>
      <c r="K3567" s="70">
        <f t="shared" si="434"/>
        <v>0</v>
      </c>
      <c r="M3567" s="70">
        <f t="shared" si="435"/>
        <v>0</v>
      </c>
      <c r="N3567" s="70">
        <f>SUM($M$2085:M3567)/($A3567-273.15)</f>
        <v>0</v>
      </c>
      <c r="O3567" s="70">
        <f t="shared" si="436"/>
        <v>0</v>
      </c>
      <c r="P3567" s="70">
        <f t="shared" si="437"/>
        <v>0</v>
      </c>
      <c r="Q3567" s="70">
        <f t="shared" si="438"/>
        <v>0</v>
      </c>
      <c r="S3567" s="8" t="e">
        <f t="shared" si="439"/>
        <v>#DIV/0!</v>
      </c>
      <c r="U3567" s="8">
        <f t="shared" si="428"/>
        <v>35.651649379908392</v>
      </c>
      <c r="V3567" s="8">
        <f t="shared" si="440"/>
        <v>0</v>
      </c>
      <c r="W3567" s="70">
        <f>SUM($V$2085:V3567)/($A3567-273.15)</f>
        <v>0</v>
      </c>
      <c r="X3567" s="70">
        <f t="shared" si="441"/>
        <v>0</v>
      </c>
      <c r="Y3567" s="70">
        <f t="shared" si="442"/>
        <v>0</v>
      </c>
    </row>
    <row r="3568" spans="1:25" s="8" customFormat="1" x14ac:dyDescent="0.25">
      <c r="A3568" s="70">
        <f t="shared" si="443"/>
        <v>1757.15</v>
      </c>
      <c r="B3568" s="70">
        <f t="shared" si="426"/>
        <v>49.525644057288041</v>
      </c>
      <c r="C3568" s="70">
        <f t="shared" si="430"/>
        <v>37.093177173401919</v>
      </c>
      <c r="D3568" s="70">
        <f t="shared" si="427"/>
        <v>35.520603090253232</v>
      </c>
      <c r="E3568" s="70">
        <f t="shared" si="429"/>
        <v>37.093177173401919</v>
      </c>
      <c r="G3568" s="70">
        <f t="shared" si="431"/>
        <v>0</v>
      </c>
      <c r="H3568" s="70">
        <f>SUM(G$2085:$G3568)/($A3568-273.15)</f>
        <v>0</v>
      </c>
      <c r="I3568" s="70">
        <f t="shared" si="432"/>
        <v>0</v>
      </c>
      <c r="J3568" s="70">
        <f t="shared" si="433"/>
        <v>0</v>
      </c>
      <c r="K3568" s="70">
        <f t="shared" si="434"/>
        <v>0</v>
      </c>
      <c r="M3568" s="70">
        <f t="shared" si="435"/>
        <v>0</v>
      </c>
      <c r="N3568" s="70">
        <f>SUM($M$2085:M3568)/($A3568-273.15)</f>
        <v>0</v>
      </c>
      <c r="O3568" s="70">
        <f t="shared" si="436"/>
        <v>0</v>
      </c>
      <c r="P3568" s="70">
        <f t="shared" si="437"/>
        <v>0</v>
      </c>
      <c r="Q3568" s="70">
        <f t="shared" si="438"/>
        <v>0</v>
      </c>
      <c r="S3568" s="8" t="e">
        <f t="shared" si="439"/>
        <v>#DIV/0!</v>
      </c>
      <c r="U3568" s="8">
        <f t="shared" si="428"/>
        <v>35.653567479609393</v>
      </c>
      <c r="V3568" s="8">
        <f t="shared" si="440"/>
        <v>0</v>
      </c>
      <c r="W3568" s="70">
        <f>SUM($V$2085:V3568)/($A3568-273.15)</f>
        <v>0</v>
      </c>
      <c r="X3568" s="70">
        <f t="shared" si="441"/>
        <v>0</v>
      </c>
      <c r="Y3568" s="70">
        <f t="shared" si="442"/>
        <v>0</v>
      </c>
    </row>
    <row r="3569" spans="1:25" s="8" customFormat="1" x14ac:dyDescent="0.25">
      <c r="A3569" s="70">
        <f t="shared" si="443"/>
        <v>1758.15</v>
      </c>
      <c r="B3569" s="70">
        <f t="shared" si="426"/>
        <v>49.534338582187921</v>
      </c>
      <c r="C3569" s="70">
        <f t="shared" si="430"/>
        <v>37.096119050592421</v>
      </c>
      <c r="D3569" s="70">
        <f t="shared" si="427"/>
        <v>35.522880113869334</v>
      </c>
      <c r="E3569" s="70">
        <f t="shared" si="429"/>
        <v>37.096119050592421</v>
      </c>
      <c r="G3569" s="70">
        <f t="shared" si="431"/>
        <v>0</v>
      </c>
      <c r="H3569" s="70">
        <f>SUM(G$2085:$G3569)/($A3569-273.15)</f>
        <v>0</v>
      </c>
      <c r="I3569" s="70">
        <f t="shared" si="432"/>
        <v>0</v>
      </c>
      <c r="J3569" s="70">
        <f t="shared" si="433"/>
        <v>0</v>
      </c>
      <c r="K3569" s="70">
        <f t="shared" si="434"/>
        <v>0</v>
      </c>
      <c r="M3569" s="70">
        <f t="shared" si="435"/>
        <v>0</v>
      </c>
      <c r="N3569" s="70">
        <f>SUM($M$2085:M3569)/($A3569-273.15)</f>
        <v>0</v>
      </c>
      <c r="O3569" s="70">
        <f t="shared" si="436"/>
        <v>0</v>
      </c>
      <c r="P3569" s="70">
        <f t="shared" si="437"/>
        <v>0</v>
      </c>
      <c r="Q3569" s="70">
        <f t="shared" si="438"/>
        <v>0</v>
      </c>
      <c r="S3569" s="8" t="e">
        <f t="shared" si="439"/>
        <v>#DIV/0!</v>
      </c>
      <c r="U3569" s="8">
        <f t="shared" si="428"/>
        <v>35.655483961837177</v>
      </c>
      <c r="V3569" s="8">
        <f t="shared" si="440"/>
        <v>0</v>
      </c>
      <c r="W3569" s="70">
        <f>SUM($V$2085:V3569)/($A3569-273.15)</f>
        <v>0</v>
      </c>
      <c r="X3569" s="70">
        <f t="shared" si="441"/>
        <v>0</v>
      </c>
      <c r="Y3569" s="70">
        <f t="shared" si="442"/>
        <v>0</v>
      </c>
    </row>
    <row r="3570" spans="1:25" s="8" customFormat="1" x14ac:dyDescent="0.25">
      <c r="A3570" s="70">
        <f t="shared" si="443"/>
        <v>1759.15</v>
      </c>
      <c r="B3570" s="70">
        <f t="shared" si="426"/>
        <v>49.543021431295131</v>
      </c>
      <c r="C3570" s="70">
        <f t="shared" si="430"/>
        <v>37.099059978313683</v>
      </c>
      <c r="D3570" s="70">
        <f t="shared" si="427"/>
        <v>35.525153696988632</v>
      </c>
      <c r="E3570" s="70">
        <f t="shared" si="429"/>
        <v>37.099059978313683</v>
      </c>
      <c r="G3570" s="70">
        <f t="shared" si="431"/>
        <v>0</v>
      </c>
      <c r="H3570" s="70">
        <f>SUM(G$2085:$G3570)/($A3570-273.15)</f>
        <v>0</v>
      </c>
      <c r="I3570" s="70">
        <f t="shared" si="432"/>
        <v>0</v>
      </c>
      <c r="J3570" s="70">
        <f t="shared" si="433"/>
        <v>0</v>
      </c>
      <c r="K3570" s="70">
        <f t="shared" si="434"/>
        <v>0</v>
      </c>
      <c r="M3570" s="70">
        <f t="shared" si="435"/>
        <v>0</v>
      </c>
      <c r="N3570" s="70">
        <f>SUM($M$2085:M3570)/($A3570-273.15)</f>
        <v>0</v>
      </c>
      <c r="O3570" s="70">
        <f t="shared" si="436"/>
        <v>0</v>
      </c>
      <c r="P3570" s="70">
        <f t="shared" si="437"/>
        <v>0</v>
      </c>
      <c r="Q3570" s="70">
        <f t="shared" si="438"/>
        <v>0</v>
      </c>
      <c r="S3570" s="8" t="e">
        <f t="shared" si="439"/>
        <v>#DIV/0!</v>
      </c>
      <c r="U3570" s="8">
        <f t="shared" si="428"/>
        <v>35.657398829213783</v>
      </c>
      <c r="V3570" s="8">
        <f t="shared" si="440"/>
        <v>0</v>
      </c>
      <c r="W3570" s="70">
        <f>SUM($V$2085:V3570)/($A3570-273.15)</f>
        <v>0</v>
      </c>
      <c r="X3570" s="70">
        <f t="shared" si="441"/>
        <v>0</v>
      </c>
      <c r="Y3570" s="70">
        <f t="shared" si="442"/>
        <v>0</v>
      </c>
    </row>
    <row r="3571" spans="1:25" s="8" customFormat="1" x14ac:dyDescent="0.25">
      <c r="A3571" s="70">
        <f t="shared" si="443"/>
        <v>1760.15</v>
      </c>
      <c r="B3571" s="70">
        <f t="shared" si="426"/>
        <v>49.551692630317902</v>
      </c>
      <c r="C3571" s="70">
        <f t="shared" si="430"/>
        <v>37.101999956973451</v>
      </c>
      <c r="D3571" s="70">
        <f t="shared" si="427"/>
        <v>35.527423847427556</v>
      </c>
      <c r="E3571" s="70">
        <f t="shared" si="429"/>
        <v>37.101999956973451</v>
      </c>
      <c r="G3571" s="70">
        <f t="shared" si="431"/>
        <v>0</v>
      </c>
      <c r="H3571" s="70">
        <f>SUM(G$2085:$G3571)/($A3571-273.15)</f>
        <v>0</v>
      </c>
      <c r="I3571" s="70">
        <f t="shared" si="432"/>
        <v>0</v>
      </c>
      <c r="J3571" s="70">
        <f t="shared" si="433"/>
        <v>0</v>
      </c>
      <c r="K3571" s="70">
        <f t="shared" si="434"/>
        <v>0</v>
      </c>
      <c r="M3571" s="70">
        <f t="shared" si="435"/>
        <v>0</v>
      </c>
      <c r="N3571" s="70">
        <f>SUM($M$2085:M3571)/($A3571-273.15)</f>
        <v>0</v>
      </c>
      <c r="O3571" s="70">
        <f t="shared" si="436"/>
        <v>0</v>
      </c>
      <c r="P3571" s="70">
        <f t="shared" si="437"/>
        <v>0</v>
      </c>
      <c r="Q3571" s="70">
        <f t="shared" si="438"/>
        <v>0</v>
      </c>
      <c r="S3571" s="8" t="e">
        <f t="shared" si="439"/>
        <v>#DIV/0!</v>
      </c>
      <c r="U3571" s="8">
        <f t="shared" si="428"/>
        <v>35.659312084353829</v>
      </c>
      <c r="V3571" s="8">
        <f t="shared" si="440"/>
        <v>0</v>
      </c>
      <c r="W3571" s="70">
        <f>SUM($V$2085:V3571)/($A3571-273.15)</f>
        <v>0</v>
      </c>
      <c r="X3571" s="70">
        <f t="shared" si="441"/>
        <v>0</v>
      </c>
      <c r="Y3571" s="70">
        <f t="shared" si="442"/>
        <v>0</v>
      </c>
    </row>
    <row r="3572" spans="1:25" s="8" customFormat="1" x14ac:dyDescent="0.25">
      <c r="A3572" s="70">
        <f t="shared" si="443"/>
        <v>1761.15</v>
      </c>
      <c r="B3572" s="70">
        <f t="shared" si="426"/>
        <v>49.560352204891473</v>
      </c>
      <c r="C3572" s="70">
        <f t="shared" si="430"/>
        <v>37.10493898697829</v>
      </c>
      <c r="D3572" s="70">
        <f t="shared" si="427"/>
        <v>35.529690572980343</v>
      </c>
      <c r="E3572" s="70">
        <f t="shared" si="429"/>
        <v>37.10493898697829</v>
      </c>
      <c r="G3572" s="70">
        <f t="shared" si="431"/>
        <v>0</v>
      </c>
      <c r="H3572" s="70">
        <f>SUM(G$2085:$G3572)/($A3572-273.15)</f>
        <v>0</v>
      </c>
      <c r="I3572" s="70">
        <f t="shared" si="432"/>
        <v>0</v>
      </c>
      <c r="J3572" s="70">
        <f t="shared" si="433"/>
        <v>0</v>
      </c>
      <c r="K3572" s="70">
        <f t="shared" si="434"/>
        <v>0</v>
      </c>
      <c r="M3572" s="70">
        <f t="shared" si="435"/>
        <v>0</v>
      </c>
      <c r="N3572" s="70">
        <f>SUM($M$2085:M3572)/($A3572-273.15)</f>
        <v>0</v>
      </c>
      <c r="O3572" s="70">
        <f t="shared" si="436"/>
        <v>0</v>
      </c>
      <c r="P3572" s="70">
        <f t="shared" si="437"/>
        <v>0</v>
      </c>
      <c r="Q3572" s="70">
        <f t="shared" si="438"/>
        <v>0</v>
      </c>
      <c r="S3572" s="8" t="e">
        <f t="shared" si="439"/>
        <v>#DIV/0!</v>
      </c>
      <c r="U3572" s="8">
        <f t="shared" si="428"/>
        <v>35.661223729864489</v>
      </c>
      <c r="V3572" s="8">
        <f t="shared" si="440"/>
        <v>0</v>
      </c>
      <c r="W3572" s="70">
        <f>SUM($V$2085:V3572)/($A3572-273.15)</f>
        <v>0</v>
      </c>
      <c r="X3572" s="70">
        <f t="shared" si="441"/>
        <v>0</v>
      </c>
      <c r="Y3572" s="70">
        <f t="shared" si="442"/>
        <v>0</v>
      </c>
    </row>
    <row r="3573" spans="1:25" s="8" customFormat="1" x14ac:dyDescent="0.25">
      <c r="A3573" s="70">
        <f t="shared" si="443"/>
        <v>1762.15</v>
      </c>
      <c r="B3573" s="70">
        <f t="shared" si="426"/>
        <v>49.569000180578371</v>
      </c>
      <c r="C3573" s="70">
        <f t="shared" si="430"/>
        <v>37.107877068733636</v>
      </c>
      <c r="D3573" s="70">
        <f t="shared" si="427"/>
        <v>35.531953881419113</v>
      </c>
      <c r="E3573" s="70">
        <f t="shared" si="429"/>
        <v>37.107877068733636</v>
      </c>
      <c r="G3573" s="70">
        <f t="shared" si="431"/>
        <v>0</v>
      </c>
      <c r="H3573" s="70">
        <f>SUM(G$2085:$G3573)/($A3573-273.15)</f>
        <v>0</v>
      </c>
      <c r="I3573" s="70">
        <f t="shared" si="432"/>
        <v>0</v>
      </c>
      <c r="J3573" s="70">
        <f t="shared" si="433"/>
        <v>0</v>
      </c>
      <c r="K3573" s="70">
        <f t="shared" si="434"/>
        <v>0</v>
      </c>
      <c r="M3573" s="70">
        <f t="shared" si="435"/>
        <v>0</v>
      </c>
      <c r="N3573" s="70">
        <f>SUM($M$2085:M3573)/($A3573-273.15)</f>
        <v>0</v>
      </c>
      <c r="O3573" s="70">
        <f t="shared" si="436"/>
        <v>0</v>
      </c>
      <c r="P3573" s="70">
        <f t="shared" si="437"/>
        <v>0</v>
      </c>
      <c r="Q3573" s="70">
        <f t="shared" si="438"/>
        <v>0</v>
      </c>
      <c r="S3573" s="8" t="e">
        <f t="shared" si="439"/>
        <v>#DIV/0!</v>
      </c>
      <c r="U3573" s="8">
        <f t="shared" si="428"/>
        <v>35.66313376834556</v>
      </c>
      <c r="V3573" s="8">
        <f t="shared" si="440"/>
        <v>0</v>
      </c>
      <c r="W3573" s="70">
        <f>SUM($V$2085:V3573)/($A3573-273.15)</f>
        <v>0</v>
      </c>
      <c r="X3573" s="70">
        <f t="shared" si="441"/>
        <v>0</v>
      </c>
      <c r="Y3573" s="70">
        <f t="shared" si="442"/>
        <v>0</v>
      </c>
    </row>
    <row r="3574" spans="1:25" s="8" customFormat="1" x14ac:dyDescent="0.25">
      <c r="A3574" s="70">
        <f t="shared" si="443"/>
        <v>1763.15</v>
      </c>
      <c r="B3574" s="70">
        <f t="shared" si="426"/>
        <v>49.577636582868649</v>
      </c>
      <c r="C3574" s="70">
        <f t="shared" si="430"/>
        <v>37.110814202643759</v>
      </c>
      <c r="D3574" s="70">
        <f t="shared" si="427"/>
        <v>35.534213780493971</v>
      </c>
      <c r="E3574" s="70">
        <f t="shared" si="429"/>
        <v>37.110814202643759</v>
      </c>
      <c r="G3574" s="70">
        <f t="shared" si="431"/>
        <v>0</v>
      </c>
      <c r="H3574" s="70">
        <f>SUM(G$2085:$G3574)/($A3574-273.15)</f>
        <v>0</v>
      </c>
      <c r="I3574" s="70">
        <f t="shared" si="432"/>
        <v>0</v>
      </c>
      <c r="J3574" s="70">
        <f t="shared" si="433"/>
        <v>0</v>
      </c>
      <c r="K3574" s="70">
        <f t="shared" si="434"/>
        <v>0</v>
      </c>
      <c r="M3574" s="70">
        <f t="shared" si="435"/>
        <v>0</v>
      </c>
      <c r="N3574" s="70">
        <f>SUM($M$2085:M3574)/($A3574-273.15)</f>
        <v>0</v>
      </c>
      <c r="O3574" s="70">
        <f t="shared" si="436"/>
        <v>0</v>
      </c>
      <c r="P3574" s="70">
        <f t="shared" si="437"/>
        <v>0</v>
      </c>
      <c r="Q3574" s="70">
        <f t="shared" si="438"/>
        <v>0</v>
      </c>
      <c r="S3574" s="8" t="e">
        <f t="shared" si="439"/>
        <v>#DIV/0!</v>
      </c>
      <c r="U3574" s="8">
        <f t="shared" si="428"/>
        <v>35.665042202389436</v>
      </c>
      <c r="V3574" s="8">
        <f t="shared" si="440"/>
        <v>0</v>
      </c>
      <c r="W3574" s="70">
        <f>SUM($V$2085:V3574)/($A3574-273.15)</f>
        <v>0</v>
      </c>
      <c r="X3574" s="70">
        <f t="shared" si="441"/>
        <v>0</v>
      </c>
      <c r="Y3574" s="70">
        <f t="shared" si="442"/>
        <v>0</v>
      </c>
    </row>
    <row r="3575" spans="1:25" s="8" customFormat="1" x14ac:dyDescent="0.25">
      <c r="A3575" s="70">
        <f t="shared" si="443"/>
        <v>1764.15</v>
      </c>
      <c r="B3575" s="70">
        <f t="shared" si="426"/>
        <v>49.586261437180156</v>
      </c>
      <c r="C3575" s="70">
        <f t="shared" si="430"/>
        <v>37.113750389111779</v>
      </c>
      <c r="D3575" s="70">
        <f t="shared" si="427"/>
        <v>35.536470277933041</v>
      </c>
      <c r="E3575" s="70">
        <f t="shared" si="429"/>
        <v>37.113750389111779</v>
      </c>
      <c r="G3575" s="70">
        <f t="shared" si="431"/>
        <v>0</v>
      </c>
      <c r="H3575" s="70">
        <f>SUM(G$2085:$G3575)/($A3575-273.15)</f>
        <v>0</v>
      </c>
      <c r="I3575" s="70">
        <f t="shared" si="432"/>
        <v>0</v>
      </c>
      <c r="J3575" s="70">
        <f t="shared" si="433"/>
        <v>0</v>
      </c>
      <c r="K3575" s="70">
        <f t="shared" si="434"/>
        <v>0</v>
      </c>
      <c r="M3575" s="70">
        <f t="shared" si="435"/>
        <v>0</v>
      </c>
      <c r="N3575" s="70">
        <f>SUM($M$2085:M3575)/($A3575-273.15)</f>
        <v>0</v>
      </c>
      <c r="O3575" s="70">
        <f t="shared" si="436"/>
        <v>0</v>
      </c>
      <c r="P3575" s="70">
        <f t="shared" si="437"/>
        <v>0</v>
      </c>
      <c r="Q3575" s="70">
        <f t="shared" si="438"/>
        <v>0</v>
      </c>
      <c r="S3575" s="8" t="e">
        <f t="shared" si="439"/>
        <v>#DIV/0!</v>
      </c>
      <c r="U3575" s="8">
        <f t="shared" si="428"/>
        <v>35.666949034581229</v>
      </c>
      <c r="V3575" s="8">
        <f t="shared" si="440"/>
        <v>0</v>
      </c>
      <c r="W3575" s="70">
        <f>SUM($V$2085:V3575)/($A3575-273.15)</f>
        <v>0</v>
      </c>
      <c r="X3575" s="70">
        <f t="shared" si="441"/>
        <v>0</v>
      </c>
      <c r="Y3575" s="70">
        <f t="shared" si="442"/>
        <v>0</v>
      </c>
    </row>
    <row r="3576" spans="1:25" s="8" customFormat="1" x14ac:dyDescent="0.25">
      <c r="A3576" s="70">
        <f t="shared" si="443"/>
        <v>1765.15</v>
      </c>
      <c r="B3576" s="70">
        <f t="shared" si="426"/>
        <v>49.594874768858723</v>
      </c>
      <c r="C3576" s="70">
        <f t="shared" si="430"/>
        <v>37.116685628539678</v>
      </c>
      <c r="D3576" s="70">
        <f t="shared" si="427"/>
        <v>35.538723381442587</v>
      </c>
      <c r="E3576" s="70">
        <f t="shared" si="429"/>
        <v>37.116685628539678</v>
      </c>
      <c r="G3576" s="70">
        <f t="shared" si="431"/>
        <v>0</v>
      </c>
      <c r="H3576" s="70">
        <f>SUM(G$2085:$G3576)/($A3576-273.15)</f>
        <v>0</v>
      </c>
      <c r="I3576" s="70">
        <f t="shared" si="432"/>
        <v>0</v>
      </c>
      <c r="J3576" s="70">
        <f t="shared" si="433"/>
        <v>0</v>
      </c>
      <c r="K3576" s="70">
        <f t="shared" si="434"/>
        <v>0</v>
      </c>
      <c r="M3576" s="70">
        <f t="shared" si="435"/>
        <v>0</v>
      </c>
      <c r="N3576" s="70">
        <f>SUM($M$2085:M3576)/($A3576-273.15)</f>
        <v>0</v>
      </c>
      <c r="O3576" s="70">
        <f t="shared" si="436"/>
        <v>0</v>
      </c>
      <c r="P3576" s="70">
        <f t="shared" si="437"/>
        <v>0</v>
      </c>
      <c r="Q3576" s="70">
        <f t="shared" si="438"/>
        <v>0</v>
      </c>
      <c r="S3576" s="8" t="e">
        <f t="shared" si="439"/>
        <v>#DIV/0!</v>
      </c>
      <c r="U3576" s="8">
        <f t="shared" si="428"/>
        <v>35.668854267498652</v>
      </c>
      <c r="V3576" s="8">
        <f t="shared" si="440"/>
        <v>0</v>
      </c>
      <c r="W3576" s="70">
        <f>SUM($V$2085:V3576)/($A3576-273.15)</f>
        <v>0</v>
      </c>
      <c r="X3576" s="70">
        <f t="shared" si="441"/>
        <v>0</v>
      </c>
      <c r="Y3576" s="70">
        <f t="shared" si="442"/>
        <v>0</v>
      </c>
    </row>
    <row r="3577" spans="1:25" s="8" customFormat="1" x14ac:dyDescent="0.25">
      <c r="A3577" s="70">
        <f t="shared" si="443"/>
        <v>1766.15</v>
      </c>
      <c r="B3577" s="70">
        <f t="shared" si="426"/>
        <v>49.603476603178493</v>
      </c>
      <c r="C3577" s="70">
        <f t="shared" si="430"/>
        <v>37.119619921328329</v>
      </c>
      <c r="D3577" s="70">
        <f t="shared" si="427"/>
        <v>35.540973098707049</v>
      </c>
      <c r="E3577" s="70">
        <f t="shared" si="429"/>
        <v>37.119619921328329</v>
      </c>
      <c r="G3577" s="70">
        <f t="shared" si="431"/>
        <v>0</v>
      </c>
      <c r="H3577" s="70">
        <f>SUM(G$2085:$G3577)/($A3577-273.15)</f>
        <v>0</v>
      </c>
      <c r="I3577" s="70">
        <f t="shared" si="432"/>
        <v>0</v>
      </c>
      <c r="J3577" s="70">
        <f t="shared" si="433"/>
        <v>0</v>
      </c>
      <c r="K3577" s="70">
        <f t="shared" si="434"/>
        <v>0</v>
      </c>
      <c r="M3577" s="70">
        <f t="shared" si="435"/>
        <v>0</v>
      </c>
      <c r="N3577" s="70">
        <f>SUM($M$2085:M3577)/($A3577-273.15)</f>
        <v>0</v>
      </c>
      <c r="O3577" s="70">
        <f t="shared" si="436"/>
        <v>0</v>
      </c>
      <c r="P3577" s="70">
        <f t="shared" si="437"/>
        <v>0</v>
      </c>
      <c r="Q3577" s="70">
        <f t="shared" si="438"/>
        <v>0</v>
      </c>
      <c r="S3577" s="8" t="e">
        <f t="shared" si="439"/>
        <v>#DIV/0!</v>
      </c>
      <c r="U3577" s="8">
        <f t="shared" si="428"/>
        <v>35.670757903712186</v>
      </c>
      <c r="V3577" s="8">
        <f t="shared" si="440"/>
        <v>0</v>
      </c>
      <c r="W3577" s="70">
        <f>SUM($V$2085:V3577)/($A3577-273.15)</f>
        <v>0</v>
      </c>
      <c r="X3577" s="70">
        <f t="shared" si="441"/>
        <v>0</v>
      </c>
      <c r="Y3577" s="70">
        <f t="shared" si="442"/>
        <v>0</v>
      </c>
    </row>
    <row r="3578" spans="1:25" s="8" customFormat="1" x14ac:dyDescent="0.25">
      <c r="A3578" s="70">
        <f t="shared" si="443"/>
        <v>1767.15</v>
      </c>
      <c r="B3578" s="70">
        <f t="shared" si="426"/>
        <v>49.612066965342088</v>
      </c>
      <c r="C3578" s="70">
        <f t="shared" si="430"/>
        <v>37.122553267877436</v>
      </c>
      <c r="D3578" s="70">
        <f t="shared" si="427"/>
        <v>35.543219437389119</v>
      </c>
      <c r="E3578" s="70">
        <f t="shared" si="429"/>
        <v>37.122553267877436</v>
      </c>
      <c r="G3578" s="70">
        <f t="shared" si="431"/>
        <v>0</v>
      </c>
      <c r="H3578" s="70">
        <f>SUM(G$2085:$G3578)/($A3578-273.15)</f>
        <v>0</v>
      </c>
      <c r="I3578" s="70">
        <f t="shared" si="432"/>
        <v>0</v>
      </c>
      <c r="J3578" s="70">
        <f t="shared" si="433"/>
        <v>0</v>
      </c>
      <c r="K3578" s="70">
        <f t="shared" si="434"/>
        <v>0</v>
      </c>
      <c r="M3578" s="70">
        <f t="shared" si="435"/>
        <v>0</v>
      </c>
      <c r="N3578" s="70">
        <f>SUM($M$2085:M3578)/($A3578-273.15)</f>
        <v>0</v>
      </c>
      <c r="O3578" s="70">
        <f t="shared" si="436"/>
        <v>0</v>
      </c>
      <c r="P3578" s="70">
        <f t="shared" si="437"/>
        <v>0</v>
      </c>
      <c r="Q3578" s="70">
        <f t="shared" si="438"/>
        <v>0</v>
      </c>
      <c r="S3578" s="8" t="e">
        <f t="shared" si="439"/>
        <v>#DIV/0!</v>
      </c>
      <c r="U3578" s="8">
        <f t="shared" si="428"/>
        <v>35.672659945785007</v>
      </c>
      <c r="V3578" s="8">
        <f t="shared" si="440"/>
        <v>0</v>
      </c>
      <c r="W3578" s="70">
        <f>SUM($V$2085:V3578)/($A3578-273.15)</f>
        <v>0</v>
      </c>
      <c r="X3578" s="70">
        <f t="shared" si="441"/>
        <v>0</v>
      </c>
      <c r="Y3578" s="70">
        <f t="shared" si="442"/>
        <v>0</v>
      </c>
    </row>
    <row r="3579" spans="1:25" s="8" customFormat="1" x14ac:dyDescent="0.25">
      <c r="A3579" s="70">
        <f t="shared" si="443"/>
        <v>1768.15</v>
      </c>
      <c r="B3579" s="70">
        <f t="shared" si="426"/>
        <v>49.620645880480886</v>
      </c>
      <c r="C3579" s="70">
        <f t="shared" si="430"/>
        <v>37.125485668585583</v>
      </c>
      <c r="D3579" s="70">
        <f t="shared" si="427"/>
        <v>35.54546240512984</v>
      </c>
      <c r="E3579" s="70">
        <f t="shared" si="429"/>
        <v>37.125485668585583</v>
      </c>
      <c r="G3579" s="70">
        <f t="shared" si="431"/>
        <v>0</v>
      </c>
      <c r="H3579" s="70">
        <f>SUM(G$2085:$G3579)/($A3579-273.15)</f>
        <v>0</v>
      </c>
      <c r="I3579" s="70">
        <f t="shared" si="432"/>
        <v>0</v>
      </c>
      <c r="J3579" s="70">
        <f t="shared" si="433"/>
        <v>0</v>
      </c>
      <c r="K3579" s="70">
        <f t="shared" si="434"/>
        <v>0</v>
      </c>
      <c r="M3579" s="70">
        <f t="shared" si="435"/>
        <v>0</v>
      </c>
      <c r="N3579" s="70">
        <f>SUM($M$2085:M3579)/($A3579-273.15)</f>
        <v>0</v>
      </c>
      <c r="O3579" s="70">
        <f t="shared" si="436"/>
        <v>0</v>
      </c>
      <c r="P3579" s="70">
        <f t="shared" si="437"/>
        <v>0</v>
      </c>
      <c r="Q3579" s="70">
        <f t="shared" si="438"/>
        <v>0</v>
      </c>
      <c r="S3579" s="8" t="e">
        <f t="shared" si="439"/>
        <v>#DIV/0!</v>
      </c>
      <c r="U3579" s="8">
        <f t="shared" si="428"/>
        <v>35.674560396273051</v>
      </c>
      <c r="V3579" s="8">
        <f t="shared" si="440"/>
        <v>0</v>
      </c>
      <c r="W3579" s="70">
        <f>SUM($V$2085:V3579)/($A3579-273.15)</f>
        <v>0</v>
      </c>
      <c r="X3579" s="70">
        <f t="shared" si="441"/>
        <v>0</v>
      </c>
      <c r="Y3579" s="70">
        <f t="shared" si="442"/>
        <v>0</v>
      </c>
    </row>
    <row r="3580" spans="1:25" s="8" customFormat="1" x14ac:dyDescent="0.25">
      <c r="A3580" s="70">
        <f t="shared" si="443"/>
        <v>1769.15</v>
      </c>
      <c r="B3580" s="70">
        <f t="shared" si="426"/>
        <v>49.629213373655276</v>
      </c>
      <c r="C3580" s="70">
        <f t="shared" si="430"/>
        <v>37.128417123850227</v>
      </c>
      <c r="D3580" s="70">
        <f t="shared" si="427"/>
        <v>35.547702009548665</v>
      </c>
      <c r="E3580" s="70">
        <f t="shared" si="429"/>
        <v>37.128417123850227</v>
      </c>
      <c r="G3580" s="70">
        <f t="shared" si="431"/>
        <v>0</v>
      </c>
      <c r="H3580" s="70">
        <f>SUM(G$2085:$G3580)/($A3580-273.15)</f>
        <v>0</v>
      </c>
      <c r="I3580" s="70">
        <f t="shared" si="432"/>
        <v>0</v>
      </c>
      <c r="J3580" s="70">
        <f t="shared" si="433"/>
        <v>0</v>
      </c>
      <c r="K3580" s="70">
        <f t="shared" si="434"/>
        <v>0</v>
      </c>
      <c r="M3580" s="70">
        <f t="shared" si="435"/>
        <v>0</v>
      </c>
      <c r="N3580" s="70">
        <f>SUM($M$2085:M3580)/($A3580-273.15)</f>
        <v>0</v>
      </c>
      <c r="O3580" s="70">
        <f t="shared" si="436"/>
        <v>0</v>
      </c>
      <c r="P3580" s="70">
        <f t="shared" si="437"/>
        <v>0</v>
      </c>
      <c r="Q3580" s="70">
        <f t="shared" si="438"/>
        <v>0</v>
      </c>
      <c r="S3580" s="8" t="e">
        <f t="shared" si="439"/>
        <v>#DIV/0!</v>
      </c>
      <c r="U3580" s="8">
        <f t="shared" si="428"/>
        <v>35.67645925772505</v>
      </c>
      <c r="V3580" s="8">
        <f t="shared" si="440"/>
        <v>0</v>
      </c>
      <c r="W3580" s="70">
        <f>SUM($V$2085:V3580)/($A3580-273.15)</f>
        <v>0</v>
      </c>
      <c r="X3580" s="70">
        <f t="shared" si="441"/>
        <v>0</v>
      </c>
      <c r="Y3580" s="70">
        <f t="shared" si="442"/>
        <v>0</v>
      </c>
    </row>
    <row r="3581" spans="1:25" s="8" customFormat="1" x14ac:dyDescent="0.25">
      <c r="A3581" s="70">
        <f t="shared" si="443"/>
        <v>1770.15</v>
      </c>
      <c r="B3581" s="70">
        <f t="shared" si="426"/>
        <v>49.637769469854852</v>
      </c>
      <c r="C3581" s="70">
        <f t="shared" si="430"/>
        <v>37.131347634067701</v>
      </c>
      <c r="D3581" s="70">
        <f t="shared" si="427"/>
        <v>35.549938258243536</v>
      </c>
      <c r="E3581" s="70">
        <f t="shared" si="429"/>
        <v>37.131347634067701</v>
      </c>
      <c r="G3581" s="70">
        <f t="shared" si="431"/>
        <v>0</v>
      </c>
      <c r="H3581" s="70">
        <f>SUM(G$2085:$G3581)/($A3581-273.15)</f>
        <v>0</v>
      </c>
      <c r="I3581" s="70">
        <f t="shared" si="432"/>
        <v>0</v>
      </c>
      <c r="J3581" s="70">
        <f t="shared" si="433"/>
        <v>0</v>
      </c>
      <c r="K3581" s="70">
        <f t="shared" si="434"/>
        <v>0</v>
      </c>
      <c r="M3581" s="70">
        <f t="shared" si="435"/>
        <v>0</v>
      </c>
      <c r="N3581" s="70">
        <f>SUM($M$2085:M3581)/($A3581-273.15)</f>
        <v>0</v>
      </c>
      <c r="O3581" s="70">
        <f t="shared" si="436"/>
        <v>0</v>
      </c>
      <c r="P3581" s="70">
        <f t="shared" si="437"/>
        <v>0</v>
      </c>
      <c r="Q3581" s="70">
        <f t="shared" si="438"/>
        <v>0</v>
      </c>
      <c r="S3581" s="8" t="e">
        <f t="shared" si="439"/>
        <v>#DIV/0!</v>
      </c>
      <c r="U3581" s="8">
        <f t="shared" si="428"/>
        <v>35.678356532682514</v>
      </c>
      <c r="V3581" s="8">
        <f t="shared" si="440"/>
        <v>0</v>
      </c>
      <c r="W3581" s="70">
        <f>SUM($V$2085:V3581)/($A3581-273.15)</f>
        <v>0</v>
      </c>
      <c r="X3581" s="70">
        <f t="shared" si="441"/>
        <v>0</v>
      </c>
      <c r="Y3581" s="70">
        <f t="shared" si="442"/>
        <v>0</v>
      </c>
    </row>
    <row r="3582" spans="1:25" s="8" customFormat="1" x14ac:dyDescent="0.25">
      <c r="A3582" s="70">
        <f t="shared" si="443"/>
        <v>1771.15</v>
      </c>
      <c r="B3582" s="70">
        <f t="shared" si="426"/>
        <v>49.646314193998705</v>
      </c>
      <c r="C3582" s="70">
        <f t="shared" si="430"/>
        <v>37.134277199633232</v>
      </c>
      <c r="D3582" s="70">
        <f t="shared" si="427"/>
        <v>35.552171158790948</v>
      </c>
      <c r="E3582" s="70">
        <f t="shared" si="429"/>
        <v>37.134277199633232</v>
      </c>
      <c r="G3582" s="70">
        <f t="shared" si="431"/>
        <v>0</v>
      </c>
      <c r="H3582" s="70">
        <f>SUM(G$2085:$G3582)/($A3582-273.15)</f>
        <v>0</v>
      </c>
      <c r="I3582" s="70">
        <f t="shared" si="432"/>
        <v>0</v>
      </c>
      <c r="J3582" s="70">
        <f t="shared" si="433"/>
        <v>0</v>
      </c>
      <c r="K3582" s="70">
        <f t="shared" si="434"/>
        <v>0</v>
      </c>
      <c r="M3582" s="70">
        <f t="shared" si="435"/>
        <v>0</v>
      </c>
      <c r="N3582" s="70">
        <f>SUM($M$2085:M3582)/($A3582-273.15)</f>
        <v>0</v>
      </c>
      <c r="O3582" s="70">
        <f t="shared" si="436"/>
        <v>0</v>
      </c>
      <c r="P3582" s="70">
        <f t="shared" si="437"/>
        <v>0</v>
      </c>
      <c r="Q3582" s="70">
        <f t="shared" si="438"/>
        <v>0</v>
      </c>
      <c r="S3582" s="8" t="e">
        <f t="shared" si="439"/>
        <v>#DIV/0!</v>
      </c>
      <c r="U3582" s="8">
        <f t="shared" si="428"/>
        <v>35.680252223679794</v>
      </c>
      <c r="V3582" s="8">
        <f t="shared" si="440"/>
        <v>0</v>
      </c>
      <c r="W3582" s="70">
        <f>SUM($V$2085:V3582)/($A3582-273.15)</f>
        <v>0</v>
      </c>
      <c r="X3582" s="70">
        <f t="shared" si="441"/>
        <v>0</v>
      </c>
      <c r="Y3582" s="70">
        <f t="shared" si="442"/>
        <v>0</v>
      </c>
    </row>
    <row r="3583" spans="1:25" s="8" customFormat="1" x14ac:dyDescent="0.25">
      <c r="A3583" s="70">
        <f t="shared" si="443"/>
        <v>1772.15</v>
      </c>
      <c r="B3583" s="70">
        <f t="shared" si="426"/>
        <v>49.65484757093563</v>
      </c>
      <c r="C3583" s="70">
        <f t="shared" si="430"/>
        <v>37.137205820940927</v>
      </c>
      <c r="D3583" s="70">
        <f t="shared" si="427"/>
        <v>35.55440071874601</v>
      </c>
      <c r="E3583" s="70">
        <f t="shared" si="429"/>
        <v>37.137205820940927</v>
      </c>
      <c r="G3583" s="70">
        <f t="shared" si="431"/>
        <v>0</v>
      </c>
      <c r="H3583" s="70">
        <f>SUM(G$2085:$G3583)/($A3583-273.15)</f>
        <v>0</v>
      </c>
      <c r="I3583" s="70">
        <f t="shared" si="432"/>
        <v>0</v>
      </c>
      <c r="J3583" s="70">
        <f t="shared" si="433"/>
        <v>0</v>
      </c>
      <c r="K3583" s="70">
        <f t="shared" si="434"/>
        <v>0</v>
      </c>
      <c r="M3583" s="70">
        <f t="shared" si="435"/>
        <v>0</v>
      </c>
      <c r="N3583" s="70">
        <f>SUM($M$2085:M3583)/($A3583-273.15)</f>
        <v>0</v>
      </c>
      <c r="O3583" s="70">
        <f t="shared" si="436"/>
        <v>0</v>
      </c>
      <c r="P3583" s="70">
        <f t="shared" si="437"/>
        <v>0</v>
      </c>
      <c r="Q3583" s="70">
        <f t="shared" si="438"/>
        <v>0</v>
      </c>
      <c r="S3583" s="8" t="e">
        <f t="shared" si="439"/>
        <v>#DIV/0!</v>
      </c>
      <c r="U3583" s="8">
        <f t="shared" si="428"/>
        <v>35.682146333244091</v>
      </c>
      <c r="V3583" s="8">
        <f t="shared" si="440"/>
        <v>0</v>
      </c>
      <c r="W3583" s="70">
        <f>SUM($V$2085:V3583)/($A3583-273.15)</f>
        <v>0</v>
      </c>
      <c r="X3583" s="70">
        <f t="shared" si="441"/>
        <v>0</v>
      </c>
      <c r="Y3583" s="70">
        <f t="shared" si="442"/>
        <v>0</v>
      </c>
    </row>
    <row r="3584" spans="1:25" s="8" customFormat="1" x14ac:dyDescent="0.25">
      <c r="A3584" s="70">
        <f t="shared" si="443"/>
        <v>1773.15</v>
      </c>
      <c r="B3584" s="70">
        <f t="shared" si="426"/>
        <v>49.663369625444368</v>
      </c>
      <c r="C3584" s="70">
        <f t="shared" si="430"/>
        <v>37.140133498383769</v>
      </c>
      <c r="D3584" s="70">
        <f t="shared" si="427"/>
        <v>35.556626945642563</v>
      </c>
      <c r="E3584" s="70">
        <f t="shared" si="429"/>
        <v>37.140133498383769</v>
      </c>
      <c r="G3584" s="70">
        <f t="shared" si="431"/>
        <v>0</v>
      </c>
      <c r="H3584" s="70">
        <f>SUM(G$2085:$G3584)/($A3584-273.15)</f>
        <v>0</v>
      </c>
      <c r="I3584" s="70">
        <f t="shared" si="432"/>
        <v>0</v>
      </c>
      <c r="J3584" s="70">
        <f t="shared" si="433"/>
        <v>0</v>
      </c>
      <c r="K3584" s="70">
        <f t="shared" si="434"/>
        <v>0</v>
      </c>
      <c r="M3584" s="70">
        <f t="shared" si="435"/>
        <v>0</v>
      </c>
      <c r="N3584" s="70">
        <f>SUM($M$2085:M3584)/($A3584-273.15)</f>
        <v>0</v>
      </c>
      <c r="O3584" s="70">
        <f t="shared" si="436"/>
        <v>0</v>
      </c>
      <c r="P3584" s="70">
        <f t="shared" si="437"/>
        <v>0</v>
      </c>
      <c r="Q3584" s="70">
        <f t="shared" si="438"/>
        <v>0</v>
      </c>
      <c r="S3584" s="8" t="e">
        <f t="shared" si="439"/>
        <v>#DIV/0!</v>
      </c>
      <c r="U3584" s="8">
        <f t="shared" si="428"/>
        <v>35.684038863895481</v>
      </c>
      <c r="V3584" s="8">
        <f t="shared" si="440"/>
        <v>0</v>
      </c>
      <c r="W3584" s="70">
        <f>SUM($V$2085:V3584)/($A3584-273.15)</f>
        <v>0</v>
      </c>
      <c r="X3584" s="70">
        <f t="shared" si="441"/>
        <v>0</v>
      </c>
      <c r="Y3584" s="70">
        <f t="shared" si="442"/>
        <v>0</v>
      </c>
    </row>
    <row r="3585" spans="1:25" s="8" customFormat="1" x14ac:dyDescent="0.25">
      <c r="A3585" s="70">
        <f t="shared" si="443"/>
        <v>1774.15</v>
      </c>
      <c r="B3585" s="70">
        <f t="shared" si="426"/>
        <v>49.671880382233851</v>
      </c>
      <c r="C3585" s="70">
        <f t="shared" si="430"/>
        <v>37.143060232353648</v>
      </c>
      <c r="D3585" s="70">
        <f t="shared" si="427"/>
        <v>35.558849846993198</v>
      </c>
      <c r="E3585" s="70">
        <f t="shared" si="429"/>
        <v>37.143060232353648</v>
      </c>
      <c r="G3585" s="70">
        <f t="shared" si="431"/>
        <v>0</v>
      </c>
      <c r="H3585" s="70">
        <f>SUM(G$2085:$G3585)/($A3585-273.15)</f>
        <v>0</v>
      </c>
      <c r="I3585" s="70">
        <f t="shared" si="432"/>
        <v>0</v>
      </c>
      <c r="J3585" s="70">
        <f t="shared" si="433"/>
        <v>0</v>
      </c>
      <c r="K3585" s="70">
        <f t="shared" si="434"/>
        <v>0</v>
      </c>
      <c r="M3585" s="70">
        <f t="shared" si="435"/>
        <v>0</v>
      </c>
      <c r="N3585" s="70">
        <f>SUM($M$2085:M3585)/($A3585-273.15)</f>
        <v>0</v>
      </c>
      <c r="O3585" s="70">
        <f t="shared" si="436"/>
        <v>0</v>
      </c>
      <c r="P3585" s="70">
        <f t="shared" si="437"/>
        <v>0</v>
      </c>
      <c r="Q3585" s="70">
        <f t="shared" si="438"/>
        <v>0</v>
      </c>
      <c r="S3585" s="8" t="e">
        <f t="shared" si="439"/>
        <v>#DIV/0!</v>
      </c>
      <c r="U3585" s="8">
        <f t="shared" si="428"/>
        <v>35.685929818146924</v>
      </c>
      <c r="V3585" s="8">
        <f t="shared" si="440"/>
        <v>0</v>
      </c>
      <c r="W3585" s="70">
        <f>SUM($V$2085:V3585)/($A3585-273.15)</f>
        <v>0</v>
      </c>
      <c r="X3585" s="70">
        <f t="shared" si="441"/>
        <v>0</v>
      </c>
      <c r="Y3585" s="70">
        <f t="shared" si="442"/>
        <v>0</v>
      </c>
    </row>
    <row r="3586" spans="1:25" s="8" customFormat="1" x14ac:dyDescent="0.25">
      <c r="A3586" s="70">
        <f t="shared" si="443"/>
        <v>1775.15</v>
      </c>
      <c r="B3586" s="70">
        <f t="shared" si="426"/>
        <v>49.680379865943443</v>
      </c>
      <c r="C3586" s="70">
        <f t="shared" si="430"/>
        <v>37.145986023241349</v>
      </c>
      <c r="D3586" s="70">
        <f t="shared" si="427"/>
        <v>35.561069430289351</v>
      </c>
      <c r="E3586" s="70">
        <f t="shared" si="429"/>
        <v>37.145986023241349</v>
      </c>
      <c r="G3586" s="70">
        <f t="shared" si="431"/>
        <v>0</v>
      </c>
      <c r="H3586" s="70">
        <f>SUM(G$2085:$G3586)/($A3586-273.15)</f>
        <v>0</v>
      </c>
      <c r="I3586" s="70">
        <f t="shared" si="432"/>
        <v>0</v>
      </c>
      <c r="J3586" s="70">
        <f t="shared" si="433"/>
        <v>0</v>
      </c>
      <c r="K3586" s="70">
        <f t="shared" si="434"/>
        <v>0</v>
      </c>
      <c r="M3586" s="70">
        <f t="shared" si="435"/>
        <v>0</v>
      </c>
      <c r="N3586" s="70">
        <f>SUM($M$2085:M3586)/($A3586-273.15)</f>
        <v>0</v>
      </c>
      <c r="O3586" s="70">
        <f t="shared" si="436"/>
        <v>0</v>
      </c>
      <c r="P3586" s="70">
        <f t="shared" si="437"/>
        <v>0</v>
      </c>
      <c r="Q3586" s="70">
        <f t="shared" si="438"/>
        <v>0</v>
      </c>
      <c r="S3586" s="8" t="e">
        <f t="shared" si="439"/>
        <v>#DIV/0!</v>
      </c>
      <c r="U3586" s="8">
        <f t="shared" si="428"/>
        <v>35.687819198504343</v>
      </c>
      <c r="V3586" s="8">
        <f t="shared" si="440"/>
        <v>0</v>
      </c>
      <c r="W3586" s="70">
        <f>SUM($V$2085:V3586)/($A3586-273.15)</f>
        <v>0</v>
      </c>
      <c r="X3586" s="70">
        <f t="shared" si="441"/>
        <v>0</v>
      </c>
      <c r="Y3586" s="70">
        <f t="shared" si="442"/>
        <v>0</v>
      </c>
    </row>
    <row r="3587" spans="1:25" s="8" customFormat="1" x14ac:dyDescent="0.25">
      <c r="A3587" s="70">
        <f t="shared" si="443"/>
        <v>1776.15</v>
      </c>
      <c r="B3587" s="70">
        <f t="shared" si="426"/>
        <v>49.68886810114315</v>
      </c>
      <c r="C3587" s="70">
        <f t="shared" si="430"/>
        <v>37.148910871436534</v>
      </c>
      <c r="D3587" s="70">
        <f t="shared" si="427"/>
        <v>35.563285703001391</v>
      </c>
      <c r="E3587" s="70">
        <f t="shared" si="429"/>
        <v>37.148910871436534</v>
      </c>
      <c r="G3587" s="70">
        <f t="shared" si="431"/>
        <v>0</v>
      </c>
      <c r="H3587" s="70">
        <f>SUM(G$2085:$G3587)/($A3587-273.15)</f>
        <v>0</v>
      </c>
      <c r="I3587" s="70">
        <f t="shared" si="432"/>
        <v>0</v>
      </c>
      <c r="J3587" s="70">
        <f t="shared" si="433"/>
        <v>0</v>
      </c>
      <c r="K3587" s="70">
        <f t="shared" si="434"/>
        <v>0</v>
      </c>
      <c r="M3587" s="70">
        <f t="shared" si="435"/>
        <v>0</v>
      </c>
      <c r="N3587" s="70">
        <f>SUM($M$2085:M3587)/($A3587-273.15)</f>
        <v>0</v>
      </c>
      <c r="O3587" s="70">
        <f t="shared" si="436"/>
        <v>0</v>
      </c>
      <c r="P3587" s="70">
        <f t="shared" si="437"/>
        <v>0</v>
      </c>
      <c r="Q3587" s="70">
        <f t="shared" si="438"/>
        <v>0</v>
      </c>
      <c r="S3587" s="8" t="e">
        <f t="shared" si="439"/>
        <v>#DIV/0!</v>
      </c>
      <c r="U3587" s="8">
        <f t="shared" si="428"/>
        <v>35.689707007466566</v>
      </c>
      <c r="V3587" s="8">
        <f t="shared" si="440"/>
        <v>0</v>
      </c>
      <c r="W3587" s="70">
        <f>SUM($V$2085:V3587)/($A3587-273.15)</f>
        <v>0</v>
      </c>
      <c r="X3587" s="70">
        <f t="shared" si="441"/>
        <v>0</v>
      </c>
      <c r="Y3587" s="70">
        <f t="shared" si="442"/>
        <v>0</v>
      </c>
    </row>
    <row r="3588" spans="1:25" s="8" customFormat="1" x14ac:dyDescent="0.25">
      <c r="A3588" s="70">
        <f t="shared" si="443"/>
        <v>1777.15</v>
      </c>
      <c r="B3588" s="70">
        <f t="shared" si="426"/>
        <v>49.697345112333878</v>
      </c>
      <c r="C3588" s="70">
        <f t="shared" si="430"/>
        <v>37.151834777327814</v>
      </c>
      <c r="D3588" s="70">
        <f t="shared" si="427"/>
        <v>35.56549867257867</v>
      </c>
      <c r="E3588" s="70">
        <f t="shared" si="429"/>
        <v>37.151834777327814</v>
      </c>
      <c r="G3588" s="70">
        <f t="shared" si="431"/>
        <v>0</v>
      </c>
      <c r="H3588" s="70">
        <f>SUM(G$2085:$G3588)/($A3588-273.15)</f>
        <v>0</v>
      </c>
      <c r="I3588" s="70">
        <f t="shared" si="432"/>
        <v>0</v>
      </c>
      <c r="J3588" s="70">
        <f t="shared" si="433"/>
        <v>0</v>
      </c>
      <c r="K3588" s="70">
        <f t="shared" si="434"/>
        <v>0</v>
      </c>
      <c r="M3588" s="70">
        <f t="shared" si="435"/>
        <v>0</v>
      </c>
      <c r="N3588" s="70">
        <f>SUM($M$2085:M3588)/($A3588-273.15)</f>
        <v>0</v>
      </c>
      <c r="O3588" s="70">
        <f t="shared" si="436"/>
        <v>0</v>
      </c>
      <c r="P3588" s="70">
        <f t="shared" si="437"/>
        <v>0</v>
      </c>
      <c r="Q3588" s="70">
        <f t="shared" si="438"/>
        <v>0</v>
      </c>
      <c r="S3588" s="8" t="e">
        <f t="shared" si="439"/>
        <v>#DIV/0!</v>
      </c>
      <c r="U3588" s="8">
        <f t="shared" si="428"/>
        <v>35.691593247525411</v>
      </c>
      <c r="V3588" s="8">
        <f t="shared" si="440"/>
        <v>0</v>
      </c>
      <c r="W3588" s="70">
        <f>SUM($V$2085:V3588)/($A3588-273.15)</f>
        <v>0</v>
      </c>
      <c r="X3588" s="70">
        <f t="shared" si="441"/>
        <v>0</v>
      </c>
      <c r="Y3588" s="70">
        <f t="shared" si="442"/>
        <v>0</v>
      </c>
    </row>
    <row r="3589" spans="1:25" s="8" customFormat="1" x14ac:dyDescent="0.25">
      <c r="A3589" s="70">
        <f t="shared" si="443"/>
        <v>1778.15</v>
      </c>
      <c r="B3589" s="70">
        <f t="shared" si="426"/>
        <v>49.705810923947652</v>
      </c>
      <c r="C3589" s="70">
        <f t="shared" si="430"/>
        <v>37.154757741302674</v>
      </c>
      <c r="D3589" s="70">
        <f t="shared" si="427"/>
        <v>35.567708346449585</v>
      </c>
      <c r="E3589" s="70">
        <f t="shared" si="429"/>
        <v>37.154757741302674</v>
      </c>
      <c r="G3589" s="70">
        <f t="shared" si="431"/>
        <v>0</v>
      </c>
      <c r="H3589" s="70">
        <f>SUM(G$2085:$G3589)/($A3589-273.15)</f>
        <v>0</v>
      </c>
      <c r="I3589" s="70">
        <f t="shared" si="432"/>
        <v>0</v>
      </c>
      <c r="J3589" s="70">
        <f t="shared" si="433"/>
        <v>0</v>
      </c>
      <c r="K3589" s="70">
        <f t="shared" si="434"/>
        <v>0</v>
      </c>
      <c r="M3589" s="70">
        <f t="shared" si="435"/>
        <v>0</v>
      </c>
      <c r="N3589" s="70">
        <f>SUM($M$2085:M3589)/($A3589-273.15)</f>
        <v>0</v>
      </c>
      <c r="O3589" s="70">
        <f t="shared" si="436"/>
        <v>0</v>
      </c>
      <c r="P3589" s="70">
        <f t="shared" si="437"/>
        <v>0</v>
      </c>
      <c r="Q3589" s="70">
        <f t="shared" si="438"/>
        <v>0</v>
      </c>
      <c r="S3589" s="8" t="e">
        <f t="shared" si="439"/>
        <v>#DIV/0!</v>
      </c>
      <c r="U3589" s="8">
        <f t="shared" si="428"/>
        <v>35.693477921165695</v>
      </c>
      <c r="V3589" s="8">
        <f t="shared" si="440"/>
        <v>0</v>
      </c>
      <c r="W3589" s="70">
        <f>SUM($V$2085:V3589)/($A3589-273.15)</f>
        <v>0</v>
      </c>
      <c r="X3589" s="70">
        <f t="shared" si="441"/>
        <v>0</v>
      </c>
      <c r="Y3589" s="70">
        <f t="shared" si="442"/>
        <v>0</v>
      </c>
    </row>
    <row r="3590" spans="1:25" s="8" customFormat="1" x14ac:dyDescent="0.25">
      <c r="A3590" s="70">
        <f t="shared" si="443"/>
        <v>1779.15</v>
      </c>
      <c r="B3590" s="70">
        <f t="shared" si="426"/>
        <v>49.714265560347876</v>
      </c>
      <c r="C3590" s="70">
        <f t="shared" si="430"/>
        <v>37.157679763747517</v>
      </c>
      <c r="D3590" s="70">
        <f t="shared" si="427"/>
        <v>35.569914732021687</v>
      </c>
      <c r="E3590" s="70">
        <f t="shared" si="429"/>
        <v>37.157679763747517</v>
      </c>
      <c r="G3590" s="70">
        <f t="shared" si="431"/>
        <v>0</v>
      </c>
      <c r="H3590" s="70">
        <f>SUM(G$2085:$G3590)/($A3590-273.15)</f>
        <v>0</v>
      </c>
      <c r="I3590" s="70">
        <f t="shared" si="432"/>
        <v>0</v>
      </c>
      <c r="J3590" s="70">
        <f t="shared" si="433"/>
        <v>0</v>
      </c>
      <c r="K3590" s="70">
        <f t="shared" si="434"/>
        <v>0</v>
      </c>
      <c r="M3590" s="70">
        <f t="shared" si="435"/>
        <v>0</v>
      </c>
      <c r="N3590" s="70">
        <f>SUM($M$2085:M3590)/($A3590-273.15)</f>
        <v>0</v>
      </c>
      <c r="O3590" s="70">
        <f t="shared" si="436"/>
        <v>0</v>
      </c>
      <c r="P3590" s="70">
        <f t="shared" si="437"/>
        <v>0</v>
      </c>
      <c r="Q3590" s="70">
        <f t="shared" si="438"/>
        <v>0</v>
      </c>
      <c r="S3590" s="8" t="e">
        <f t="shared" si="439"/>
        <v>#DIV/0!</v>
      </c>
      <c r="U3590" s="8">
        <f t="shared" si="428"/>
        <v>35.695361030865257</v>
      </c>
      <c r="V3590" s="8">
        <f t="shared" si="440"/>
        <v>0</v>
      </c>
      <c r="W3590" s="70">
        <f>SUM($V$2085:V3590)/($A3590-273.15)</f>
        <v>0</v>
      </c>
      <c r="X3590" s="70">
        <f t="shared" si="441"/>
        <v>0</v>
      </c>
      <c r="Y3590" s="70">
        <f t="shared" si="442"/>
        <v>0</v>
      </c>
    </row>
    <row r="3591" spans="1:25" s="8" customFormat="1" x14ac:dyDescent="0.25">
      <c r="A3591" s="70">
        <f t="shared" si="443"/>
        <v>1780.15</v>
      </c>
      <c r="B3591" s="70">
        <f t="shared" si="426"/>
        <v>49.722709045829511</v>
      </c>
      <c r="C3591" s="70">
        <f t="shared" si="430"/>
        <v>37.160600845047668</v>
      </c>
      <c r="D3591" s="70">
        <f t="shared" si="427"/>
        <v>35.572117836681699</v>
      </c>
      <c r="E3591" s="70">
        <f t="shared" si="429"/>
        <v>37.160600845047668</v>
      </c>
      <c r="G3591" s="70">
        <f t="shared" si="431"/>
        <v>0</v>
      </c>
      <c r="H3591" s="70">
        <f>SUM(G$2085:$G3591)/($A3591-273.15)</f>
        <v>0</v>
      </c>
      <c r="I3591" s="70">
        <f t="shared" si="432"/>
        <v>0</v>
      </c>
      <c r="J3591" s="70">
        <f t="shared" si="433"/>
        <v>0</v>
      </c>
      <c r="K3591" s="70">
        <f t="shared" si="434"/>
        <v>0</v>
      </c>
      <c r="M3591" s="70">
        <f t="shared" si="435"/>
        <v>0</v>
      </c>
      <c r="N3591" s="70">
        <f>SUM($M$2085:M3591)/($A3591-273.15)</f>
        <v>0</v>
      </c>
      <c r="O3591" s="70">
        <f t="shared" si="436"/>
        <v>0</v>
      </c>
      <c r="P3591" s="70">
        <f t="shared" si="437"/>
        <v>0</v>
      </c>
      <c r="Q3591" s="70">
        <f t="shared" si="438"/>
        <v>0</v>
      </c>
      <c r="S3591" s="8" t="e">
        <f t="shared" si="439"/>
        <v>#DIV/0!</v>
      </c>
      <c r="U3591" s="8">
        <f t="shared" si="428"/>
        <v>35.697242579094976</v>
      </c>
      <c r="V3591" s="8">
        <f t="shared" si="440"/>
        <v>0</v>
      </c>
      <c r="W3591" s="70">
        <f>SUM($V$2085:V3591)/($A3591-273.15)</f>
        <v>0</v>
      </c>
      <c r="X3591" s="70">
        <f t="shared" si="441"/>
        <v>0</v>
      </c>
      <c r="Y3591" s="70">
        <f t="shared" si="442"/>
        <v>0</v>
      </c>
    </row>
    <row r="3592" spans="1:25" s="8" customFormat="1" x14ac:dyDescent="0.25">
      <c r="A3592" s="70">
        <f t="shared" si="443"/>
        <v>1781.15</v>
      </c>
      <c r="B3592" s="70">
        <f t="shared" si="426"/>
        <v>49.731141404619351</v>
      </c>
      <c r="C3592" s="70">
        <f t="shared" si="430"/>
        <v>37.163520985587361</v>
      </c>
      <c r="D3592" s="70">
        <f t="shared" si="427"/>
        <v>35.57431766779564</v>
      </c>
      <c r="E3592" s="70">
        <f t="shared" si="429"/>
        <v>37.163520985587361</v>
      </c>
      <c r="G3592" s="70">
        <f t="shared" si="431"/>
        <v>0</v>
      </c>
      <c r="H3592" s="70">
        <f>SUM(G$2085:$G3592)/($A3592-273.15)</f>
        <v>0</v>
      </c>
      <c r="I3592" s="70">
        <f t="shared" si="432"/>
        <v>0</v>
      </c>
      <c r="J3592" s="70">
        <f t="shared" si="433"/>
        <v>0</v>
      </c>
      <c r="K3592" s="70">
        <f t="shared" si="434"/>
        <v>0</v>
      </c>
      <c r="M3592" s="70">
        <f t="shared" si="435"/>
        <v>0</v>
      </c>
      <c r="N3592" s="70">
        <f>SUM($M$2085:M3592)/($A3592-273.15)</f>
        <v>0</v>
      </c>
      <c r="O3592" s="70">
        <f t="shared" si="436"/>
        <v>0</v>
      </c>
      <c r="P3592" s="70">
        <f t="shared" si="437"/>
        <v>0</v>
      </c>
      <c r="Q3592" s="70">
        <f t="shared" si="438"/>
        <v>0</v>
      </c>
      <c r="S3592" s="8" t="e">
        <f t="shared" si="439"/>
        <v>#DIV/0!</v>
      </c>
      <c r="U3592" s="8">
        <f t="shared" si="428"/>
        <v>35.699122568318771</v>
      </c>
      <c r="V3592" s="8">
        <f t="shared" si="440"/>
        <v>0</v>
      </c>
      <c r="W3592" s="70">
        <f>SUM($V$2085:V3592)/($A3592-273.15)</f>
        <v>0</v>
      </c>
      <c r="X3592" s="70">
        <f t="shared" si="441"/>
        <v>0</v>
      </c>
      <c r="Y3592" s="70">
        <f t="shared" si="442"/>
        <v>0</v>
      </c>
    </row>
    <row r="3593" spans="1:25" s="8" customFormat="1" x14ac:dyDescent="0.25">
      <c r="A3593" s="70">
        <f t="shared" si="443"/>
        <v>1782.15</v>
      </c>
      <c r="B3593" s="70">
        <f t="shared" si="426"/>
        <v>49.739562660876253</v>
      </c>
      <c r="C3593" s="70">
        <f t="shared" si="430"/>
        <v>37.16644018574975</v>
      </c>
      <c r="D3593" s="70">
        <f t="shared" si="427"/>
        <v>35.576514232708845</v>
      </c>
      <c r="E3593" s="70">
        <f t="shared" si="429"/>
        <v>37.16644018574975</v>
      </c>
      <c r="G3593" s="70">
        <f t="shared" si="431"/>
        <v>0</v>
      </c>
      <c r="H3593" s="70">
        <f>SUM(G$2085:$G3593)/($A3593-273.15)</f>
        <v>0</v>
      </c>
      <c r="I3593" s="70">
        <f t="shared" si="432"/>
        <v>0</v>
      </c>
      <c r="J3593" s="70">
        <f t="shared" si="433"/>
        <v>0</v>
      </c>
      <c r="K3593" s="70">
        <f t="shared" si="434"/>
        <v>0</v>
      </c>
      <c r="M3593" s="70">
        <f t="shared" si="435"/>
        <v>0</v>
      </c>
      <c r="N3593" s="70">
        <f>SUM($M$2085:M3593)/($A3593-273.15)</f>
        <v>0</v>
      </c>
      <c r="O3593" s="70">
        <f t="shared" si="436"/>
        <v>0</v>
      </c>
      <c r="P3593" s="70">
        <f t="shared" si="437"/>
        <v>0</v>
      </c>
      <c r="Q3593" s="70">
        <f t="shared" si="438"/>
        <v>0</v>
      </c>
      <c r="S3593" s="8" t="e">
        <f t="shared" si="439"/>
        <v>#DIV/0!</v>
      </c>
      <c r="U3593" s="8">
        <f t="shared" si="428"/>
        <v>35.701001000993692</v>
      </c>
      <c r="V3593" s="8">
        <f t="shared" si="440"/>
        <v>0</v>
      </c>
      <c r="W3593" s="70">
        <f>SUM($V$2085:V3593)/($A3593-273.15)</f>
        <v>0</v>
      </c>
      <c r="X3593" s="70">
        <f t="shared" si="441"/>
        <v>0</v>
      </c>
      <c r="Y3593" s="70">
        <f t="shared" si="442"/>
        <v>0</v>
      </c>
    </row>
    <row r="3594" spans="1:25" s="8" customFormat="1" x14ac:dyDescent="0.25">
      <c r="A3594" s="70">
        <f t="shared" si="443"/>
        <v>1783.15</v>
      </c>
      <c r="B3594" s="70">
        <f t="shared" si="426"/>
        <v>49.747972838691311</v>
      </c>
      <c r="C3594" s="70">
        <f t="shared" si="430"/>
        <v>37.169358445916934</v>
      </c>
      <c r="D3594" s="70">
        <f t="shared" si="427"/>
        <v>35.57870753874608</v>
      </c>
      <c r="E3594" s="70">
        <f t="shared" si="429"/>
        <v>37.169358445916934</v>
      </c>
      <c r="G3594" s="70">
        <f t="shared" si="431"/>
        <v>0</v>
      </c>
      <c r="H3594" s="70">
        <f>SUM(G$2085:$G3594)/($A3594-273.15)</f>
        <v>0</v>
      </c>
      <c r="I3594" s="70">
        <f t="shared" si="432"/>
        <v>0</v>
      </c>
      <c r="J3594" s="70">
        <f t="shared" si="433"/>
        <v>0</v>
      </c>
      <c r="K3594" s="70">
        <f t="shared" si="434"/>
        <v>0</v>
      </c>
      <c r="M3594" s="70">
        <f t="shared" si="435"/>
        <v>0</v>
      </c>
      <c r="N3594" s="70">
        <f>SUM($M$2085:M3594)/($A3594-273.15)</f>
        <v>0</v>
      </c>
      <c r="O3594" s="70">
        <f t="shared" si="436"/>
        <v>0</v>
      </c>
      <c r="P3594" s="70">
        <f t="shared" si="437"/>
        <v>0</v>
      </c>
      <c r="Q3594" s="70">
        <f t="shared" si="438"/>
        <v>0</v>
      </c>
      <c r="S3594" s="8" t="e">
        <f t="shared" si="439"/>
        <v>#DIV/0!</v>
      </c>
      <c r="U3594" s="8">
        <f t="shared" si="428"/>
        <v>35.702877879569861</v>
      </c>
      <c r="V3594" s="8">
        <f t="shared" si="440"/>
        <v>0</v>
      </c>
      <c r="W3594" s="70">
        <f>SUM($V$2085:V3594)/($A3594-273.15)</f>
        <v>0</v>
      </c>
      <c r="X3594" s="70">
        <f t="shared" si="441"/>
        <v>0</v>
      </c>
      <c r="Y3594" s="70">
        <f t="shared" si="442"/>
        <v>0</v>
      </c>
    </row>
    <row r="3595" spans="1:25" s="8" customFormat="1" x14ac:dyDescent="0.25">
      <c r="A3595" s="70">
        <f t="shared" si="443"/>
        <v>1784.15</v>
      </c>
      <c r="B3595" s="70">
        <f t="shared" si="426"/>
        <v>49.756371962088174</v>
      </c>
      <c r="C3595" s="70">
        <f t="shared" si="430"/>
        <v>37.17227576646993</v>
      </c>
      <c r="D3595" s="70">
        <f t="shared" si="427"/>
        <v>35.580897593211574</v>
      </c>
      <c r="E3595" s="70">
        <f t="shared" si="429"/>
        <v>37.17227576646993</v>
      </c>
      <c r="G3595" s="70">
        <f t="shared" si="431"/>
        <v>0</v>
      </c>
      <c r="H3595" s="70">
        <f>SUM(G$2085:$G3595)/($A3595-273.15)</f>
        <v>0</v>
      </c>
      <c r="I3595" s="70">
        <f t="shared" si="432"/>
        <v>0</v>
      </c>
      <c r="J3595" s="70">
        <f t="shared" si="433"/>
        <v>0</v>
      </c>
      <c r="K3595" s="70">
        <f t="shared" si="434"/>
        <v>0</v>
      </c>
      <c r="M3595" s="70">
        <f t="shared" si="435"/>
        <v>0</v>
      </c>
      <c r="N3595" s="70">
        <f>SUM($M$2085:M3595)/($A3595-273.15)</f>
        <v>0</v>
      </c>
      <c r="O3595" s="70">
        <f t="shared" si="436"/>
        <v>0</v>
      </c>
      <c r="P3595" s="70">
        <f t="shared" si="437"/>
        <v>0</v>
      </c>
      <c r="Q3595" s="70">
        <f t="shared" si="438"/>
        <v>0</v>
      </c>
      <c r="S3595" s="8" t="e">
        <f t="shared" si="439"/>
        <v>#DIV/0!</v>
      </c>
      <c r="U3595" s="8">
        <f t="shared" si="428"/>
        <v>35.704753206490579</v>
      </c>
      <c r="V3595" s="8">
        <f t="shared" si="440"/>
        <v>0</v>
      </c>
      <c r="W3595" s="70">
        <f>SUM($V$2085:V3595)/($A3595-273.15)</f>
        <v>0</v>
      </c>
      <c r="X3595" s="70">
        <f t="shared" si="441"/>
        <v>0</v>
      </c>
      <c r="Y3595" s="70">
        <f t="shared" si="442"/>
        <v>0</v>
      </c>
    </row>
    <row r="3596" spans="1:25" s="8" customFormat="1" x14ac:dyDescent="0.25">
      <c r="A3596" s="70">
        <f t="shared" si="443"/>
        <v>1785.15</v>
      </c>
      <c r="B3596" s="70">
        <f t="shared" si="426"/>
        <v>49.764760055023203</v>
      </c>
      <c r="C3596" s="70">
        <f t="shared" si="430"/>
        <v>37.175192147788678</v>
      </c>
      <c r="D3596" s="70">
        <f t="shared" si="427"/>
        <v>35.583084403389115</v>
      </c>
      <c r="E3596" s="70">
        <f t="shared" si="429"/>
        <v>37.175192147788678</v>
      </c>
      <c r="G3596" s="70">
        <f t="shared" si="431"/>
        <v>0</v>
      </c>
      <c r="H3596" s="70">
        <f>SUM(G$2085:$G3596)/($A3596-273.15)</f>
        <v>0</v>
      </c>
      <c r="I3596" s="70">
        <f t="shared" si="432"/>
        <v>0</v>
      </c>
      <c r="J3596" s="70">
        <f t="shared" si="433"/>
        <v>0</v>
      </c>
      <c r="K3596" s="70">
        <f t="shared" si="434"/>
        <v>0</v>
      </c>
      <c r="M3596" s="70">
        <f t="shared" si="435"/>
        <v>0</v>
      </c>
      <c r="N3596" s="70">
        <f>SUM($M$2085:M3596)/($A3596-273.15)</f>
        <v>0</v>
      </c>
      <c r="O3596" s="70">
        <f t="shared" si="436"/>
        <v>0</v>
      </c>
      <c r="P3596" s="70">
        <f t="shared" si="437"/>
        <v>0</v>
      </c>
      <c r="Q3596" s="70">
        <f t="shared" si="438"/>
        <v>0</v>
      </c>
      <c r="S3596" s="8" t="e">
        <f t="shared" si="439"/>
        <v>#DIV/0!</v>
      </c>
      <c r="U3596" s="8">
        <f t="shared" si="428"/>
        <v>35.706626984192255</v>
      </c>
      <c r="V3596" s="8">
        <f t="shared" si="440"/>
        <v>0</v>
      </c>
      <c r="W3596" s="70">
        <f>SUM($V$2085:V3596)/($A3596-273.15)</f>
        <v>0</v>
      </c>
      <c r="X3596" s="70">
        <f t="shared" si="441"/>
        <v>0</v>
      </c>
      <c r="Y3596" s="70">
        <f t="shared" si="442"/>
        <v>0</v>
      </c>
    </row>
    <row r="3597" spans="1:25" s="8" customFormat="1" x14ac:dyDescent="0.25">
      <c r="A3597" s="70">
        <f t="shared" si="443"/>
        <v>1786.15</v>
      </c>
      <c r="B3597" s="70">
        <f t="shared" si="426"/>
        <v>49.773137141385682</v>
      </c>
      <c r="C3597" s="70">
        <f t="shared" si="430"/>
        <v>37.178107590252068</v>
      </c>
      <c r="D3597" s="70">
        <f t="shared" si="427"/>
        <v>35.585267976542092</v>
      </c>
      <c r="E3597" s="70">
        <f t="shared" si="429"/>
        <v>37.178107590252068</v>
      </c>
      <c r="G3597" s="70">
        <f t="shared" si="431"/>
        <v>0</v>
      </c>
      <c r="H3597" s="70">
        <f>SUM(G$2085:$G3597)/($A3597-273.15)</f>
        <v>0</v>
      </c>
      <c r="I3597" s="70">
        <f t="shared" si="432"/>
        <v>0</v>
      </c>
      <c r="J3597" s="70">
        <f t="shared" si="433"/>
        <v>0</v>
      </c>
      <c r="K3597" s="70">
        <f t="shared" si="434"/>
        <v>0</v>
      </c>
      <c r="M3597" s="70">
        <f t="shared" si="435"/>
        <v>0</v>
      </c>
      <c r="N3597" s="70">
        <f>SUM($M$2085:M3597)/($A3597-273.15)</f>
        <v>0</v>
      </c>
      <c r="O3597" s="70">
        <f t="shared" si="436"/>
        <v>0</v>
      </c>
      <c r="P3597" s="70">
        <f t="shared" si="437"/>
        <v>0</v>
      </c>
      <c r="Q3597" s="70">
        <f t="shared" si="438"/>
        <v>0</v>
      </c>
      <c r="S3597" s="8" t="e">
        <f t="shared" si="439"/>
        <v>#DIV/0!</v>
      </c>
      <c r="U3597" s="8">
        <f t="shared" si="428"/>
        <v>35.708499215104531</v>
      </c>
      <c r="V3597" s="8">
        <f t="shared" si="440"/>
        <v>0</v>
      </c>
      <c r="W3597" s="70">
        <f>SUM($V$2085:V3597)/($A3597-273.15)</f>
        <v>0</v>
      </c>
      <c r="X3597" s="70">
        <f t="shared" si="441"/>
        <v>0</v>
      </c>
      <c r="Y3597" s="70">
        <f t="shared" si="442"/>
        <v>0</v>
      </c>
    </row>
    <row r="3598" spans="1:25" s="8" customFormat="1" x14ac:dyDescent="0.25">
      <c r="A3598" s="70">
        <f t="shared" si="443"/>
        <v>1787.15</v>
      </c>
      <c r="B3598" s="70">
        <f t="shared" si="426"/>
        <v>49.781503244998135</v>
      </c>
      <c r="C3598" s="70">
        <f t="shared" si="430"/>
        <v>37.181022094237932</v>
      </c>
      <c r="D3598" s="70">
        <f t="shared" si="427"/>
        <v>35.587448319913598</v>
      </c>
      <c r="E3598" s="70">
        <f t="shared" si="429"/>
        <v>37.181022094237932</v>
      </c>
      <c r="G3598" s="70">
        <f t="shared" si="431"/>
        <v>0</v>
      </c>
      <c r="H3598" s="70">
        <f>SUM(G$2085:$G3598)/($A3598-273.15)</f>
        <v>0</v>
      </c>
      <c r="I3598" s="70">
        <f t="shared" si="432"/>
        <v>0</v>
      </c>
      <c r="J3598" s="70">
        <f t="shared" si="433"/>
        <v>0</v>
      </c>
      <c r="K3598" s="70">
        <f t="shared" si="434"/>
        <v>0</v>
      </c>
      <c r="M3598" s="70">
        <f t="shared" si="435"/>
        <v>0</v>
      </c>
      <c r="N3598" s="70">
        <f>SUM($M$2085:M3598)/($A3598-273.15)</f>
        <v>0</v>
      </c>
      <c r="O3598" s="70">
        <f t="shared" si="436"/>
        <v>0</v>
      </c>
      <c r="P3598" s="70">
        <f t="shared" si="437"/>
        <v>0</v>
      </c>
      <c r="Q3598" s="70">
        <f t="shared" si="438"/>
        <v>0</v>
      </c>
      <c r="S3598" s="8" t="e">
        <f t="shared" si="439"/>
        <v>#DIV/0!</v>
      </c>
      <c r="U3598" s="8">
        <f t="shared" si="428"/>
        <v>35.710369901650203</v>
      </c>
      <c r="V3598" s="8">
        <f t="shared" si="440"/>
        <v>0</v>
      </c>
      <c r="W3598" s="70">
        <f>SUM($V$2085:V3598)/($A3598-273.15)</f>
        <v>0</v>
      </c>
      <c r="X3598" s="70">
        <f t="shared" si="441"/>
        <v>0</v>
      </c>
      <c r="Y3598" s="70">
        <f t="shared" si="442"/>
        <v>0</v>
      </c>
    </row>
    <row r="3599" spans="1:25" s="8" customFormat="1" x14ac:dyDescent="0.25">
      <c r="A3599" s="70">
        <f t="shared" si="443"/>
        <v>1788.15</v>
      </c>
      <c r="B3599" s="70">
        <f t="shared" si="426"/>
        <v>49.789858389616448</v>
      </c>
      <c r="C3599" s="70">
        <f t="shared" si="430"/>
        <v>37.183935660123026</v>
      </c>
      <c r="D3599" s="70">
        <f t="shared" si="427"/>
        <v>35.589625440726458</v>
      </c>
      <c r="E3599" s="70">
        <f t="shared" si="429"/>
        <v>37.183935660123026</v>
      </c>
      <c r="G3599" s="70">
        <f t="shared" si="431"/>
        <v>0</v>
      </c>
      <c r="H3599" s="70">
        <f>SUM(G$2085:$G3599)/($A3599-273.15)</f>
        <v>0</v>
      </c>
      <c r="I3599" s="70">
        <f t="shared" si="432"/>
        <v>0</v>
      </c>
      <c r="J3599" s="70">
        <f t="shared" si="433"/>
        <v>0</v>
      </c>
      <c r="K3599" s="70">
        <f t="shared" si="434"/>
        <v>0</v>
      </c>
      <c r="M3599" s="70">
        <f t="shared" si="435"/>
        <v>0</v>
      </c>
      <c r="N3599" s="70">
        <f>SUM($M$2085:M3599)/($A3599-273.15)</f>
        <v>0</v>
      </c>
      <c r="O3599" s="70">
        <f t="shared" si="436"/>
        <v>0</v>
      </c>
      <c r="P3599" s="70">
        <f t="shared" si="437"/>
        <v>0</v>
      </c>
      <c r="Q3599" s="70">
        <f t="shared" si="438"/>
        <v>0</v>
      </c>
      <c r="S3599" s="8" t="e">
        <f t="shared" si="439"/>
        <v>#DIV/0!</v>
      </c>
      <c r="U3599" s="8">
        <f t="shared" si="428"/>
        <v>35.712239046245344</v>
      </c>
      <c r="V3599" s="8">
        <f t="shared" si="440"/>
        <v>0</v>
      </c>
      <c r="W3599" s="70">
        <f>SUM($V$2085:V3599)/($A3599-273.15)</f>
        <v>0</v>
      </c>
      <c r="X3599" s="70">
        <f t="shared" si="441"/>
        <v>0</v>
      </c>
      <c r="Y3599" s="70">
        <f t="shared" si="442"/>
        <v>0</v>
      </c>
    </row>
    <row r="3600" spans="1:25" s="8" customFormat="1" x14ac:dyDescent="0.25">
      <c r="A3600" s="70">
        <f t="shared" si="443"/>
        <v>1789.15</v>
      </c>
      <c r="B3600" s="70">
        <f t="shared" si="426"/>
        <v>49.798202598930153</v>
      </c>
      <c r="C3600" s="70">
        <f t="shared" si="430"/>
        <v>37.186848288283088</v>
      </c>
      <c r="D3600" s="70">
        <f t="shared" si="427"/>
        <v>35.591799346183336</v>
      </c>
      <c r="E3600" s="70">
        <f t="shared" si="429"/>
        <v>37.186848288283088</v>
      </c>
      <c r="G3600" s="70">
        <f t="shared" si="431"/>
        <v>0</v>
      </c>
      <c r="H3600" s="70">
        <f>SUM(G$2085:$G3600)/($A3600-273.15)</f>
        <v>0</v>
      </c>
      <c r="I3600" s="70">
        <f t="shared" si="432"/>
        <v>0</v>
      </c>
      <c r="J3600" s="70">
        <f t="shared" si="433"/>
        <v>0</v>
      </c>
      <c r="K3600" s="70">
        <f t="shared" si="434"/>
        <v>0</v>
      </c>
      <c r="M3600" s="70">
        <f t="shared" si="435"/>
        <v>0</v>
      </c>
      <c r="N3600" s="70">
        <f>SUM($M$2085:M3600)/($A3600-273.15)</f>
        <v>0</v>
      </c>
      <c r="O3600" s="70">
        <f t="shared" si="436"/>
        <v>0</v>
      </c>
      <c r="P3600" s="70">
        <f t="shared" si="437"/>
        <v>0</v>
      </c>
      <c r="Q3600" s="70">
        <f t="shared" si="438"/>
        <v>0</v>
      </c>
      <c r="S3600" s="8" t="e">
        <f t="shared" si="439"/>
        <v>#DIV/0!</v>
      </c>
      <c r="U3600" s="8">
        <f t="shared" si="428"/>
        <v>35.714106651299225</v>
      </c>
      <c r="V3600" s="8">
        <f t="shared" si="440"/>
        <v>0</v>
      </c>
      <c r="W3600" s="70">
        <f>SUM($V$2085:V3600)/($A3600-273.15)</f>
        <v>0</v>
      </c>
      <c r="X3600" s="70">
        <f t="shared" si="441"/>
        <v>0</v>
      </c>
      <c r="Y3600" s="70">
        <f t="shared" si="442"/>
        <v>0</v>
      </c>
    </row>
    <row r="3601" spans="1:25" s="8" customFormat="1" x14ac:dyDescent="0.25">
      <c r="A3601" s="70">
        <f t="shared" si="443"/>
        <v>1790.15</v>
      </c>
      <c r="B3601" s="70">
        <f t="shared" si="426"/>
        <v>49.806535896562636</v>
      </c>
      <c r="C3601" s="70">
        <f t="shared" si="430"/>
        <v>37.18975997909277</v>
      </c>
      <c r="D3601" s="70">
        <f t="shared" si="427"/>
        <v>35.593970043466776</v>
      </c>
      <c r="E3601" s="70">
        <f t="shared" si="429"/>
        <v>37.18975997909277</v>
      </c>
      <c r="G3601" s="70">
        <f t="shared" si="431"/>
        <v>0</v>
      </c>
      <c r="H3601" s="70">
        <f>SUM(G$2085:$G3601)/($A3601-273.15)</f>
        <v>0</v>
      </c>
      <c r="I3601" s="70">
        <f t="shared" si="432"/>
        <v>0</v>
      </c>
      <c r="J3601" s="70">
        <f t="shared" si="433"/>
        <v>0</v>
      </c>
      <c r="K3601" s="70">
        <f t="shared" si="434"/>
        <v>0</v>
      </c>
      <c r="M3601" s="70">
        <f t="shared" si="435"/>
        <v>0</v>
      </c>
      <c r="N3601" s="70">
        <f>SUM($M$2085:M3601)/($A3601-273.15)</f>
        <v>0</v>
      </c>
      <c r="O3601" s="70">
        <f t="shared" si="436"/>
        <v>0</v>
      </c>
      <c r="P3601" s="70">
        <f t="shared" si="437"/>
        <v>0</v>
      </c>
      <c r="Q3601" s="70">
        <f t="shared" si="438"/>
        <v>0</v>
      </c>
      <c r="S3601" s="8" t="e">
        <f t="shared" si="439"/>
        <v>#DIV/0!</v>
      </c>
      <c r="U3601" s="8">
        <f t="shared" si="428"/>
        <v>35.715972719214449</v>
      </c>
      <c r="V3601" s="8">
        <f t="shared" si="440"/>
        <v>0</v>
      </c>
      <c r="W3601" s="70">
        <f>SUM($V$2085:V3601)/($A3601-273.15)</f>
        <v>0</v>
      </c>
      <c r="X3601" s="70">
        <f t="shared" si="441"/>
        <v>0</v>
      </c>
      <c r="Y3601" s="70">
        <f t="shared" si="442"/>
        <v>0</v>
      </c>
    </row>
    <row r="3602" spans="1:25" s="8" customFormat="1" x14ac:dyDescent="0.25">
      <c r="A3602" s="70">
        <f t="shared" si="443"/>
        <v>1791.15</v>
      </c>
      <c r="B3602" s="70">
        <f t="shared" si="426"/>
        <v>49.814858306071365</v>
      </c>
      <c r="C3602" s="70">
        <f t="shared" si="430"/>
        <v>37.192670732925691</v>
      </c>
      <c r="D3602" s="70">
        <f t="shared" si="427"/>
        <v>35.596137539739267</v>
      </c>
      <c r="E3602" s="70">
        <f t="shared" si="429"/>
        <v>37.192670732925691</v>
      </c>
      <c r="G3602" s="70">
        <f t="shared" si="431"/>
        <v>0</v>
      </c>
      <c r="H3602" s="70">
        <f>SUM(G$2085:$G3602)/($A3602-273.15)</f>
        <v>0</v>
      </c>
      <c r="I3602" s="70">
        <f t="shared" si="432"/>
        <v>0</v>
      </c>
      <c r="J3602" s="70">
        <f t="shared" si="433"/>
        <v>0</v>
      </c>
      <c r="K3602" s="70">
        <f t="shared" si="434"/>
        <v>0</v>
      </c>
      <c r="M3602" s="70">
        <f t="shared" si="435"/>
        <v>0</v>
      </c>
      <c r="N3602" s="70">
        <f>SUM($M$2085:M3602)/($A3602-273.15)</f>
        <v>0</v>
      </c>
      <c r="O3602" s="70">
        <f t="shared" si="436"/>
        <v>0</v>
      </c>
      <c r="P3602" s="70">
        <f t="shared" si="437"/>
        <v>0</v>
      </c>
      <c r="Q3602" s="70">
        <f t="shared" si="438"/>
        <v>0</v>
      </c>
      <c r="S3602" s="8" t="e">
        <f t="shared" si="439"/>
        <v>#DIV/0!</v>
      </c>
      <c r="U3602" s="8">
        <f t="shared" si="428"/>
        <v>35.717837252386872</v>
      </c>
      <c r="V3602" s="8">
        <f t="shared" si="440"/>
        <v>0</v>
      </c>
      <c r="W3602" s="70">
        <f>SUM($V$2085:V3602)/($A3602-273.15)</f>
        <v>0</v>
      </c>
      <c r="X3602" s="70">
        <f t="shared" si="441"/>
        <v>0</v>
      </c>
      <c r="Y3602" s="70">
        <f t="shared" si="442"/>
        <v>0</v>
      </c>
    </row>
    <row r="3603" spans="1:25" s="8" customFormat="1" x14ac:dyDescent="0.25">
      <c r="A3603" s="70">
        <f t="shared" si="443"/>
        <v>1792.15</v>
      </c>
      <c r="B3603" s="70">
        <f t="shared" ref="B3603:B3666" si="444">51.191+(2.69/1000)*$A3603-(180.201*100000)/$A3603/$A3603-(0.18*0.000001)*$A3603*$A3603</f>
        <v>49.823169850948084</v>
      </c>
      <c r="C3603" s="70">
        <f t="shared" si="430"/>
        <v>37.195580550154446</v>
      </c>
      <c r="D3603" s="70">
        <f t="shared" ref="D3603:D3666" si="445">36.84+(0.259/1000)*$A3603-(54.789*100000)/$A3603/$A3603-(0*0.000001)*$A3603*$A3603</f>
        <v>35.598301842143343</v>
      </c>
      <c r="E3603" s="70">
        <f t="shared" si="429"/>
        <v>37.195580550154446</v>
      </c>
      <c r="G3603" s="70">
        <f t="shared" si="431"/>
        <v>0</v>
      </c>
      <c r="H3603" s="70">
        <f>SUM(G$2085:$G3603)/($A3603-273.15)</f>
        <v>0</v>
      </c>
      <c r="I3603" s="70">
        <f t="shared" si="432"/>
        <v>0</v>
      </c>
      <c r="J3603" s="70">
        <f t="shared" si="433"/>
        <v>0</v>
      </c>
      <c r="K3603" s="70">
        <f t="shared" si="434"/>
        <v>0</v>
      </c>
      <c r="M3603" s="70">
        <f t="shared" si="435"/>
        <v>0</v>
      </c>
      <c r="N3603" s="70">
        <f>SUM($M$2085:M3603)/($A3603-273.15)</f>
        <v>0</v>
      </c>
      <c r="O3603" s="70">
        <f t="shared" si="436"/>
        <v>0</v>
      </c>
      <c r="P3603" s="70">
        <f t="shared" si="437"/>
        <v>0</v>
      </c>
      <c r="Q3603" s="70">
        <f t="shared" si="438"/>
        <v>0</v>
      </c>
      <c r="S3603" s="8" t="e">
        <f t="shared" si="439"/>
        <v>#DIV/0!</v>
      </c>
      <c r="U3603" s="8">
        <f t="shared" si="428"/>
        <v>35.719700253205673</v>
      </c>
      <c r="V3603" s="8">
        <f t="shared" si="440"/>
        <v>0</v>
      </c>
      <c r="W3603" s="70">
        <f>SUM($V$2085:V3603)/($A3603-273.15)</f>
        <v>0</v>
      </c>
      <c r="X3603" s="70">
        <f t="shared" si="441"/>
        <v>0</v>
      </c>
      <c r="Y3603" s="70">
        <f t="shared" si="442"/>
        <v>0</v>
      </c>
    </row>
    <row r="3604" spans="1:25" s="8" customFormat="1" x14ac:dyDescent="0.25">
      <c r="A3604" s="70">
        <f t="shared" si="443"/>
        <v>1793.15</v>
      </c>
      <c r="B3604" s="70">
        <f t="shared" si="444"/>
        <v>49.831470554619059</v>
      </c>
      <c r="C3604" s="70">
        <f t="shared" si="430"/>
        <v>37.19848943115057</v>
      </c>
      <c r="D3604" s="70">
        <f t="shared" si="445"/>
        <v>35.600462957801604</v>
      </c>
      <c r="E3604" s="70">
        <f t="shared" si="429"/>
        <v>37.19848943115057</v>
      </c>
      <c r="G3604" s="70">
        <f t="shared" si="431"/>
        <v>0</v>
      </c>
      <c r="H3604" s="70">
        <f>SUM(G$2085:$G3604)/($A3604-273.15)</f>
        <v>0</v>
      </c>
      <c r="I3604" s="70">
        <f t="shared" si="432"/>
        <v>0</v>
      </c>
      <c r="J3604" s="70">
        <f t="shared" si="433"/>
        <v>0</v>
      </c>
      <c r="K3604" s="70">
        <f t="shared" si="434"/>
        <v>0</v>
      </c>
      <c r="M3604" s="70">
        <f t="shared" si="435"/>
        <v>0</v>
      </c>
      <c r="N3604" s="70">
        <f>SUM($M$2085:M3604)/($A3604-273.15)</f>
        <v>0</v>
      </c>
      <c r="O3604" s="70">
        <f t="shared" si="436"/>
        <v>0</v>
      </c>
      <c r="P3604" s="70">
        <f t="shared" si="437"/>
        <v>0</v>
      </c>
      <c r="Q3604" s="70">
        <f t="shared" si="438"/>
        <v>0</v>
      </c>
      <c r="S3604" s="8" t="e">
        <f t="shared" si="439"/>
        <v>#DIV/0!</v>
      </c>
      <c r="U3604" s="8">
        <f t="shared" si="428"/>
        <v>35.721561724053366</v>
      </c>
      <c r="V3604" s="8">
        <f t="shared" si="440"/>
        <v>0</v>
      </c>
      <c r="W3604" s="70">
        <f>SUM($V$2085:V3604)/($A3604-273.15)</f>
        <v>0</v>
      </c>
      <c r="X3604" s="70">
        <f t="shared" si="441"/>
        <v>0</v>
      </c>
      <c r="Y3604" s="70">
        <f t="shared" si="442"/>
        <v>0</v>
      </c>
    </row>
    <row r="3605" spans="1:25" s="8" customFormat="1" x14ac:dyDescent="0.25">
      <c r="A3605" s="70">
        <f t="shared" si="443"/>
        <v>1794.15</v>
      </c>
      <c r="B3605" s="70">
        <f t="shared" si="444"/>
        <v>49.839760440445296</v>
      </c>
      <c r="C3605" s="70">
        <f t="shared" si="430"/>
        <v>37.201397376284575</v>
      </c>
      <c r="D3605" s="70">
        <f t="shared" si="445"/>
        <v>35.602620893816827</v>
      </c>
      <c r="E3605" s="70">
        <f t="shared" si="429"/>
        <v>37.201397376284575</v>
      </c>
      <c r="G3605" s="70">
        <f t="shared" si="431"/>
        <v>0</v>
      </c>
      <c r="H3605" s="70">
        <f>SUM(G$2085:$G3605)/($A3605-273.15)</f>
        <v>0</v>
      </c>
      <c r="I3605" s="70">
        <f t="shared" si="432"/>
        <v>0</v>
      </c>
      <c r="J3605" s="70">
        <f t="shared" si="433"/>
        <v>0</v>
      </c>
      <c r="K3605" s="70">
        <f t="shared" si="434"/>
        <v>0</v>
      </c>
      <c r="M3605" s="70">
        <f t="shared" si="435"/>
        <v>0</v>
      </c>
      <c r="N3605" s="70">
        <f>SUM($M$2085:M3605)/($A3605-273.15)</f>
        <v>0</v>
      </c>
      <c r="O3605" s="70">
        <f t="shared" si="436"/>
        <v>0</v>
      </c>
      <c r="P3605" s="70">
        <f t="shared" si="437"/>
        <v>0</v>
      </c>
      <c r="Q3605" s="70">
        <f t="shared" si="438"/>
        <v>0</v>
      </c>
      <c r="S3605" s="8" t="e">
        <f t="shared" si="439"/>
        <v>#DIV/0!</v>
      </c>
      <c r="U3605" s="8">
        <f t="shared" si="428"/>
        <v>35.723421667305857</v>
      </c>
      <c r="V3605" s="8">
        <f t="shared" si="440"/>
        <v>0</v>
      </c>
      <c r="W3605" s="70">
        <f>SUM($V$2085:V3605)/($A3605-273.15)</f>
        <v>0</v>
      </c>
      <c r="X3605" s="70">
        <f t="shared" si="441"/>
        <v>0</v>
      </c>
      <c r="Y3605" s="70">
        <f t="shared" si="442"/>
        <v>0</v>
      </c>
    </row>
    <row r="3606" spans="1:25" s="8" customFormat="1" x14ac:dyDescent="0.25">
      <c r="A3606" s="70">
        <f t="shared" si="443"/>
        <v>1795.15</v>
      </c>
      <c r="B3606" s="70">
        <f t="shared" si="444"/>
        <v>49.848039531722726</v>
      </c>
      <c r="C3606" s="70">
        <f t="shared" si="430"/>
        <v>37.204304385925937</v>
      </c>
      <c r="D3606" s="70">
        <f t="shared" si="445"/>
        <v>35.604775657272</v>
      </c>
      <c r="E3606" s="70">
        <f t="shared" si="429"/>
        <v>37.204304385925937</v>
      </c>
      <c r="G3606" s="70">
        <f t="shared" si="431"/>
        <v>0</v>
      </c>
      <c r="H3606" s="70">
        <f>SUM(G$2085:$G3606)/($A3606-273.15)</f>
        <v>0</v>
      </c>
      <c r="I3606" s="70">
        <f t="shared" si="432"/>
        <v>0</v>
      </c>
      <c r="J3606" s="70">
        <f t="shared" si="433"/>
        <v>0</v>
      </c>
      <c r="K3606" s="70">
        <f t="shared" si="434"/>
        <v>0</v>
      </c>
      <c r="M3606" s="70">
        <f t="shared" si="435"/>
        <v>0</v>
      </c>
      <c r="N3606" s="70">
        <f>SUM($M$2085:M3606)/($A3606-273.15)</f>
        <v>0</v>
      </c>
      <c r="O3606" s="70">
        <f t="shared" si="436"/>
        <v>0</v>
      </c>
      <c r="P3606" s="70">
        <f t="shared" si="437"/>
        <v>0</v>
      </c>
      <c r="Q3606" s="70">
        <f t="shared" si="438"/>
        <v>0</v>
      </c>
      <c r="S3606" s="8" t="e">
        <f t="shared" si="439"/>
        <v>#DIV/0!</v>
      </c>
      <c r="U3606" s="8">
        <f t="shared" si="428"/>
        <v>35.725280085332408</v>
      </c>
      <c r="V3606" s="8">
        <f t="shared" si="440"/>
        <v>0</v>
      </c>
      <c r="W3606" s="70">
        <f>SUM($V$2085:V3606)/($A3606-273.15)</f>
        <v>0</v>
      </c>
      <c r="X3606" s="70">
        <f t="shared" si="441"/>
        <v>0</v>
      </c>
      <c r="Y3606" s="70">
        <f t="shared" si="442"/>
        <v>0</v>
      </c>
    </row>
    <row r="3607" spans="1:25" s="8" customFormat="1" x14ac:dyDescent="0.25">
      <c r="A3607" s="70">
        <f t="shared" si="443"/>
        <v>1796.15</v>
      </c>
      <c r="B3607" s="70">
        <f t="shared" si="444"/>
        <v>49.856307851682494</v>
      </c>
      <c r="C3607" s="70">
        <f t="shared" si="430"/>
        <v>37.2072104604431</v>
      </c>
      <c r="D3607" s="70">
        <f t="shared" si="445"/>
        <v>35.606927255230403</v>
      </c>
      <c r="E3607" s="70">
        <f t="shared" si="429"/>
        <v>37.2072104604431</v>
      </c>
      <c r="G3607" s="70">
        <f t="shared" si="431"/>
        <v>0</v>
      </c>
      <c r="H3607" s="70">
        <f>SUM(G$2085:$G3607)/($A3607-273.15)</f>
        <v>0</v>
      </c>
      <c r="I3607" s="70">
        <f t="shared" si="432"/>
        <v>0</v>
      </c>
      <c r="J3607" s="70">
        <f t="shared" si="433"/>
        <v>0</v>
      </c>
      <c r="K3607" s="70">
        <f t="shared" si="434"/>
        <v>0</v>
      </c>
      <c r="M3607" s="70">
        <f t="shared" si="435"/>
        <v>0</v>
      </c>
      <c r="N3607" s="70">
        <f>SUM($M$2085:M3607)/($A3607-273.15)</f>
        <v>0</v>
      </c>
      <c r="O3607" s="70">
        <f t="shared" si="436"/>
        <v>0</v>
      </c>
      <c r="P3607" s="70">
        <f t="shared" si="437"/>
        <v>0</v>
      </c>
      <c r="Q3607" s="70">
        <f t="shared" si="438"/>
        <v>0</v>
      </c>
      <c r="S3607" s="8" t="e">
        <f t="shared" si="439"/>
        <v>#DIV/0!</v>
      </c>
      <c r="U3607" s="8">
        <f t="shared" si="428"/>
        <v>35.727136980495693</v>
      </c>
      <c r="V3607" s="8">
        <f t="shared" si="440"/>
        <v>0</v>
      </c>
      <c r="W3607" s="70">
        <f>SUM($V$2085:V3607)/($A3607-273.15)</f>
        <v>0</v>
      </c>
      <c r="X3607" s="70">
        <f t="shared" si="441"/>
        <v>0</v>
      </c>
      <c r="Y3607" s="70">
        <f t="shared" si="442"/>
        <v>0</v>
      </c>
    </row>
    <row r="3608" spans="1:25" s="8" customFormat="1" x14ac:dyDescent="0.25">
      <c r="A3608" s="70">
        <f t="shared" si="443"/>
        <v>1797.15</v>
      </c>
      <c r="B3608" s="70">
        <f t="shared" si="444"/>
        <v>49.864565423491086</v>
      </c>
      <c r="C3608" s="70">
        <f t="shared" si="430"/>
        <v>37.21011560020348</v>
      </c>
      <c r="D3608" s="70">
        <f t="shared" si="445"/>
        <v>35.609075694735658</v>
      </c>
      <c r="E3608" s="70">
        <f t="shared" si="429"/>
        <v>37.21011560020348</v>
      </c>
      <c r="G3608" s="70">
        <f t="shared" si="431"/>
        <v>0</v>
      </c>
      <c r="H3608" s="70">
        <f>SUM(G$2085:$G3608)/($A3608-273.15)</f>
        <v>0</v>
      </c>
      <c r="I3608" s="70">
        <f t="shared" si="432"/>
        <v>0</v>
      </c>
      <c r="J3608" s="70">
        <f t="shared" si="433"/>
        <v>0</v>
      </c>
      <c r="K3608" s="70">
        <f t="shared" si="434"/>
        <v>0</v>
      </c>
      <c r="M3608" s="70">
        <f t="shared" si="435"/>
        <v>0</v>
      </c>
      <c r="N3608" s="70">
        <f>SUM($M$2085:M3608)/($A3608-273.15)</f>
        <v>0</v>
      </c>
      <c r="O3608" s="70">
        <f t="shared" si="436"/>
        <v>0</v>
      </c>
      <c r="P3608" s="70">
        <f t="shared" si="437"/>
        <v>0</v>
      </c>
      <c r="Q3608" s="70">
        <f t="shared" si="438"/>
        <v>0</v>
      </c>
      <c r="S3608" s="8" t="e">
        <f t="shared" si="439"/>
        <v>#DIV/0!</v>
      </c>
      <c r="U3608" s="8">
        <f t="shared" si="428"/>
        <v>35.728992355151817</v>
      </c>
      <c r="V3608" s="8">
        <f t="shared" si="440"/>
        <v>0</v>
      </c>
      <c r="W3608" s="70">
        <f>SUM($V$2085:V3608)/($A3608-273.15)</f>
        <v>0</v>
      </c>
      <c r="X3608" s="70">
        <f t="shared" si="441"/>
        <v>0</v>
      </c>
      <c r="Y3608" s="70">
        <f t="shared" si="442"/>
        <v>0</v>
      </c>
    </row>
    <row r="3609" spans="1:25" s="8" customFormat="1" x14ac:dyDescent="0.25">
      <c r="A3609" s="70">
        <f t="shared" si="443"/>
        <v>1798.15</v>
      </c>
      <c r="B3609" s="70">
        <f t="shared" si="444"/>
        <v>49.872812270250613</v>
      </c>
      <c r="C3609" s="70">
        <f t="shared" si="430"/>
        <v>37.213019805573488</v>
      </c>
      <c r="D3609" s="70">
        <f t="shared" si="445"/>
        <v>35.61122098281183</v>
      </c>
      <c r="E3609" s="70">
        <f t="shared" si="429"/>
        <v>37.213019805573488</v>
      </c>
      <c r="G3609" s="70">
        <f t="shared" si="431"/>
        <v>0</v>
      </c>
      <c r="H3609" s="70">
        <f>SUM(G$2085:$G3609)/($A3609-273.15)</f>
        <v>0</v>
      </c>
      <c r="I3609" s="70">
        <f t="shared" si="432"/>
        <v>0</v>
      </c>
      <c r="J3609" s="70">
        <f t="shared" si="433"/>
        <v>0</v>
      </c>
      <c r="K3609" s="70">
        <f t="shared" si="434"/>
        <v>0</v>
      </c>
      <c r="M3609" s="70">
        <f t="shared" si="435"/>
        <v>0</v>
      </c>
      <c r="N3609" s="70">
        <f>SUM($M$2085:M3609)/($A3609-273.15)</f>
        <v>0</v>
      </c>
      <c r="O3609" s="70">
        <f t="shared" si="436"/>
        <v>0</v>
      </c>
      <c r="P3609" s="70">
        <f t="shared" si="437"/>
        <v>0</v>
      </c>
      <c r="Q3609" s="70">
        <f t="shared" si="438"/>
        <v>0</v>
      </c>
      <c r="S3609" s="8" t="e">
        <f t="shared" si="439"/>
        <v>#DIV/0!</v>
      </c>
      <c r="U3609" s="8">
        <f t="shared" si="428"/>
        <v>35.730846211650338</v>
      </c>
      <c r="V3609" s="8">
        <f t="shared" si="440"/>
        <v>0</v>
      </c>
      <c r="W3609" s="70">
        <f>SUM($V$2085:V3609)/($A3609-273.15)</f>
        <v>0</v>
      </c>
      <c r="X3609" s="70">
        <f t="shared" si="441"/>
        <v>0</v>
      </c>
      <c r="Y3609" s="70">
        <f t="shared" si="442"/>
        <v>0</v>
      </c>
    </row>
    <row r="3610" spans="1:25" s="8" customFormat="1" x14ac:dyDescent="0.25">
      <c r="A3610" s="70">
        <f t="shared" si="443"/>
        <v>1799.15</v>
      </c>
      <c r="B3610" s="70">
        <f t="shared" si="444"/>
        <v>49.881048414998993</v>
      </c>
      <c r="C3610" s="70">
        <f t="shared" si="430"/>
        <v>37.215923076918493</v>
      </c>
      <c r="D3610" s="70">
        <f t="shared" si="445"/>
        <v>35.613363126463447</v>
      </c>
      <c r="E3610" s="70">
        <f t="shared" si="429"/>
        <v>37.215923076918493</v>
      </c>
      <c r="G3610" s="70">
        <f t="shared" si="431"/>
        <v>0</v>
      </c>
      <c r="H3610" s="70">
        <f>SUM(G$2085:$G3610)/($A3610-273.15)</f>
        <v>0</v>
      </c>
      <c r="I3610" s="70">
        <f t="shared" si="432"/>
        <v>0</v>
      </c>
      <c r="J3610" s="70">
        <f t="shared" si="433"/>
        <v>0</v>
      </c>
      <c r="K3610" s="70">
        <f t="shared" si="434"/>
        <v>0</v>
      </c>
      <c r="M3610" s="70">
        <f t="shared" si="435"/>
        <v>0</v>
      </c>
      <c r="N3610" s="70">
        <f>SUM($M$2085:M3610)/($A3610-273.15)</f>
        <v>0</v>
      </c>
      <c r="O3610" s="70">
        <f t="shared" si="436"/>
        <v>0</v>
      </c>
      <c r="P3610" s="70">
        <f t="shared" si="437"/>
        <v>0</v>
      </c>
      <c r="Q3610" s="70">
        <f t="shared" si="438"/>
        <v>0</v>
      </c>
      <c r="S3610" s="8" t="e">
        <f t="shared" si="439"/>
        <v>#DIV/0!</v>
      </c>
      <c r="U3610" s="8">
        <f t="shared" si="428"/>
        <v>35.732698552334284</v>
      </c>
      <c r="V3610" s="8">
        <f t="shared" si="440"/>
        <v>0</v>
      </c>
      <c r="W3610" s="70">
        <f>SUM($V$2085:V3610)/($A3610-273.15)</f>
        <v>0</v>
      </c>
      <c r="X3610" s="70">
        <f t="shared" si="441"/>
        <v>0</v>
      </c>
      <c r="Y3610" s="70">
        <f t="shared" si="442"/>
        <v>0</v>
      </c>
    </row>
    <row r="3611" spans="1:25" s="8" customFormat="1" x14ac:dyDescent="0.25">
      <c r="A3611" s="70">
        <f t="shared" si="443"/>
        <v>1800.15</v>
      </c>
      <c r="B3611" s="70">
        <f t="shared" si="444"/>
        <v>49.889273880710178</v>
      </c>
      <c r="C3611" s="70">
        <f t="shared" si="430"/>
        <v>37.218825414602875</v>
      </c>
      <c r="D3611" s="70">
        <f t="shared" si="445"/>
        <v>35.615502132675601</v>
      </c>
      <c r="E3611" s="70">
        <f t="shared" si="429"/>
        <v>37.218825414602875</v>
      </c>
      <c r="G3611" s="70">
        <f t="shared" si="431"/>
        <v>0</v>
      </c>
      <c r="H3611" s="70">
        <f>SUM(G$2085:$G3611)/($A3611-273.15)</f>
        <v>0</v>
      </c>
      <c r="I3611" s="70">
        <f t="shared" si="432"/>
        <v>0</v>
      </c>
      <c r="J3611" s="70">
        <f t="shared" si="433"/>
        <v>0</v>
      </c>
      <c r="K3611" s="70">
        <f t="shared" si="434"/>
        <v>0</v>
      </c>
      <c r="M3611" s="70">
        <f t="shared" si="435"/>
        <v>0</v>
      </c>
      <c r="N3611" s="70">
        <f>SUM($M$2085:M3611)/($A3611-273.15)</f>
        <v>0</v>
      </c>
      <c r="O3611" s="70">
        <f t="shared" si="436"/>
        <v>0</v>
      </c>
      <c r="P3611" s="70">
        <f t="shared" si="437"/>
        <v>0</v>
      </c>
      <c r="Q3611" s="70">
        <f t="shared" si="438"/>
        <v>0</v>
      </c>
      <c r="S3611" s="8" t="e">
        <f t="shared" si="439"/>
        <v>#DIV/0!</v>
      </c>
      <c r="U3611" s="8">
        <f t="shared" si="428"/>
        <v>35.734549379540177</v>
      </c>
      <c r="V3611" s="8">
        <f t="shared" si="440"/>
        <v>0</v>
      </c>
      <c r="W3611" s="70">
        <f>SUM($V$2085:V3611)/($A3611-273.15)</f>
        <v>0</v>
      </c>
      <c r="X3611" s="70">
        <f t="shared" si="441"/>
        <v>0</v>
      </c>
      <c r="Y3611" s="70">
        <f t="shared" si="442"/>
        <v>0</v>
      </c>
    </row>
    <row r="3612" spans="1:25" s="8" customFormat="1" x14ac:dyDescent="0.25">
      <c r="A3612" s="70">
        <f t="shared" si="443"/>
        <v>1801.15</v>
      </c>
      <c r="B3612" s="70">
        <f t="shared" si="444"/>
        <v>49.897488690294352</v>
      </c>
      <c r="C3612" s="70">
        <f t="shared" si="430"/>
        <v>37.22172681899</v>
      </c>
      <c r="D3612" s="70">
        <f t="shared" si="445"/>
        <v>35.617638008413991</v>
      </c>
      <c r="E3612" s="70">
        <f t="shared" si="429"/>
        <v>37.22172681899</v>
      </c>
      <c r="G3612" s="70">
        <f t="shared" si="431"/>
        <v>0</v>
      </c>
      <c r="H3612" s="70">
        <f>SUM(G$2085:$G3612)/($A3612-273.15)</f>
        <v>0</v>
      </c>
      <c r="I3612" s="70">
        <f t="shared" si="432"/>
        <v>0</v>
      </c>
      <c r="J3612" s="70">
        <f t="shared" si="433"/>
        <v>0</v>
      </c>
      <c r="K3612" s="70">
        <f t="shared" si="434"/>
        <v>0</v>
      </c>
      <c r="M3612" s="70">
        <f t="shared" si="435"/>
        <v>0</v>
      </c>
      <c r="N3612" s="70">
        <f>SUM($M$2085:M3612)/($A3612-273.15)</f>
        <v>0</v>
      </c>
      <c r="O3612" s="70">
        <f t="shared" si="436"/>
        <v>0</v>
      </c>
      <c r="P3612" s="70">
        <f t="shared" si="437"/>
        <v>0</v>
      </c>
      <c r="Q3612" s="70">
        <f t="shared" si="438"/>
        <v>0</v>
      </c>
      <c r="S3612" s="8" t="e">
        <f t="shared" si="439"/>
        <v>#DIV/0!</v>
      </c>
      <c r="U3612" s="8">
        <f t="shared" si="428"/>
        <v>35.736398695598048</v>
      </c>
      <c r="V3612" s="8">
        <f t="shared" si="440"/>
        <v>0</v>
      </c>
      <c r="W3612" s="70">
        <f>SUM($V$2085:V3612)/($A3612-273.15)</f>
        <v>0</v>
      </c>
      <c r="X3612" s="70">
        <f t="shared" si="441"/>
        <v>0</v>
      </c>
      <c r="Y3612" s="70">
        <f t="shared" si="442"/>
        <v>0</v>
      </c>
    </row>
    <row r="3613" spans="1:25" s="8" customFormat="1" x14ac:dyDescent="0.25">
      <c r="A3613" s="70">
        <f t="shared" si="443"/>
        <v>1802.15</v>
      </c>
      <c r="B3613" s="70">
        <f t="shared" si="444"/>
        <v>49.905692866598152</v>
      </c>
      <c r="C3613" s="70">
        <f t="shared" si="430"/>
        <v>37.224627290442193</v>
      </c>
      <c r="D3613" s="70">
        <f t="shared" si="445"/>
        <v>35.619770760624995</v>
      </c>
      <c r="E3613" s="70">
        <f t="shared" si="429"/>
        <v>37.224627290442193</v>
      </c>
      <c r="G3613" s="70">
        <f t="shared" si="431"/>
        <v>0</v>
      </c>
      <c r="H3613" s="70">
        <f>SUM(G$2085:$G3613)/($A3613-273.15)</f>
        <v>0</v>
      </c>
      <c r="I3613" s="70">
        <f t="shared" si="432"/>
        <v>0</v>
      </c>
      <c r="J3613" s="70">
        <f t="shared" si="433"/>
        <v>0</v>
      </c>
      <c r="K3613" s="70">
        <f t="shared" si="434"/>
        <v>0</v>
      </c>
      <c r="M3613" s="70">
        <f t="shared" si="435"/>
        <v>0</v>
      </c>
      <c r="N3613" s="70">
        <f>SUM($M$2085:M3613)/($A3613-273.15)</f>
        <v>0</v>
      </c>
      <c r="O3613" s="70">
        <f t="shared" si="436"/>
        <v>0</v>
      </c>
      <c r="P3613" s="70">
        <f t="shared" si="437"/>
        <v>0</v>
      </c>
      <c r="Q3613" s="70">
        <f t="shared" si="438"/>
        <v>0</v>
      </c>
      <c r="S3613" s="8" t="e">
        <f t="shared" si="439"/>
        <v>#DIV/0!</v>
      </c>
      <c r="U3613" s="8">
        <f t="shared" si="428"/>
        <v>35.738246502831487</v>
      </c>
      <c r="V3613" s="8">
        <f t="shared" si="440"/>
        <v>0</v>
      </c>
      <c r="W3613" s="70">
        <f>SUM($V$2085:V3613)/($A3613-273.15)</f>
        <v>0</v>
      </c>
      <c r="X3613" s="70">
        <f t="shared" si="441"/>
        <v>0</v>
      </c>
      <c r="Y3613" s="70">
        <f t="shared" si="442"/>
        <v>0</v>
      </c>
    </row>
    <row r="3614" spans="1:25" s="8" customFormat="1" x14ac:dyDescent="0.25">
      <c r="A3614" s="70">
        <f t="shared" si="443"/>
        <v>1803.15</v>
      </c>
      <c r="B3614" s="70">
        <f t="shared" si="444"/>
        <v>49.913886432404901</v>
      </c>
      <c r="C3614" s="70">
        <f t="shared" si="430"/>
        <v>37.227526829320823</v>
      </c>
      <c r="D3614" s="70">
        <f t="shared" si="445"/>
        <v>35.621900396235738</v>
      </c>
      <c r="E3614" s="70">
        <f t="shared" si="429"/>
        <v>37.227526829320823</v>
      </c>
      <c r="G3614" s="70">
        <f t="shared" si="431"/>
        <v>0</v>
      </c>
      <c r="H3614" s="70">
        <f>SUM(G$2085:$G3614)/($A3614-273.15)</f>
        <v>0</v>
      </c>
      <c r="I3614" s="70">
        <f t="shared" si="432"/>
        <v>0</v>
      </c>
      <c r="J3614" s="70">
        <f t="shared" si="433"/>
        <v>0</v>
      </c>
      <c r="K3614" s="70">
        <f t="shared" si="434"/>
        <v>0</v>
      </c>
      <c r="M3614" s="70">
        <f t="shared" si="435"/>
        <v>0</v>
      </c>
      <c r="N3614" s="70">
        <f>SUM($M$2085:M3614)/($A3614-273.15)</f>
        <v>0</v>
      </c>
      <c r="O3614" s="70">
        <f t="shared" si="436"/>
        <v>0</v>
      </c>
      <c r="P3614" s="70">
        <f t="shared" si="437"/>
        <v>0</v>
      </c>
      <c r="Q3614" s="70">
        <f t="shared" si="438"/>
        <v>0</v>
      </c>
      <c r="S3614" s="8" t="e">
        <f t="shared" si="439"/>
        <v>#DIV/0!</v>
      </c>
      <c r="U3614" s="8">
        <f t="shared" si="428"/>
        <v>35.740092803557616</v>
      </c>
      <c r="V3614" s="8">
        <f t="shared" si="440"/>
        <v>0</v>
      </c>
      <c r="W3614" s="70">
        <f>SUM($V$2085:V3614)/($A3614-273.15)</f>
        <v>0</v>
      </c>
      <c r="X3614" s="70">
        <f t="shared" si="441"/>
        <v>0</v>
      </c>
      <c r="Y3614" s="70">
        <f t="shared" si="442"/>
        <v>0</v>
      </c>
    </row>
    <row r="3615" spans="1:25" s="8" customFormat="1" x14ac:dyDescent="0.25">
      <c r="A3615" s="70">
        <f t="shared" si="443"/>
        <v>1804.15</v>
      </c>
      <c r="B3615" s="70">
        <f t="shared" si="444"/>
        <v>49.92206941043478</v>
      </c>
      <c r="C3615" s="70">
        <f t="shared" si="430"/>
        <v>37.230425435986213</v>
      </c>
      <c r="D3615" s="70">
        <f t="shared" si="445"/>
        <v>35.624026922154158</v>
      </c>
      <c r="E3615" s="70">
        <f t="shared" si="429"/>
        <v>37.230425435986213</v>
      </c>
      <c r="G3615" s="70">
        <f t="shared" si="431"/>
        <v>0</v>
      </c>
      <c r="H3615" s="70">
        <f>SUM(G$2085:$G3615)/($A3615-273.15)</f>
        <v>0</v>
      </c>
      <c r="I3615" s="70">
        <f t="shared" si="432"/>
        <v>0</v>
      </c>
      <c r="J3615" s="70">
        <f t="shared" si="433"/>
        <v>0</v>
      </c>
      <c r="K3615" s="70">
        <f t="shared" si="434"/>
        <v>0</v>
      </c>
      <c r="M3615" s="70">
        <f t="shared" si="435"/>
        <v>0</v>
      </c>
      <c r="N3615" s="70">
        <f>SUM($M$2085:M3615)/($A3615-273.15)</f>
        <v>0</v>
      </c>
      <c r="O3615" s="70">
        <f t="shared" si="436"/>
        <v>0</v>
      </c>
      <c r="P3615" s="70">
        <f t="shared" si="437"/>
        <v>0</v>
      </c>
      <c r="Q3615" s="70">
        <f t="shared" si="438"/>
        <v>0</v>
      </c>
      <c r="S3615" s="8" t="e">
        <f t="shared" si="439"/>
        <v>#DIV/0!</v>
      </c>
      <c r="U3615" s="8">
        <f t="shared" si="428"/>
        <v>35.741937600087148</v>
      </c>
      <c r="V3615" s="8">
        <f t="shared" si="440"/>
        <v>0</v>
      </c>
      <c r="W3615" s="70">
        <f>SUM($V$2085:V3615)/($A3615-273.15)</f>
        <v>0</v>
      </c>
      <c r="X3615" s="70">
        <f t="shared" si="441"/>
        <v>0</v>
      </c>
      <c r="Y3615" s="70">
        <f t="shared" si="442"/>
        <v>0</v>
      </c>
    </row>
    <row r="3616" spans="1:25" s="8" customFormat="1" x14ac:dyDescent="0.25">
      <c r="A3616" s="70">
        <f t="shared" si="443"/>
        <v>1805.15</v>
      </c>
      <c r="B3616" s="70">
        <f t="shared" si="444"/>
        <v>49.930241823345064</v>
      </c>
      <c r="C3616" s="70">
        <f t="shared" si="430"/>
        <v>37.233323110797727</v>
      </c>
      <c r="D3616" s="70">
        <f t="shared" si="445"/>
        <v>35.626150345269053</v>
      </c>
      <c r="E3616" s="70">
        <f t="shared" si="429"/>
        <v>37.233323110797727</v>
      </c>
      <c r="G3616" s="70">
        <f t="shared" si="431"/>
        <v>0</v>
      </c>
      <c r="H3616" s="70">
        <f>SUM(G$2085:$G3616)/($A3616-273.15)</f>
        <v>0</v>
      </c>
      <c r="I3616" s="70">
        <f t="shared" si="432"/>
        <v>0</v>
      </c>
      <c r="J3616" s="70">
        <f t="shared" si="433"/>
        <v>0</v>
      </c>
      <c r="K3616" s="70">
        <f t="shared" si="434"/>
        <v>0</v>
      </c>
      <c r="M3616" s="70">
        <f t="shared" si="435"/>
        <v>0</v>
      </c>
      <c r="N3616" s="70">
        <f>SUM($M$2085:M3616)/($A3616-273.15)</f>
        <v>0</v>
      </c>
      <c r="O3616" s="70">
        <f t="shared" si="436"/>
        <v>0</v>
      </c>
      <c r="P3616" s="70">
        <f t="shared" si="437"/>
        <v>0</v>
      </c>
      <c r="Q3616" s="70">
        <f t="shared" si="438"/>
        <v>0</v>
      </c>
      <c r="S3616" s="8" t="e">
        <f t="shared" si="439"/>
        <v>#DIV/0!</v>
      </c>
      <c r="U3616" s="8">
        <f t="shared" si="428"/>
        <v>35.743780894724402</v>
      </c>
      <c r="V3616" s="8">
        <f t="shared" si="440"/>
        <v>0</v>
      </c>
      <c r="W3616" s="70">
        <f>SUM($V$2085:V3616)/($A3616-273.15)</f>
        <v>0</v>
      </c>
      <c r="X3616" s="70">
        <f t="shared" si="441"/>
        <v>0</v>
      </c>
      <c r="Y3616" s="70">
        <f t="shared" si="442"/>
        <v>0</v>
      </c>
    </row>
    <row r="3617" spans="1:25" s="8" customFormat="1" x14ac:dyDescent="0.25">
      <c r="A3617" s="70">
        <f t="shared" si="443"/>
        <v>1806.15</v>
      </c>
      <c r="B3617" s="70">
        <f t="shared" si="444"/>
        <v>49.938403693730308</v>
      </c>
      <c r="C3617" s="70">
        <f t="shared" si="430"/>
        <v>37.236219854113706</v>
      </c>
      <c r="D3617" s="70">
        <f t="shared" si="445"/>
        <v>35.628270672450164</v>
      </c>
      <c r="E3617" s="70">
        <f t="shared" si="429"/>
        <v>37.236219854113706</v>
      </c>
      <c r="G3617" s="70">
        <f t="shared" si="431"/>
        <v>0</v>
      </c>
      <c r="H3617" s="70">
        <f>SUM(G$2085:$G3617)/($A3617-273.15)</f>
        <v>0</v>
      </c>
      <c r="I3617" s="70">
        <f t="shared" si="432"/>
        <v>0</v>
      </c>
      <c r="J3617" s="70">
        <f t="shared" si="433"/>
        <v>0</v>
      </c>
      <c r="K3617" s="70">
        <f t="shared" si="434"/>
        <v>0</v>
      </c>
      <c r="M3617" s="70">
        <f t="shared" si="435"/>
        <v>0</v>
      </c>
      <c r="N3617" s="70">
        <f>SUM($M$2085:M3617)/($A3617-273.15)</f>
        <v>0</v>
      </c>
      <c r="O3617" s="70">
        <f t="shared" si="436"/>
        <v>0</v>
      </c>
      <c r="P3617" s="70">
        <f t="shared" si="437"/>
        <v>0</v>
      </c>
      <c r="Q3617" s="70">
        <f t="shared" si="438"/>
        <v>0</v>
      </c>
      <c r="S3617" s="8" t="e">
        <f t="shared" si="439"/>
        <v>#DIV/0!</v>
      </c>
      <c r="U3617" s="8">
        <f t="shared" ref="U3617:U3680" si="446">33.349+(2.057/1000)*$A3617-(18.327*100000)/$A3617/$A3617-(0.232*0.000001)*$A3617*$A3617</f>
        <v>35.745622689767302</v>
      </c>
      <c r="V3617" s="8">
        <f t="shared" si="440"/>
        <v>0</v>
      </c>
      <c r="W3617" s="70">
        <f>SUM($V$2085:V3617)/($A3617-273.15)</f>
        <v>0</v>
      </c>
      <c r="X3617" s="70">
        <f t="shared" si="441"/>
        <v>0</v>
      </c>
      <c r="Y3617" s="70">
        <f t="shared" si="442"/>
        <v>0</v>
      </c>
    </row>
    <row r="3618" spans="1:25" s="8" customFormat="1" x14ac:dyDescent="0.25">
      <c r="A3618" s="70">
        <f t="shared" si="443"/>
        <v>1807.15</v>
      </c>
      <c r="B3618" s="70">
        <f t="shared" si="444"/>
        <v>49.946555044122583</v>
      </c>
      <c r="C3618" s="70">
        <f t="shared" si="430"/>
        <v>37.239115666291511</v>
      </c>
      <c r="D3618" s="70">
        <f t="shared" si="445"/>
        <v>35.630387910548222</v>
      </c>
      <c r="E3618" s="70">
        <f t="shared" si="429"/>
        <v>37.239115666291511</v>
      </c>
      <c r="G3618" s="70">
        <f t="shared" si="431"/>
        <v>0</v>
      </c>
      <c r="H3618" s="70">
        <f>SUM(G$2085:$G3618)/($A3618-273.15)</f>
        <v>0</v>
      </c>
      <c r="I3618" s="70">
        <f t="shared" si="432"/>
        <v>0</v>
      </c>
      <c r="J3618" s="70">
        <f t="shared" si="433"/>
        <v>0</v>
      </c>
      <c r="K3618" s="70">
        <f t="shared" si="434"/>
        <v>0</v>
      </c>
      <c r="M3618" s="70">
        <f t="shared" si="435"/>
        <v>0</v>
      </c>
      <c r="N3618" s="70">
        <f>SUM($M$2085:M3618)/($A3618-273.15)</f>
        <v>0</v>
      </c>
      <c r="O3618" s="70">
        <f t="shared" si="436"/>
        <v>0</v>
      </c>
      <c r="P3618" s="70">
        <f t="shared" si="437"/>
        <v>0</v>
      </c>
      <c r="Q3618" s="70">
        <f t="shared" si="438"/>
        <v>0</v>
      </c>
      <c r="S3618" s="8" t="e">
        <f t="shared" si="439"/>
        <v>#DIV/0!</v>
      </c>
      <c r="U3618" s="8">
        <f t="shared" si="446"/>
        <v>35.747462987507454</v>
      </c>
      <c r="V3618" s="8">
        <f t="shared" si="440"/>
        <v>0</v>
      </c>
      <c r="W3618" s="70">
        <f>SUM($V$2085:V3618)/($A3618-273.15)</f>
        <v>0</v>
      </c>
      <c r="X3618" s="70">
        <f t="shared" si="441"/>
        <v>0</v>
      </c>
      <c r="Y3618" s="70">
        <f t="shared" si="442"/>
        <v>0</v>
      </c>
    </row>
    <row r="3619" spans="1:25" s="8" customFormat="1" x14ac:dyDescent="0.25">
      <c r="A3619" s="70">
        <f t="shared" si="443"/>
        <v>1808.15</v>
      </c>
      <c r="B3619" s="70">
        <f t="shared" si="444"/>
        <v>49.954695896991687</v>
      </c>
      <c r="C3619" s="70">
        <f t="shared" si="430"/>
        <v>37.242010547687521</v>
      </c>
      <c r="D3619" s="70">
        <f t="shared" si="445"/>
        <v>35.632502066395034</v>
      </c>
      <c r="E3619" s="70">
        <f t="shared" si="429"/>
        <v>37.242010547687521</v>
      </c>
      <c r="G3619" s="70">
        <f t="shared" si="431"/>
        <v>0</v>
      </c>
      <c r="H3619" s="70">
        <f>SUM(G$2085:$G3619)/($A3619-273.15)</f>
        <v>0</v>
      </c>
      <c r="I3619" s="70">
        <f t="shared" si="432"/>
        <v>0</v>
      </c>
      <c r="J3619" s="70">
        <f t="shared" si="433"/>
        <v>0</v>
      </c>
      <c r="K3619" s="70">
        <f t="shared" si="434"/>
        <v>0</v>
      </c>
      <c r="M3619" s="70">
        <f t="shared" si="435"/>
        <v>0</v>
      </c>
      <c r="N3619" s="70">
        <f>SUM($M$2085:M3619)/($A3619-273.15)</f>
        <v>0</v>
      </c>
      <c r="O3619" s="70">
        <f t="shared" si="436"/>
        <v>0</v>
      </c>
      <c r="P3619" s="70">
        <f t="shared" si="437"/>
        <v>0</v>
      </c>
      <c r="Q3619" s="70">
        <f t="shared" si="438"/>
        <v>0</v>
      </c>
      <c r="S3619" s="8" t="e">
        <f t="shared" si="439"/>
        <v>#DIV/0!</v>
      </c>
      <c r="U3619" s="8">
        <f t="shared" si="446"/>
        <v>35.749301790230085</v>
      </c>
      <c r="V3619" s="8">
        <f t="shared" si="440"/>
        <v>0</v>
      </c>
      <c r="W3619" s="70">
        <f>SUM($V$2085:V3619)/($A3619-273.15)</f>
        <v>0</v>
      </c>
      <c r="X3619" s="70">
        <f t="shared" si="441"/>
        <v>0</v>
      </c>
      <c r="Y3619" s="70">
        <f t="shared" si="442"/>
        <v>0</v>
      </c>
    </row>
    <row r="3620" spans="1:25" s="8" customFormat="1" x14ac:dyDescent="0.25">
      <c r="A3620" s="70">
        <f t="shared" si="443"/>
        <v>1809.15</v>
      </c>
      <c r="B3620" s="70">
        <f t="shared" si="444"/>
        <v>49.962826274745296</v>
      </c>
      <c r="C3620" s="70">
        <f t="shared" si="430"/>
        <v>37.244904498657107</v>
      </c>
      <c r="D3620" s="70">
        <f t="shared" si="445"/>
        <v>35.634613146803517</v>
      </c>
      <c r="E3620" s="70">
        <f t="shared" si="429"/>
        <v>37.244904498657107</v>
      </c>
      <c r="G3620" s="70">
        <f t="shared" si="431"/>
        <v>0</v>
      </c>
      <c r="H3620" s="70">
        <f>SUM(G$2085:$G3620)/($A3620-273.15)</f>
        <v>0</v>
      </c>
      <c r="I3620" s="70">
        <f t="shared" si="432"/>
        <v>0</v>
      </c>
      <c r="J3620" s="70">
        <f t="shared" si="433"/>
        <v>0</v>
      </c>
      <c r="K3620" s="70">
        <f t="shared" si="434"/>
        <v>0</v>
      </c>
      <c r="M3620" s="70">
        <f t="shared" si="435"/>
        <v>0</v>
      </c>
      <c r="N3620" s="70">
        <f>SUM($M$2085:M3620)/($A3620-273.15)</f>
        <v>0</v>
      </c>
      <c r="O3620" s="70">
        <f t="shared" si="436"/>
        <v>0</v>
      </c>
      <c r="P3620" s="70">
        <f t="shared" si="437"/>
        <v>0</v>
      </c>
      <c r="Q3620" s="70">
        <f t="shared" si="438"/>
        <v>0</v>
      </c>
      <c r="S3620" s="8" t="e">
        <f t="shared" si="439"/>
        <v>#DIV/0!</v>
      </c>
      <c r="U3620" s="8">
        <f t="shared" si="446"/>
        <v>35.751139100214125</v>
      </c>
      <c r="V3620" s="8">
        <f t="shared" si="440"/>
        <v>0</v>
      </c>
      <c r="W3620" s="70">
        <f>SUM($V$2085:V3620)/($A3620-273.15)</f>
        <v>0</v>
      </c>
      <c r="X3620" s="70">
        <f t="shared" si="441"/>
        <v>0</v>
      </c>
      <c r="Y3620" s="70">
        <f t="shared" si="442"/>
        <v>0</v>
      </c>
    </row>
    <row r="3621" spans="1:25" s="8" customFormat="1" x14ac:dyDescent="0.25">
      <c r="A3621" s="70">
        <f t="shared" si="443"/>
        <v>1810.15</v>
      </c>
      <c r="B3621" s="70">
        <f t="shared" si="444"/>
        <v>49.970946199729241</v>
      </c>
      <c r="C3621" s="70">
        <f t="shared" si="430"/>
        <v>37.247797519554695</v>
      </c>
      <c r="D3621" s="70">
        <f t="shared" si="445"/>
        <v>35.636721158567774</v>
      </c>
      <c r="E3621" s="70">
        <f t="shared" ref="E3621:E3684" si="447">31.012+(4.19/1000)*$A3621-(2.858*100000)/$A3621/$A3621-(0.385*0.000001)*$A3621*$A3621</f>
        <v>37.247797519554695</v>
      </c>
      <c r="G3621" s="70">
        <f t="shared" si="431"/>
        <v>0</v>
      </c>
      <c r="H3621" s="70">
        <f>SUM(G$2085:$G3621)/($A3621-273.15)</f>
        <v>0</v>
      </c>
      <c r="I3621" s="70">
        <f t="shared" si="432"/>
        <v>0</v>
      </c>
      <c r="J3621" s="70">
        <f t="shared" si="433"/>
        <v>0</v>
      </c>
      <c r="K3621" s="70">
        <f t="shared" si="434"/>
        <v>0</v>
      </c>
      <c r="M3621" s="70">
        <f t="shared" si="435"/>
        <v>0</v>
      </c>
      <c r="N3621" s="70">
        <f>SUM($M$2085:M3621)/($A3621-273.15)</f>
        <v>0</v>
      </c>
      <c r="O3621" s="70">
        <f t="shared" si="436"/>
        <v>0</v>
      </c>
      <c r="P3621" s="70">
        <f t="shared" si="437"/>
        <v>0</v>
      </c>
      <c r="Q3621" s="70">
        <f t="shared" si="438"/>
        <v>0</v>
      </c>
      <c r="S3621" s="8" t="e">
        <f t="shared" si="439"/>
        <v>#DIV/0!</v>
      </c>
      <c r="U3621" s="8">
        <f t="shared" si="446"/>
        <v>35.752974919732225</v>
      </c>
      <c r="V3621" s="8">
        <f t="shared" si="440"/>
        <v>0</v>
      </c>
      <c r="W3621" s="70">
        <f>SUM($V$2085:V3621)/($A3621-273.15)</f>
        <v>0</v>
      </c>
      <c r="X3621" s="70">
        <f t="shared" si="441"/>
        <v>0</v>
      </c>
      <c r="Y3621" s="70">
        <f t="shared" si="442"/>
        <v>0</v>
      </c>
    </row>
    <row r="3622" spans="1:25" s="8" customFormat="1" x14ac:dyDescent="0.25">
      <c r="A3622" s="70">
        <f t="shared" si="443"/>
        <v>1811.15</v>
      </c>
      <c r="B3622" s="70">
        <f t="shared" si="444"/>
        <v>49.979055694227668</v>
      </c>
      <c r="C3622" s="70">
        <f t="shared" ref="C3622:C3685" si="448">31.012+(4.19/1000)*$A3622-(2.858*100000)/$A3622/$A3622-(0.385*0.000001)*$A3622*$A3622</f>
        <v>37.250689610733694</v>
      </c>
      <c r="D3622" s="70">
        <f t="shared" si="445"/>
        <v>35.638826108463171</v>
      </c>
      <c r="E3622" s="70">
        <f t="shared" si="447"/>
        <v>37.250689610733694</v>
      </c>
      <c r="G3622" s="70">
        <f t="shared" ref="G3622:G3685" si="449">($I$2039*$B3622+$I$2040*$C3622+$I$2041*$D3622)</f>
        <v>0</v>
      </c>
      <c r="H3622" s="70">
        <f>SUM(G$2085:$G3622)/($A3622-273.15)</f>
        <v>0</v>
      </c>
      <c r="I3622" s="70">
        <f t="shared" ref="I3622:I3685" si="450">H3622*($A3622-273.15)*0.000001</f>
        <v>0</v>
      </c>
      <c r="J3622" s="70">
        <f t="shared" ref="J3622:J3685" si="451">$N$2039-I3622</f>
        <v>0</v>
      </c>
      <c r="K3622" s="70">
        <f t="shared" ref="K3622:K3685" si="452">IF(AND(J3622&gt;0,J3623&lt;0),A3622-273.15,0)</f>
        <v>0</v>
      </c>
      <c r="M3622" s="70">
        <f t="shared" ref="M3622:M3685" si="453">($K$2050*$B3622+$K$2049*$C3622+$K$2048*$D3622+$K$2047*$E3622)</f>
        <v>0</v>
      </c>
      <c r="N3622" s="70">
        <f>SUM($M$2085:M3622)/($A3622-273.15)</f>
        <v>0</v>
      </c>
      <c r="O3622" s="70">
        <f t="shared" ref="O3622:O3685" si="454">N3622*($A3622-273.15)*0.000001</f>
        <v>0</v>
      </c>
      <c r="P3622" s="70">
        <f t="shared" ref="P3622:P3685" si="455">$N$2039-O3622</f>
        <v>0</v>
      </c>
      <c r="Q3622" s="70">
        <f t="shared" ref="Q3622:Q3685" si="456">IF(AND(P3622&gt;0,P3623&lt;0),A3622-273.15,0)</f>
        <v>0</v>
      </c>
      <c r="S3622" s="8" t="e">
        <f t="shared" ref="S3622:S3685" si="457">IF($P$2050-$A3622=0,$O3622,0)</f>
        <v>#DIV/0!</v>
      </c>
      <c r="U3622" s="8">
        <f t="shared" si="446"/>
        <v>35.754809251050744</v>
      </c>
      <c r="V3622" s="8">
        <f t="shared" ref="V3622:V3685" si="458">($L$2071*$B3622+$L$2072*$C3622+$L$2070*$D3622+$L$2073*$U3622)</f>
        <v>0</v>
      </c>
      <c r="W3622" s="70">
        <f>SUM($V$2085:V3622)/($A3622-273.15)</f>
        <v>0</v>
      </c>
      <c r="X3622" s="70">
        <f t="shared" ref="X3622:X3685" si="459">W3622*($A3622-273.15)*0.000001</f>
        <v>0</v>
      </c>
      <c r="Y3622" s="70">
        <f t="shared" ref="Y3622:Y3685" si="460">$N$2039-X3622</f>
        <v>0</v>
      </c>
    </row>
    <row r="3623" spans="1:25" s="8" customFormat="1" x14ac:dyDescent="0.25">
      <c r="A3623" s="70">
        <f t="shared" ref="A3623:A3686" si="461">A3622+1</f>
        <v>1812.15</v>
      </c>
      <c r="B3623" s="70">
        <f t="shared" si="444"/>
        <v>49.987154780463236</v>
      </c>
      <c r="C3623" s="70">
        <f t="shared" si="448"/>
        <v>37.253580772546577</v>
      </c>
      <c r="D3623" s="70">
        <f t="shared" si="445"/>
        <v>35.640928003246366</v>
      </c>
      <c r="E3623" s="70">
        <f t="shared" si="447"/>
        <v>37.253580772546577</v>
      </c>
      <c r="G3623" s="70">
        <f t="shared" si="449"/>
        <v>0</v>
      </c>
      <c r="H3623" s="70">
        <f>SUM(G$2085:$G3623)/($A3623-273.15)</f>
        <v>0</v>
      </c>
      <c r="I3623" s="70">
        <f t="shared" si="450"/>
        <v>0</v>
      </c>
      <c r="J3623" s="70">
        <f t="shared" si="451"/>
        <v>0</v>
      </c>
      <c r="K3623" s="70">
        <f t="shared" si="452"/>
        <v>0</v>
      </c>
      <c r="M3623" s="70">
        <f t="shared" si="453"/>
        <v>0</v>
      </c>
      <c r="N3623" s="70">
        <f>SUM($M$2085:M3623)/($A3623-273.15)</f>
        <v>0</v>
      </c>
      <c r="O3623" s="70">
        <f t="shared" si="454"/>
        <v>0</v>
      </c>
      <c r="P3623" s="70">
        <f t="shared" si="455"/>
        <v>0</v>
      </c>
      <c r="Q3623" s="70">
        <f t="shared" si="456"/>
        <v>0</v>
      </c>
      <c r="S3623" s="8" t="e">
        <f t="shared" si="457"/>
        <v>#DIV/0!</v>
      </c>
      <c r="U3623" s="8">
        <f t="shared" si="446"/>
        <v>35.7566420964298</v>
      </c>
      <c r="V3623" s="8">
        <f t="shared" si="458"/>
        <v>0</v>
      </c>
      <c r="W3623" s="70">
        <f>SUM($V$2085:V3623)/($A3623-273.15)</f>
        <v>0</v>
      </c>
      <c r="X3623" s="70">
        <f t="shared" si="459"/>
        <v>0</v>
      </c>
      <c r="Y3623" s="70">
        <f t="shared" si="460"/>
        <v>0</v>
      </c>
    </row>
    <row r="3624" spans="1:25" s="8" customFormat="1" x14ac:dyDescent="0.25">
      <c r="A3624" s="70">
        <f t="shared" si="461"/>
        <v>1813.15</v>
      </c>
      <c r="B3624" s="70">
        <f t="shared" si="444"/>
        <v>49.995243480597374</v>
      </c>
      <c r="C3624" s="70">
        <f t="shared" si="448"/>
        <v>37.256471005344814</v>
      </c>
      <c r="D3624" s="70">
        <f t="shared" si="445"/>
        <v>35.643026849655406</v>
      </c>
      <c r="E3624" s="70">
        <f t="shared" si="447"/>
        <v>37.256471005344814</v>
      </c>
      <c r="G3624" s="70">
        <f t="shared" si="449"/>
        <v>0</v>
      </c>
      <c r="H3624" s="70">
        <f>SUM(G$2085:$G3624)/($A3624-273.15)</f>
        <v>0</v>
      </c>
      <c r="I3624" s="70">
        <f t="shared" si="450"/>
        <v>0</v>
      </c>
      <c r="J3624" s="70">
        <f t="shared" si="451"/>
        <v>0</v>
      </c>
      <c r="K3624" s="70">
        <f t="shared" si="452"/>
        <v>0</v>
      </c>
      <c r="M3624" s="70">
        <f t="shared" si="453"/>
        <v>0</v>
      </c>
      <c r="N3624" s="70">
        <f>SUM($M$2085:M3624)/($A3624-273.15)</f>
        <v>0</v>
      </c>
      <c r="O3624" s="70">
        <f t="shared" si="454"/>
        <v>0</v>
      </c>
      <c r="P3624" s="70">
        <f t="shared" si="455"/>
        <v>0</v>
      </c>
      <c r="Q3624" s="70">
        <f t="shared" si="456"/>
        <v>0</v>
      </c>
      <c r="S3624" s="8" t="e">
        <f t="shared" si="457"/>
        <v>#DIV/0!</v>
      </c>
      <c r="U3624" s="8">
        <f t="shared" si="446"/>
        <v>35.758473458123277</v>
      </c>
      <c r="V3624" s="8">
        <f t="shared" si="458"/>
        <v>0</v>
      </c>
      <c r="W3624" s="70">
        <f>SUM($V$2085:V3624)/($A3624-273.15)</f>
        <v>0</v>
      </c>
      <c r="X3624" s="70">
        <f t="shared" si="459"/>
        <v>0</v>
      </c>
      <c r="Y3624" s="70">
        <f t="shared" si="460"/>
        <v>0</v>
      </c>
    </row>
    <row r="3625" spans="1:25" s="8" customFormat="1" x14ac:dyDescent="0.25">
      <c r="A3625" s="70">
        <f t="shared" si="461"/>
        <v>1814.15</v>
      </c>
      <c r="B3625" s="70">
        <f t="shared" si="444"/>
        <v>50.003321816730434</v>
      </c>
      <c r="C3625" s="70">
        <f t="shared" si="448"/>
        <v>37.259360309478922</v>
      </c>
      <c r="D3625" s="70">
        <f t="shared" si="445"/>
        <v>35.645122654409761</v>
      </c>
      <c r="E3625" s="70">
        <f t="shared" si="447"/>
        <v>37.259360309478922</v>
      </c>
      <c r="G3625" s="70">
        <f t="shared" si="449"/>
        <v>0</v>
      </c>
      <c r="H3625" s="70">
        <f>SUM(G$2085:$G3625)/($A3625-273.15)</f>
        <v>0</v>
      </c>
      <c r="I3625" s="70">
        <f t="shared" si="450"/>
        <v>0</v>
      </c>
      <c r="J3625" s="70">
        <f t="shared" si="451"/>
        <v>0</v>
      </c>
      <c r="K3625" s="70">
        <f t="shared" si="452"/>
        <v>0</v>
      </c>
      <c r="M3625" s="70">
        <f t="shared" si="453"/>
        <v>0</v>
      </c>
      <c r="N3625" s="70">
        <f>SUM($M$2085:M3625)/($A3625-273.15)</f>
        <v>0</v>
      </c>
      <c r="O3625" s="70">
        <f t="shared" si="454"/>
        <v>0</v>
      </c>
      <c r="P3625" s="70">
        <f t="shared" si="455"/>
        <v>0</v>
      </c>
      <c r="Q3625" s="70">
        <f t="shared" si="456"/>
        <v>0</v>
      </c>
      <c r="S3625" s="8" t="e">
        <f t="shared" si="457"/>
        <v>#DIV/0!</v>
      </c>
      <c r="U3625" s="8">
        <f t="shared" si="446"/>
        <v>35.760303338378861</v>
      </c>
      <c r="V3625" s="8">
        <f t="shared" si="458"/>
        <v>0</v>
      </c>
      <c r="W3625" s="70">
        <f>SUM($V$2085:V3625)/($A3625-273.15)</f>
        <v>0</v>
      </c>
      <c r="X3625" s="70">
        <f t="shared" si="459"/>
        <v>0</v>
      </c>
      <c r="Y3625" s="70">
        <f t="shared" si="460"/>
        <v>0</v>
      </c>
    </row>
    <row r="3626" spans="1:25" s="8" customFormat="1" x14ac:dyDescent="0.25">
      <c r="A3626" s="70">
        <f t="shared" si="461"/>
        <v>1815.15</v>
      </c>
      <c r="B3626" s="70">
        <f t="shared" si="444"/>
        <v>50.011389810901903</v>
      </c>
      <c r="C3626" s="70">
        <f t="shared" si="448"/>
        <v>37.262248685298445</v>
      </c>
      <c r="D3626" s="70">
        <f t="shared" si="445"/>
        <v>35.647215424210415</v>
      </c>
      <c r="E3626" s="70">
        <f t="shared" si="447"/>
        <v>37.262248685298445</v>
      </c>
      <c r="G3626" s="70">
        <f t="shared" si="449"/>
        <v>0</v>
      </c>
      <c r="H3626" s="70">
        <f>SUM(G$2085:$G3626)/($A3626-273.15)</f>
        <v>0</v>
      </c>
      <c r="I3626" s="70">
        <f t="shared" si="450"/>
        <v>0</v>
      </c>
      <c r="J3626" s="70">
        <f t="shared" si="451"/>
        <v>0</v>
      </c>
      <c r="K3626" s="70">
        <f t="shared" si="452"/>
        <v>0</v>
      </c>
      <c r="M3626" s="70">
        <f t="shared" si="453"/>
        <v>0</v>
      </c>
      <c r="N3626" s="70">
        <f>SUM($M$2085:M3626)/($A3626-273.15)</f>
        <v>0</v>
      </c>
      <c r="O3626" s="70">
        <f t="shared" si="454"/>
        <v>0</v>
      </c>
      <c r="P3626" s="70">
        <f t="shared" si="455"/>
        <v>0</v>
      </c>
      <c r="Q3626" s="70">
        <f t="shared" si="456"/>
        <v>0</v>
      </c>
      <c r="S3626" s="8" t="e">
        <f t="shared" si="457"/>
        <v>#DIV/0!</v>
      </c>
      <c r="U3626" s="8">
        <f t="shared" si="446"/>
        <v>35.762131739438018</v>
      </c>
      <c r="V3626" s="8">
        <f t="shared" si="458"/>
        <v>0</v>
      </c>
      <c r="W3626" s="70">
        <f>SUM($V$2085:V3626)/($A3626-273.15)</f>
        <v>0</v>
      </c>
      <c r="X3626" s="70">
        <f t="shared" si="459"/>
        <v>0</v>
      </c>
      <c r="Y3626" s="70">
        <f t="shared" si="460"/>
        <v>0</v>
      </c>
    </row>
    <row r="3627" spans="1:25" s="8" customFormat="1" x14ac:dyDescent="0.25">
      <c r="A3627" s="70">
        <f t="shared" si="461"/>
        <v>1816.15</v>
      </c>
      <c r="B3627" s="70">
        <f t="shared" si="444"/>
        <v>50.019447485090609</v>
      </c>
      <c r="C3627" s="70">
        <f t="shared" si="448"/>
        <v>37.265136133151962</v>
      </c>
      <c r="D3627" s="70">
        <f t="shared" si="445"/>
        <v>35.649305165739875</v>
      </c>
      <c r="E3627" s="70">
        <f t="shared" si="447"/>
        <v>37.265136133151962</v>
      </c>
      <c r="G3627" s="70">
        <f t="shared" si="449"/>
        <v>0</v>
      </c>
      <c r="H3627" s="70">
        <f>SUM(G$2085:$G3627)/($A3627-273.15)</f>
        <v>0</v>
      </c>
      <c r="I3627" s="70">
        <f t="shared" si="450"/>
        <v>0</v>
      </c>
      <c r="J3627" s="70">
        <f t="shared" si="451"/>
        <v>0</v>
      </c>
      <c r="K3627" s="70">
        <f t="shared" si="452"/>
        <v>0</v>
      </c>
      <c r="M3627" s="70">
        <f t="shared" si="453"/>
        <v>0</v>
      </c>
      <c r="N3627" s="70">
        <f>SUM($M$2085:M3627)/($A3627-273.15)</f>
        <v>0</v>
      </c>
      <c r="O3627" s="70">
        <f t="shared" si="454"/>
        <v>0</v>
      </c>
      <c r="P3627" s="70">
        <f t="shared" si="455"/>
        <v>0</v>
      </c>
      <c r="Q3627" s="70">
        <f t="shared" si="456"/>
        <v>0</v>
      </c>
      <c r="S3627" s="8" t="e">
        <f t="shared" si="457"/>
        <v>#DIV/0!</v>
      </c>
      <c r="U3627" s="8">
        <f t="shared" si="446"/>
        <v>35.763958663536066</v>
      </c>
      <c r="V3627" s="8">
        <f t="shared" si="458"/>
        <v>0</v>
      </c>
      <c r="W3627" s="70">
        <f>SUM($V$2085:V3627)/($A3627-273.15)</f>
        <v>0</v>
      </c>
      <c r="X3627" s="70">
        <f t="shared" si="459"/>
        <v>0</v>
      </c>
      <c r="Y3627" s="70">
        <f t="shared" si="460"/>
        <v>0</v>
      </c>
    </row>
    <row r="3628" spans="1:25" s="8" customFormat="1" x14ac:dyDescent="0.25">
      <c r="A3628" s="70">
        <f t="shared" si="461"/>
        <v>1817.15</v>
      </c>
      <c r="B3628" s="70">
        <f t="shared" si="444"/>
        <v>50.027494861214926</v>
      </c>
      <c r="C3628" s="70">
        <f t="shared" si="448"/>
        <v>37.268022653387114</v>
      </c>
      <c r="D3628" s="70">
        <f t="shared" si="445"/>
        <v>35.651391885662299</v>
      </c>
      <c r="E3628" s="70">
        <f t="shared" si="447"/>
        <v>37.268022653387114</v>
      </c>
      <c r="G3628" s="70">
        <f t="shared" si="449"/>
        <v>0</v>
      </c>
      <c r="H3628" s="70">
        <f>SUM(G$2085:$G3628)/($A3628-273.15)</f>
        <v>0</v>
      </c>
      <c r="I3628" s="70">
        <f t="shared" si="450"/>
        <v>0</v>
      </c>
      <c r="J3628" s="70">
        <f t="shared" si="451"/>
        <v>0</v>
      </c>
      <c r="K3628" s="70">
        <f t="shared" si="452"/>
        <v>0</v>
      </c>
      <c r="M3628" s="70">
        <f t="shared" si="453"/>
        <v>0</v>
      </c>
      <c r="N3628" s="70">
        <f>SUM($M$2085:M3628)/($A3628-273.15)</f>
        <v>0</v>
      </c>
      <c r="O3628" s="70">
        <f t="shared" si="454"/>
        <v>0</v>
      </c>
      <c r="P3628" s="70">
        <f t="shared" si="455"/>
        <v>0</v>
      </c>
      <c r="Q3628" s="70">
        <f t="shared" si="456"/>
        <v>0</v>
      </c>
      <c r="S3628" s="8" t="e">
        <f t="shared" si="457"/>
        <v>#DIV/0!</v>
      </c>
      <c r="U3628" s="8">
        <f t="shared" si="446"/>
        <v>35.765784112902175</v>
      </c>
      <c r="V3628" s="8">
        <f t="shared" si="458"/>
        <v>0</v>
      </c>
      <c r="W3628" s="70">
        <f>SUM($V$2085:V3628)/($A3628-273.15)</f>
        <v>0</v>
      </c>
      <c r="X3628" s="70">
        <f t="shared" si="459"/>
        <v>0</v>
      </c>
      <c r="Y3628" s="70">
        <f t="shared" si="460"/>
        <v>0</v>
      </c>
    </row>
    <row r="3629" spans="1:25" s="8" customFormat="1" x14ac:dyDescent="0.25">
      <c r="A3629" s="70">
        <f t="shared" si="461"/>
        <v>1818.15</v>
      </c>
      <c r="B3629" s="70">
        <f t="shared" si="444"/>
        <v>50.035531961132961</v>
      </c>
      <c r="C3629" s="70">
        <f t="shared" si="448"/>
        <v>37.270908246350572</v>
      </c>
      <c r="D3629" s="70">
        <f t="shared" si="445"/>
        <v>35.653475590623515</v>
      </c>
      <c r="E3629" s="70">
        <f t="shared" si="447"/>
        <v>37.270908246350572</v>
      </c>
      <c r="G3629" s="70">
        <f t="shared" si="449"/>
        <v>0</v>
      </c>
      <c r="H3629" s="70">
        <f>SUM(G$2085:$G3629)/($A3629-273.15)</f>
        <v>0</v>
      </c>
      <c r="I3629" s="70">
        <f t="shared" si="450"/>
        <v>0</v>
      </c>
      <c r="J3629" s="70">
        <f t="shared" si="451"/>
        <v>0</v>
      </c>
      <c r="K3629" s="70">
        <f t="shared" si="452"/>
        <v>0</v>
      </c>
      <c r="M3629" s="70">
        <f t="shared" si="453"/>
        <v>0</v>
      </c>
      <c r="N3629" s="70">
        <f>SUM($M$2085:M3629)/($A3629-273.15)</f>
        <v>0</v>
      </c>
      <c r="O3629" s="70">
        <f t="shared" si="454"/>
        <v>0</v>
      </c>
      <c r="P3629" s="70">
        <f t="shared" si="455"/>
        <v>0</v>
      </c>
      <c r="Q3629" s="70">
        <f t="shared" si="456"/>
        <v>0</v>
      </c>
      <c r="S3629" s="8" t="e">
        <f t="shared" si="457"/>
        <v>#DIV/0!</v>
      </c>
      <c r="U3629" s="8">
        <f t="shared" si="446"/>
        <v>35.767608089759385</v>
      </c>
      <c r="V3629" s="8">
        <f t="shared" si="458"/>
        <v>0</v>
      </c>
      <c r="W3629" s="70">
        <f>SUM($V$2085:V3629)/($A3629-273.15)</f>
        <v>0</v>
      </c>
      <c r="X3629" s="70">
        <f t="shared" si="459"/>
        <v>0</v>
      </c>
      <c r="Y3629" s="70">
        <f t="shared" si="460"/>
        <v>0</v>
      </c>
    </row>
    <row r="3630" spans="1:25" s="8" customFormat="1" x14ac:dyDescent="0.25">
      <c r="A3630" s="70">
        <f t="shared" si="461"/>
        <v>1819.15</v>
      </c>
      <c r="B3630" s="70">
        <f t="shared" si="444"/>
        <v>50.043558806642757</v>
      </c>
      <c r="C3630" s="70">
        <f t="shared" si="448"/>
        <v>37.273792912388046</v>
      </c>
      <c r="D3630" s="70">
        <f t="shared" si="445"/>
        <v>35.655556287251066</v>
      </c>
      <c r="E3630" s="70">
        <f t="shared" si="447"/>
        <v>37.273792912388046</v>
      </c>
      <c r="G3630" s="70">
        <f t="shared" si="449"/>
        <v>0</v>
      </c>
      <c r="H3630" s="70">
        <f>SUM(G$2085:$G3630)/($A3630-273.15)</f>
        <v>0</v>
      </c>
      <c r="I3630" s="70">
        <f t="shared" si="450"/>
        <v>0</v>
      </c>
      <c r="J3630" s="70">
        <f t="shared" si="451"/>
        <v>0</v>
      </c>
      <c r="K3630" s="70">
        <f t="shared" si="452"/>
        <v>0</v>
      </c>
      <c r="M3630" s="70">
        <f t="shared" si="453"/>
        <v>0</v>
      </c>
      <c r="N3630" s="70">
        <f>SUM($M$2085:M3630)/($A3630-273.15)</f>
        <v>0</v>
      </c>
      <c r="O3630" s="70">
        <f t="shared" si="454"/>
        <v>0</v>
      </c>
      <c r="P3630" s="70">
        <f t="shared" si="455"/>
        <v>0</v>
      </c>
      <c r="Q3630" s="70">
        <f t="shared" si="456"/>
        <v>0</v>
      </c>
      <c r="S3630" s="8" t="e">
        <f t="shared" si="457"/>
        <v>#DIV/0!</v>
      </c>
      <c r="U3630" s="8">
        <f t="shared" si="446"/>
        <v>35.769430596324625</v>
      </c>
      <c r="V3630" s="8">
        <f t="shared" si="458"/>
        <v>0</v>
      </c>
      <c r="W3630" s="70">
        <f>SUM($V$2085:V3630)/($A3630-273.15)</f>
        <v>0</v>
      </c>
      <c r="X3630" s="70">
        <f t="shared" si="459"/>
        <v>0</v>
      </c>
      <c r="Y3630" s="70">
        <f t="shared" si="460"/>
        <v>0</v>
      </c>
    </row>
    <row r="3631" spans="1:25" s="8" customFormat="1" x14ac:dyDescent="0.25">
      <c r="A3631" s="70">
        <f t="shared" si="461"/>
        <v>1820.15</v>
      </c>
      <c r="B3631" s="70">
        <f t="shared" si="444"/>
        <v>50.051575419482511</v>
      </c>
      <c r="C3631" s="70">
        <f t="shared" si="448"/>
        <v>37.276676651844305</v>
      </c>
      <c r="D3631" s="70">
        <f t="shared" si="445"/>
        <v>35.65763398215433</v>
      </c>
      <c r="E3631" s="70">
        <f t="shared" si="447"/>
        <v>37.276676651844305</v>
      </c>
      <c r="G3631" s="70">
        <f t="shared" si="449"/>
        <v>0</v>
      </c>
      <c r="H3631" s="70">
        <f>SUM(G$2085:$G3631)/($A3631-273.15)</f>
        <v>0</v>
      </c>
      <c r="I3631" s="70">
        <f t="shared" si="450"/>
        <v>0</v>
      </c>
      <c r="J3631" s="70">
        <f t="shared" si="451"/>
        <v>0</v>
      </c>
      <c r="K3631" s="70">
        <f t="shared" si="452"/>
        <v>0</v>
      </c>
      <c r="M3631" s="70">
        <f t="shared" si="453"/>
        <v>0</v>
      </c>
      <c r="N3631" s="70">
        <f>SUM($M$2085:M3631)/($A3631-273.15)</f>
        <v>0</v>
      </c>
      <c r="O3631" s="70">
        <f t="shared" si="454"/>
        <v>0</v>
      </c>
      <c r="P3631" s="70">
        <f t="shared" si="455"/>
        <v>0</v>
      </c>
      <c r="Q3631" s="70">
        <f t="shared" si="456"/>
        <v>0</v>
      </c>
      <c r="S3631" s="8" t="e">
        <f t="shared" si="457"/>
        <v>#DIV/0!</v>
      </c>
      <c r="U3631" s="8">
        <f t="shared" si="446"/>
        <v>35.771251634808735</v>
      </c>
      <c r="V3631" s="8">
        <f t="shared" si="458"/>
        <v>0</v>
      </c>
      <c r="W3631" s="70">
        <f>SUM($V$2085:V3631)/($A3631-273.15)</f>
        <v>0</v>
      </c>
      <c r="X3631" s="70">
        <f t="shared" si="459"/>
        <v>0</v>
      </c>
      <c r="Y3631" s="70">
        <f t="shared" si="460"/>
        <v>0</v>
      </c>
    </row>
    <row r="3632" spans="1:25" s="8" customFormat="1" x14ac:dyDescent="0.25">
      <c r="A3632" s="70">
        <f t="shared" si="461"/>
        <v>1821.15</v>
      </c>
      <c r="B3632" s="70">
        <f t="shared" si="444"/>
        <v>50.059581821330731</v>
      </c>
      <c r="C3632" s="70">
        <f t="shared" si="448"/>
        <v>37.279559465063173</v>
      </c>
      <c r="D3632" s="70">
        <f t="shared" si="445"/>
        <v>35.659708681924528</v>
      </c>
      <c r="E3632" s="70">
        <f t="shared" si="447"/>
        <v>37.279559465063173</v>
      </c>
      <c r="G3632" s="70">
        <f t="shared" si="449"/>
        <v>0</v>
      </c>
      <c r="H3632" s="70">
        <f>SUM(G$2085:$G3632)/($A3632-273.15)</f>
        <v>0</v>
      </c>
      <c r="I3632" s="70">
        <f t="shared" si="450"/>
        <v>0</v>
      </c>
      <c r="J3632" s="70">
        <f t="shared" si="451"/>
        <v>0</v>
      </c>
      <c r="K3632" s="70">
        <f t="shared" si="452"/>
        <v>0</v>
      </c>
      <c r="M3632" s="70">
        <f t="shared" si="453"/>
        <v>0</v>
      </c>
      <c r="N3632" s="70">
        <f>SUM($M$2085:M3632)/($A3632-273.15)</f>
        <v>0</v>
      </c>
      <c r="O3632" s="70">
        <f t="shared" si="454"/>
        <v>0</v>
      </c>
      <c r="P3632" s="70">
        <f t="shared" si="455"/>
        <v>0</v>
      </c>
      <c r="Q3632" s="70">
        <f t="shared" si="456"/>
        <v>0</v>
      </c>
      <c r="S3632" s="8" t="e">
        <f t="shared" si="457"/>
        <v>#DIV/0!</v>
      </c>
      <c r="U3632" s="8">
        <f t="shared" si="446"/>
        <v>35.773071207416486</v>
      </c>
      <c r="V3632" s="8">
        <f t="shared" si="458"/>
        <v>0</v>
      </c>
      <c r="W3632" s="70">
        <f>SUM($V$2085:V3632)/($A3632-273.15)</f>
        <v>0</v>
      </c>
      <c r="X3632" s="70">
        <f t="shared" si="459"/>
        <v>0</v>
      </c>
      <c r="Y3632" s="70">
        <f t="shared" si="460"/>
        <v>0</v>
      </c>
    </row>
    <row r="3633" spans="1:25" s="8" customFormat="1" x14ac:dyDescent="0.25">
      <c r="A3633" s="70">
        <f t="shared" si="461"/>
        <v>1822.15</v>
      </c>
      <c r="B3633" s="70">
        <f t="shared" si="444"/>
        <v>50.067578033806484</v>
      </c>
      <c r="C3633" s="70">
        <f t="shared" si="448"/>
        <v>37.282441352387536</v>
      </c>
      <c r="D3633" s="70">
        <f t="shared" si="445"/>
        <v>35.661780393134784</v>
      </c>
      <c r="E3633" s="70">
        <f t="shared" si="447"/>
        <v>37.282441352387536</v>
      </c>
      <c r="G3633" s="70">
        <f t="shared" si="449"/>
        <v>0</v>
      </c>
      <c r="H3633" s="70">
        <f>SUM(G$2085:$G3633)/($A3633-273.15)</f>
        <v>0</v>
      </c>
      <c r="I3633" s="70">
        <f t="shared" si="450"/>
        <v>0</v>
      </c>
      <c r="J3633" s="70">
        <f t="shared" si="451"/>
        <v>0</v>
      </c>
      <c r="K3633" s="70">
        <f t="shared" si="452"/>
        <v>0</v>
      </c>
      <c r="M3633" s="70">
        <f t="shared" si="453"/>
        <v>0</v>
      </c>
      <c r="N3633" s="70">
        <f>SUM($M$2085:M3633)/($A3633-273.15)</f>
        <v>0</v>
      </c>
      <c r="O3633" s="70">
        <f t="shared" si="454"/>
        <v>0</v>
      </c>
      <c r="P3633" s="70">
        <f t="shared" si="455"/>
        <v>0</v>
      </c>
      <c r="Q3633" s="70">
        <f t="shared" si="456"/>
        <v>0</v>
      </c>
      <c r="S3633" s="8" t="e">
        <f t="shared" si="457"/>
        <v>#DIV/0!</v>
      </c>
      <c r="U3633" s="8">
        <f t="shared" si="446"/>
        <v>35.774889316346588</v>
      </c>
      <c r="V3633" s="8">
        <f t="shared" si="458"/>
        <v>0</v>
      </c>
      <c r="W3633" s="70">
        <f>SUM($V$2085:V3633)/($A3633-273.15)</f>
        <v>0</v>
      </c>
      <c r="X3633" s="70">
        <f t="shared" si="459"/>
        <v>0</v>
      </c>
      <c r="Y3633" s="70">
        <f t="shared" si="460"/>
        <v>0</v>
      </c>
    </row>
    <row r="3634" spans="1:25" s="8" customFormat="1" x14ac:dyDescent="0.25">
      <c r="A3634" s="70">
        <f t="shared" si="461"/>
        <v>1823.15</v>
      </c>
      <c r="B3634" s="70">
        <f t="shared" si="444"/>
        <v>50.075564078469533</v>
      </c>
      <c r="C3634" s="70">
        <f t="shared" si="448"/>
        <v>37.285322314159323</v>
      </c>
      <c r="D3634" s="70">
        <f t="shared" si="445"/>
        <v>35.663849122340224</v>
      </c>
      <c r="E3634" s="70">
        <f t="shared" si="447"/>
        <v>37.285322314159323</v>
      </c>
      <c r="G3634" s="70">
        <f t="shared" si="449"/>
        <v>0</v>
      </c>
      <c r="H3634" s="70">
        <f>SUM(G$2085:$G3634)/($A3634-273.15)</f>
        <v>0</v>
      </c>
      <c r="I3634" s="70">
        <f t="shared" si="450"/>
        <v>0</v>
      </c>
      <c r="J3634" s="70">
        <f t="shared" si="451"/>
        <v>0</v>
      </c>
      <c r="K3634" s="70">
        <f t="shared" si="452"/>
        <v>0</v>
      </c>
      <c r="M3634" s="70">
        <f t="shared" si="453"/>
        <v>0</v>
      </c>
      <c r="N3634" s="70">
        <f>SUM($M$2085:M3634)/($A3634-273.15)</f>
        <v>0</v>
      </c>
      <c r="O3634" s="70">
        <f t="shared" si="454"/>
        <v>0</v>
      </c>
      <c r="P3634" s="70">
        <f t="shared" si="455"/>
        <v>0</v>
      </c>
      <c r="Q3634" s="70">
        <f t="shared" si="456"/>
        <v>0</v>
      </c>
      <c r="S3634" s="8" t="e">
        <f t="shared" si="457"/>
        <v>#DIV/0!</v>
      </c>
      <c r="U3634" s="8">
        <f t="shared" si="446"/>
        <v>35.776705963791763</v>
      </c>
      <c r="V3634" s="8">
        <f t="shared" si="458"/>
        <v>0</v>
      </c>
      <c r="W3634" s="70">
        <f>SUM($V$2085:V3634)/($A3634-273.15)</f>
        <v>0</v>
      </c>
      <c r="X3634" s="70">
        <f t="shared" si="459"/>
        <v>0</v>
      </c>
      <c r="Y3634" s="70">
        <f t="shared" si="460"/>
        <v>0</v>
      </c>
    </row>
    <row r="3635" spans="1:25" s="8" customFormat="1" x14ac:dyDescent="0.25">
      <c r="A3635" s="70">
        <f t="shared" si="461"/>
        <v>1824.15</v>
      </c>
      <c r="B3635" s="70">
        <f t="shared" si="444"/>
        <v>50.083539976820575</v>
      </c>
      <c r="C3635" s="70">
        <f t="shared" si="448"/>
        <v>37.288202350719544</v>
      </c>
      <c r="D3635" s="70">
        <f t="shared" si="445"/>
        <v>35.665914876077998</v>
      </c>
      <c r="E3635" s="70">
        <f t="shared" si="447"/>
        <v>37.288202350719544</v>
      </c>
      <c r="G3635" s="70">
        <f t="shared" si="449"/>
        <v>0</v>
      </c>
      <c r="H3635" s="70">
        <f>SUM(G$2085:$G3635)/($A3635-273.15)</f>
        <v>0</v>
      </c>
      <c r="I3635" s="70">
        <f t="shared" si="450"/>
        <v>0</v>
      </c>
      <c r="J3635" s="70">
        <f t="shared" si="451"/>
        <v>0</v>
      </c>
      <c r="K3635" s="70">
        <f t="shared" si="452"/>
        <v>0</v>
      </c>
      <c r="M3635" s="70">
        <f t="shared" si="453"/>
        <v>0</v>
      </c>
      <c r="N3635" s="70">
        <f>SUM($M$2085:M3635)/($A3635-273.15)</f>
        <v>0</v>
      </c>
      <c r="O3635" s="70">
        <f t="shared" si="454"/>
        <v>0</v>
      </c>
      <c r="P3635" s="70">
        <f t="shared" si="455"/>
        <v>0</v>
      </c>
      <c r="Q3635" s="70">
        <f t="shared" si="456"/>
        <v>0</v>
      </c>
      <c r="S3635" s="8" t="e">
        <f t="shared" si="457"/>
        <v>#DIV/0!</v>
      </c>
      <c r="U3635" s="8">
        <f t="shared" si="446"/>
        <v>35.778521151938691</v>
      </c>
      <c r="V3635" s="8">
        <f t="shared" si="458"/>
        <v>0</v>
      </c>
      <c r="W3635" s="70">
        <f>SUM($V$2085:V3635)/($A3635-273.15)</f>
        <v>0</v>
      </c>
      <c r="X3635" s="70">
        <f t="shared" si="459"/>
        <v>0</v>
      </c>
      <c r="Y3635" s="70">
        <f t="shared" si="460"/>
        <v>0</v>
      </c>
    </row>
    <row r="3636" spans="1:25" s="8" customFormat="1" x14ac:dyDescent="0.25">
      <c r="A3636" s="70">
        <f t="shared" si="461"/>
        <v>1825.15</v>
      </c>
      <c r="B3636" s="70">
        <f t="shared" si="444"/>
        <v>50.091505750301415</v>
      </c>
      <c r="C3636" s="70">
        <f t="shared" si="448"/>
        <v>37.291081462408272</v>
      </c>
      <c r="D3636" s="70">
        <f t="shared" si="445"/>
        <v>35.667977660867365</v>
      </c>
      <c r="E3636" s="70">
        <f t="shared" si="447"/>
        <v>37.291081462408272</v>
      </c>
      <c r="G3636" s="70">
        <f t="shared" si="449"/>
        <v>0</v>
      </c>
      <c r="H3636" s="70">
        <f>SUM(G$2085:$G3636)/($A3636-273.15)</f>
        <v>0</v>
      </c>
      <c r="I3636" s="70">
        <f t="shared" si="450"/>
        <v>0</v>
      </c>
      <c r="J3636" s="70">
        <f t="shared" si="451"/>
        <v>0</v>
      </c>
      <c r="K3636" s="70">
        <f t="shared" si="452"/>
        <v>0</v>
      </c>
      <c r="M3636" s="70">
        <f t="shared" si="453"/>
        <v>0</v>
      </c>
      <c r="N3636" s="70">
        <f>SUM($M$2085:M3636)/($A3636-273.15)</f>
        <v>0</v>
      </c>
      <c r="O3636" s="70">
        <f t="shared" si="454"/>
        <v>0</v>
      </c>
      <c r="P3636" s="70">
        <f t="shared" si="455"/>
        <v>0</v>
      </c>
      <c r="Q3636" s="70">
        <f t="shared" si="456"/>
        <v>0</v>
      </c>
      <c r="S3636" s="8" t="e">
        <f t="shared" si="457"/>
        <v>#DIV/0!</v>
      </c>
      <c r="U3636" s="8">
        <f t="shared" si="446"/>
        <v>35.78033488296807</v>
      </c>
      <c r="V3636" s="8">
        <f t="shared" si="458"/>
        <v>0</v>
      </c>
      <c r="W3636" s="70">
        <f>SUM($V$2085:V3636)/($A3636-273.15)</f>
        <v>0</v>
      </c>
      <c r="X3636" s="70">
        <f t="shared" si="459"/>
        <v>0</v>
      </c>
      <c r="Y3636" s="70">
        <f t="shared" si="460"/>
        <v>0</v>
      </c>
    </row>
    <row r="3637" spans="1:25" s="8" customFormat="1" x14ac:dyDescent="0.25">
      <c r="A3637" s="70">
        <f t="shared" si="461"/>
        <v>1826.15</v>
      </c>
      <c r="B3637" s="70">
        <f t="shared" si="444"/>
        <v>50.099461420295192</v>
      </c>
      <c r="C3637" s="70">
        <f t="shared" si="448"/>
        <v>37.293959649564641</v>
      </c>
      <c r="D3637" s="70">
        <f t="shared" si="445"/>
        <v>35.670037483209725</v>
      </c>
      <c r="E3637" s="70">
        <f t="shared" si="447"/>
        <v>37.293959649564641</v>
      </c>
      <c r="G3637" s="70">
        <f t="shared" si="449"/>
        <v>0</v>
      </c>
      <c r="H3637" s="70">
        <f>SUM(G$2085:$G3637)/($A3637-273.15)</f>
        <v>0</v>
      </c>
      <c r="I3637" s="70">
        <f t="shared" si="450"/>
        <v>0</v>
      </c>
      <c r="J3637" s="70">
        <f t="shared" si="451"/>
        <v>0</v>
      </c>
      <c r="K3637" s="70">
        <f t="shared" si="452"/>
        <v>0</v>
      </c>
      <c r="M3637" s="70">
        <f t="shared" si="453"/>
        <v>0</v>
      </c>
      <c r="N3637" s="70">
        <f>SUM($M$2085:M3637)/($A3637-273.15)</f>
        <v>0</v>
      </c>
      <c r="O3637" s="70">
        <f t="shared" si="454"/>
        <v>0</v>
      </c>
      <c r="P3637" s="70">
        <f t="shared" si="455"/>
        <v>0</v>
      </c>
      <c r="Q3637" s="70">
        <f t="shared" si="456"/>
        <v>0</v>
      </c>
      <c r="S3637" s="8" t="e">
        <f t="shared" si="457"/>
        <v>#DIV/0!</v>
      </c>
      <c r="U3637" s="8">
        <f t="shared" si="446"/>
        <v>35.782147159054617</v>
      </c>
      <c r="V3637" s="8">
        <f t="shared" si="458"/>
        <v>0</v>
      </c>
      <c r="W3637" s="70">
        <f>SUM($V$2085:V3637)/($A3637-273.15)</f>
        <v>0</v>
      </c>
      <c r="X3637" s="70">
        <f t="shared" si="459"/>
        <v>0</v>
      </c>
      <c r="Y3637" s="70">
        <f t="shared" si="460"/>
        <v>0</v>
      </c>
    </row>
    <row r="3638" spans="1:25" s="8" customFormat="1" x14ac:dyDescent="0.25">
      <c r="A3638" s="70">
        <f t="shared" si="461"/>
        <v>1827.15</v>
      </c>
      <c r="B3638" s="70">
        <f t="shared" si="444"/>
        <v>50.107407008126522</v>
      </c>
      <c r="C3638" s="70">
        <f t="shared" si="448"/>
        <v>37.29683691252685</v>
      </c>
      <c r="D3638" s="70">
        <f t="shared" si="445"/>
        <v>35.67209434958869</v>
      </c>
      <c r="E3638" s="70">
        <f t="shared" si="447"/>
        <v>37.29683691252685</v>
      </c>
      <c r="G3638" s="70">
        <f t="shared" si="449"/>
        <v>0</v>
      </c>
      <c r="H3638" s="70">
        <f>SUM(G$2085:$G3638)/($A3638-273.15)</f>
        <v>0</v>
      </c>
      <c r="I3638" s="70">
        <f t="shared" si="450"/>
        <v>0</v>
      </c>
      <c r="J3638" s="70">
        <f t="shared" si="451"/>
        <v>0</v>
      </c>
      <c r="K3638" s="70">
        <f t="shared" si="452"/>
        <v>0</v>
      </c>
      <c r="M3638" s="70">
        <f t="shared" si="453"/>
        <v>0</v>
      </c>
      <c r="N3638" s="70">
        <f>SUM($M$2085:M3638)/($A3638-273.15)</f>
        <v>0</v>
      </c>
      <c r="O3638" s="70">
        <f t="shared" si="454"/>
        <v>0</v>
      </c>
      <c r="P3638" s="70">
        <f t="shared" si="455"/>
        <v>0</v>
      </c>
      <c r="Q3638" s="70">
        <f t="shared" si="456"/>
        <v>0</v>
      </c>
      <c r="S3638" s="8" t="e">
        <f t="shared" si="457"/>
        <v>#DIV/0!</v>
      </c>
      <c r="U3638" s="8">
        <f t="shared" si="446"/>
        <v>35.783957982367127</v>
      </c>
      <c r="V3638" s="8">
        <f t="shared" si="458"/>
        <v>0</v>
      </c>
      <c r="W3638" s="70">
        <f>SUM($V$2085:V3638)/($A3638-273.15)</f>
        <v>0</v>
      </c>
      <c r="X3638" s="70">
        <f t="shared" si="459"/>
        <v>0</v>
      </c>
      <c r="Y3638" s="70">
        <f t="shared" si="460"/>
        <v>0</v>
      </c>
    </row>
    <row r="3639" spans="1:25" s="8" customFormat="1" x14ac:dyDescent="0.25">
      <c r="A3639" s="70">
        <f t="shared" si="461"/>
        <v>1828.15</v>
      </c>
      <c r="B3639" s="70">
        <f t="shared" si="444"/>
        <v>50.115342535061707</v>
      </c>
      <c r="C3639" s="70">
        <f t="shared" si="448"/>
        <v>37.299713251632184</v>
      </c>
      <c r="D3639" s="70">
        <f t="shared" si="445"/>
        <v>35.674148266470162</v>
      </c>
      <c r="E3639" s="70">
        <f t="shared" si="447"/>
        <v>37.299713251632184</v>
      </c>
      <c r="G3639" s="70">
        <f t="shared" si="449"/>
        <v>0</v>
      </c>
      <c r="H3639" s="70">
        <f>SUM(G$2085:$G3639)/($A3639-273.15)</f>
        <v>0</v>
      </c>
      <c r="I3639" s="70">
        <f t="shared" si="450"/>
        <v>0</v>
      </c>
      <c r="J3639" s="70">
        <f t="shared" si="451"/>
        <v>0</v>
      </c>
      <c r="K3639" s="70">
        <f t="shared" si="452"/>
        <v>0</v>
      </c>
      <c r="M3639" s="70">
        <f t="shared" si="453"/>
        <v>0</v>
      </c>
      <c r="N3639" s="70">
        <f>SUM($M$2085:M3639)/($A3639-273.15)</f>
        <v>0</v>
      </c>
      <c r="O3639" s="70">
        <f t="shared" si="454"/>
        <v>0</v>
      </c>
      <c r="P3639" s="70">
        <f t="shared" si="455"/>
        <v>0</v>
      </c>
      <c r="Q3639" s="70">
        <f t="shared" si="456"/>
        <v>0</v>
      </c>
      <c r="S3639" s="8" t="e">
        <f t="shared" si="457"/>
        <v>#DIV/0!</v>
      </c>
      <c r="U3639" s="8">
        <f t="shared" si="446"/>
        <v>35.785767355068444</v>
      </c>
      <c r="V3639" s="8">
        <f t="shared" si="458"/>
        <v>0</v>
      </c>
      <c r="W3639" s="70">
        <f>SUM($V$2085:V3639)/($A3639-273.15)</f>
        <v>0</v>
      </c>
      <c r="X3639" s="70">
        <f t="shared" si="459"/>
        <v>0</v>
      </c>
      <c r="Y3639" s="70">
        <f t="shared" si="460"/>
        <v>0</v>
      </c>
    </row>
    <row r="3640" spans="1:25" s="8" customFormat="1" x14ac:dyDescent="0.25">
      <c r="A3640" s="70">
        <f t="shared" si="461"/>
        <v>1829.15</v>
      </c>
      <c r="B3640" s="70">
        <f t="shared" si="444"/>
        <v>50.123268022308949</v>
      </c>
      <c r="C3640" s="70">
        <f t="shared" si="448"/>
        <v>37.30258866721703</v>
      </c>
      <c r="D3640" s="70">
        <f t="shared" si="445"/>
        <v>35.676199240302353</v>
      </c>
      <c r="E3640" s="70">
        <f t="shared" si="447"/>
        <v>37.30258866721703</v>
      </c>
      <c r="G3640" s="70">
        <f t="shared" si="449"/>
        <v>0</v>
      </c>
      <c r="H3640" s="70">
        <f>SUM(G$2085:$G3640)/($A3640-273.15)</f>
        <v>0</v>
      </c>
      <c r="I3640" s="70">
        <f t="shared" si="450"/>
        <v>0</v>
      </c>
      <c r="J3640" s="70">
        <f t="shared" si="451"/>
        <v>0</v>
      </c>
      <c r="K3640" s="70">
        <f t="shared" si="452"/>
        <v>0</v>
      </c>
      <c r="M3640" s="70">
        <f t="shared" si="453"/>
        <v>0</v>
      </c>
      <c r="N3640" s="70">
        <f>SUM($M$2085:M3640)/($A3640-273.15)</f>
        <v>0</v>
      </c>
      <c r="O3640" s="70">
        <f t="shared" si="454"/>
        <v>0</v>
      </c>
      <c r="P3640" s="70">
        <f t="shared" si="455"/>
        <v>0</v>
      </c>
      <c r="Q3640" s="70">
        <f t="shared" si="456"/>
        <v>0</v>
      </c>
      <c r="S3640" s="8" t="e">
        <f t="shared" si="457"/>
        <v>#DIV/0!</v>
      </c>
      <c r="U3640" s="8">
        <f t="shared" si="446"/>
        <v>35.787575279315497</v>
      </c>
      <c r="V3640" s="8">
        <f t="shared" si="458"/>
        <v>0</v>
      </c>
      <c r="W3640" s="70">
        <f>SUM($V$2085:V3640)/($A3640-273.15)</f>
        <v>0</v>
      </c>
      <c r="X3640" s="70">
        <f t="shared" si="459"/>
        <v>0</v>
      </c>
      <c r="Y3640" s="70">
        <f t="shared" si="460"/>
        <v>0</v>
      </c>
    </row>
    <row r="3641" spans="1:25" s="8" customFormat="1" x14ac:dyDescent="0.25">
      <c r="A3641" s="70">
        <f t="shared" si="461"/>
        <v>1830.15</v>
      </c>
      <c r="B3641" s="70">
        <f t="shared" si="444"/>
        <v>50.131183491018518</v>
      </c>
      <c r="C3641" s="70">
        <f t="shared" si="448"/>
        <v>37.305463159616821</v>
      </c>
      <c r="D3641" s="70">
        <f t="shared" si="445"/>
        <v>35.678247277515879</v>
      </c>
      <c r="E3641" s="70">
        <f t="shared" si="447"/>
        <v>37.305463159616821</v>
      </c>
      <c r="G3641" s="70">
        <f t="shared" si="449"/>
        <v>0</v>
      </c>
      <c r="H3641" s="70">
        <f>SUM(G$2085:$G3641)/($A3641-273.15)</f>
        <v>0</v>
      </c>
      <c r="I3641" s="70">
        <f t="shared" si="450"/>
        <v>0</v>
      </c>
      <c r="J3641" s="70">
        <f t="shared" si="451"/>
        <v>0</v>
      </c>
      <c r="K3641" s="70">
        <f t="shared" si="452"/>
        <v>0</v>
      </c>
      <c r="M3641" s="70">
        <f t="shared" si="453"/>
        <v>0</v>
      </c>
      <c r="N3641" s="70">
        <f>SUM($M$2085:M3641)/($A3641-273.15)</f>
        <v>0</v>
      </c>
      <c r="O3641" s="70">
        <f t="shared" si="454"/>
        <v>0</v>
      </c>
      <c r="P3641" s="70">
        <f t="shared" si="455"/>
        <v>0</v>
      </c>
      <c r="Q3641" s="70">
        <f t="shared" si="456"/>
        <v>0</v>
      </c>
      <c r="S3641" s="8" t="e">
        <f t="shared" si="457"/>
        <v>#DIV/0!</v>
      </c>
      <c r="U3641" s="8">
        <f t="shared" si="446"/>
        <v>35.789381757259356</v>
      </c>
      <c r="V3641" s="8">
        <f t="shared" si="458"/>
        <v>0</v>
      </c>
      <c r="W3641" s="70">
        <f>SUM($V$2085:V3641)/($A3641-273.15)</f>
        <v>0</v>
      </c>
      <c r="X3641" s="70">
        <f t="shared" si="459"/>
        <v>0</v>
      </c>
      <c r="Y3641" s="70">
        <f t="shared" si="460"/>
        <v>0</v>
      </c>
    </row>
    <row r="3642" spans="1:25" s="8" customFormat="1" x14ac:dyDescent="0.25">
      <c r="A3642" s="70">
        <f t="shared" si="461"/>
        <v>1831.15</v>
      </c>
      <c r="B3642" s="70">
        <f t="shared" si="444"/>
        <v>50.139088962282962</v>
      </c>
      <c r="C3642" s="70">
        <f t="shared" si="448"/>
        <v>37.308336729166072</v>
      </c>
      <c r="D3642" s="70">
        <f t="shared" si="445"/>
        <v>35.680292384523796</v>
      </c>
      <c r="E3642" s="70">
        <f t="shared" si="447"/>
        <v>37.308336729166072</v>
      </c>
      <c r="G3642" s="70">
        <f t="shared" si="449"/>
        <v>0</v>
      </c>
      <c r="H3642" s="70">
        <f>SUM(G$2085:$G3642)/($A3642-273.15)</f>
        <v>0</v>
      </c>
      <c r="I3642" s="70">
        <f t="shared" si="450"/>
        <v>0</v>
      </c>
      <c r="J3642" s="70">
        <f t="shared" si="451"/>
        <v>0</v>
      </c>
      <c r="K3642" s="70">
        <f t="shared" si="452"/>
        <v>0</v>
      </c>
      <c r="M3642" s="70">
        <f t="shared" si="453"/>
        <v>0</v>
      </c>
      <c r="N3642" s="70">
        <f>SUM($M$2085:M3642)/($A3642-273.15)</f>
        <v>0</v>
      </c>
      <c r="O3642" s="70">
        <f t="shared" si="454"/>
        <v>0</v>
      </c>
      <c r="P3642" s="70">
        <f t="shared" si="455"/>
        <v>0</v>
      </c>
      <c r="Q3642" s="70">
        <f t="shared" si="456"/>
        <v>0</v>
      </c>
      <c r="S3642" s="8" t="e">
        <f t="shared" si="457"/>
        <v>#DIV/0!</v>
      </c>
      <c r="U3642" s="8">
        <f t="shared" si="446"/>
        <v>35.791186791045185</v>
      </c>
      <c r="V3642" s="8">
        <f t="shared" si="458"/>
        <v>0</v>
      </c>
      <c r="W3642" s="70">
        <f>SUM($V$2085:V3642)/($A3642-273.15)</f>
        <v>0</v>
      </c>
      <c r="X3642" s="70">
        <f t="shared" si="459"/>
        <v>0</v>
      </c>
      <c r="Y3642" s="70">
        <f t="shared" si="460"/>
        <v>0</v>
      </c>
    </row>
    <row r="3643" spans="1:25" s="8" customFormat="1" x14ac:dyDescent="0.25">
      <c r="A3643" s="70">
        <f t="shared" si="461"/>
        <v>1832.15</v>
      </c>
      <c r="B3643" s="70">
        <f t="shared" si="444"/>
        <v>50.146984457137265</v>
      </c>
      <c r="C3643" s="70">
        <f t="shared" si="448"/>
        <v>37.31120937619842</v>
      </c>
      <c r="D3643" s="70">
        <f t="shared" si="445"/>
        <v>35.682334567721661</v>
      </c>
      <c r="E3643" s="70">
        <f t="shared" si="447"/>
        <v>37.31120937619842</v>
      </c>
      <c r="G3643" s="70">
        <f t="shared" si="449"/>
        <v>0</v>
      </c>
      <c r="H3643" s="70">
        <f>SUM(G$2085:$G3643)/($A3643-273.15)</f>
        <v>0</v>
      </c>
      <c r="I3643" s="70">
        <f t="shared" si="450"/>
        <v>0</v>
      </c>
      <c r="J3643" s="70">
        <f t="shared" si="451"/>
        <v>0</v>
      </c>
      <c r="K3643" s="70">
        <f t="shared" si="452"/>
        <v>0</v>
      </c>
      <c r="M3643" s="70">
        <f t="shared" si="453"/>
        <v>0</v>
      </c>
      <c r="N3643" s="70">
        <f>SUM($M$2085:M3643)/($A3643-273.15)</f>
        <v>0</v>
      </c>
      <c r="O3643" s="70">
        <f t="shared" si="454"/>
        <v>0</v>
      </c>
      <c r="P3643" s="70">
        <f t="shared" si="455"/>
        <v>0</v>
      </c>
      <c r="Q3643" s="70">
        <f t="shared" si="456"/>
        <v>0</v>
      </c>
      <c r="S3643" s="8" t="e">
        <f t="shared" si="457"/>
        <v>#DIV/0!</v>
      </c>
      <c r="U3643" s="8">
        <f t="shared" si="446"/>
        <v>35.792990382812306</v>
      </c>
      <c r="V3643" s="8">
        <f t="shared" si="458"/>
        <v>0</v>
      </c>
      <c r="W3643" s="70">
        <f>SUM($V$2085:V3643)/($A3643-273.15)</f>
        <v>0</v>
      </c>
      <c r="X3643" s="70">
        <f t="shared" si="459"/>
        <v>0</v>
      </c>
      <c r="Y3643" s="70">
        <f t="shared" si="460"/>
        <v>0</v>
      </c>
    </row>
    <row r="3644" spans="1:25" s="8" customFormat="1" x14ac:dyDescent="0.25">
      <c r="A3644" s="70">
        <f t="shared" si="461"/>
        <v>1833.15</v>
      </c>
      <c r="B3644" s="70">
        <f t="shared" si="444"/>
        <v>50.154869996559071</v>
      </c>
      <c r="C3644" s="70">
        <f t="shared" si="448"/>
        <v>37.314081101046547</v>
      </c>
      <c r="D3644" s="70">
        <f t="shared" si="445"/>
        <v>35.684373833487598</v>
      </c>
      <c r="E3644" s="70">
        <f t="shared" si="447"/>
        <v>37.314081101046547</v>
      </c>
      <c r="G3644" s="70">
        <f t="shared" si="449"/>
        <v>0</v>
      </c>
      <c r="H3644" s="70">
        <f>SUM(G$2085:$G3644)/($A3644-273.15)</f>
        <v>0</v>
      </c>
      <c r="I3644" s="70">
        <f t="shared" si="450"/>
        <v>0</v>
      </c>
      <c r="J3644" s="70">
        <f t="shared" si="451"/>
        <v>0</v>
      </c>
      <c r="K3644" s="70">
        <f t="shared" si="452"/>
        <v>0</v>
      </c>
      <c r="M3644" s="70">
        <f t="shared" si="453"/>
        <v>0</v>
      </c>
      <c r="N3644" s="70">
        <f>SUM($M$2085:M3644)/($A3644-273.15)</f>
        <v>0</v>
      </c>
      <c r="O3644" s="70">
        <f t="shared" si="454"/>
        <v>0</v>
      </c>
      <c r="P3644" s="70">
        <f t="shared" si="455"/>
        <v>0</v>
      </c>
      <c r="Q3644" s="70">
        <f t="shared" si="456"/>
        <v>0</v>
      </c>
      <c r="S3644" s="8" t="e">
        <f t="shared" si="457"/>
        <v>#DIV/0!</v>
      </c>
      <c r="U3644" s="8">
        <f t="shared" si="446"/>
        <v>35.79479253469421</v>
      </c>
      <c r="V3644" s="8">
        <f t="shared" si="458"/>
        <v>0</v>
      </c>
      <c r="W3644" s="70">
        <f>SUM($V$2085:V3644)/($A3644-273.15)</f>
        <v>0</v>
      </c>
      <c r="X3644" s="70">
        <f t="shared" si="459"/>
        <v>0</v>
      </c>
      <c r="Y3644" s="70">
        <f t="shared" si="460"/>
        <v>0</v>
      </c>
    </row>
    <row r="3645" spans="1:25" s="8" customFormat="1" x14ac:dyDescent="0.25">
      <c r="A3645" s="70">
        <f t="shared" si="461"/>
        <v>1834.15</v>
      </c>
      <c r="B3645" s="70">
        <f t="shared" si="444"/>
        <v>50.162745601468821</v>
      </c>
      <c r="C3645" s="70">
        <f t="shared" si="448"/>
        <v>37.316951904042284</v>
      </c>
      <c r="D3645" s="70">
        <f t="shared" si="445"/>
        <v>35.686410188182336</v>
      </c>
      <c r="E3645" s="70">
        <f t="shared" si="447"/>
        <v>37.316951904042284</v>
      </c>
      <c r="G3645" s="70">
        <f t="shared" si="449"/>
        <v>0</v>
      </c>
      <c r="H3645" s="70">
        <f>SUM(G$2085:$G3645)/($A3645-273.15)</f>
        <v>0</v>
      </c>
      <c r="I3645" s="70">
        <f t="shared" si="450"/>
        <v>0</v>
      </c>
      <c r="J3645" s="70">
        <f t="shared" si="451"/>
        <v>0</v>
      </c>
      <c r="K3645" s="70">
        <f t="shared" si="452"/>
        <v>0</v>
      </c>
      <c r="M3645" s="70">
        <f t="shared" si="453"/>
        <v>0</v>
      </c>
      <c r="N3645" s="70">
        <f>SUM($M$2085:M3645)/($A3645-273.15)</f>
        <v>0</v>
      </c>
      <c r="O3645" s="70">
        <f t="shared" si="454"/>
        <v>0</v>
      </c>
      <c r="P3645" s="70">
        <f t="shared" si="455"/>
        <v>0</v>
      </c>
      <c r="Q3645" s="70">
        <f t="shared" si="456"/>
        <v>0</v>
      </c>
      <c r="S3645" s="8" t="e">
        <f t="shared" si="457"/>
        <v>#DIV/0!</v>
      </c>
      <c r="U3645" s="8">
        <f t="shared" si="446"/>
        <v>35.796593248818574</v>
      </c>
      <c r="V3645" s="8">
        <f t="shared" si="458"/>
        <v>0</v>
      </c>
      <c r="W3645" s="70">
        <f>SUM($V$2085:V3645)/($A3645-273.15)</f>
        <v>0</v>
      </c>
      <c r="X3645" s="70">
        <f t="shared" si="459"/>
        <v>0</v>
      </c>
      <c r="Y3645" s="70">
        <f t="shared" si="460"/>
        <v>0</v>
      </c>
    </row>
    <row r="3646" spans="1:25" s="8" customFormat="1" x14ac:dyDescent="0.25">
      <c r="A3646" s="70">
        <f t="shared" si="461"/>
        <v>1835.15</v>
      </c>
      <c r="B3646" s="70">
        <f t="shared" si="444"/>
        <v>50.170611292730008</v>
      </c>
      <c r="C3646" s="70">
        <f t="shared" si="448"/>
        <v>37.319821785516496</v>
      </c>
      <c r="D3646" s="70">
        <f t="shared" si="445"/>
        <v>35.688443638149295</v>
      </c>
      <c r="E3646" s="70">
        <f t="shared" si="447"/>
        <v>37.319821785516496</v>
      </c>
      <c r="G3646" s="70">
        <f t="shared" si="449"/>
        <v>0</v>
      </c>
      <c r="H3646" s="70">
        <f>SUM(G$2085:$G3646)/($A3646-273.15)</f>
        <v>0</v>
      </c>
      <c r="I3646" s="70">
        <f t="shared" si="450"/>
        <v>0</v>
      </c>
      <c r="J3646" s="70">
        <f t="shared" si="451"/>
        <v>0</v>
      </c>
      <c r="K3646" s="70">
        <f t="shared" si="452"/>
        <v>0</v>
      </c>
      <c r="M3646" s="70">
        <f t="shared" si="453"/>
        <v>0</v>
      </c>
      <c r="N3646" s="70">
        <f>SUM($M$2085:M3646)/($A3646-273.15)</f>
        <v>0</v>
      </c>
      <c r="O3646" s="70">
        <f t="shared" si="454"/>
        <v>0</v>
      </c>
      <c r="P3646" s="70">
        <f t="shared" si="455"/>
        <v>0</v>
      </c>
      <c r="Q3646" s="70">
        <f t="shared" si="456"/>
        <v>0</v>
      </c>
      <c r="S3646" s="8" t="e">
        <f t="shared" si="457"/>
        <v>#DIV/0!</v>
      </c>
      <c r="U3646" s="8">
        <f t="shared" si="446"/>
        <v>35.798392527307286</v>
      </c>
      <c r="V3646" s="8">
        <f t="shared" si="458"/>
        <v>0</v>
      </c>
      <c r="W3646" s="70">
        <f>SUM($V$2085:V3646)/($A3646-273.15)</f>
        <v>0</v>
      </c>
      <c r="X3646" s="70">
        <f t="shared" si="459"/>
        <v>0</v>
      </c>
      <c r="Y3646" s="70">
        <f t="shared" si="460"/>
        <v>0</v>
      </c>
    </row>
    <row r="3647" spans="1:25" s="8" customFormat="1" x14ac:dyDescent="0.25">
      <c r="A3647" s="70">
        <f t="shared" si="461"/>
        <v>1836.15</v>
      </c>
      <c r="B3647" s="70">
        <f t="shared" si="444"/>
        <v>50.178467091149308</v>
      </c>
      <c r="C3647" s="70">
        <f t="shared" si="448"/>
        <v>37.3226907457992</v>
      </c>
      <c r="D3647" s="70">
        <f t="shared" si="445"/>
        <v>35.690474189714607</v>
      </c>
      <c r="E3647" s="70">
        <f t="shared" si="447"/>
        <v>37.3226907457992</v>
      </c>
      <c r="G3647" s="70">
        <f t="shared" si="449"/>
        <v>0</v>
      </c>
      <c r="H3647" s="70">
        <f>SUM(G$2085:$G3647)/($A3647-273.15)</f>
        <v>0</v>
      </c>
      <c r="I3647" s="70">
        <f t="shared" si="450"/>
        <v>0</v>
      </c>
      <c r="J3647" s="70">
        <f t="shared" si="451"/>
        <v>0</v>
      </c>
      <c r="K3647" s="70">
        <f t="shared" si="452"/>
        <v>0</v>
      </c>
      <c r="M3647" s="70">
        <f t="shared" si="453"/>
        <v>0</v>
      </c>
      <c r="N3647" s="70">
        <f>SUM($M$2085:M3647)/($A3647-273.15)</f>
        <v>0</v>
      </c>
      <c r="O3647" s="70">
        <f t="shared" si="454"/>
        <v>0</v>
      </c>
      <c r="P3647" s="70">
        <f t="shared" si="455"/>
        <v>0</v>
      </c>
      <c r="Q3647" s="70">
        <f t="shared" si="456"/>
        <v>0</v>
      </c>
      <c r="S3647" s="8" t="e">
        <f t="shared" si="457"/>
        <v>#DIV/0!</v>
      </c>
      <c r="U3647" s="8">
        <f t="shared" si="446"/>
        <v>35.800190372276447</v>
      </c>
      <c r="V3647" s="8">
        <f t="shared" si="458"/>
        <v>0</v>
      </c>
      <c r="W3647" s="70">
        <f>SUM($V$2085:V3647)/($A3647-273.15)</f>
        <v>0</v>
      </c>
      <c r="X3647" s="70">
        <f t="shared" si="459"/>
        <v>0</v>
      </c>
      <c r="Y3647" s="70">
        <f t="shared" si="460"/>
        <v>0</v>
      </c>
    </row>
    <row r="3648" spans="1:25" s="8" customFormat="1" x14ac:dyDescent="0.25">
      <c r="A3648" s="70">
        <f t="shared" si="461"/>
        <v>1837.15</v>
      </c>
      <c r="B3648" s="70">
        <f t="shared" si="444"/>
        <v>50.186313017476778</v>
      </c>
      <c r="C3648" s="70">
        <f t="shared" si="448"/>
        <v>37.325558785219499</v>
      </c>
      <c r="D3648" s="70">
        <f t="shared" si="445"/>
        <v>35.692501849187202</v>
      </c>
      <c r="E3648" s="70">
        <f t="shared" si="447"/>
        <v>37.325558785219499</v>
      </c>
      <c r="G3648" s="70">
        <f t="shared" si="449"/>
        <v>0</v>
      </c>
      <c r="H3648" s="70">
        <f>SUM(G$2085:$G3648)/($A3648-273.15)</f>
        <v>0</v>
      </c>
      <c r="I3648" s="70">
        <f t="shared" si="450"/>
        <v>0</v>
      </c>
      <c r="J3648" s="70">
        <f t="shared" si="451"/>
        <v>0</v>
      </c>
      <c r="K3648" s="70">
        <f t="shared" si="452"/>
        <v>0</v>
      </c>
      <c r="M3648" s="70">
        <f t="shared" si="453"/>
        <v>0</v>
      </c>
      <c r="N3648" s="70">
        <f>SUM($M$2085:M3648)/($A3648-273.15)</f>
        <v>0</v>
      </c>
      <c r="O3648" s="70">
        <f t="shared" si="454"/>
        <v>0</v>
      </c>
      <c r="P3648" s="70">
        <f t="shared" si="455"/>
        <v>0</v>
      </c>
      <c r="Q3648" s="70">
        <f t="shared" si="456"/>
        <v>0</v>
      </c>
      <c r="S3648" s="8" t="e">
        <f t="shared" si="457"/>
        <v>#DIV/0!</v>
      </c>
      <c r="U3648" s="8">
        <f t="shared" si="446"/>
        <v>35.801986785836391</v>
      </c>
      <c r="V3648" s="8">
        <f t="shared" si="458"/>
        <v>0</v>
      </c>
      <c r="W3648" s="70">
        <f>SUM($V$2085:V3648)/($A3648-273.15)</f>
        <v>0</v>
      </c>
      <c r="X3648" s="70">
        <f t="shared" si="459"/>
        <v>0</v>
      </c>
      <c r="Y3648" s="70">
        <f t="shared" si="460"/>
        <v>0</v>
      </c>
    </row>
    <row r="3649" spans="1:25" s="8" customFormat="1" x14ac:dyDescent="0.25">
      <c r="A3649" s="70">
        <f t="shared" si="461"/>
        <v>1838.15</v>
      </c>
      <c r="B3649" s="70">
        <f t="shared" si="444"/>
        <v>50.194149092406079</v>
      </c>
      <c r="C3649" s="70">
        <f t="shared" si="448"/>
        <v>37.328425904105565</v>
      </c>
      <c r="D3649" s="70">
        <f t="shared" si="445"/>
        <v>35.694526622858866</v>
      </c>
      <c r="E3649" s="70">
        <f t="shared" si="447"/>
        <v>37.328425904105565</v>
      </c>
      <c r="G3649" s="70">
        <f t="shared" si="449"/>
        <v>0</v>
      </c>
      <c r="H3649" s="70">
        <f>SUM(G$2085:$G3649)/($A3649-273.15)</f>
        <v>0</v>
      </c>
      <c r="I3649" s="70">
        <f t="shared" si="450"/>
        <v>0</v>
      </c>
      <c r="J3649" s="70">
        <f t="shared" si="451"/>
        <v>0</v>
      </c>
      <c r="K3649" s="70">
        <f t="shared" si="452"/>
        <v>0</v>
      </c>
      <c r="M3649" s="70">
        <f t="shared" si="453"/>
        <v>0</v>
      </c>
      <c r="N3649" s="70">
        <f>SUM($M$2085:M3649)/($A3649-273.15)</f>
        <v>0</v>
      </c>
      <c r="O3649" s="70">
        <f t="shared" si="454"/>
        <v>0</v>
      </c>
      <c r="P3649" s="70">
        <f t="shared" si="455"/>
        <v>0</v>
      </c>
      <c r="Q3649" s="70">
        <f t="shared" si="456"/>
        <v>0</v>
      </c>
      <c r="S3649" s="8" t="e">
        <f t="shared" si="457"/>
        <v>#DIV/0!</v>
      </c>
      <c r="U3649" s="8">
        <f t="shared" si="446"/>
        <v>35.803781770091739</v>
      </c>
      <c r="V3649" s="8">
        <f t="shared" si="458"/>
        <v>0</v>
      </c>
      <c r="W3649" s="70">
        <f>SUM($V$2085:V3649)/($A3649-273.15)</f>
        <v>0</v>
      </c>
      <c r="X3649" s="70">
        <f t="shared" si="459"/>
        <v>0</v>
      </c>
      <c r="Y3649" s="70">
        <f t="shared" si="460"/>
        <v>0</v>
      </c>
    </row>
    <row r="3650" spans="1:25" s="8" customFormat="1" x14ac:dyDescent="0.25">
      <c r="A3650" s="70">
        <f t="shared" si="461"/>
        <v>1839.15</v>
      </c>
      <c r="B3650" s="70">
        <f t="shared" si="444"/>
        <v>50.201975336574591</v>
      </c>
      <c r="C3650" s="70">
        <f t="shared" si="448"/>
        <v>37.331292102784737</v>
      </c>
      <c r="D3650" s="70">
        <f t="shared" si="445"/>
        <v>35.696548517004267</v>
      </c>
      <c r="E3650" s="70">
        <f t="shared" si="447"/>
        <v>37.331292102784737</v>
      </c>
      <c r="G3650" s="70">
        <f t="shared" si="449"/>
        <v>0</v>
      </c>
      <c r="H3650" s="70">
        <f>SUM(G$2085:$G3650)/($A3650-273.15)</f>
        <v>0</v>
      </c>
      <c r="I3650" s="70">
        <f t="shared" si="450"/>
        <v>0</v>
      </c>
      <c r="J3650" s="70">
        <f t="shared" si="451"/>
        <v>0</v>
      </c>
      <c r="K3650" s="70">
        <f t="shared" si="452"/>
        <v>0</v>
      </c>
      <c r="M3650" s="70">
        <f t="shared" si="453"/>
        <v>0</v>
      </c>
      <c r="N3650" s="70">
        <f>SUM($M$2085:M3650)/($A3650-273.15)</f>
        <v>0</v>
      </c>
      <c r="O3650" s="70">
        <f t="shared" si="454"/>
        <v>0</v>
      </c>
      <c r="P3650" s="70">
        <f t="shared" si="455"/>
        <v>0</v>
      </c>
      <c r="Q3650" s="70">
        <f t="shared" si="456"/>
        <v>0</v>
      </c>
      <c r="S3650" s="8" t="e">
        <f t="shared" si="457"/>
        <v>#DIV/0!</v>
      </c>
      <c r="U3650" s="8">
        <f t="shared" si="446"/>
        <v>35.805575327141369</v>
      </c>
      <c r="V3650" s="8">
        <f t="shared" si="458"/>
        <v>0</v>
      </c>
      <c r="W3650" s="70">
        <f>SUM($V$2085:V3650)/($A3650-273.15)</f>
        <v>0</v>
      </c>
      <c r="X3650" s="70">
        <f t="shared" si="459"/>
        <v>0</v>
      </c>
      <c r="Y3650" s="70">
        <f t="shared" si="460"/>
        <v>0</v>
      </c>
    </row>
    <row r="3651" spans="1:25" s="8" customFormat="1" x14ac:dyDescent="0.25">
      <c r="A3651" s="70">
        <f t="shared" si="461"/>
        <v>1840.15</v>
      </c>
      <c r="B3651" s="70">
        <f t="shared" si="444"/>
        <v>50.209791770563669</v>
      </c>
      <c r="C3651" s="70">
        <f t="shared" si="448"/>
        <v>37.334157381583424</v>
      </c>
      <c r="D3651" s="70">
        <f t="shared" si="445"/>
        <v>35.698567537881033</v>
      </c>
      <c r="E3651" s="70">
        <f t="shared" si="447"/>
        <v>37.334157381583424</v>
      </c>
      <c r="G3651" s="70">
        <f t="shared" si="449"/>
        <v>0</v>
      </c>
      <c r="H3651" s="70">
        <f>SUM(G$2085:$G3651)/($A3651-273.15)</f>
        <v>0</v>
      </c>
      <c r="I3651" s="70">
        <f t="shared" si="450"/>
        <v>0</v>
      </c>
      <c r="J3651" s="70">
        <f t="shared" si="451"/>
        <v>0</v>
      </c>
      <c r="K3651" s="70">
        <f t="shared" si="452"/>
        <v>0</v>
      </c>
      <c r="M3651" s="70">
        <f t="shared" si="453"/>
        <v>0</v>
      </c>
      <c r="N3651" s="70">
        <f>SUM($M$2085:M3651)/($A3651-273.15)</f>
        <v>0</v>
      </c>
      <c r="O3651" s="70">
        <f t="shared" si="454"/>
        <v>0</v>
      </c>
      <c r="P3651" s="70">
        <f t="shared" si="455"/>
        <v>0</v>
      </c>
      <c r="Q3651" s="70">
        <f t="shared" si="456"/>
        <v>0</v>
      </c>
      <c r="S3651" s="8" t="e">
        <f t="shared" si="457"/>
        <v>#DIV/0!</v>
      </c>
      <c r="U3651" s="8">
        <f t="shared" si="446"/>
        <v>35.807367459078478</v>
      </c>
      <c r="V3651" s="8">
        <f t="shared" si="458"/>
        <v>0</v>
      </c>
      <c r="W3651" s="70">
        <f>SUM($V$2085:V3651)/($A3651-273.15)</f>
        <v>0</v>
      </c>
      <c r="X3651" s="70">
        <f t="shared" si="459"/>
        <v>0</v>
      </c>
      <c r="Y3651" s="70">
        <f t="shared" si="460"/>
        <v>0</v>
      </c>
    </row>
    <row r="3652" spans="1:25" s="8" customFormat="1" x14ac:dyDescent="0.25">
      <c r="A3652" s="70">
        <f t="shared" si="461"/>
        <v>1841.15</v>
      </c>
      <c r="B3652" s="70">
        <f t="shared" si="444"/>
        <v>50.217598414898774</v>
      </c>
      <c r="C3652" s="70">
        <f t="shared" si="448"/>
        <v>37.337021740827169</v>
      </c>
      <c r="D3652" s="70">
        <f t="shared" si="445"/>
        <v>35.700583691729797</v>
      </c>
      <c r="E3652" s="70">
        <f t="shared" si="447"/>
        <v>37.337021740827169</v>
      </c>
      <c r="G3652" s="70">
        <f t="shared" si="449"/>
        <v>0</v>
      </c>
      <c r="H3652" s="70">
        <f>SUM(G$2085:$G3652)/($A3652-273.15)</f>
        <v>0</v>
      </c>
      <c r="I3652" s="70">
        <f t="shared" si="450"/>
        <v>0</v>
      </c>
      <c r="J3652" s="70">
        <f t="shared" si="451"/>
        <v>0</v>
      </c>
      <c r="K3652" s="70">
        <f t="shared" si="452"/>
        <v>0</v>
      </c>
      <c r="M3652" s="70">
        <f t="shared" si="453"/>
        <v>0</v>
      </c>
      <c r="N3652" s="70">
        <f>SUM($M$2085:M3652)/($A3652-273.15)</f>
        <v>0</v>
      </c>
      <c r="O3652" s="70">
        <f t="shared" si="454"/>
        <v>0</v>
      </c>
      <c r="P3652" s="70">
        <f t="shared" si="455"/>
        <v>0</v>
      </c>
      <c r="Q3652" s="70">
        <f t="shared" si="456"/>
        <v>0</v>
      </c>
      <c r="S3652" s="8" t="e">
        <f t="shared" si="457"/>
        <v>#DIV/0!</v>
      </c>
      <c r="U3652" s="8">
        <f t="shared" si="446"/>
        <v>35.80915816799056</v>
      </c>
      <c r="V3652" s="8">
        <f t="shared" si="458"/>
        <v>0</v>
      </c>
      <c r="W3652" s="70">
        <f>SUM($V$2085:V3652)/($A3652-273.15)</f>
        <v>0</v>
      </c>
      <c r="X3652" s="70">
        <f t="shared" si="459"/>
        <v>0</v>
      </c>
      <c r="Y3652" s="70">
        <f t="shared" si="460"/>
        <v>0</v>
      </c>
    </row>
    <row r="3653" spans="1:25" s="8" customFormat="1" x14ac:dyDescent="0.25">
      <c r="A3653" s="70">
        <f t="shared" si="461"/>
        <v>1842.15</v>
      </c>
      <c r="B3653" s="70">
        <f t="shared" si="444"/>
        <v>50.22539529004964</v>
      </c>
      <c r="C3653" s="70">
        <f t="shared" si="448"/>
        <v>37.339885180840611</v>
      </c>
      <c r="D3653" s="70">
        <f t="shared" si="445"/>
        <v>35.702596984774267</v>
      </c>
      <c r="E3653" s="70">
        <f t="shared" si="447"/>
        <v>37.339885180840611</v>
      </c>
      <c r="G3653" s="70">
        <f t="shared" si="449"/>
        <v>0</v>
      </c>
      <c r="H3653" s="70">
        <f>SUM(G$2085:$G3653)/($A3653-273.15)</f>
        <v>0</v>
      </c>
      <c r="I3653" s="70">
        <f t="shared" si="450"/>
        <v>0</v>
      </c>
      <c r="J3653" s="70">
        <f t="shared" si="451"/>
        <v>0</v>
      </c>
      <c r="K3653" s="70">
        <f t="shared" si="452"/>
        <v>0</v>
      </c>
      <c r="M3653" s="70">
        <f t="shared" si="453"/>
        <v>0</v>
      </c>
      <c r="N3653" s="70">
        <f>SUM($M$2085:M3653)/($A3653-273.15)</f>
        <v>0</v>
      </c>
      <c r="O3653" s="70">
        <f t="shared" si="454"/>
        <v>0</v>
      </c>
      <c r="P3653" s="70">
        <f t="shared" si="455"/>
        <v>0</v>
      </c>
      <c r="Q3653" s="70">
        <f t="shared" si="456"/>
        <v>0</v>
      </c>
      <c r="S3653" s="8" t="e">
        <f t="shared" si="457"/>
        <v>#DIV/0!</v>
      </c>
      <c r="U3653" s="8">
        <f t="shared" si="446"/>
        <v>35.81094745595945</v>
      </c>
      <c r="V3653" s="8">
        <f t="shared" si="458"/>
        <v>0</v>
      </c>
      <c r="W3653" s="70">
        <f>SUM($V$2085:V3653)/($A3653-273.15)</f>
        <v>0</v>
      </c>
      <c r="X3653" s="70">
        <f t="shared" si="459"/>
        <v>0</v>
      </c>
      <c r="Y3653" s="70">
        <f t="shared" si="460"/>
        <v>0</v>
      </c>
    </row>
    <row r="3654" spans="1:25" s="8" customFormat="1" x14ac:dyDescent="0.25">
      <c r="A3654" s="70">
        <f t="shared" si="461"/>
        <v>1843.15</v>
      </c>
      <c r="B3654" s="70">
        <f t="shared" si="444"/>
        <v>50.233182416430537</v>
      </c>
      <c r="C3654" s="70">
        <f t="shared" si="448"/>
        <v>37.34274770194753</v>
      </c>
      <c r="D3654" s="70">
        <f t="shared" si="445"/>
        <v>35.704607423221276</v>
      </c>
      <c r="E3654" s="70">
        <f t="shared" si="447"/>
        <v>37.34274770194753</v>
      </c>
      <c r="G3654" s="70">
        <f t="shared" si="449"/>
        <v>0</v>
      </c>
      <c r="H3654" s="70">
        <f>SUM(G$2085:$G3654)/($A3654-273.15)</f>
        <v>0</v>
      </c>
      <c r="I3654" s="70">
        <f t="shared" si="450"/>
        <v>0</v>
      </c>
      <c r="J3654" s="70">
        <f t="shared" si="451"/>
        <v>0</v>
      </c>
      <c r="K3654" s="70">
        <f t="shared" si="452"/>
        <v>0</v>
      </c>
      <c r="M3654" s="70">
        <f t="shared" si="453"/>
        <v>0</v>
      </c>
      <c r="N3654" s="70">
        <f>SUM($M$2085:M3654)/($A3654-273.15)</f>
        <v>0</v>
      </c>
      <c r="O3654" s="70">
        <f t="shared" si="454"/>
        <v>0</v>
      </c>
      <c r="P3654" s="70">
        <f t="shared" si="455"/>
        <v>0</v>
      </c>
      <c r="Q3654" s="70">
        <f t="shared" si="456"/>
        <v>0</v>
      </c>
      <c r="S3654" s="8" t="e">
        <f t="shared" si="457"/>
        <v>#DIV/0!</v>
      </c>
      <c r="U3654" s="8">
        <f t="shared" si="446"/>
        <v>35.812735325061347</v>
      </c>
      <c r="V3654" s="8">
        <f t="shared" si="458"/>
        <v>0</v>
      </c>
      <c r="W3654" s="70">
        <f>SUM($V$2085:V3654)/($A3654-273.15)</f>
        <v>0</v>
      </c>
      <c r="X3654" s="70">
        <f t="shared" si="459"/>
        <v>0</v>
      </c>
      <c r="Y3654" s="70">
        <f t="shared" si="460"/>
        <v>0</v>
      </c>
    </row>
    <row r="3655" spans="1:25" s="8" customFormat="1" x14ac:dyDescent="0.25">
      <c r="A3655" s="70">
        <f t="shared" si="461"/>
        <v>1844.15</v>
      </c>
      <c r="B3655" s="70">
        <f t="shared" si="444"/>
        <v>50.240959814400391</v>
      </c>
      <c r="C3655" s="70">
        <f t="shared" si="448"/>
        <v>37.345609304470827</v>
      </c>
      <c r="D3655" s="70">
        <f t="shared" si="445"/>
        <v>35.706615013260823</v>
      </c>
      <c r="E3655" s="70">
        <f t="shared" si="447"/>
        <v>37.345609304470827</v>
      </c>
      <c r="G3655" s="70">
        <f t="shared" si="449"/>
        <v>0</v>
      </c>
      <c r="H3655" s="70">
        <f>SUM(G$2085:$G3655)/($A3655-273.15)</f>
        <v>0</v>
      </c>
      <c r="I3655" s="70">
        <f t="shared" si="450"/>
        <v>0</v>
      </c>
      <c r="J3655" s="70">
        <f t="shared" si="451"/>
        <v>0</v>
      </c>
      <c r="K3655" s="70">
        <f t="shared" si="452"/>
        <v>0</v>
      </c>
      <c r="M3655" s="70">
        <f t="shared" si="453"/>
        <v>0</v>
      </c>
      <c r="N3655" s="70">
        <f>SUM($M$2085:M3655)/($A3655-273.15)</f>
        <v>0</v>
      </c>
      <c r="O3655" s="70">
        <f t="shared" si="454"/>
        <v>0</v>
      </c>
      <c r="P3655" s="70">
        <f t="shared" si="455"/>
        <v>0</v>
      </c>
      <c r="Q3655" s="70">
        <f t="shared" si="456"/>
        <v>0</v>
      </c>
      <c r="S3655" s="8" t="e">
        <f t="shared" si="457"/>
        <v>#DIV/0!</v>
      </c>
      <c r="U3655" s="8">
        <f t="shared" si="446"/>
        <v>35.814521777366814</v>
      </c>
      <c r="V3655" s="8">
        <f t="shared" si="458"/>
        <v>0</v>
      </c>
      <c r="W3655" s="70">
        <f>SUM($V$2085:V3655)/($A3655-273.15)</f>
        <v>0</v>
      </c>
      <c r="X3655" s="70">
        <f t="shared" si="459"/>
        <v>0</v>
      </c>
      <c r="Y3655" s="70">
        <f t="shared" si="460"/>
        <v>0</v>
      </c>
    </row>
    <row r="3656" spans="1:25" s="8" customFormat="1" x14ac:dyDescent="0.25">
      <c r="A3656" s="70">
        <f t="shared" si="461"/>
        <v>1845.15</v>
      </c>
      <c r="B3656" s="70">
        <f t="shared" si="444"/>
        <v>50.248727504262952</v>
      </c>
      <c r="C3656" s="70">
        <f t="shared" si="448"/>
        <v>37.348469988732496</v>
      </c>
      <c r="D3656" s="70">
        <f t="shared" si="445"/>
        <v>35.708619761066139</v>
      </c>
      <c r="E3656" s="70">
        <f t="shared" si="447"/>
        <v>37.348469988732496</v>
      </c>
      <c r="G3656" s="70">
        <f t="shared" si="449"/>
        <v>0</v>
      </c>
      <c r="H3656" s="70">
        <f>SUM(G$2085:$G3656)/($A3656-273.15)</f>
        <v>0</v>
      </c>
      <c r="I3656" s="70">
        <f t="shared" si="450"/>
        <v>0</v>
      </c>
      <c r="J3656" s="70">
        <f t="shared" si="451"/>
        <v>0</v>
      </c>
      <c r="K3656" s="70">
        <f t="shared" si="452"/>
        <v>0</v>
      </c>
      <c r="M3656" s="70">
        <f t="shared" si="453"/>
        <v>0</v>
      </c>
      <c r="N3656" s="70">
        <f>SUM($M$2085:M3656)/($A3656-273.15)</f>
        <v>0</v>
      </c>
      <c r="O3656" s="70">
        <f t="shared" si="454"/>
        <v>0</v>
      </c>
      <c r="P3656" s="70">
        <f t="shared" si="455"/>
        <v>0</v>
      </c>
      <c r="Q3656" s="70">
        <f t="shared" si="456"/>
        <v>0</v>
      </c>
      <c r="S3656" s="8" t="e">
        <f t="shared" si="457"/>
        <v>#DIV/0!</v>
      </c>
      <c r="U3656" s="8">
        <f t="shared" si="446"/>
        <v>35.816306814940816</v>
      </c>
      <c r="V3656" s="8">
        <f t="shared" si="458"/>
        <v>0</v>
      </c>
      <c r="W3656" s="70">
        <f>SUM($V$2085:V3656)/($A3656-273.15)</f>
        <v>0</v>
      </c>
      <c r="X3656" s="70">
        <f t="shared" si="459"/>
        <v>0</v>
      </c>
      <c r="Y3656" s="70">
        <f t="shared" si="460"/>
        <v>0</v>
      </c>
    </row>
    <row r="3657" spans="1:25" s="8" customFormat="1" x14ac:dyDescent="0.25">
      <c r="A3657" s="70">
        <f t="shared" si="461"/>
        <v>1846.15</v>
      </c>
      <c r="B3657" s="70">
        <f t="shared" si="444"/>
        <v>50.256485506267012</v>
      </c>
      <c r="C3657" s="70">
        <f t="shared" si="448"/>
        <v>37.351329755053712</v>
      </c>
      <c r="D3657" s="70">
        <f t="shared" si="445"/>
        <v>35.710621672793742</v>
      </c>
      <c r="E3657" s="70">
        <f t="shared" si="447"/>
        <v>37.351329755053712</v>
      </c>
      <c r="G3657" s="70">
        <f t="shared" si="449"/>
        <v>0</v>
      </c>
      <c r="H3657" s="70">
        <f>SUM(G$2085:$G3657)/($A3657-273.15)</f>
        <v>0</v>
      </c>
      <c r="I3657" s="70">
        <f t="shared" si="450"/>
        <v>0</v>
      </c>
      <c r="J3657" s="70">
        <f t="shared" si="451"/>
        <v>0</v>
      </c>
      <c r="K3657" s="70">
        <f t="shared" si="452"/>
        <v>0</v>
      </c>
      <c r="M3657" s="70">
        <f t="shared" si="453"/>
        <v>0</v>
      </c>
      <c r="N3657" s="70">
        <f>SUM($M$2085:M3657)/($A3657-273.15)</f>
        <v>0</v>
      </c>
      <c r="O3657" s="70">
        <f t="shared" si="454"/>
        <v>0</v>
      </c>
      <c r="P3657" s="70">
        <f t="shared" si="455"/>
        <v>0</v>
      </c>
      <c r="Q3657" s="70">
        <f t="shared" si="456"/>
        <v>0</v>
      </c>
      <c r="S3657" s="8" t="e">
        <f t="shared" si="457"/>
        <v>#DIV/0!</v>
      </c>
      <c r="U3657" s="8">
        <f t="shared" si="446"/>
        <v>35.818090439842699</v>
      </c>
      <c r="V3657" s="8">
        <f t="shared" si="458"/>
        <v>0</v>
      </c>
      <c r="W3657" s="70">
        <f>SUM($V$2085:V3657)/($A3657-273.15)</f>
        <v>0</v>
      </c>
      <c r="X3657" s="70">
        <f t="shared" si="459"/>
        <v>0</v>
      </c>
      <c r="Y3657" s="70">
        <f t="shared" si="460"/>
        <v>0</v>
      </c>
    </row>
    <row r="3658" spans="1:25" s="8" customFormat="1" x14ac:dyDescent="0.25">
      <c r="A3658" s="70">
        <f t="shared" si="461"/>
        <v>1847.15</v>
      </c>
      <c r="B3658" s="70">
        <f t="shared" si="444"/>
        <v>50.264233840606565</v>
      </c>
      <c r="C3658" s="70">
        <f t="shared" si="448"/>
        <v>37.354188603754743</v>
      </c>
      <c r="D3658" s="70">
        <f t="shared" si="445"/>
        <v>35.712620754583497</v>
      </c>
      <c r="E3658" s="70">
        <f t="shared" si="447"/>
        <v>37.354188603754743</v>
      </c>
      <c r="G3658" s="70">
        <f t="shared" si="449"/>
        <v>0</v>
      </c>
      <c r="H3658" s="70">
        <f>SUM(G$2085:$G3658)/($A3658-273.15)</f>
        <v>0</v>
      </c>
      <c r="I3658" s="70">
        <f t="shared" si="450"/>
        <v>0</v>
      </c>
      <c r="J3658" s="70">
        <f t="shared" si="451"/>
        <v>0</v>
      </c>
      <c r="K3658" s="70">
        <f t="shared" si="452"/>
        <v>0</v>
      </c>
      <c r="M3658" s="70">
        <f t="shared" si="453"/>
        <v>0</v>
      </c>
      <c r="N3658" s="70">
        <f>SUM($M$2085:M3658)/($A3658-273.15)</f>
        <v>0</v>
      </c>
      <c r="O3658" s="70">
        <f t="shared" si="454"/>
        <v>0</v>
      </c>
      <c r="P3658" s="70">
        <f t="shared" si="455"/>
        <v>0</v>
      </c>
      <c r="Q3658" s="70">
        <f t="shared" si="456"/>
        <v>0</v>
      </c>
      <c r="S3658" s="8" t="e">
        <f t="shared" si="457"/>
        <v>#DIV/0!</v>
      </c>
      <c r="U3658" s="8">
        <f t="shared" si="446"/>
        <v>35.819872654126272</v>
      </c>
      <c r="V3658" s="8">
        <f t="shared" si="458"/>
        <v>0</v>
      </c>
      <c r="W3658" s="70">
        <f>SUM($V$2085:V3658)/($A3658-273.15)</f>
        <v>0</v>
      </c>
      <c r="X3658" s="70">
        <f t="shared" si="459"/>
        <v>0</v>
      </c>
      <c r="Y3658" s="70">
        <f t="shared" si="460"/>
        <v>0</v>
      </c>
    </row>
    <row r="3659" spans="1:25" s="8" customFormat="1" x14ac:dyDescent="0.25">
      <c r="A3659" s="70">
        <f t="shared" si="461"/>
        <v>1848.15</v>
      </c>
      <c r="B3659" s="70">
        <f t="shared" si="444"/>
        <v>50.271972527420978</v>
      </c>
      <c r="C3659" s="70">
        <f t="shared" si="448"/>
        <v>37.357046535155</v>
      </c>
      <c r="D3659" s="70">
        <f t="shared" si="445"/>
        <v>35.714617012558655</v>
      </c>
      <c r="E3659" s="70">
        <f t="shared" si="447"/>
        <v>37.357046535155</v>
      </c>
      <c r="G3659" s="70">
        <f t="shared" si="449"/>
        <v>0</v>
      </c>
      <c r="H3659" s="70">
        <f>SUM(G$2085:$G3659)/($A3659-273.15)</f>
        <v>0</v>
      </c>
      <c r="I3659" s="70">
        <f t="shared" si="450"/>
        <v>0</v>
      </c>
      <c r="J3659" s="70">
        <f t="shared" si="451"/>
        <v>0</v>
      </c>
      <c r="K3659" s="70">
        <f t="shared" si="452"/>
        <v>0</v>
      </c>
      <c r="M3659" s="70">
        <f t="shared" si="453"/>
        <v>0</v>
      </c>
      <c r="N3659" s="70">
        <f>SUM($M$2085:M3659)/($A3659-273.15)</f>
        <v>0</v>
      </c>
      <c r="O3659" s="70">
        <f t="shared" si="454"/>
        <v>0</v>
      </c>
      <c r="P3659" s="70">
        <f t="shared" si="455"/>
        <v>0</v>
      </c>
      <c r="Q3659" s="70">
        <f t="shared" si="456"/>
        <v>0</v>
      </c>
      <c r="S3659" s="8" t="e">
        <f t="shared" si="457"/>
        <v>#DIV/0!</v>
      </c>
      <c r="U3659" s="8">
        <f t="shared" si="446"/>
        <v>35.821653459839759</v>
      </c>
      <c r="V3659" s="8">
        <f t="shared" si="458"/>
        <v>0</v>
      </c>
      <c r="W3659" s="70">
        <f>SUM($V$2085:V3659)/($A3659-273.15)</f>
        <v>0</v>
      </c>
      <c r="X3659" s="70">
        <f t="shared" si="459"/>
        <v>0</v>
      </c>
      <c r="Y3659" s="70">
        <f t="shared" si="460"/>
        <v>0</v>
      </c>
    </row>
    <row r="3660" spans="1:25" s="8" customFormat="1" x14ac:dyDescent="0.25">
      <c r="A3660" s="70">
        <f t="shared" si="461"/>
        <v>1849.15</v>
      </c>
      <c r="B3660" s="70">
        <f t="shared" si="444"/>
        <v>50.279701586795184</v>
      </c>
      <c r="C3660" s="70">
        <f t="shared" si="448"/>
        <v>37.359903549573026</v>
      </c>
      <c r="D3660" s="70">
        <f t="shared" si="445"/>
        <v>35.716610452825904</v>
      </c>
      <c r="E3660" s="70">
        <f t="shared" si="447"/>
        <v>37.359903549573026</v>
      </c>
      <c r="G3660" s="70">
        <f t="shared" si="449"/>
        <v>0</v>
      </c>
      <c r="H3660" s="70">
        <f>SUM(G$2085:$G3660)/($A3660-273.15)</f>
        <v>0</v>
      </c>
      <c r="I3660" s="70">
        <f t="shared" si="450"/>
        <v>0</v>
      </c>
      <c r="J3660" s="70">
        <f t="shared" si="451"/>
        <v>0</v>
      </c>
      <c r="K3660" s="70">
        <f t="shared" si="452"/>
        <v>0</v>
      </c>
      <c r="M3660" s="70">
        <f t="shared" si="453"/>
        <v>0</v>
      </c>
      <c r="N3660" s="70">
        <f>SUM($M$2085:M3660)/($A3660-273.15)</f>
        <v>0</v>
      </c>
      <c r="O3660" s="70">
        <f t="shared" si="454"/>
        <v>0</v>
      </c>
      <c r="P3660" s="70">
        <f t="shared" si="455"/>
        <v>0</v>
      </c>
      <c r="Q3660" s="70">
        <f t="shared" si="456"/>
        <v>0</v>
      </c>
      <c r="S3660" s="8" t="e">
        <f t="shared" si="457"/>
        <v>#DIV/0!</v>
      </c>
      <c r="U3660" s="8">
        <f t="shared" si="446"/>
        <v>35.823432859025857</v>
      </c>
      <c r="V3660" s="8">
        <f t="shared" si="458"/>
        <v>0</v>
      </c>
      <c r="W3660" s="70">
        <f>SUM($V$2085:V3660)/($A3660-273.15)</f>
        <v>0</v>
      </c>
      <c r="X3660" s="70">
        <f t="shared" si="459"/>
        <v>0</v>
      </c>
      <c r="Y3660" s="70">
        <f t="shared" si="460"/>
        <v>0</v>
      </c>
    </row>
    <row r="3661" spans="1:25" s="8" customFormat="1" x14ac:dyDescent="0.25">
      <c r="A3661" s="70">
        <f t="shared" si="461"/>
        <v>1850.15</v>
      </c>
      <c r="B3661" s="70">
        <f t="shared" si="444"/>
        <v>50.287421038759859</v>
      </c>
      <c r="C3661" s="70">
        <f t="shared" si="448"/>
        <v>37.362759647326513</v>
      </c>
      <c r="D3661" s="70">
        <f t="shared" si="445"/>
        <v>35.718601081475462</v>
      </c>
      <c r="E3661" s="70">
        <f t="shared" si="447"/>
        <v>37.362759647326513</v>
      </c>
      <c r="G3661" s="70">
        <f t="shared" si="449"/>
        <v>0</v>
      </c>
      <c r="H3661" s="70">
        <f>SUM(G$2085:$G3661)/($A3661-273.15)</f>
        <v>0</v>
      </c>
      <c r="I3661" s="70">
        <f t="shared" si="450"/>
        <v>0</v>
      </c>
      <c r="J3661" s="70">
        <f t="shared" si="451"/>
        <v>0</v>
      </c>
      <c r="K3661" s="70">
        <f t="shared" si="452"/>
        <v>0</v>
      </c>
      <c r="M3661" s="70">
        <f t="shared" si="453"/>
        <v>0</v>
      </c>
      <c r="N3661" s="70">
        <f>SUM($M$2085:M3661)/($A3661-273.15)</f>
        <v>0</v>
      </c>
      <c r="O3661" s="70">
        <f t="shared" si="454"/>
        <v>0</v>
      </c>
      <c r="P3661" s="70">
        <f t="shared" si="455"/>
        <v>0</v>
      </c>
      <c r="Q3661" s="70">
        <f t="shared" si="456"/>
        <v>0</v>
      </c>
      <c r="S3661" s="8" t="e">
        <f t="shared" si="457"/>
        <v>#DIV/0!</v>
      </c>
      <c r="U3661" s="8">
        <f t="shared" si="446"/>
        <v>35.825210853721771</v>
      </c>
      <c r="V3661" s="8">
        <f t="shared" si="458"/>
        <v>0</v>
      </c>
      <c r="W3661" s="70">
        <f>SUM($V$2085:V3661)/($A3661-273.15)</f>
        <v>0</v>
      </c>
      <c r="X3661" s="70">
        <f t="shared" si="459"/>
        <v>0</v>
      </c>
      <c r="Y3661" s="70">
        <f t="shared" si="460"/>
        <v>0</v>
      </c>
    </row>
    <row r="3662" spans="1:25" s="8" customFormat="1" x14ac:dyDescent="0.25">
      <c r="A3662" s="70">
        <f t="shared" si="461"/>
        <v>1851.15</v>
      </c>
      <c r="B3662" s="70">
        <f t="shared" si="444"/>
        <v>50.295130903291579</v>
      </c>
      <c r="C3662" s="70">
        <f t="shared" si="448"/>
        <v>37.365614828732291</v>
      </c>
      <c r="D3662" s="70">
        <f t="shared" si="445"/>
        <v>35.720588904581071</v>
      </c>
      <c r="E3662" s="70">
        <f t="shared" si="447"/>
        <v>37.365614828732291</v>
      </c>
      <c r="G3662" s="70">
        <f t="shared" si="449"/>
        <v>0</v>
      </c>
      <c r="H3662" s="70">
        <f>SUM(G$2085:$G3662)/($A3662-273.15)</f>
        <v>0</v>
      </c>
      <c r="I3662" s="70">
        <f t="shared" si="450"/>
        <v>0</v>
      </c>
      <c r="J3662" s="70">
        <f t="shared" si="451"/>
        <v>0</v>
      </c>
      <c r="K3662" s="70">
        <f t="shared" si="452"/>
        <v>0</v>
      </c>
      <c r="M3662" s="70">
        <f t="shared" si="453"/>
        <v>0</v>
      </c>
      <c r="N3662" s="70">
        <f>SUM($M$2085:M3662)/($A3662-273.15)</f>
        <v>0</v>
      </c>
      <c r="O3662" s="70">
        <f t="shared" si="454"/>
        <v>0</v>
      </c>
      <c r="P3662" s="70">
        <f t="shared" si="455"/>
        <v>0</v>
      </c>
      <c r="Q3662" s="70">
        <f t="shared" si="456"/>
        <v>0</v>
      </c>
      <c r="S3662" s="8" t="e">
        <f t="shared" si="457"/>
        <v>#DIV/0!</v>
      </c>
      <c r="U3662" s="8">
        <f t="shared" si="446"/>
        <v>35.826987445959155</v>
      </c>
      <c r="V3662" s="8">
        <f t="shared" si="458"/>
        <v>0</v>
      </c>
      <c r="W3662" s="70">
        <f>SUM($V$2085:V3662)/($A3662-273.15)</f>
        <v>0</v>
      </c>
      <c r="X3662" s="70">
        <f t="shared" si="459"/>
        <v>0</v>
      </c>
      <c r="Y3662" s="70">
        <f t="shared" si="460"/>
        <v>0</v>
      </c>
    </row>
    <row r="3663" spans="1:25" s="8" customFormat="1" x14ac:dyDescent="0.25">
      <c r="A3663" s="70">
        <f t="shared" si="461"/>
        <v>1852.15</v>
      </c>
      <c r="B3663" s="70">
        <f t="shared" si="444"/>
        <v>50.302831200313008</v>
      </c>
      <c r="C3663" s="70">
        <f t="shared" si="448"/>
        <v>37.368469094106345</v>
      </c>
      <c r="D3663" s="70">
        <f t="shared" si="445"/>
        <v>35.722573928200106</v>
      </c>
      <c r="E3663" s="70">
        <f t="shared" si="447"/>
        <v>37.368469094106345</v>
      </c>
      <c r="G3663" s="70">
        <f t="shared" si="449"/>
        <v>0</v>
      </c>
      <c r="H3663" s="70">
        <f>SUM(G$2085:$G3663)/($A3663-273.15)</f>
        <v>0</v>
      </c>
      <c r="I3663" s="70">
        <f t="shared" si="450"/>
        <v>0</v>
      </c>
      <c r="J3663" s="70">
        <f t="shared" si="451"/>
        <v>0</v>
      </c>
      <c r="K3663" s="70">
        <f t="shared" si="452"/>
        <v>0</v>
      </c>
      <c r="M3663" s="70">
        <f t="shared" si="453"/>
        <v>0</v>
      </c>
      <c r="N3663" s="70">
        <f>SUM($M$2085:M3663)/($A3663-273.15)</f>
        <v>0</v>
      </c>
      <c r="O3663" s="70">
        <f t="shared" si="454"/>
        <v>0</v>
      </c>
      <c r="P3663" s="70">
        <f t="shared" si="455"/>
        <v>0</v>
      </c>
      <c r="Q3663" s="70">
        <f t="shared" si="456"/>
        <v>0</v>
      </c>
      <c r="S3663" s="8" t="e">
        <f t="shared" si="457"/>
        <v>#DIV/0!</v>
      </c>
      <c r="U3663" s="8">
        <f t="shared" si="446"/>
        <v>35.828762637764221</v>
      </c>
      <c r="V3663" s="8">
        <f t="shared" si="458"/>
        <v>0</v>
      </c>
      <c r="W3663" s="70">
        <f>SUM($V$2085:V3663)/($A3663-273.15)</f>
        <v>0</v>
      </c>
      <c r="X3663" s="70">
        <f t="shared" si="459"/>
        <v>0</v>
      </c>
      <c r="Y3663" s="70">
        <f t="shared" si="460"/>
        <v>0</v>
      </c>
    </row>
    <row r="3664" spans="1:25" s="8" customFormat="1" x14ac:dyDescent="0.25">
      <c r="A3664" s="70">
        <f t="shared" si="461"/>
        <v>1853.15</v>
      </c>
      <c r="B3664" s="70">
        <f t="shared" si="444"/>
        <v>50.310521949693076</v>
      </c>
      <c r="C3664" s="70">
        <f t="shared" si="448"/>
        <v>37.371322443763773</v>
      </c>
      <c r="D3664" s="70">
        <f t="shared" si="445"/>
        <v>35.724556158373581</v>
      </c>
      <c r="E3664" s="70">
        <f t="shared" si="447"/>
        <v>37.371322443763773</v>
      </c>
      <c r="G3664" s="70">
        <f t="shared" si="449"/>
        <v>0</v>
      </c>
      <c r="H3664" s="70">
        <f>SUM(G$2085:$G3664)/($A3664-273.15)</f>
        <v>0</v>
      </c>
      <c r="I3664" s="70">
        <f t="shared" si="450"/>
        <v>0</v>
      </c>
      <c r="J3664" s="70">
        <f t="shared" si="451"/>
        <v>0</v>
      </c>
      <c r="K3664" s="70">
        <f t="shared" si="452"/>
        <v>0</v>
      </c>
      <c r="M3664" s="70">
        <f t="shared" si="453"/>
        <v>0</v>
      </c>
      <c r="N3664" s="70">
        <f>SUM($M$2085:M3664)/($A3664-273.15)</f>
        <v>0</v>
      </c>
      <c r="O3664" s="70">
        <f t="shared" si="454"/>
        <v>0</v>
      </c>
      <c r="P3664" s="70">
        <f t="shared" si="455"/>
        <v>0</v>
      </c>
      <c r="Q3664" s="70">
        <f t="shared" si="456"/>
        <v>0</v>
      </c>
      <c r="S3664" s="8" t="e">
        <f t="shared" si="457"/>
        <v>#DIV/0!</v>
      </c>
      <c r="U3664" s="8">
        <f t="shared" si="446"/>
        <v>35.830536431157689</v>
      </c>
      <c r="V3664" s="8">
        <f t="shared" si="458"/>
        <v>0</v>
      </c>
      <c r="W3664" s="70">
        <f>SUM($V$2085:V3664)/($A3664-273.15)</f>
        <v>0</v>
      </c>
      <c r="X3664" s="70">
        <f t="shared" si="459"/>
        <v>0</v>
      </c>
      <c r="Y3664" s="70">
        <f t="shared" si="460"/>
        <v>0</v>
      </c>
    </row>
    <row r="3665" spans="1:25" s="8" customFormat="1" x14ac:dyDescent="0.25">
      <c r="A3665" s="70">
        <f t="shared" si="461"/>
        <v>1854.15</v>
      </c>
      <c r="B3665" s="70">
        <f t="shared" si="444"/>
        <v>50.318203171247141</v>
      </c>
      <c r="C3665" s="70">
        <f t="shared" si="448"/>
        <v>37.374174878018877</v>
      </c>
      <c r="D3665" s="70">
        <f t="shared" si="445"/>
        <v>35.726535601126237</v>
      </c>
      <c r="E3665" s="70">
        <f t="shared" si="447"/>
        <v>37.374174878018877</v>
      </c>
      <c r="G3665" s="70">
        <f t="shared" si="449"/>
        <v>0</v>
      </c>
      <c r="H3665" s="70">
        <f>SUM(G$2085:$G3665)/($A3665-273.15)</f>
        <v>0</v>
      </c>
      <c r="I3665" s="70">
        <f t="shared" si="450"/>
        <v>0</v>
      </c>
      <c r="J3665" s="70">
        <f t="shared" si="451"/>
        <v>0</v>
      </c>
      <c r="K3665" s="70">
        <f t="shared" si="452"/>
        <v>0</v>
      </c>
      <c r="M3665" s="70">
        <f t="shared" si="453"/>
        <v>0</v>
      </c>
      <c r="N3665" s="70">
        <f>SUM($M$2085:M3665)/($A3665-273.15)</f>
        <v>0</v>
      </c>
      <c r="O3665" s="70">
        <f t="shared" si="454"/>
        <v>0</v>
      </c>
      <c r="P3665" s="70">
        <f t="shared" si="455"/>
        <v>0</v>
      </c>
      <c r="Q3665" s="70">
        <f t="shared" si="456"/>
        <v>0</v>
      </c>
      <c r="S3665" s="8" t="e">
        <f t="shared" si="457"/>
        <v>#DIV/0!</v>
      </c>
      <c r="U3665" s="8">
        <f t="shared" si="446"/>
        <v>35.832308828154858</v>
      </c>
      <c r="V3665" s="8">
        <f t="shared" si="458"/>
        <v>0</v>
      </c>
      <c r="W3665" s="70">
        <f>SUM($V$2085:V3665)/($A3665-273.15)</f>
        <v>0</v>
      </c>
      <c r="X3665" s="70">
        <f t="shared" si="459"/>
        <v>0</v>
      </c>
      <c r="Y3665" s="70">
        <f t="shared" si="460"/>
        <v>0</v>
      </c>
    </row>
    <row r="3666" spans="1:25" s="8" customFormat="1" x14ac:dyDescent="0.25">
      <c r="A3666" s="70">
        <f t="shared" si="461"/>
        <v>1855.15</v>
      </c>
      <c r="B3666" s="70">
        <f t="shared" si="444"/>
        <v>50.325874884737175</v>
      </c>
      <c r="C3666" s="70">
        <f t="shared" si="448"/>
        <v>37.377026397185055</v>
      </c>
      <c r="D3666" s="70">
        <f t="shared" si="445"/>
        <v>35.728512262466587</v>
      </c>
      <c r="E3666" s="70">
        <f t="shared" si="447"/>
        <v>37.377026397185055</v>
      </c>
      <c r="G3666" s="70">
        <f t="shared" si="449"/>
        <v>0</v>
      </c>
      <c r="H3666" s="70">
        <f>SUM(G$2085:$G3666)/($A3666-273.15)</f>
        <v>0</v>
      </c>
      <c r="I3666" s="70">
        <f t="shared" si="450"/>
        <v>0</v>
      </c>
      <c r="J3666" s="70">
        <f t="shared" si="451"/>
        <v>0</v>
      </c>
      <c r="K3666" s="70">
        <f t="shared" si="452"/>
        <v>0</v>
      </c>
      <c r="M3666" s="70">
        <f t="shared" si="453"/>
        <v>0</v>
      </c>
      <c r="N3666" s="70">
        <f>SUM($M$2085:M3666)/($A3666-273.15)</f>
        <v>0</v>
      </c>
      <c r="O3666" s="70">
        <f t="shared" si="454"/>
        <v>0</v>
      </c>
      <c r="P3666" s="70">
        <f t="shared" si="455"/>
        <v>0</v>
      </c>
      <c r="Q3666" s="70">
        <f t="shared" si="456"/>
        <v>0</v>
      </c>
      <c r="S3666" s="8" t="e">
        <f t="shared" si="457"/>
        <v>#DIV/0!</v>
      </c>
      <c r="U3666" s="8">
        <f t="shared" si="446"/>
        <v>35.83407983076556</v>
      </c>
      <c r="V3666" s="8">
        <f t="shared" si="458"/>
        <v>0</v>
      </c>
      <c r="W3666" s="70">
        <f>SUM($V$2085:V3666)/($A3666-273.15)</f>
        <v>0</v>
      </c>
      <c r="X3666" s="70">
        <f t="shared" si="459"/>
        <v>0</v>
      </c>
      <c r="Y3666" s="70">
        <f t="shared" si="460"/>
        <v>0</v>
      </c>
    </row>
    <row r="3667" spans="1:25" s="8" customFormat="1" x14ac:dyDescent="0.25">
      <c r="A3667" s="70">
        <f t="shared" si="461"/>
        <v>1856.15</v>
      </c>
      <c r="B3667" s="70">
        <f t="shared" ref="B3667:B3730" si="462">51.191+(2.69/1000)*$A3667-(180.201*100000)/$A3667/$A3667-(0.18*0.000001)*$A3667*$A3667</f>
        <v>50.333537109871941</v>
      </c>
      <c r="C3667" s="70">
        <f t="shared" si="448"/>
        <v>37.379877001574918</v>
      </c>
      <c r="D3667" s="70">
        <f t="shared" ref="D3667:D3730" si="463">36.84+(0.259/1000)*$A3667-(54.789*100000)/$A3667/$A3667-(0*0.000001)*$A3667*$A3667</f>
        <v>35.730486148386944</v>
      </c>
      <c r="E3667" s="70">
        <f t="shared" si="447"/>
        <v>37.379877001574918</v>
      </c>
      <c r="G3667" s="70">
        <f t="shared" si="449"/>
        <v>0</v>
      </c>
      <c r="H3667" s="70">
        <f>SUM(G$2085:$G3667)/($A3667-273.15)</f>
        <v>0</v>
      </c>
      <c r="I3667" s="70">
        <f t="shared" si="450"/>
        <v>0</v>
      </c>
      <c r="J3667" s="70">
        <f t="shared" si="451"/>
        <v>0</v>
      </c>
      <c r="K3667" s="70">
        <f t="shared" si="452"/>
        <v>0</v>
      </c>
      <c r="M3667" s="70">
        <f t="shared" si="453"/>
        <v>0</v>
      </c>
      <c r="N3667" s="70">
        <f>SUM($M$2085:M3667)/($A3667-273.15)</f>
        <v>0</v>
      </c>
      <c r="O3667" s="70">
        <f t="shared" si="454"/>
        <v>0</v>
      </c>
      <c r="P3667" s="70">
        <f t="shared" si="455"/>
        <v>0</v>
      </c>
      <c r="Q3667" s="70">
        <f t="shared" si="456"/>
        <v>0</v>
      </c>
      <c r="S3667" s="8" t="e">
        <f t="shared" si="457"/>
        <v>#DIV/0!</v>
      </c>
      <c r="U3667" s="8">
        <f t="shared" si="446"/>
        <v>35.835849440994252</v>
      </c>
      <c r="V3667" s="8">
        <f t="shared" si="458"/>
        <v>0</v>
      </c>
      <c r="W3667" s="70">
        <f>SUM($V$2085:V3667)/($A3667-273.15)</f>
        <v>0</v>
      </c>
      <c r="X3667" s="70">
        <f t="shared" si="459"/>
        <v>0</v>
      </c>
      <c r="Y3667" s="70">
        <f t="shared" si="460"/>
        <v>0</v>
      </c>
    </row>
    <row r="3668" spans="1:25" s="8" customFormat="1" x14ac:dyDescent="0.25">
      <c r="A3668" s="70">
        <f t="shared" si="461"/>
        <v>1857.15</v>
      </c>
      <c r="B3668" s="70">
        <f t="shared" si="462"/>
        <v>50.341189866307118</v>
      </c>
      <c r="C3668" s="70">
        <f t="shared" si="448"/>
        <v>37.382726691500181</v>
      </c>
      <c r="D3668" s="70">
        <f t="shared" si="463"/>
        <v>35.732457264863505</v>
      </c>
      <c r="E3668" s="70">
        <f t="shared" si="447"/>
        <v>37.382726691500181</v>
      </c>
      <c r="G3668" s="70">
        <f t="shared" si="449"/>
        <v>0</v>
      </c>
      <c r="H3668" s="70">
        <f>SUM(G$2085:$G3668)/($A3668-273.15)</f>
        <v>0</v>
      </c>
      <c r="I3668" s="70">
        <f t="shared" si="450"/>
        <v>0</v>
      </c>
      <c r="J3668" s="70">
        <f t="shared" si="451"/>
        <v>0</v>
      </c>
      <c r="K3668" s="70">
        <f t="shared" si="452"/>
        <v>0</v>
      </c>
      <c r="M3668" s="70">
        <f t="shared" si="453"/>
        <v>0</v>
      </c>
      <c r="N3668" s="70">
        <f>SUM($M$2085:M3668)/($A3668-273.15)</f>
        <v>0</v>
      </c>
      <c r="O3668" s="70">
        <f t="shared" si="454"/>
        <v>0</v>
      </c>
      <c r="P3668" s="70">
        <f t="shared" si="455"/>
        <v>0</v>
      </c>
      <c r="Q3668" s="70">
        <f t="shared" si="456"/>
        <v>0</v>
      </c>
      <c r="S3668" s="8" t="e">
        <f t="shared" si="457"/>
        <v>#DIV/0!</v>
      </c>
      <c r="U3668" s="8">
        <f t="shared" si="446"/>
        <v>35.837617660839982</v>
      </c>
      <c r="V3668" s="8">
        <f t="shared" si="458"/>
        <v>0</v>
      </c>
      <c r="W3668" s="70">
        <f>SUM($V$2085:V3668)/($A3668-273.15)</f>
        <v>0</v>
      </c>
      <c r="X3668" s="70">
        <f t="shared" si="459"/>
        <v>0</v>
      </c>
      <c r="Y3668" s="70">
        <f t="shared" si="460"/>
        <v>0</v>
      </c>
    </row>
    <row r="3669" spans="1:25" s="8" customFormat="1" x14ac:dyDescent="0.25">
      <c r="A3669" s="70">
        <f t="shared" si="461"/>
        <v>1858.15</v>
      </c>
      <c r="B3669" s="70">
        <f t="shared" si="462"/>
        <v>50.348833173645559</v>
      </c>
      <c r="C3669" s="70">
        <f t="shared" si="448"/>
        <v>37.385575467271764</v>
      </c>
      <c r="D3669" s="70">
        <f t="shared" si="463"/>
        <v>35.734425617856395</v>
      </c>
      <c r="E3669" s="70">
        <f t="shared" si="447"/>
        <v>37.385575467271764</v>
      </c>
      <c r="G3669" s="70">
        <f t="shared" si="449"/>
        <v>0</v>
      </c>
      <c r="H3669" s="70">
        <f>SUM(G$2085:$G3669)/($A3669-273.15)</f>
        <v>0</v>
      </c>
      <c r="I3669" s="70">
        <f t="shared" si="450"/>
        <v>0</v>
      </c>
      <c r="J3669" s="70">
        <f t="shared" si="451"/>
        <v>0</v>
      </c>
      <c r="K3669" s="70">
        <f t="shared" si="452"/>
        <v>0</v>
      </c>
      <c r="M3669" s="70">
        <f t="shared" si="453"/>
        <v>0</v>
      </c>
      <c r="N3669" s="70">
        <f>SUM($M$2085:M3669)/($A3669-273.15)</f>
        <v>0</v>
      </c>
      <c r="O3669" s="70">
        <f t="shared" si="454"/>
        <v>0</v>
      </c>
      <c r="P3669" s="70">
        <f t="shared" si="455"/>
        <v>0</v>
      </c>
      <c r="Q3669" s="70">
        <f t="shared" si="456"/>
        <v>0</v>
      </c>
      <c r="S3669" s="8" t="e">
        <f t="shared" si="457"/>
        <v>#DIV/0!</v>
      </c>
      <c r="U3669" s="8">
        <f t="shared" si="446"/>
        <v>35.839384492296411</v>
      </c>
      <c r="V3669" s="8">
        <f t="shared" si="458"/>
        <v>0</v>
      </c>
      <c r="W3669" s="70">
        <f>SUM($V$2085:V3669)/($A3669-273.15)</f>
        <v>0</v>
      </c>
      <c r="X3669" s="70">
        <f t="shared" si="459"/>
        <v>0</v>
      </c>
      <c r="Y3669" s="70">
        <f t="shared" si="460"/>
        <v>0</v>
      </c>
    </row>
    <row r="3670" spans="1:25" s="8" customFormat="1" x14ac:dyDescent="0.25">
      <c r="A3670" s="70">
        <f t="shared" si="461"/>
        <v>1859.15</v>
      </c>
      <c r="B3670" s="70">
        <f t="shared" si="462"/>
        <v>50.356467051437356</v>
      </c>
      <c r="C3670" s="70">
        <f t="shared" si="448"/>
        <v>37.388423329199732</v>
      </c>
      <c r="D3670" s="70">
        <f t="shared" si="463"/>
        <v>35.736391213309695</v>
      </c>
      <c r="E3670" s="70">
        <f t="shared" si="447"/>
        <v>37.388423329199732</v>
      </c>
      <c r="G3670" s="70">
        <f t="shared" si="449"/>
        <v>0</v>
      </c>
      <c r="H3670" s="70">
        <f>SUM(G$2085:$G3670)/($A3670-273.15)</f>
        <v>0</v>
      </c>
      <c r="I3670" s="70">
        <f t="shared" si="450"/>
        <v>0</v>
      </c>
      <c r="J3670" s="70">
        <f t="shared" si="451"/>
        <v>0</v>
      </c>
      <c r="K3670" s="70">
        <f t="shared" si="452"/>
        <v>0</v>
      </c>
      <c r="M3670" s="70">
        <f t="shared" si="453"/>
        <v>0</v>
      </c>
      <c r="N3670" s="70">
        <f>SUM($M$2085:M3670)/($A3670-273.15)</f>
        <v>0</v>
      </c>
      <c r="O3670" s="70">
        <f t="shared" si="454"/>
        <v>0</v>
      </c>
      <c r="P3670" s="70">
        <f t="shared" si="455"/>
        <v>0</v>
      </c>
      <c r="Q3670" s="70">
        <f t="shared" si="456"/>
        <v>0</v>
      </c>
      <c r="S3670" s="8" t="e">
        <f t="shared" si="457"/>
        <v>#DIV/0!</v>
      </c>
      <c r="U3670" s="8">
        <f t="shared" si="446"/>
        <v>35.841149937351844</v>
      </c>
      <c r="V3670" s="8">
        <f t="shared" si="458"/>
        <v>0</v>
      </c>
      <c r="W3670" s="70">
        <f>SUM($V$2085:V3670)/($A3670-273.15)</f>
        <v>0</v>
      </c>
      <c r="X3670" s="70">
        <f t="shared" si="459"/>
        <v>0</v>
      </c>
      <c r="Y3670" s="70">
        <f t="shared" si="460"/>
        <v>0</v>
      </c>
    </row>
    <row r="3671" spans="1:25" s="8" customFormat="1" x14ac:dyDescent="0.25">
      <c r="A3671" s="70">
        <f t="shared" si="461"/>
        <v>1860.15</v>
      </c>
      <c r="B3671" s="70">
        <f t="shared" si="462"/>
        <v>50.364091519180121</v>
      </c>
      <c r="C3671" s="70">
        <f t="shared" si="448"/>
        <v>37.3912702775933</v>
      </c>
      <c r="D3671" s="70">
        <f t="shared" si="463"/>
        <v>35.73835405715154</v>
      </c>
      <c r="E3671" s="70">
        <f t="shared" si="447"/>
        <v>37.3912702775933</v>
      </c>
      <c r="G3671" s="70">
        <f t="shared" si="449"/>
        <v>0</v>
      </c>
      <c r="H3671" s="70">
        <f>SUM(G$2085:$G3671)/($A3671-273.15)</f>
        <v>0</v>
      </c>
      <c r="I3671" s="70">
        <f t="shared" si="450"/>
        <v>0</v>
      </c>
      <c r="J3671" s="70">
        <f t="shared" si="451"/>
        <v>0</v>
      </c>
      <c r="K3671" s="70">
        <f t="shared" si="452"/>
        <v>0</v>
      </c>
      <c r="M3671" s="70">
        <f t="shared" si="453"/>
        <v>0</v>
      </c>
      <c r="N3671" s="70">
        <f>SUM($M$2085:M3671)/($A3671-273.15)</f>
        <v>0</v>
      </c>
      <c r="O3671" s="70">
        <f t="shared" si="454"/>
        <v>0</v>
      </c>
      <c r="P3671" s="70">
        <f t="shared" si="455"/>
        <v>0</v>
      </c>
      <c r="Q3671" s="70">
        <f t="shared" si="456"/>
        <v>0</v>
      </c>
      <c r="S3671" s="8" t="e">
        <f t="shared" si="457"/>
        <v>#DIV/0!</v>
      </c>
      <c r="U3671" s="8">
        <f t="shared" si="446"/>
        <v>35.842913997989257</v>
      </c>
      <c r="V3671" s="8">
        <f t="shared" si="458"/>
        <v>0</v>
      </c>
      <c r="W3671" s="70">
        <f>SUM($V$2085:V3671)/($A3671-273.15)</f>
        <v>0</v>
      </c>
      <c r="X3671" s="70">
        <f t="shared" si="459"/>
        <v>0</v>
      </c>
      <c r="Y3671" s="70">
        <f t="shared" si="460"/>
        <v>0</v>
      </c>
    </row>
    <row r="3672" spans="1:25" s="8" customFormat="1" x14ac:dyDescent="0.25">
      <c r="A3672" s="70">
        <f t="shared" si="461"/>
        <v>1861.15</v>
      </c>
      <c r="B3672" s="70">
        <f t="shared" si="462"/>
        <v>50.371706596319051</v>
      </c>
      <c r="C3672" s="70">
        <f t="shared" si="448"/>
        <v>37.394116312760893</v>
      </c>
      <c r="D3672" s="70">
        <f t="shared" si="463"/>
        <v>35.740314155294122</v>
      </c>
      <c r="E3672" s="70">
        <f t="shared" si="447"/>
        <v>37.394116312760893</v>
      </c>
      <c r="G3672" s="70">
        <f t="shared" si="449"/>
        <v>0</v>
      </c>
      <c r="H3672" s="70">
        <f>SUM(G$2085:$G3672)/($A3672-273.15)</f>
        <v>0</v>
      </c>
      <c r="I3672" s="70">
        <f t="shared" si="450"/>
        <v>0</v>
      </c>
      <c r="J3672" s="70">
        <f t="shared" si="451"/>
        <v>0</v>
      </c>
      <c r="K3672" s="70">
        <f t="shared" si="452"/>
        <v>0</v>
      </c>
      <c r="M3672" s="70">
        <f t="shared" si="453"/>
        <v>0</v>
      </c>
      <c r="N3672" s="70">
        <f>SUM($M$2085:M3672)/($A3672-273.15)</f>
        <v>0</v>
      </c>
      <c r="O3672" s="70">
        <f t="shared" si="454"/>
        <v>0</v>
      </c>
      <c r="P3672" s="70">
        <f t="shared" si="455"/>
        <v>0</v>
      </c>
      <c r="Q3672" s="70">
        <f t="shared" si="456"/>
        <v>0</v>
      </c>
      <c r="S3672" s="8" t="e">
        <f t="shared" si="457"/>
        <v>#DIV/0!</v>
      </c>
      <c r="U3672" s="8">
        <f t="shared" si="446"/>
        <v>35.844676676186282</v>
      </c>
      <c r="V3672" s="8">
        <f t="shared" si="458"/>
        <v>0</v>
      </c>
      <c r="W3672" s="70">
        <f>SUM($V$2085:V3672)/($A3672-273.15)</f>
        <v>0</v>
      </c>
      <c r="X3672" s="70">
        <f t="shared" si="459"/>
        <v>0</v>
      </c>
      <c r="Y3672" s="70">
        <f t="shared" si="460"/>
        <v>0</v>
      </c>
    </row>
    <row r="3673" spans="1:25" s="8" customFormat="1" x14ac:dyDescent="0.25">
      <c r="A3673" s="70">
        <f t="shared" si="461"/>
        <v>1862.15</v>
      </c>
      <c r="B3673" s="70">
        <f t="shared" si="462"/>
        <v>50.379312302247179</v>
      </c>
      <c r="C3673" s="70">
        <f t="shared" si="448"/>
        <v>37.39696143501007</v>
      </c>
      <c r="D3673" s="70">
        <f t="shared" si="463"/>
        <v>35.742271513633767</v>
      </c>
      <c r="E3673" s="70">
        <f t="shared" si="447"/>
        <v>37.39696143501007</v>
      </c>
      <c r="G3673" s="70">
        <f t="shared" si="449"/>
        <v>0</v>
      </c>
      <c r="H3673" s="70">
        <f>SUM(G$2085:$G3673)/($A3673-273.15)</f>
        <v>0</v>
      </c>
      <c r="I3673" s="70">
        <f t="shared" si="450"/>
        <v>0</v>
      </c>
      <c r="J3673" s="70">
        <f t="shared" si="451"/>
        <v>0</v>
      </c>
      <c r="K3673" s="70">
        <f t="shared" si="452"/>
        <v>0</v>
      </c>
      <c r="M3673" s="70">
        <f t="shared" si="453"/>
        <v>0</v>
      </c>
      <c r="N3673" s="70">
        <f>SUM($M$2085:M3673)/($A3673-273.15)</f>
        <v>0</v>
      </c>
      <c r="O3673" s="70">
        <f t="shared" si="454"/>
        <v>0</v>
      </c>
      <c r="P3673" s="70">
        <f t="shared" si="455"/>
        <v>0</v>
      </c>
      <c r="Q3673" s="70">
        <f t="shared" si="456"/>
        <v>0</v>
      </c>
      <c r="S3673" s="8" t="e">
        <f t="shared" si="457"/>
        <v>#DIV/0!</v>
      </c>
      <c r="U3673" s="8">
        <f t="shared" si="446"/>
        <v>35.846437973915243</v>
      </c>
      <c r="V3673" s="8">
        <f t="shared" si="458"/>
        <v>0</v>
      </c>
      <c r="W3673" s="70">
        <f>SUM($V$2085:V3673)/($A3673-273.15)</f>
        <v>0</v>
      </c>
      <c r="X3673" s="70">
        <f t="shared" si="459"/>
        <v>0</v>
      </c>
      <c r="Y3673" s="70">
        <f t="shared" si="460"/>
        <v>0</v>
      </c>
    </row>
    <row r="3674" spans="1:25" s="8" customFormat="1" x14ac:dyDescent="0.25">
      <c r="A3674" s="70">
        <f t="shared" si="461"/>
        <v>1863.15</v>
      </c>
      <c r="B3674" s="70">
        <f t="shared" si="462"/>
        <v>50.386908656305508</v>
      </c>
      <c r="C3674" s="70">
        <f t="shared" si="448"/>
        <v>37.399805644647586</v>
      </c>
      <c r="D3674" s="70">
        <f t="shared" si="463"/>
        <v>35.744226138050983</v>
      </c>
      <c r="E3674" s="70">
        <f t="shared" si="447"/>
        <v>37.399805644647586</v>
      </c>
      <c r="G3674" s="70">
        <f t="shared" si="449"/>
        <v>0</v>
      </c>
      <c r="H3674" s="70">
        <f>SUM(G$2085:$G3674)/($A3674-273.15)</f>
        <v>0</v>
      </c>
      <c r="I3674" s="70">
        <f t="shared" si="450"/>
        <v>0</v>
      </c>
      <c r="J3674" s="70">
        <f t="shared" si="451"/>
        <v>0</v>
      </c>
      <c r="K3674" s="70">
        <f t="shared" si="452"/>
        <v>0</v>
      </c>
      <c r="M3674" s="70">
        <f t="shared" si="453"/>
        <v>0</v>
      </c>
      <c r="N3674" s="70">
        <f>SUM($M$2085:M3674)/($A3674-273.15)</f>
        <v>0</v>
      </c>
      <c r="O3674" s="70">
        <f t="shared" si="454"/>
        <v>0</v>
      </c>
      <c r="P3674" s="70">
        <f t="shared" si="455"/>
        <v>0</v>
      </c>
      <c r="Q3674" s="70">
        <f t="shared" si="456"/>
        <v>0</v>
      </c>
      <c r="S3674" s="8" t="e">
        <f t="shared" si="457"/>
        <v>#DIV/0!</v>
      </c>
      <c r="U3674" s="8">
        <f t="shared" si="446"/>
        <v>35.848197893143194</v>
      </c>
      <c r="V3674" s="8">
        <f t="shared" si="458"/>
        <v>0</v>
      </c>
      <c r="W3674" s="70">
        <f>SUM($V$2085:V3674)/($A3674-273.15)</f>
        <v>0</v>
      </c>
      <c r="X3674" s="70">
        <f t="shared" si="459"/>
        <v>0</v>
      </c>
      <c r="Y3674" s="70">
        <f t="shared" si="460"/>
        <v>0</v>
      </c>
    </row>
    <row r="3675" spans="1:25" s="8" customFormat="1" x14ac:dyDescent="0.25">
      <c r="A3675" s="70">
        <f t="shared" si="461"/>
        <v>1864.15</v>
      </c>
      <c r="B3675" s="70">
        <f t="shared" si="462"/>
        <v>50.394495677783141</v>
      </c>
      <c r="C3675" s="70">
        <f t="shared" si="448"/>
        <v>37.402648941979372</v>
      </c>
      <c r="D3675" s="70">
        <f t="shared" si="463"/>
        <v>35.746178034410519</v>
      </c>
      <c r="E3675" s="70">
        <f t="shared" si="447"/>
        <v>37.402648941979372</v>
      </c>
      <c r="G3675" s="70">
        <f t="shared" si="449"/>
        <v>0</v>
      </c>
      <c r="H3675" s="70">
        <f>SUM(G$2085:$G3675)/($A3675-273.15)</f>
        <v>0</v>
      </c>
      <c r="I3675" s="70">
        <f t="shared" si="450"/>
        <v>0</v>
      </c>
      <c r="J3675" s="70">
        <f t="shared" si="451"/>
        <v>0</v>
      </c>
      <c r="K3675" s="70">
        <f t="shared" si="452"/>
        <v>0</v>
      </c>
      <c r="M3675" s="70">
        <f t="shared" si="453"/>
        <v>0</v>
      </c>
      <c r="N3675" s="70">
        <f>SUM($M$2085:M3675)/($A3675-273.15)</f>
        <v>0</v>
      </c>
      <c r="O3675" s="70">
        <f t="shared" si="454"/>
        <v>0</v>
      </c>
      <c r="P3675" s="70">
        <f t="shared" si="455"/>
        <v>0</v>
      </c>
      <c r="Q3675" s="70">
        <f t="shared" si="456"/>
        <v>0</v>
      </c>
      <c r="S3675" s="8" t="e">
        <f t="shared" si="457"/>
        <v>#DIV/0!</v>
      </c>
      <c r="U3675" s="8">
        <f t="shared" si="446"/>
        <v>35.849956435831885</v>
      </c>
      <c r="V3675" s="8">
        <f t="shared" si="458"/>
        <v>0</v>
      </c>
      <c r="W3675" s="70">
        <f>SUM($V$2085:V3675)/($A3675-273.15)</f>
        <v>0</v>
      </c>
      <c r="X3675" s="70">
        <f t="shared" si="459"/>
        <v>0</v>
      </c>
      <c r="Y3675" s="70">
        <f t="shared" si="460"/>
        <v>0</v>
      </c>
    </row>
    <row r="3676" spans="1:25" s="8" customFormat="1" x14ac:dyDescent="0.25">
      <c r="A3676" s="70">
        <f t="shared" si="461"/>
        <v>1865.15</v>
      </c>
      <c r="B3676" s="70">
        <f t="shared" si="462"/>
        <v>50.402073385917532</v>
      </c>
      <c r="C3676" s="70">
        <f t="shared" si="448"/>
        <v>37.405491327310529</v>
      </c>
      <c r="D3676" s="70">
        <f t="shared" si="463"/>
        <v>35.748127208561385</v>
      </c>
      <c r="E3676" s="70">
        <f t="shared" si="447"/>
        <v>37.405491327310529</v>
      </c>
      <c r="G3676" s="70">
        <f t="shared" si="449"/>
        <v>0</v>
      </c>
      <c r="H3676" s="70">
        <f>SUM(G$2085:$G3676)/($A3676-273.15)</f>
        <v>0</v>
      </c>
      <c r="I3676" s="70">
        <f t="shared" si="450"/>
        <v>0</v>
      </c>
      <c r="J3676" s="70">
        <f t="shared" si="451"/>
        <v>0</v>
      </c>
      <c r="K3676" s="70">
        <f t="shared" si="452"/>
        <v>0</v>
      </c>
      <c r="M3676" s="70">
        <f t="shared" si="453"/>
        <v>0</v>
      </c>
      <c r="N3676" s="70">
        <f>SUM($M$2085:M3676)/($A3676-273.15)</f>
        <v>0</v>
      </c>
      <c r="O3676" s="70">
        <f t="shared" si="454"/>
        <v>0</v>
      </c>
      <c r="P3676" s="70">
        <f t="shared" si="455"/>
        <v>0</v>
      </c>
      <c r="Q3676" s="70">
        <f t="shared" si="456"/>
        <v>0</v>
      </c>
      <c r="S3676" s="8" t="e">
        <f t="shared" si="457"/>
        <v>#DIV/0!</v>
      </c>
      <c r="U3676" s="8">
        <f t="shared" si="446"/>
        <v>35.851713603937831</v>
      </c>
      <c r="V3676" s="8">
        <f t="shared" si="458"/>
        <v>0</v>
      </c>
      <c r="W3676" s="70">
        <f>SUM($V$2085:V3676)/($A3676-273.15)</f>
        <v>0</v>
      </c>
      <c r="X3676" s="70">
        <f t="shared" si="459"/>
        <v>0</v>
      </c>
      <c r="Y3676" s="70">
        <f t="shared" si="460"/>
        <v>0</v>
      </c>
    </row>
    <row r="3677" spans="1:25" s="8" customFormat="1" x14ac:dyDescent="0.25">
      <c r="A3677" s="70">
        <f t="shared" si="461"/>
        <v>1866.15</v>
      </c>
      <c r="B3677" s="70">
        <f t="shared" si="462"/>
        <v>50.409641799894565</v>
      </c>
      <c r="C3677" s="70">
        <f t="shared" si="448"/>
        <v>37.408332800945345</v>
      </c>
      <c r="D3677" s="70">
        <f t="shared" si="463"/>
        <v>35.750073666336952</v>
      </c>
      <c r="E3677" s="70">
        <f t="shared" si="447"/>
        <v>37.408332800945345</v>
      </c>
      <c r="G3677" s="70">
        <f t="shared" si="449"/>
        <v>0</v>
      </c>
      <c r="H3677" s="70">
        <f>SUM(G$2085:$G3677)/($A3677-273.15)</f>
        <v>0</v>
      </c>
      <c r="I3677" s="70">
        <f t="shared" si="450"/>
        <v>0</v>
      </c>
      <c r="J3677" s="70">
        <f t="shared" si="451"/>
        <v>0</v>
      </c>
      <c r="K3677" s="70">
        <f t="shared" si="452"/>
        <v>0</v>
      </c>
      <c r="M3677" s="70">
        <f t="shared" si="453"/>
        <v>0</v>
      </c>
      <c r="N3677" s="70">
        <f>SUM($M$2085:M3677)/($A3677-273.15)</f>
        <v>0</v>
      </c>
      <c r="O3677" s="70">
        <f t="shared" si="454"/>
        <v>0</v>
      </c>
      <c r="P3677" s="70">
        <f t="shared" si="455"/>
        <v>0</v>
      </c>
      <c r="Q3677" s="70">
        <f t="shared" si="456"/>
        <v>0</v>
      </c>
      <c r="S3677" s="8" t="e">
        <f t="shared" si="457"/>
        <v>#DIV/0!</v>
      </c>
      <c r="U3677" s="8">
        <f t="shared" si="446"/>
        <v>35.85346939941229</v>
      </c>
      <c r="V3677" s="8">
        <f t="shared" si="458"/>
        <v>0</v>
      </c>
      <c r="W3677" s="70">
        <f>SUM($V$2085:V3677)/($A3677-273.15)</f>
        <v>0</v>
      </c>
      <c r="X3677" s="70">
        <f t="shared" si="459"/>
        <v>0</v>
      </c>
      <c r="Y3677" s="70">
        <f t="shared" si="460"/>
        <v>0</v>
      </c>
    </row>
    <row r="3678" spans="1:25" s="8" customFormat="1" x14ac:dyDescent="0.25">
      <c r="A3678" s="70">
        <f t="shared" si="461"/>
        <v>1867.15</v>
      </c>
      <c r="B3678" s="70">
        <f t="shared" si="462"/>
        <v>50.417200938848808</v>
      </c>
      <c r="C3678" s="70">
        <f t="shared" si="448"/>
        <v>37.411173363187295</v>
      </c>
      <c r="D3678" s="70">
        <f t="shared" si="463"/>
        <v>35.752017413554952</v>
      </c>
      <c r="E3678" s="70">
        <f t="shared" si="447"/>
        <v>37.411173363187295</v>
      </c>
      <c r="G3678" s="70">
        <f t="shared" si="449"/>
        <v>0</v>
      </c>
      <c r="H3678" s="70">
        <f>SUM(G$2085:$G3678)/($A3678-273.15)</f>
        <v>0</v>
      </c>
      <c r="I3678" s="70">
        <f t="shared" si="450"/>
        <v>0</v>
      </c>
      <c r="J3678" s="70">
        <f t="shared" si="451"/>
        <v>0</v>
      </c>
      <c r="K3678" s="70">
        <f t="shared" si="452"/>
        <v>0</v>
      </c>
      <c r="M3678" s="70">
        <f t="shared" si="453"/>
        <v>0</v>
      </c>
      <c r="N3678" s="70">
        <f>SUM($M$2085:M3678)/($A3678-273.15)</f>
        <v>0</v>
      </c>
      <c r="O3678" s="70">
        <f t="shared" si="454"/>
        <v>0</v>
      </c>
      <c r="P3678" s="70">
        <f t="shared" si="455"/>
        <v>0</v>
      </c>
      <c r="Q3678" s="70">
        <f t="shared" si="456"/>
        <v>0</v>
      </c>
      <c r="S3678" s="8" t="e">
        <f t="shared" si="457"/>
        <v>#DIV/0!</v>
      </c>
      <c r="U3678" s="8">
        <f t="shared" si="446"/>
        <v>35.85522382420131</v>
      </c>
      <c r="V3678" s="8">
        <f t="shared" si="458"/>
        <v>0</v>
      </c>
      <c r="W3678" s="70">
        <f>SUM($V$2085:V3678)/($A3678-273.15)</f>
        <v>0</v>
      </c>
      <c r="X3678" s="70">
        <f t="shared" si="459"/>
        <v>0</v>
      </c>
      <c r="Y3678" s="70">
        <f t="shared" si="460"/>
        <v>0</v>
      </c>
    </row>
    <row r="3679" spans="1:25" s="8" customFormat="1" x14ac:dyDescent="0.25">
      <c r="A3679" s="70">
        <f t="shared" si="461"/>
        <v>1868.15</v>
      </c>
      <c r="B3679" s="70">
        <f t="shared" si="462"/>
        <v>50.42475082186359</v>
      </c>
      <c r="C3679" s="70">
        <f t="shared" si="448"/>
        <v>37.414013014339055</v>
      </c>
      <c r="D3679" s="70">
        <f t="shared" si="463"/>
        <v>35.75395845601755</v>
      </c>
      <c r="E3679" s="70">
        <f t="shared" si="447"/>
        <v>37.414013014339055</v>
      </c>
      <c r="G3679" s="70">
        <f t="shared" si="449"/>
        <v>0</v>
      </c>
      <c r="H3679" s="70">
        <f>SUM(G$2085:$G3679)/($A3679-273.15)</f>
        <v>0</v>
      </c>
      <c r="I3679" s="70">
        <f t="shared" si="450"/>
        <v>0</v>
      </c>
      <c r="J3679" s="70">
        <f t="shared" si="451"/>
        <v>0</v>
      </c>
      <c r="K3679" s="70">
        <f t="shared" si="452"/>
        <v>0</v>
      </c>
      <c r="M3679" s="70">
        <f t="shared" si="453"/>
        <v>0</v>
      </c>
      <c r="N3679" s="70">
        <f>SUM($M$2085:M3679)/($A3679-273.15)</f>
        <v>0</v>
      </c>
      <c r="O3679" s="70">
        <f t="shared" si="454"/>
        <v>0</v>
      </c>
      <c r="P3679" s="70">
        <f t="shared" si="455"/>
        <v>0</v>
      </c>
      <c r="Q3679" s="70">
        <f t="shared" si="456"/>
        <v>0</v>
      </c>
      <c r="S3679" s="8" t="e">
        <f t="shared" si="457"/>
        <v>#DIV/0!</v>
      </c>
      <c r="U3679" s="8">
        <f t="shared" si="446"/>
        <v>35.856976880245732</v>
      </c>
      <c r="V3679" s="8">
        <f t="shared" si="458"/>
        <v>0</v>
      </c>
      <c r="W3679" s="70">
        <f>SUM($V$2085:V3679)/($A3679-273.15)</f>
        <v>0</v>
      </c>
      <c r="X3679" s="70">
        <f t="shared" si="459"/>
        <v>0</v>
      </c>
      <c r="Y3679" s="70">
        <f t="shared" si="460"/>
        <v>0</v>
      </c>
    </row>
    <row r="3680" spans="1:25" s="8" customFormat="1" x14ac:dyDescent="0.25">
      <c r="A3680" s="70">
        <f t="shared" si="461"/>
        <v>1869.15</v>
      </c>
      <c r="B3680" s="70">
        <f t="shared" si="462"/>
        <v>50.432291467971218</v>
      </c>
      <c r="C3680" s="70">
        <f t="shared" si="448"/>
        <v>37.416851754702463</v>
      </c>
      <c r="D3680" s="70">
        <f t="shared" si="463"/>
        <v>35.755896799511412</v>
      </c>
      <c r="E3680" s="70">
        <f t="shared" si="447"/>
        <v>37.416851754702463</v>
      </c>
      <c r="G3680" s="70">
        <f t="shared" si="449"/>
        <v>0</v>
      </c>
      <c r="H3680" s="70">
        <f>SUM(G$2085:$G3680)/($A3680-273.15)</f>
        <v>0</v>
      </c>
      <c r="I3680" s="70">
        <f t="shared" si="450"/>
        <v>0</v>
      </c>
      <c r="J3680" s="70">
        <f t="shared" si="451"/>
        <v>0</v>
      </c>
      <c r="K3680" s="70">
        <f t="shared" si="452"/>
        <v>0</v>
      </c>
      <c r="M3680" s="70">
        <f t="shared" si="453"/>
        <v>0</v>
      </c>
      <c r="N3680" s="70">
        <f>SUM($M$2085:M3680)/($A3680-273.15)</f>
        <v>0</v>
      </c>
      <c r="O3680" s="70">
        <f t="shared" si="454"/>
        <v>0</v>
      </c>
      <c r="P3680" s="70">
        <f t="shared" si="455"/>
        <v>0</v>
      </c>
      <c r="Q3680" s="70">
        <f t="shared" si="456"/>
        <v>0</v>
      </c>
      <c r="S3680" s="8" t="e">
        <f t="shared" si="457"/>
        <v>#DIV/0!</v>
      </c>
      <c r="U3680" s="8">
        <f t="shared" si="446"/>
        <v>35.858728569481194</v>
      </c>
      <c r="V3680" s="8">
        <f t="shared" si="458"/>
        <v>0</v>
      </c>
      <c r="W3680" s="70">
        <f>SUM($V$2085:V3680)/($A3680-273.15)</f>
        <v>0</v>
      </c>
      <c r="X3680" s="70">
        <f t="shared" si="459"/>
        <v>0</v>
      </c>
      <c r="Y3680" s="70">
        <f t="shared" si="460"/>
        <v>0</v>
      </c>
    </row>
    <row r="3681" spans="1:25" s="8" customFormat="1" x14ac:dyDescent="0.25">
      <c r="A3681" s="70">
        <f t="shared" si="461"/>
        <v>1870.15</v>
      </c>
      <c r="B3681" s="70">
        <f t="shared" si="462"/>
        <v>50.439822896153132</v>
      </c>
      <c r="C3681" s="70">
        <f t="shared" si="448"/>
        <v>37.419689584578585</v>
      </c>
      <c r="D3681" s="70">
        <f t="shared" si="463"/>
        <v>35.757832449807715</v>
      </c>
      <c r="E3681" s="70">
        <f t="shared" si="447"/>
        <v>37.419689584578585</v>
      </c>
      <c r="G3681" s="70">
        <f t="shared" si="449"/>
        <v>0</v>
      </c>
      <c r="H3681" s="70">
        <f>SUM(G$2085:$G3681)/($A3681-273.15)</f>
        <v>0</v>
      </c>
      <c r="I3681" s="70">
        <f t="shared" si="450"/>
        <v>0</v>
      </c>
      <c r="J3681" s="70">
        <f t="shared" si="451"/>
        <v>0</v>
      </c>
      <c r="K3681" s="70">
        <f t="shared" si="452"/>
        <v>0</v>
      </c>
      <c r="M3681" s="70">
        <f t="shared" si="453"/>
        <v>0</v>
      </c>
      <c r="N3681" s="70">
        <f>SUM($M$2085:M3681)/($A3681-273.15)</f>
        <v>0</v>
      </c>
      <c r="O3681" s="70">
        <f t="shared" si="454"/>
        <v>0</v>
      </c>
      <c r="P3681" s="70">
        <f t="shared" si="455"/>
        <v>0</v>
      </c>
      <c r="Q3681" s="70">
        <f t="shared" si="456"/>
        <v>0</v>
      </c>
      <c r="S3681" s="8" t="e">
        <f t="shared" si="457"/>
        <v>#DIV/0!</v>
      </c>
      <c r="U3681" s="8">
        <f t="shared" ref="U3681:U3744" si="464">33.349+(2.057/1000)*$A3681-(18.327*100000)/$A3681/$A3681-(0.232*0.000001)*$A3681*$A3681</f>
        <v>35.860478893838163</v>
      </c>
      <c r="V3681" s="8">
        <f t="shared" si="458"/>
        <v>0</v>
      </c>
      <c r="W3681" s="70">
        <f>SUM($V$2085:V3681)/($A3681-273.15)</f>
        <v>0</v>
      </c>
      <c r="X3681" s="70">
        <f t="shared" si="459"/>
        <v>0</v>
      </c>
      <c r="Y3681" s="70">
        <f t="shared" si="460"/>
        <v>0</v>
      </c>
    </row>
    <row r="3682" spans="1:25" s="8" customFormat="1" x14ac:dyDescent="0.25">
      <c r="A3682" s="70">
        <f t="shared" si="461"/>
        <v>1871.15</v>
      </c>
      <c r="B3682" s="70">
        <f t="shared" si="462"/>
        <v>50.44734512534005</v>
      </c>
      <c r="C3682" s="70">
        <f t="shared" si="448"/>
        <v>37.422526504267637</v>
      </c>
      <c r="D3682" s="70">
        <f t="shared" si="463"/>
        <v>35.75976541266224</v>
      </c>
      <c r="E3682" s="70">
        <f t="shared" si="447"/>
        <v>37.422526504267637</v>
      </c>
      <c r="G3682" s="70">
        <f t="shared" si="449"/>
        <v>0</v>
      </c>
      <c r="H3682" s="70">
        <f>SUM(G$2085:$G3682)/($A3682-273.15)</f>
        <v>0</v>
      </c>
      <c r="I3682" s="70">
        <f t="shared" si="450"/>
        <v>0</v>
      </c>
      <c r="J3682" s="70">
        <f t="shared" si="451"/>
        <v>0</v>
      </c>
      <c r="K3682" s="70">
        <f t="shared" si="452"/>
        <v>0</v>
      </c>
      <c r="M3682" s="70">
        <f t="shared" si="453"/>
        <v>0</v>
      </c>
      <c r="N3682" s="70">
        <f>SUM($M$2085:M3682)/($A3682-273.15)</f>
        <v>0</v>
      </c>
      <c r="O3682" s="70">
        <f t="shared" si="454"/>
        <v>0</v>
      </c>
      <c r="P3682" s="70">
        <f t="shared" si="455"/>
        <v>0</v>
      </c>
      <c r="Q3682" s="70">
        <f t="shared" si="456"/>
        <v>0</v>
      </c>
      <c r="S3682" s="8" t="e">
        <f t="shared" si="457"/>
        <v>#DIV/0!</v>
      </c>
      <c r="U3682" s="8">
        <f t="shared" si="464"/>
        <v>35.862227855241954</v>
      </c>
      <c r="V3682" s="8">
        <f t="shared" si="458"/>
        <v>0</v>
      </c>
      <c r="W3682" s="70">
        <f>SUM($V$2085:V3682)/($A3682-273.15)</f>
        <v>0</v>
      </c>
      <c r="X3682" s="70">
        <f t="shared" si="459"/>
        <v>0</v>
      </c>
      <c r="Y3682" s="70">
        <f t="shared" si="460"/>
        <v>0</v>
      </c>
    </row>
    <row r="3683" spans="1:25" s="8" customFormat="1" x14ac:dyDescent="0.25">
      <c r="A3683" s="70">
        <f t="shared" si="461"/>
        <v>1872.15</v>
      </c>
      <c r="B3683" s="70">
        <f t="shared" si="462"/>
        <v>50.454858174412166</v>
      </c>
      <c r="C3683" s="70">
        <f t="shared" si="448"/>
        <v>37.425362514069072</v>
      </c>
      <c r="D3683" s="70">
        <f t="shared" si="463"/>
        <v>35.761695693815383</v>
      </c>
      <c r="E3683" s="70">
        <f t="shared" si="447"/>
        <v>37.425362514069072</v>
      </c>
      <c r="G3683" s="70">
        <f t="shared" si="449"/>
        <v>0</v>
      </c>
      <c r="H3683" s="70">
        <f>SUM(G$2085:$G3683)/($A3683-273.15)</f>
        <v>0</v>
      </c>
      <c r="I3683" s="70">
        <f t="shared" si="450"/>
        <v>0</v>
      </c>
      <c r="J3683" s="70">
        <f t="shared" si="451"/>
        <v>0</v>
      </c>
      <c r="K3683" s="70">
        <f t="shared" si="452"/>
        <v>0</v>
      </c>
      <c r="M3683" s="70">
        <f t="shared" si="453"/>
        <v>0</v>
      </c>
      <c r="N3683" s="70">
        <f>SUM($M$2085:M3683)/($A3683-273.15)</f>
        <v>0</v>
      </c>
      <c r="O3683" s="70">
        <f t="shared" si="454"/>
        <v>0</v>
      </c>
      <c r="P3683" s="70">
        <f t="shared" si="455"/>
        <v>0</v>
      </c>
      <c r="Q3683" s="70">
        <f t="shared" si="456"/>
        <v>0</v>
      </c>
      <c r="S3683" s="8" t="e">
        <f t="shared" si="457"/>
        <v>#DIV/0!</v>
      </c>
      <c r="U3683" s="8">
        <f t="shared" si="464"/>
        <v>35.863975455612753</v>
      </c>
      <c r="V3683" s="8">
        <f t="shared" si="458"/>
        <v>0</v>
      </c>
      <c r="W3683" s="70">
        <f>SUM($V$2085:V3683)/($A3683-273.15)</f>
        <v>0</v>
      </c>
      <c r="X3683" s="70">
        <f t="shared" si="459"/>
        <v>0</v>
      </c>
      <c r="Y3683" s="70">
        <f t="shared" si="460"/>
        <v>0</v>
      </c>
    </row>
    <row r="3684" spans="1:25" s="8" customFormat="1" x14ac:dyDescent="0.25">
      <c r="A3684" s="70">
        <f t="shared" si="461"/>
        <v>1873.15</v>
      </c>
      <c r="B3684" s="70">
        <f t="shared" si="462"/>
        <v>50.462362062199269</v>
      </c>
      <c r="C3684" s="70">
        <f t="shared" si="448"/>
        <v>37.428197614281544</v>
      </c>
      <c r="D3684" s="70">
        <f t="shared" si="463"/>
        <v>35.763623298992236</v>
      </c>
      <c r="E3684" s="70">
        <f t="shared" si="447"/>
        <v>37.428197614281544</v>
      </c>
      <c r="G3684" s="70">
        <f t="shared" si="449"/>
        <v>0</v>
      </c>
      <c r="H3684" s="70">
        <f>SUM(G$2085:$G3684)/($A3684-273.15)</f>
        <v>0</v>
      </c>
      <c r="I3684" s="70">
        <f t="shared" si="450"/>
        <v>0</v>
      </c>
      <c r="J3684" s="70">
        <f t="shared" si="451"/>
        <v>0</v>
      </c>
      <c r="K3684" s="70">
        <f t="shared" si="452"/>
        <v>0</v>
      </c>
      <c r="M3684" s="70">
        <f t="shared" si="453"/>
        <v>0</v>
      </c>
      <c r="N3684" s="70">
        <f>SUM($M$2085:M3684)/($A3684-273.15)</f>
        <v>0</v>
      </c>
      <c r="O3684" s="70">
        <f t="shared" si="454"/>
        <v>0</v>
      </c>
      <c r="P3684" s="70">
        <f t="shared" si="455"/>
        <v>0</v>
      </c>
      <c r="Q3684" s="70">
        <f t="shared" si="456"/>
        <v>0</v>
      </c>
      <c r="S3684" s="8" t="e">
        <f t="shared" si="457"/>
        <v>#DIV/0!</v>
      </c>
      <c r="U3684" s="8">
        <f t="shared" si="464"/>
        <v>35.865721696865585</v>
      </c>
      <c r="V3684" s="8">
        <f t="shared" si="458"/>
        <v>0</v>
      </c>
      <c r="W3684" s="70">
        <f>SUM($V$2085:V3684)/($A3684-273.15)</f>
        <v>0</v>
      </c>
      <c r="X3684" s="70">
        <f t="shared" si="459"/>
        <v>0</v>
      </c>
      <c r="Y3684" s="70">
        <f t="shared" si="460"/>
        <v>0</v>
      </c>
    </row>
    <row r="3685" spans="1:25" s="8" customFormat="1" x14ac:dyDescent="0.25">
      <c r="A3685" s="70">
        <f t="shared" si="461"/>
        <v>1874.15</v>
      </c>
      <c r="B3685" s="70">
        <f t="shared" si="462"/>
        <v>50.469856807480951</v>
      </c>
      <c r="C3685" s="70">
        <f t="shared" si="448"/>
        <v>37.431031805202885</v>
      </c>
      <c r="D3685" s="70">
        <f t="shared" si="463"/>
        <v>35.765548233902607</v>
      </c>
      <c r="E3685" s="70">
        <f t="shared" ref="E3685:E3748" si="465">31.012+(4.19/1000)*$A3685-(2.858*100000)/$A3685/$A3685-(0.385*0.000001)*$A3685*$A3685</f>
        <v>37.431031805202885</v>
      </c>
      <c r="G3685" s="70">
        <f t="shared" si="449"/>
        <v>0</v>
      </c>
      <c r="H3685" s="70">
        <f>SUM(G$2085:$G3685)/($A3685-273.15)</f>
        <v>0</v>
      </c>
      <c r="I3685" s="70">
        <f t="shared" si="450"/>
        <v>0</v>
      </c>
      <c r="J3685" s="70">
        <f t="shared" si="451"/>
        <v>0</v>
      </c>
      <c r="K3685" s="70">
        <f t="shared" si="452"/>
        <v>0</v>
      </c>
      <c r="M3685" s="70">
        <f t="shared" si="453"/>
        <v>0</v>
      </c>
      <c r="N3685" s="70">
        <f>SUM($M$2085:M3685)/($A3685-273.15)</f>
        <v>0</v>
      </c>
      <c r="O3685" s="70">
        <f t="shared" si="454"/>
        <v>0</v>
      </c>
      <c r="P3685" s="70">
        <f t="shared" si="455"/>
        <v>0</v>
      </c>
      <c r="Q3685" s="70">
        <f t="shared" si="456"/>
        <v>0</v>
      </c>
      <c r="S3685" s="8" t="e">
        <f t="shared" si="457"/>
        <v>#DIV/0!</v>
      </c>
      <c r="U3685" s="8">
        <f t="shared" si="464"/>
        <v>35.867466580910417</v>
      </c>
      <c r="V3685" s="8">
        <f t="shared" si="458"/>
        <v>0</v>
      </c>
      <c r="W3685" s="70">
        <f>SUM($V$2085:V3685)/($A3685-273.15)</f>
        <v>0</v>
      </c>
      <c r="X3685" s="70">
        <f t="shared" si="459"/>
        <v>0</v>
      </c>
      <c r="Y3685" s="70">
        <f t="shared" si="460"/>
        <v>0</v>
      </c>
    </row>
    <row r="3686" spans="1:25" s="8" customFormat="1" x14ac:dyDescent="0.25">
      <c r="A3686" s="70">
        <f t="shared" si="461"/>
        <v>1875.15</v>
      </c>
      <c r="B3686" s="70">
        <f t="shared" si="462"/>
        <v>50.477342428986724</v>
      </c>
      <c r="C3686" s="70">
        <f t="shared" ref="C3686:C3749" si="466">31.012+(4.19/1000)*$A3686-(2.858*100000)/$A3686/$A3686-(0.385*0.000001)*$A3686*$A3686</f>
        <v>37.433865087130158</v>
      </c>
      <c r="D3686" s="70">
        <f t="shared" si="463"/>
        <v>35.767470504241096</v>
      </c>
      <c r="E3686" s="70">
        <f t="shared" si="465"/>
        <v>37.433865087130158</v>
      </c>
      <c r="G3686" s="70">
        <f t="shared" ref="G3686:G3749" si="467">($I$2039*$B3686+$I$2040*$C3686+$I$2041*$D3686)</f>
        <v>0</v>
      </c>
      <c r="H3686" s="70">
        <f>SUM(G$2085:$G3686)/($A3686-273.15)</f>
        <v>0</v>
      </c>
      <c r="I3686" s="70">
        <f t="shared" ref="I3686:I3749" si="468">H3686*($A3686-273.15)*0.000001</f>
        <v>0</v>
      </c>
      <c r="J3686" s="70">
        <f t="shared" ref="J3686:J3749" si="469">$N$2039-I3686</f>
        <v>0</v>
      </c>
      <c r="K3686" s="70">
        <f t="shared" ref="K3686:K3749" si="470">IF(AND(J3686&gt;0,J3687&lt;0),A3686-273.15,0)</f>
        <v>0</v>
      </c>
      <c r="M3686" s="70">
        <f t="shared" ref="M3686:M3749" si="471">($K$2050*$B3686+$K$2049*$C3686+$K$2048*$D3686+$K$2047*$E3686)</f>
        <v>0</v>
      </c>
      <c r="N3686" s="70">
        <f>SUM($M$2085:M3686)/($A3686-273.15)</f>
        <v>0</v>
      </c>
      <c r="O3686" s="70">
        <f t="shared" ref="O3686:O3749" si="472">N3686*($A3686-273.15)*0.000001</f>
        <v>0</v>
      </c>
      <c r="P3686" s="70">
        <f t="shared" ref="P3686:P3749" si="473">$N$2039-O3686</f>
        <v>0</v>
      </c>
      <c r="Q3686" s="70">
        <f t="shared" ref="Q3686:Q3749" si="474">IF(AND(P3686&gt;0,P3687&lt;0),A3686-273.15,0)</f>
        <v>0</v>
      </c>
      <c r="S3686" s="8" t="e">
        <f t="shared" ref="S3686:S3749" si="475">IF($P$2050-$A3686=0,$O3686,0)</f>
        <v>#DIV/0!</v>
      </c>
      <c r="U3686" s="8">
        <f t="shared" si="464"/>
        <v>35.869210109652087</v>
      </c>
      <c r="V3686" s="8">
        <f t="shared" ref="V3686:V3749" si="476">($L$2071*$B3686+$L$2072*$C3686+$L$2070*$D3686+$L$2073*$U3686)</f>
        <v>0</v>
      </c>
      <c r="W3686" s="70">
        <f>SUM($V$2085:V3686)/($A3686-273.15)</f>
        <v>0</v>
      </c>
      <c r="X3686" s="70">
        <f t="shared" ref="X3686:X3749" si="477">W3686*($A3686-273.15)*0.000001</f>
        <v>0</v>
      </c>
      <c r="Y3686" s="70">
        <f t="shared" ref="Y3686:Y3749" si="478">$N$2039-X3686</f>
        <v>0</v>
      </c>
    </row>
    <row r="3687" spans="1:25" s="8" customFormat="1" x14ac:dyDescent="0.25">
      <c r="A3687" s="70">
        <f t="shared" ref="A3687:A3750" si="479">A3686+1</f>
        <v>1876.15</v>
      </c>
      <c r="B3687" s="70">
        <f t="shared" si="462"/>
        <v>50.484818945396206</v>
      </c>
      <c r="C3687" s="70">
        <f t="shared" si="466"/>
        <v>37.436697460359603</v>
      </c>
      <c r="D3687" s="70">
        <f t="shared" si="463"/>
        <v>35.769390115687123</v>
      </c>
      <c r="E3687" s="70">
        <f t="shared" si="465"/>
        <v>37.436697460359603</v>
      </c>
      <c r="G3687" s="70">
        <f t="shared" si="467"/>
        <v>0</v>
      </c>
      <c r="H3687" s="70">
        <f>SUM(G$2085:$G3687)/($A3687-273.15)</f>
        <v>0</v>
      </c>
      <c r="I3687" s="70">
        <f t="shared" si="468"/>
        <v>0</v>
      </c>
      <c r="J3687" s="70">
        <f t="shared" si="469"/>
        <v>0</v>
      </c>
      <c r="K3687" s="70">
        <f t="shared" si="470"/>
        <v>0</v>
      </c>
      <c r="M3687" s="70">
        <f t="shared" si="471"/>
        <v>0</v>
      </c>
      <c r="N3687" s="70">
        <f>SUM($M$2085:M3687)/($A3687-273.15)</f>
        <v>0</v>
      </c>
      <c r="O3687" s="70">
        <f t="shared" si="472"/>
        <v>0</v>
      </c>
      <c r="P3687" s="70">
        <f t="shared" si="473"/>
        <v>0</v>
      </c>
      <c r="Q3687" s="70">
        <f t="shared" si="474"/>
        <v>0</v>
      </c>
      <c r="S3687" s="8" t="e">
        <f t="shared" si="475"/>
        <v>#DIV/0!</v>
      </c>
      <c r="U3687" s="8">
        <f t="shared" si="464"/>
        <v>35.870952284990359</v>
      </c>
      <c r="V3687" s="8">
        <f t="shared" si="476"/>
        <v>0</v>
      </c>
      <c r="W3687" s="70">
        <f>SUM($V$2085:V3687)/($A3687-273.15)</f>
        <v>0</v>
      </c>
      <c r="X3687" s="70">
        <f t="shared" si="477"/>
        <v>0</v>
      </c>
      <c r="Y3687" s="70">
        <f t="shared" si="478"/>
        <v>0</v>
      </c>
    </row>
    <row r="3688" spans="1:25" s="8" customFormat="1" x14ac:dyDescent="0.25">
      <c r="A3688" s="70">
        <f t="shared" si="479"/>
        <v>1877.15</v>
      </c>
      <c r="B3688" s="70">
        <f t="shared" si="462"/>
        <v>50.492286375339262</v>
      </c>
      <c r="C3688" s="70">
        <f t="shared" si="466"/>
        <v>37.439528925186707</v>
      </c>
      <c r="D3688" s="70">
        <f t="shared" si="463"/>
        <v>35.771307073904978</v>
      </c>
      <c r="E3688" s="70">
        <f t="shared" si="465"/>
        <v>37.439528925186707</v>
      </c>
      <c r="G3688" s="70">
        <f t="shared" si="467"/>
        <v>0</v>
      </c>
      <c r="H3688" s="70">
        <f>SUM(G$2085:$G3688)/($A3688-273.15)</f>
        <v>0</v>
      </c>
      <c r="I3688" s="70">
        <f t="shared" si="468"/>
        <v>0</v>
      </c>
      <c r="J3688" s="70">
        <f t="shared" si="469"/>
        <v>0</v>
      </c>
      <c r="K3688" s="70">
        <f t="shared" si="470"/>
        <v>0</v>
      </c>
      <c r="M3688" s="70">
        <f t="shared" si="471"/>
        <v>0</v>
      </c>
      <c r="N3688" s="70">
        <f>SUM($M$2085:M3688)/($A3688-273.15)</f>
        <v>0</v>
      </c>
      <c r="O3688" s="70">
        <f t="shared" si="472"/>
        <v>0</v>
      </c>
      <c r="P3688" s="70">
        <f t="shared" si="473"/>
        <v>0</v>
      </c>
      <c r="Q3688" s="70">
        <f t="shared" si="474"/>
        <v>0</v>
      </c>
      <c r="S3688" s="8" t="e">
        <f t="shared" si="475"/>
        <v>#DIV/0!</v>
      </c>
      <c r="U3688" s="8">
        <f t="shared" si="464"/>
        <v>35.872693108819959</v>
      </c>
      <c r="V3688" s="8">
        <f t="shared" si="476"/>
        <v>0</v>
      </c>
      <c r="W3688" s="70">
        <f>SUM($V$2085:V3688)/($A3688-273.15)</f>
        <v>0</v>
      </c>
      <c r="X3688" s="70">
        <f t="shared" si="477"/>
        <v>0</v>
      </c>
      <c r="Y3688" s="70">
        <f t="shared" si="478"/>
        <v>0</v>
      </c>
    </row>
    <row r="3689" spans="1:25" s="8" customFormat="1" x14ac:dyDescent="0.25">
      <c r="A3689" s="70">
        <f t="shared" si="479"/>
        <v>1878.15</v>
      </c>
      <c r="B3689" s="70">
        <f t="shared" si="462"/>
        <v>50.499744737396178</v>
      </c>
      <c r="C3689" s="70">
        <f t="shared" si="466"/>
        <v>37.442359481906152</v>
      </c>
      <c r="D3689" s="70">
        <f t="shared" si="463"/>
        <v>35.773221384543888</v>
      </c>
      <c r="E3689" s="70">
        <f t="shared" si="465"/>
        <v>37.442359481906152</v>
      </c>
      <c r="G3689" s="70">
        <f t="shared" si="467"/>
        <v>0</v>
      </c>
      <c r="H3689" s="70">
        <f>SUM(G$2085:$G3689)/($A3689-273.15)</f>
        <v>0</v>
      </c>
      <c r="I3689" s="70">
        <f t="shared" si="468"/>
        <v>0</v>
      </c>
      <c r="J3689" s="70">
        <f t="shared" si="469"/>
        <v>0</v>
      </c>
      <c r="K3689" s="70">
        <f t="shared" si="470"/>
        <v>0</v>
      </c>
      <c r="M3689" s="70">
        <f t="shared" si="471"/>
        <v>0</v>
      </c>
      <c r="N3689" s="70">
        <f>SUM($M$2085:M3689)/($A3689-273.15)</f>
        <v>0</v>
      </c>
      <c r="O3689" s="70">
        <f t="shared" si="472"/>
        <v>0</v>
      </c>
      <c r="P3689" s="70">
        <f t="shared" si="473"/>
        <v>0</v>
      </c>
      <c r="Q3689" s="70">
        <f t="shared" si="474"/>
        <v>0</v>
      </c>
      <c r="S3689" s="8" t="e">
        <f t="shared" si="475"/>
        <v>#DIV/0!</v>
      </c>
      <c r="U3689" s="8">
        <f t="shared" si="464"/>
        <v>35.874432583030568</v>
      </c>
      <c r="V3689" s="8">
        <f t="shared" si="476"/>
        <v>0</v>
      </c>
      <c r="W3689" s="70">
        <f>SUM($V$2085:V3689)/($A3689-273.15)</f>
        <v>0</v>
      </c>
      <c r="X3689" s="70">
        <f t="shared" si="477"/>
        <v>0</v>
      </c>
      <c r="Y3689" s="70">
        <f t="shared" si="478"/>
        <v>0</v>
      </c>
    </row>
    <row r="3690" spans="1:25" s="8" customFormat="1" x14ac:dyDescent="0.25">
      <c r="A3690" s="70">
        <f t="shared" si="479"/>
        <v>1879.15</v>
      </c>
      <c r="B3690" s="70">
        <f t="shared" si="462"/>
        <v>50.507194050097837</v>
      </c>
      <c r="C3690" s="70">
        <f t="shared" si="466"/>
        <v>37.445189130811826</v>
      </c>
      <c r="D3690" s="70">
        <f t="shared" si="463"/>
        <v>35.775133053238051</v>
      </c>
      <c r="E3690" s="70">
        <f t="shared" si="465"/>
        <v>37.445189130811826</v>
      </c>
      <c r="G3690" s="70">
        <f t="shared" si="467"/>
        <v>0</v>
      </c>
      <c r="H3690" s="70">
        <f>SUM(G$2085:$G3690)/($A3690-273.15)</f>
        <v>0</v>
      </c>
      <c r="I3690" s="70">
        <f t="shared" si="468"/>
        <v>0</v>
      </c>
      <c r="J3690" s="70">
        <f t="shared" si="469"/>
        <v>0</v>
      </c>
      <c r="K3690" s="70">
        <f t="shared" si="470"/>
        <v>0</v>
      </c>
      <c r="M3690" s="70">
        <f t="shared" si="471"/>
        <v>0</v>
      </c>
      <c r="N3690" s="70">
        <f>SUM($M$2085:M3690)/($A3690-273.15)</f>
        <v>0</v>
      </c>
      <c r="O3690" s="70">
        <f t="shared" si="472"/>
        <v>0</v>
      </c>
      <c r="P3690" s="70">
        <f t="shared" si="473"/>
        <v>0</v>
      </c>
      <c r="Q3690" s="70">
        <f t="shared" si="474"/>
        <v>0</v>
      </c>
      <c r="S3690" s="8" t="e">
        <f t="shared" si="475"/>
        <v>#DIV/0!</v>
      </c>
      <c r="U3690" s="8">
        <f t="shared" si="464"/>
        <v>35.876170709506816</v>
      </c>
      <c r="V3690" s="8">
        <f t="shared" si="476"/>
        <v>0</v>
      </c>
      <c r="W3690" s="70">
        <f>SUM($V$2085:V3690)/($A3690-273.15)</f>
        <v>0</v>
      </c>
      <c r="X3690" s="70">
        <f t="shared" si="477"/>
        <v>0</v>
      </c>
      <c r="Y3690" s="70">
        <f t="shared" si="478"/>
        <v>0</v>
      </c>
    </row>
    <row r="3691" spans="1:25" s="8" customFormat="1" x14ac:dyDescent="0.25">
      <c r="A3691" s="70">
        <f t="shared" si="479"/>
        <v>1880.15</v>
      </c>
      <c r="B3691" s="70">
        <f t="shared" si="462"/>
        <v>50.514634331925819</v>
      </c>
      <c r="C3691" s="70">
        <f t="shared" si="466"/>
        <v>37.448017872196871</v>
      </c>
      <c r="D3691" s="70">
        <f t="shared" si="463"/>
        <v>35.777042085606681</v>
      </c>
      <c r="E3691" s="70">
        <f t="shared" si="465"/>
        <v>37.448017872196871</v>
      </c>
      <c r="G3691" s="70">
        <f t="shared" si="467"/>
        <v>0</v>
      </c>
      <c r="H3691" s="70">
        <f>SUM(G$2085:$G3691)/($A3691-273.15)</f>
        <v>0</v>
      </c>
      <c r="I3691" s="70">
        <f t="shared" si="468"/>
        <v>0</v>
      </c>
      <c r="J3691" s="70">
        <f t="shared" si="469"/>
        <v>0</v>
      </c>
      <c r="K3691" s="70">
        <f t="shared" si="470"/>
        <v>0</v>
      </c>
      <c r="M3691" s="70">
        <f t="shared" si="471"/>
        <v>0</v>
      </c>
      <c r="N3691" s="70">
        <f>SUM($M$2085:M3691)/($A3691-273.15)</f>
        <v>0</v>
      </c>
      <c r="O3691" s="70">
        <f t="shared" si="472"/>
        <v>0</v>
      </c>
      <c r="P3691" s="70">
        <f t="shared" si="473"/>
        <v>0</v>
      </c>
      <c r="Q3691" s="70">
        <f t="shared" si="474"/>
        <v>0</v>
      </c>
      <c r="S3691" s="8" t="e">
        <f t="shared" si="475"/>
        <v>#DIV/0!</v>
      </c>
      <c r="U3691" s="8">
        <f t="shared" si="464"/>
        <v>35.877907490128358</v>
      </c>
      <c r="V3691" s="8">
        <f t="shared" si="476"/>
        <v>0</v>
      </c>
      <c r="W3691" s="70">
        <f>SUM($V$2085:V3691)/($A3691-273.15)</f>
        <v>0</v>
      </c>
      <c r="X3691" s="70">
        <f t="shared" si="477"/>
        <v>0</v>
      </c>
      <c r="Y3691" s="70">
        <f t="shared" si="478"/>
        <v>0</v>
      </c>
    </row>
    <row r="3692" spans="1:25" s="8" customFormat="1" x14ac:dyDescent="0.25">
      <c r="A3692" s="70">
        <f t="shared" si="479"/>
        <v>1881.15</v>
      </c>
      <c r="B3692" s="70">
        <f t="shared" si="462"/>
        <v>50.522065601312626</v>
      </c>
      <c r="C3692" s="70">
        <f t="shared" si="466"/>
        <v>37.450845706353604</v>
      </c>
      <c r="D3692" s="70">
        <f t="shared" si="463"/>
        <v>35.778948487254063</v>
      </c>
      <c r="E3692" s="70">
        <f t="shared" si="465"/>
        <v>37.450845706353604</v>
      </c>
      <c r="G3692" s="70">
        <f t="shared" si="467"/>
        <v>0</v>
      </c>
      <c r="H3692" s="70">
        <f>SUM(G$2085:$G3692)/($A3692-273.15)</f>
        <v>0</v>
      </c>
      <c r="I3692" s="70">
        <f t="shared" si="468"/>
        <v>0</v>
      </c>
      <c r="J3692" s="70">
        <f t="shared" si="469"/>
        <v>0</v>
      </c>
      <c r="K3692" s="70">
        <f t="shared" si="470"/>
        <v>0</v>
      </c>
      <c r="M3692" s="70">
        <f t="shared" si="471"/>
        <v>0</v>
      </c>
      <c r="N3692" s="70">
        <f>SUM($M$2085:M3692)/($A3692-273.15)</f>
        <v>0</v>
      </c>
      <c r="O3692" s="70">
        <f t="shared" si="472"/>
        <v>0</v>
      </c>
      <c r="P3692" s="70">
        <f t="shared" si="473"/>
        <v>0</v>
      </c>
      <c r="Q3692" s="70">
        <f t="shared" si="474"/>
        <v>0</v>
      </c>
      <c r="S3692" s="8" t="e">
        <f t="shared" si="475"/>
        <v>#DIV/0!</v>
      </c>
      <c r="U3692" s="8">
        <f t="shared" si="464"/>
        <v>35.879642926769826</v>
      </c>
      <c r="V3692" s="8">
        <f t="shared" si="476"/>
        <v>0</v>
      </c>
      <c r="W3692" s="70">
        <f>SUM($V$2085:V3692)/($A3692-273.15)</f>
        <v>0</v>
      </c>
      <c r="X3692" s="70">
        <f t="shared" si="477"/>
        <v>0</v>
      </c>
      <c r="Y3692" s="70">
        <f t="shared" si="478"/>
        <v>0</v>
      </c>
    </row>
    <row r="3693" spans="1:25" s="8" customFormat="1" x14ac:dyDescent="0.25">
      <c r="A3693" s="70">
        <f t="shared" si="479"/>
        <v>1882.15</v>
      </c>
      <c r="B3693" s="70">
        <f t="shared" si="462"/>
        <v>50.529487876641781</v>
      </c>
      <c r="C3693" s="70">
        <f t="shared" si="466"/>
        <v>37.453672633573618</v>
      </c>
      <c r="D3693" s="70">
        <f t="shared" si="463"/>
        <v>35.780852263769596</v>
      </c>
      <c r="E3693" s="70">
        <f t="shared" si="465"/>
        <v>37.453672633573618</v>
      </c>
      <c r="G3693" s="70">
        <f t="shared" si="467"/>
        <v>0</v>
      </c>
      <c r="H3693" s="70">
        <f>SUM(G$2085:$G3693)/($A3693-273.15)</f>
        <v>0</v>
      </c>
      <c r="I3693" s="70">
        <f t="shared" si="468"/>
        <v>0</v>
      </c>
      <c r="J3693" s="70">
        <f t="shared" si="469"/>
        <v>0</v>
      </c>
      <c r="K3693" s="70">
        <f t="shared" si="470"/>
        <v>0</v>
      </c>
      <c r="M3693" s="70">
        <f t="shared" si="471"/>
        <v>0</v>
      </c>
      <c r="N3693" s="70">
        <f>SUM($M$2085:M3693)/($A3693-273.15)</f>
        <v>0</v>
      </c>
      <c r="O3693" s="70">
        <f t="shared" si="472"/>
        <v>0</v>
      </c>
      <c r="P3693" s="70">
        <f t="shared" si="473"/>
        <v>0</v>
      </c>
      <c r="Q3693" s="70">
        <f t="shared" si="474"/>
        <v>0</v>
      </c>
      <c r="S3693" s="8" t="e">
        <f t="shared" si="475"/>
        <v>#DIV/0!</v>
      </c>
      <c r="U3693" s="8">
        <f t="shared" si="464"/>
        <v>35.881377021300878</v>
      </c>
      <c r="V3693" s="8">
        <f t="shared" si="476"/>
        <v>0</v>
      </c>
      <c r="W3693" s="70">
        <f>SUM($V$2085:V3693)/($A3693-273.15)</f>
        <v>0</v>
      </c>
      <c r="X3693" s="70">
        <f t="shared" si="477"/>
        <v>0</v>
      </c>
      <c r="Y3693" s="70">
        <f t="shared" si="478"/>
        <v>0</v>
      </c>
    </row>
    <row r="3694" spans="1:25" s="8" customFormat="1" x14ac:dyDescent="0.25">
      <c r="A3694" s="70">
        <f t="shared" si="479"/>
        <v>1883.15</v>
      </c>
      <c r="B3694" s="70">
        <f t="shared" si="462"/>
        <v>50.53690117624803</v>
      </c>
      <c r="C3694" s="70">
        <f t="shared" si="466"/>
        <v>37.45649865414768</v>
      </c>
      <c r="D3694" s="70">
        <f t="shared" si="463"/>
        <v>35.782753420727836</v>
      </c>
      <c r="E3694" s="70">
        <f t="shared" si="465"/>
        <v>37.45649865414768</v>
      </c>
      <c r="G3694" s="70">
        <f t="shared" si="467"/>
        <v>0</v>
      </c>
      <c r="H3694" s="70">
        <f>SUM(G$2085:$G3694)/($A3694-273.15)</f>
        <v>0</v>
      </c>
      <c r="I3694" s="70">
        <f t="shared" si="468"/>
        <v>0</v>
      </c>
      <c r="J3694" s="70">
        <f t="shared" si="469"/>
        <v>0</v>
      </c>
      <c r="K3694" s="70">
        <f t="shared" si="470"/>
        <v>0</v>
      </c>
      <c r="M3694" s="70">
        <f t="shared" si="471"/>
        <v>0</v>
      </c>
      <c r="N3694" s="70">
        <f>SUM($M$2085:M3694)/($A3694-273.15)</f>
        <v>0</v>
      </c>
      <c r="O3694" s="70">
        <f t="shared" si="472"/>
        <v>0</v>
      </c>
      <c r="P3694" s="70">
        <f t="shared" si="473"/>
        <v>0</v>
      </c>
      <c r="Q3694" s="70">
        <f t="shared" si="474"/>
        <v>0</v>
      </c>
      <c r="S3694" s="8" t="e">
        <f t="shared" si="475"/>
        <v>#DIV/0!</v>
      </c>
      <c r="U3694" s="8">
        <f t="shared" si="464"/>
        <v>35.883109775586213</v>
      </c>
      <c r="V3694" s="8">
        <f t="shared" si="476"/>
        <v>0</v>
      </c>
      <c r="W3694" s="70">
        <f>SUM($V$2085:V3694)/($A3694-273.15)</f>
        <v>0</v>
      </c>
      <c r="X3694" s="70">
        <f t="shared" si="477"/>
        <v>0</v>
      </c>
      <c r="Y3694" s="70">
        <f t="shared" si="478"/>
        <v>0</v>
      </c>
    </row>
    <row r="3695" spans="1:25" s="8" customFormat="1" x14ac:dyDescent="0.25">
      <c r="A3695" s="70">
        <f t="shared" si="479"/>
        <v>1884.15</v>
      </c>
      <c r="B3695" s="70">
        <f t="shared" si="462"/>
        <v>50.544305518417453</v>
      </c>
      <c r="C3695" s="70">
        <f t="shared" si="466"/>
        <v>37.459323768365806</v>
      </c>
      <c r="D3695" s="70">
        <f t="shared" si="463"/>
        <v>35.784651963688567</v>
      </c>
      <c r="E3695" s="70">
        <f t="shared" si="465"/>
        <v>37.459323768365806</v>
      </c>
      <c r="G3695" s="70">
        <f t="shared" si="467"/>
        <v>0</v>
      </c>
      <c r="H3695" s="70">
        <f>SUM(G$2085:$G3695)/($A3695-273.15)</f>
        <v>0</v>
      </c>
      <c r="I3695" s="70">
        <f t="shared" si="468"/>
        <v>0</v>
      </c>
      <c r="J3695" s="70">
        <f t="shared" si="469"/>
        <v>0</v>
      </c>
      <c r="K3695" s="70">
        <f t="shared" si="470"/>
        <v>0</v>
      </c>
      <c r="M3695" s="70">
        <f t="shared" si="471"/>
        <v>0</v>
      </c>
      <c r="N3695" s="70">
        <f>SUM($M$2085:M3695)/($A3695-273.15)</f>
        <v>0</v>
      </c>
      <c r="O3695" s="70">
        <f t="shared" si="472"/>
        <v>0</v>
      </c>
      <c r="P3695" s="70">
        <f t="shared" si="473"/>
        <v>0</v>
      </c>
      <c r="Q3695" s="70">
        <f t="shared" si="474"/>
        <v>0</v>
      </c>
      <c r="S3695" s="8" t="e">
        <f t="shared" si="475"/>
        <v>#DIV/0!</v>
      </c>
      <c r="U3695" s="8">
        <f t="shared" si="464"/>
        <v>35.884841191485584</v>
      </c>
      <c r="V3695" s="8">
        <f t="shared" si="476"/>
        <v>0</v>
      </c>
      <c r="W3695" s="70">
        <f>SUM($V$2085:V3695)/($A3695-273.15)</f>
        <v>0</v>
      </c>
      <c r="X3695" s="70">
        <f t="shared" si="477"/>
        <v>0</v>
      </c>
      <c r="Y3695" s="70">
        <f t="shared" si="478"/>
        <v>0</v>
      </c>
    </row>
    <row r="3696" spans="1:25" s="8" customFormat="1" x14ac:dyDescent="0.25">
      <c r="A3696" s="70">
        <f t="shared" si="479"/>
        <v>1885.15</v>
      </c>
      <c r="B3696" s="70">
        <f t="shared" si="462"/>
        <v>50.55170092138767</v>
      </c>
      <c r="C3696" s="70">
        <f t="shared" si="466"/>
        <v>37.462147976517265</v>
      </c>
      <c r="D3696" s="70">
        <f t="shared" si="463"/>
        <v>35.786547898196815</v>
      </c>
      <c r="E3696" s="70">
        <f t="shared" si="465"/>
        <v>37.462147976517265</v>
      </c>
      <c r="G3696" s="70">
        <f t="shared" si="467"/>
        <v>0</v>
      </c>
      <c r="H3696" s="70">
        <f>SUM(G$2085:$G3696)/($A3696-273.15)</f>
        <v>0</v>
      </c>
      <c r="I3696" s="70">
        <f t="shared" si="468"/>
        <v>0</v>
      </c>
      <c r="J3696" s="70">
        <f t="shared" si="469"/>
        <v>0</v>
      </c>
      <c r="K3696" s="70">
        <f t="shared" si="470"/>
        <v>0</v>
      </c>
      <c r="M3696" s="70">
        <f t="shared" si="471"/>
        <v>0</v>
      </c>
      <c r="N3696" s="70">
        <f>SUM($M$2085:M3696)/($A3696-273.15)</f>
        <v>0</v>
      </c>
      <c r="O3696" s="70">
        <f t="shared" si="472"/>
        <v>0</v>
      </c>
      <c r="P3696" s="70">
        <f t="shared" si="473"/>
        <v>0</v>
      </c>
      <c r="Q3696" s="70">
        <f t="shared" si="474"/>
        <v>0</v>
      </c>
      <c r="S3696" s="8" t="e">
        <f t="shared" si="475"/>
        <v>#DIV/0!</v>
      </c>
      <c r="U3696" s="8">
        <f t="shared" si="464"/>
        <v>35.886571270853821</v>
      </c>
      <c r="V3696" s="8">
        <f t="shared" si="476"/>
        <v>0</v>
      </c>
      <c r="W3696" s="70">
        <f>SUM($V$2085:V3696)/($A3696-273.15)</f>
        <v>0</v>
      </c>
      <c r="X3696" s="70">
        <f t="shared" si="477"/>
        <v>0</v>
      </c>
      <c r="Y3696" s="70">
        <f t="shared" si="478"/>
        <v>0</v>
      </c>
    </row>
    <row r="3697" spans="1:25" s="8" customFormat="1" x14ac:dyDescent="0.25">
      <c r="A3697" s="70">
        <f t="shared" si="479"/>
        <v>1886.15</v>
      </c>
      <c r="B3697" s="70">
        <f t="shared" si="462"/>
        <v>50.559087403347945</v>
      </c>
      <c r="C3697" s="70">
        <f t="shared" si="466"/>
        <v>37.46497127889053</v>
      </c>
      <c r="D3697" s="70">
        <f t="shared" si="463"/>
        <v>35.788441229782926</v>
      </c>
      <c r="E3697" s="70">
        <f t="shared" si="465"/>
        <v>37.46497127889053</v>
      </c>
      <c r="G3697" s="70">
        <f t="shared" si="467"/>
        <v>0</v>
      </c>
      <c r="H3697" s="70">
        <f>SUM(G$2085:$G3697)/($A3697-273.15)</f>
        <v>0</v>
      </c>
      <c r="I3697" s="70">
        <f t="shared" si="468"/>
        <v>0</v>
      </c>
      <c r="J3697" s="70">
        <f t="shared" si="469"/>
        <v>0</v>
      </c>
      <c r="K3697" s="70">
        <f t="shared" si="470"/>
        <v>0</v>
      </c>
      <c r="M3697" s="70">
        <f t="shared" si="471"/>
        <v>0</v>
      </c>
      <c r="N3697" s="70">
        <f>SUM($M$2085:M3697)/($A3697-273.15)</f>
        <v>0</v>
      </c>
      <c r="O3697" s="70">
        <f t="shared" si="472"/>
        <v>0</v>
      </c>
      <c r="P3697" s="70">
        <f t="shared" si="473"/>
        <v>0</v>
      </c>
      <c r="Q3697" s="70">
        <f t="shared" si="474"/>
        <v>0</v>
      </c>
      <c r="S3697" s="8" t="e">
        <f t="shared" si="475"/>
        <v>#DIV/0!</v>
      </c>
      <c r="U3697" s="8">
        <f t="shared" si="464"/>
        <v>35.888300015540828</v>
      </c>
      <c r="V3697" s="8">
        <f t="shared" si="476"/>
        <v>0</v>
      </c>
      <c r="W3697" s="70">
        <f>SUM($V$2085:V3697)/($A3697-273.15)</f>
        <v>0</v>
      </c>
      <c r="X3697" s="70">
        <f t="shared" si="477"/>
        <v>0</v>
      </c>
      <c r="Y3697" s="70">
        <f t="shared" si="478"/>
        <v>0</v>
      </c>
    </row>
    <row r="3698" spans="1:25" s="8" customFormat="1" x14ac:dyDescent="0.25">
      <c r="A3698" s="70">
        <f t="shared" si="479"/>
        <v>1887.15</v>
      </c>
      <c r="B3698" s="70">
        <f t="shared" si="462"/>
        <v>50.566464982439385</v>
      </c>
      <c r="C3698" s="70">
        <f t="shared" si="466"/>
        <v>37.467793675773308</v>
      </c>
      <c r="D3698" s="70">
        <f t="shared" si="463"/>
        <v>35.790331963962572</v>
      </c>
      <c r="E3698" s="70">
        <f t="shared" si="465"/>
        <v>37.467793675773308</v>
      </c>
      <c r="G3698" s="70">
        <f t="shared" si="467"/>
        <v>0</v>
      </c>
      <c r="H3698" s="70">
        <f>SUM(G$2085:$G3698)/($A3698-273.15)</f>
        <v>0</v>
      </c>
      <c r="I3698" s="70">
        <f t="shared" si="468"/>
        <v>0</v>
      </c>
      <c r="J3698" s="70">
        <f t="shared" si="469"/>
        <v>0</v>
      </c>
      <c r="K3698" s="70">
        <f t="shared" si="470"/>
        <v>0</v>
      </c>
      <c r="M3698" s="70">
        <f t="shared" si="471"/>
        <v>0</v>
      </c>
      <c r="N3698" s="70">
        <f>SUM($M$2085:M3698)/($A3698-273.15)</f>
        <v>0</v>
      </c>
      <c r="O3698" s="70">
        <f t="shared" si="472"/>
        <v>0</v>
      </c>
      <c r="P3698" s="70">
        <f t="shared" si="473"/>
        <v>0</v>
      </c>
      <c r="Q3698" s="70">
        <f t="shared" si="474"/>
        <v>0</v>
      </c>
      <c r="S3698" s="8" t="e">
        <f t="shared" si="475"/>
        <v>#DIV/0!</v>
      </c>
      <c r="U3698" s="8">
        <f t="shared" si="464"/>
        <v>35.890027427391608</v>
      </c>
      <c r="V3698" s="8">
        <f t="shared" si="476"/>
        <v>0</v>
      </c>
      <c r="W3698" s="70">
        <f>SUM($V$2085:V3698)/($A3698-273.15)</f>
        <v>0</v>
      </c>
      <c r="X3698" s="70">
        <f t="shared" si="477"/>
        <v>0</v>
      </c>
      <c r="Y3698" s="70">
        <f t="shared" si="478"/>
        <v>0</v>
      </c>
    </row>
    <row r="3699" spans="1:25" s="8" customFormat="1" x14ac:dyDescent="0.25">
      <c r="A3699" s="70">
        <f t="shared" si="479"/>
        <v>1888.15</v>
      </c>
      <c r="B3699" s="70">
        <f t="shared" si="462"/>
        <v>50.573833676755058</v>
      </c>
      <c r="C3699" s="70">
        <f t="shared" si="466"/>
        <v>37.470615167452578</v>
      </c>
      <c r="D3699" s="70">
        <f t="shared" si="463"/>
        <v>35.792220106236847</v>
      </c>
      <c r="E3699" s="70">
        <f t="shared" si="465"/>
        <v>37.470615167452578</v>
      </c>
      <c r="G3699" s="70">
        <f t="shared" si="467"/>
        <v>0</v>
      </c>
      <c r="H3699" s="70">
        <f>SUM(G$2085:$G3699)/($A3699-273.15)</f>
        <v>0</v>
      </c>
      <c r="I3699" s="70">
        <f t="shared" si="468"/>
        <v>0</v>
      </c>
      <c r="J3699" s="70">
        <f t="shared" si="469"/>
        <v>0</v>
      </c>
      <c r="K3699" s="70">
        <f t="shared" si="470"/>
        <v>0</v>
      </c>
      <c r="M3699" s="70">
        <f t="shared" si="471"/>
        <v>0</v>
      </c>
      <c r="N3699" s="70">
        <f>SUM($M$2085:M3699)/($A3699-273.15)</f>
        <v>0</v>
      </c>
      <c r="O3699" s="70">
        <f t="shared" si="472"/>
        <v>0</v>
      </c>
      <c r="P3699" s="70">
        <f t="shared" si="473"/>
        <v>0</v>
      </c>
      <c r="Q3699" s="70">
        <f t="shared" si="474"/>
        <v>0</v>
      </c>
      <c r="S3699" s="8" t="e">
        <f t="shared" si="475"/>
        <v>#DIV/0!</v>
      </c>
      <c r="U3699" s="8">
        <f t="shared" si="464"/>
        <v>35.891753508246261</v>
      </c>
      <c r="V3699" s="8">
        <f t="shared" si="476"/>
        <v>0</v>
      </c>
      <c r="W3699" s="70">
        <f>SUM($V$2085:V3699)/($A3699-273.15)</f>
        <v>0</v>
      </c>
      <c r="X3699" s="70">
        <f t="shared" si="477"/>
        <v>0</v>
      </c>
      <c r="Y3699" s="70">
        <f t="shared" si="478"/>
        <v>0</v>
      </c>
    </row>
    <row r="3700" spans="1:25" s="8" customFormat="1" x14ac:dyDescent="0.25">
      <c r="A3700" s="70">
        <f t="shared" si="479"/>
        <v>1889.15</v>
      </c>
      <c r="B3700" s="70">
        <f t="shared" si="462"/>
        <v>50.581193504340135</v>
      </c>
      <c r="C3700" s="70">
        <f t="shared" si="466"/>
        <v>37.47343575421452</v>
      </c>
      <c r="D3700" s="70">
        <f t="shared" si="463"/>
        <v>35.794105662092278</v>
      </c>
      <c r="E3700" s="70">
        <f t="shared" si="465"/>
        <v>37.47343575421452</v>
      </c>
      <c r="G3700" s="70">
        <f t="shared" si="467"/>
        <v>0</v>
      </c>
      <c r="H3700" s="70">
        <f>SUM(G$2085:$G3700)/($A3700-273.15)</f>
        <v>0</v>
      </c>
      <c r="I3700" s="70">
        <f t="shared" si="468"/>
        <v>0</v>
      </c>
      <c r="J3700" s="70">
        <f t="shared" si="469"/>
        <v>0</v>
      </c>
      <c r="K3700" s="70">
        <f t="shared" si="470"/>
        <v>0</v>
      </c>
      <c r="M3700" s="70">
        <f t="shared" si="471"/>
        <v>0</v>
      </c>
      <c r="N3700" s="70">
        <f>SUM($M$2085:M3700)/($A3700-273.15)</f>
        <v>0</v>
      </c>
      <c r="O3700" s="70">
        <f t="shared" si="472"/>
        <v>0</v>
      </c>
      <c r="P3700" s="70">
        <f t="shared" si="473"/>
        <v>0</v>
      </c>
      <c r="Q3700" s="70">
        <f t="shared" si="474"/>
        <v>0</v>
      </c>
      <c r="S3700" s="8" t="e">
        <f t="shared" si="475"/>
        <v>#DIV/0!</v>
      </c>
      <c r="U3700" s="8">
        <f t="shared" si="464"/>
        <v>35.893478259940068</v>
      </c>
      <c r="V3700" s="8">
        <f t="shared" si="476"/>
        <v>0</v>
      </c>
      <c r="W3700" s="70">
        <f>SUM($V$2085:V3700)/($A3700-273.15)</f>
        <v>0</v>
      </c>
      <c r="X3700" s="70">
        <f t="shared" si="477"/>
        <v>0</v>
      </c>
      <c r="Y3700" s="70">
        <f t="shared" si="478"/>
        <v>0</v>
      </c>
    </row>
    <row r="3701" spans="1:25" s="8" customFormat="1" x14ac:dyDescent="0.25">
      <c r="A3701" s="70">
        <f t="shared" si="479"/>
        <v>1890.15</v>
      </c>
      <c r="B3701" s="70">
        <f t="shared" si="462"/>
        <v>50.588544483192095</v>
      </c>
      <c r="C3701" s="70">
        <f t="shared" si="466"/>
        <v>37.476255436344587</v>
      </c>
      <c r="D3701" s="70">
        <f t="shared" si="463"/>
        <v>35.795988637000889</v>
      </c>
      <c r="E3701" s="70">
        <f t="shared" si="465"/>
        <v>37.476255436344587</v>
      </c>
      <c r="G3701" s="70">
        <f t="shared" si="467"/>
        <v>0</v>
      </c>
      <c r="H3701" s="70">
        <f>SUM(G$2085:$G3701)/($A3701-273.15)</f>
        <v>0</v>
      </c>
      <c r="I3701" s="70">
        <f t="shared" si="468"/>
        <v>0</v>
      </c>
      <c r="J3701" s="70">
        <f t="shared" si="469"/>
        <v>0</v>
      </c>
      <c r="K3701" s="70">
        <f t="shared" si="470"/>
        <v>0</v>
      </c>
      <c r="M3701" s="70">
        <f t="shared" si="471"/>
        <v>0</v>
      </c>
      <c r="N3701" s="70">
        <f>SUM($M$2085:M3701)/($A3701-273.15)</f>
        <v>0</v>
      </c>
      <c r="O3701" s="70">
        <f t="shared" si="472"/>
        <v>0</v>
      </c>
      <c r="P3701" s="70">
        <f t="shared" si="473"/>
        <v>0</v>
      </c>
      <c r="Q3701" s="70">
        <f t="shared" si="474"/>
        <v>0</v>
      </c>
      <c r="S3701" s="8" t="e">
        <f t="shared" si="475"/>
        <v>#DIV/0!</v>
      </c>
      <c r="U3701" s="8">
        <f t="shared" si="464"/>
        <v>35.89520168430343</v>
      </c>
      <c r="V3701" s="8">
        <f t="shared" si="476"/>
        <v>0</v>
      </c>
      <c r="W3701" s="70">
        <f>SUM($V$2085:V3701)/($A3701-273.15)</f>
        <v>0</v>
      </c>
      <c r="X3701" s="70">
        <f t="shared" si="477"/>
        <v>0</v>
      </c>
      <c r="Y3701" s="70">
        <f t="shared" si="478"/>
        <v>0</v>
      </c>
    </row>
    <row r="3702" spans="1:25" s="8" customFormat="1" x14ac:dyDescent="0.25">
      <c r="A3702" s="70">
        <f t="shared" si="479"/>
        <v>1891.15</v>
      </c>
      <c r="B3702" s="70">
        <f t="shared" si="462"/>
        <v>50.595886631260854</v>
      </c>
      <c r="C3702" s="70">
        <f t="shared" si="466"/>
        <v>37.479074214127472</v>
      </c>
      <c r="D3702" s="70">
        <f t="shared" si="463"/>
        <v>35.797869036420231</v>
      </c>
      <c r="E3702" s="70">
        <f t="shared" si="465"/>
        <v>37.479074214127472</v>
      </c>
      <c r="G3702" s="70">
        <f t="shared" si="467"/>
        <v>0</v>
      </c>
      <c r="H3702" s="70">
        <f>SUM(G$2085:$G3702)/($A3702-273.15)</f>
        <v>0</v>
      </c>
      <c r="I3702" s="70">
        <f t="shared" si="468"/>
        <v>0</v>
      </c>
      <c r="J3702" s="70">
        <f t="shared" si="469"/>
        <v>0</v>
      </c>
      <c r="K3702" s="70">
        <f t="shared" si="470"/>
        <v>0</v>
      </c>
      <c r="M3702" s="70">
        <f t="shared" si="471"/>
        <v>0</v>
      </c>
      <c r="N3702" s="70">
        <f>SUM($M$2085:M3702)/($A3702-273.15)</f>
        <v>0</v>
      </c>
      <c r="O3702" s="70">
        <f t="shared" si="472"/>
        <v>0</v>
      </c>
      <c r="P3702" s="70">
        <f t="shared" si="473"/>
        <v>0</v>
      </c>
      <c r="Q3702" s="70">
        <f t="shared" si="474"/>
        <v>0</v>
      </c>
      <c r="S3702" s="8" t="e">
        <f t="shared" si="475"/>
        <v>#DIV/0!</v>
      </c>
      <c r="U3702" s="8">
        <f t="shared" si="464"/>
        <v>35.896923783161881</v>
      </c>
      <c r="V3702" s="8">
        <f t="shared" si="476"/>
        <v>0</v>
      </c>
      <c r="W3702" s="70">
        <f>SUM($V$2085:V3702)/($A3702-273.15)</f>
        <v>0</v>
      </c>
      <c r="X3702" s="70">
        <f t="shared" si="477"/>
        <v>0</v>
      </c>
      <c r="Y3702" s="70">
        <f t="shared" si="478"/>
        <v>0</v>
      </c>
    </row>
    <row r="3703" spans="1:25" s="8" customFormat="1" x14ac:dyDescent="0.25">
      <c r="A3703" s="70">
        <f t="shared" si="479"/>
        <v>1892.15</v>
      </c>
      <c r="B3703" s="70">
        <f t="shared" si="462"/>
        <v>50.603219966448876</v>
      </c>
      <c r="C3703" s="70">
        <f t="shared" si="466"/>
        <v>37.481892087847086</v>
      </c>
      <c r="D3703" s="70">
        <f t="shared" si="463"/>
        <v>35.799746865793452</v>
      </c>
      <c r="E3703" s="70">
        <f t="shared" si="465"/>
        <v>37.481892087847086</v>
      </c>
      <c r="G3703" s="70">
        <f t="shared" si="467"/>
        <v>0</v>
      </c>
      <c r="H3703" s="70">
        <f>SUM(G$2085:$G3703)/($A3703-273.15)</f>
        <v>0</v>
      </c>
      <c r="I3703" s="70">
        <f t="shared" si="468"/>
        <v>0</v>
      </c>
      <c r="J3703" s="70">
        <f t="shared" si="469"/>
        <v>0</v>
      </c>
      <c r="K3703" s="70">
        <f t="shared" si="470"/>
        <v>0</v>
      </c>
      <c r="M3703" s="70">
        <f t="shared" si="471"/>
        <v>0</v>
      </c>
      <c r="N3703" s="70">
        <f>SUM($M$2085:M3703)/($A3703-273.15)</f>
        <v>0</v>
      </c>
      <c r="O3703" s="70">
        <f t="shared" si="472"/>
        <v>0</v>
      </c>
      <c r="P3703" s="70">
        <f t="shared" si="473"/>
        <v>0</v>
      </c>
      <c r="Q3703" s="70">
        <f t="shared" si="474"/>
        <v>0</v>
      </c>
      <c r="S3703" s="8" t="e">
        <f t="shared" si="475"/>
        <v>#DIV/0!</v>
      </c>
      <c r="U3703" s="8">
        <f t="shared" si="464"/>
        <v>35.89864455833618</v>
      </c>
      <c r="V3703" s="8">
        <f t="shared" si="476"/>
        <v>0</v>
      </c>
      <c r="W3703" s="70">
        <f>SUM($V$2085:V3703)/($A3703-273.15)</f>
        <v>0</v>
      </c>
      <c r="X3703" s="70">
        <f t="shared" si="477"/>
        <v>0</v>
      </c>
      <c r="Y3703" s="70">
        <f t="shared" si="478"/>
        <v>0</v>
      </c>
    </row>
    <row r="3704" spans="1:25" s="8" customFormat="1" x14ac:dyDescent="0.25">
      <c r="A3704" s="70">
        <f t="shared" si="479"/>
        <v>1893.15</v>
      </c>
      <c r="B3704" s="70">
        <f t="shared" si="462"/>
        <v>50.610544506611383</v>
      </c>
      <c r="C3704" s="70">
        <f t="shared" si="466"/>
        <v>37.484709057786631</v>
      </c>
      <c r="D3704" s="70">
        <f t="shared" si="463"/>
        <v>35.801622130549305</v>
      </c>
      <c r="E3704" s="70">
        <f t="shared" si="465"/>
        <v>37.484709057786631</v>
      </c>
      <c r="G3704" s="70">
        <f t="shared" si="467"/>
        <v>0</v>
      </c>
      <c r="H3704" s="70">
        <f>SUM(G$2085:$G3704)/($A3704-273.15)</f>
        <v>0</v>
      </c>
      <c r="I3704" s="70">
        <f t="shared" si="468"/>
        <v>0</v>
      </c>
      <c r="J3704" s="70">
        <f t="shared" si="469"/>
        <v>0</v>
      </c>
      <c r="K3704" s="70">
        <f t="shared" si="470"/>
        <v>0</v>
      </c>
      <c r="M3704" s="70">
        <f t="shared" si="471"/>
        <v>0</v>
      </c>
      <c r="N3704" s="70">
        <f>SUM($M$2085:M3704)/($A3704-273.15)</f>
        <v>0</v>
      </c>
      <c r="O3704" s="70">
        <f t="shared" si="472"/>
        <v>0</v>
      </c>
      <c r="P3704" s="70">
        <f t="shared" si="473"/>
        <v>0</v>
      </c>
      <c r="Q3704" s="70">
        <f t="shared" si="474"/>
        <v>0</v>
      </c>
      <c r="S3704" s="8" t="e">
        <f t="shared" si="475"/>
        <v>#DIV/0!</v>
      </c>
      <c r="U3704" s="8">
        <f t="shared" si="464"/>
        <v>35.900364011642246</v>
      </c>
      <c r="V3704" s="8">
        <f t="shared" si="476"/>
        <v>0</v>
      </c>
      <c r="W3704" s="70">
        <f>SUM($V$2085:V3704)/($A3704-273.15)</f>
        <v>0</v>
      </c>
      <c r="X3704" s="70">
        <f t="shared" si="477"/>
        <v>0</v>
      </c>
      <c r="Y3704" s="70">
        <f t="shared" si="478"/>
        <v>0</v>
      </c>
    </row>
    <row r="3705" spans="1:25" s="8" customFormat="1" x14ac:dyDescent="0.25">
      <c r="A3705" s="70">
        <f t="shared" si="479"/>
        <v>1894.15</v>
      </c>
      <c r="B3705" s="70">
        <f t="shared" si="462"/>
        <v>50.617860269556459</v>
      </c>
      <c r="C3705" s="70">
        <f t="shared" si="466"/>
        <v>37.48752512422854</v>
      </c>
      <c r="D3705" s="70">
        <f t="shared" si="463"/>
        <v>35.803494836102232</v>
      </c>
      <c r="E3705" s="70">
        <f t="shared" si="465"/>
        <v>37.48752512422854</v>
      </c>
      <c r="G3705" s="70">
        <f t="shared" si="467"/>
        <v>0</v>
      </c>
      <c r="H3705" s="70">
        <f>SUM(G$2085:$G3705)/($A3705-273.15)</f>
        <v>0</v>
      </c>
      <c r="I3705" s="70">
        <f t="shared" si="468"/>
        <v>0</v>
      </c>
      <c r="J3705" s="70">
        <f t="shared" si="469"/>
        <v>0</v>
      </c>
      <c r="K3705" s="70">
        <f t="shared" si="470"/>
        <v>0</v>
      </c>
      <c r="M3705" s="70">
        <f t="shared" si="471"/>
        <v>0</v>
      </c>
      <c r="N3705" s="70">
        <f>SUM($M$2085:M3705)/($A3705-273.15)</f>
        <v>0</v>
      </c>
      <c r="O3705" s="70">
        <f t="shared" si="472"/>
        <v>0</v>
      </c>
      <c r="P3705" s="70">
        <f t="shared" si="473"/>
        <v>0</v>
      </c>
      <c r="Q3705" s="70">
        <f t="shared" si="474"/>
        <v>0</v>
      </c>
      <c r="S3705" s="8" t="e">
        <f t="shared" si="475"/>
        <v>#DIV/0!</v>
      </c>
      <c r="U3705" s="8">
        <f t="shared" si="464"/>
        <v>35.902082144891224</v>
      </c>
      <c r="V3705" s="8">
        <f t="shared" si="476"/>
        <v>0</v>
      </c>
      <c r="W3705" s="70">
        <f>SUM($V$2085:V3705)/($A3705-273.15)</f>
        <v>0</v>
      </c>
      <c r="X3705" s="70">
        <f t="shared" si="477"/>
        <v>0</v>
      </c>
      <c r="Y3705" s="70">
        <f t="shared" si="478"/>
        <v>0</v>
      </c>
    </row>
    <row r="3706" spans="1:25" s="8" customFormat="1" x14ac:dyDescent="0.25">
      <c r="A3706" s="70">
        <f t="shared" si="479"/>
        <v>1895.15</v>
      </c>
      <c r="B3706" s="70">
        <f t="shared" si="462"/>
        <v>50.625167273045221</v>
      </c>
      <c r="C3706" s="70">
        <f t="shared" si="466"/>
        <v>37.490340287454515</v>
      </c>
      <c r="D3706" s="70">
        <f t="shared" si="463"/>
        <v>35.8053649878524</v>
      </c>
      <c r="E3706" s="70">
        <f t="shared" si="465"/>
        <v>37.490340287454515</v>
      </c>
      <c r="G3706" s="70">
        <f t="shared" si="467"/>
        <v>0</v>
      </c>
      <c r="H3706" s="70">
        <f>SUM(G$2085:$G3706)/($A3706-273.15)</f>
        <v>0</v>
      </c>
      <c r="I3706" s="70">
        <f t="shared" si="468"/>
        <v>0</v>
      </c>
      <c r="J3706" s="70">
        <f t="shared" si="469"/>
        <v>0</v>
      </c>
      <c r="K3706" s="70">
        <f t="shared" si="470"/>
        <v>0</v>
      </c>
      <c r="M3706" s="70">
        <f t="shared" si="471"/>
        <v>0</v>
      </c>
      <c r="N3706" s="70">
        <f>SUM($M$2085:M3706)/($A3706-273.15)</f>
        <v>0</v>
      </c>
      <c r="O3706" s="70">
        <f t="shared" si="472"/>
        <v>0</v>
      </c>
      <c r="P3706" s="70">
        <f t="shared" si="473"/>
        <v>0</v>
      </c>
      <c r="Q3706" s="70">
        <f t="shared" si="474"/>
        <v>0</v>
      </c>
      <c r="S3706" s="8" t="e">
        <f t="shared" si="475"/>
        <v>#DIV/0!</v>
      </c>
      <c r="U3706" s="8">
        <f t="shared" si="464"/>
        <v>35.903798959889471</v>
      </c>
      <c r="V3706" s="8">
        <f t="shared" si="476"/>
        <v>0</v>
      </c>
      <c r="W3706" s="70">
        <f>SUM($V$2085:V3706)/($A3706-273.15)</f>
        <v>0</v>
      </c>
      <c r="X3706" s="70">
        <f t="shared" si="477"/>
        <v>0</v>
      </c>
      <c r="Y3706" s="70">
        <f t="shared" si="478"/>
        <v>0</v>
      </c>
    </row>
    <row r="3707" spans="1:25" s="8" customFormat="1" x14ac:dyDescent="0.25">
      <c r="A3707" s="70">
        <f t="shared" si="479"/>
        <v>1896.15</v>
      </c>
      <c r="B3707" s="70">
        <f t="shared" si="462"/>
        <v>50.632465534791969</v>
      </c>
      <c r="C3707" s="70">
        <f t="shared" si="466"/>
        <v>37.493154547745476</v>
      </c>
      <c r="D3707" s="70">
        <f t="shared" si="463"/>
        <v>35.807232591185723</v>
      </c>
      <c r="E3707" s="70">
        <f t="shared" si="465"/>
        <v>37.493154547745476</v>
      </c>
      <c r="G3707" s="70">
        <f t="shared" si="467"/>
        <v>0</v>
      </c>
      <c r="H3707" s="70">
        <f>SUM(G$2085:$G3707)/($A3707-273.15)</f>
        <v>0</v>
      </c>
      <c r="I3707" s="70">
        <f t="shared" si="468"/>
        <v>0</v>
      </c>
      <c r="J3707" s="70">
        <f t="shared" si="469"/>
        <v>0</v>
      </c>
      <c r="K3707" s="70">
        <f t="shared" si="470"/>
        <v>0</v>
      </c>
      <c r="M3707" s="70">
        <f t="shared" si="471"/>
        <v>0</v>
      </c>
      <c r="N3707" s="70">
        <f>SUM($M$2085:M3707)/($A3707-273.15)</f>
        <v>0</v>
      </c>
      <c r="O3707" s="70">
        <f t="shared" si="472"/>
        <v>0</v>
      </c>
      <c r="P3707" s="70">
        <f t="shared" si="473"/>
        <v>0</v>
      </c>
      <c r="Q3707" s="70">
        <f t="shared" si="474"/>
        <v>0</v>
      </c>
      <c r="S3707" s="8" t="e">
        <f t="shared" si="475"/>
        <v>#DIV/0!</v>
      </c>
      <c r="U3707" s="8">
        <f t="shared" si="464"/>
        <v>35.905514458438581</v>
      </c>
      <c r="V3707" s="8">
        <f t="shared" si="476"/>
        <v>0</v>
      </c>
      <c r="W3707" s="70">
        <f>SUM($V$2085:V3707)/($A3707-273.15)</f>
        <v>0</v>
      </c>
      <c r="X3707" s="70">
        <f t="shared" si="477"/>
        <v>0</v>
      </c>
      <c r="Y3707" s="70">
        <f t="shared" si="478"/>
        <v>0</v>
      </c>
    </row>
    <row r="3708" spans="1:25" s="8" customFormat="1" x14ac:dyDescent="0.25">
      <c r="A3708" s="70">
        <f t="shared" si="479"/>
        <v>1897.15</v>
      </c>
      <c r="B3708" s="70">
        <f t="shared" si="462"/>
        <v>50.639755072464318</v>
      </c>
      <c r="C3708" s="70">
        <f t="shared" si="466"/>
        <v>37.495967905381669</v>
      </c>
      <c r="D3708" s="70">
        <f t="shared" si="463"/>
        <v>35.809097651473941</v>
      </c>
      <c r="E3708" s="70">
        <f t="shared" si="465"/>
        <v>37.495967905381669</v>
      </c>
      <c r="G3708" s="70">
        <f t="shared" si="467"/>
        <v>0</v>
      </c>
      <c r="H3708" s="70">
        <f>SUM(G$2085:$G3708)/($A3708-273.15)</f>
        <v>0</v>
      </c>
      <c r="I3708" s="70">
        <f t="shared" si="468"/>
        <v>0</v>
      </c>
      <c r="J3708" s="70">
        <f t="shared" si="469"/>
        <v>0</v>
      </c>
      <c r="K3708" s="70">
        <f t="shared" si="470"/>
        <v>0</v>
      </c>
      <c r="M3708" s="70">
        <f t="shared" si="471"/>
        <v>0</v>
      </c>
      <c r="N3708" s="70">
        <f>SUM($M$2085:M3708)/($A3708-273.15)</f>
        <v>0</v>
      </c>
      <c r="O3708" s="70">
        <f t="shared" si="472"/>
        <v>0</v>
      </c>
      <c r="P3708" s="70">
        <f t="shared" si="473"/>
        <v>0</v>
      </c>
      <c r="Q3708" s="70">
        <f t="shared" si="474"/>
        <v>0</v>
      </c>
      <c r="S3708" s="8" t="e">
        <f t="shared" si="475"/>
        <v>#DIV/0!</v>
      </c>
      <c r="U3708" s="8">
        <f t="shared" si="464"/>
        <v>35.907228642335419</v>
      </c>
      <c r="V3708" s="8">
        <f t="shared" si="476"/>
        <v>0</v>
      </c>
      <c r="W3708" s="70">
        <f>SUM($V$2085:V3708)/($A3708-273.15)</f>
        <v>0</v>
      </c>
      <c r="X3708" s="70">
        <f t="shared" si="477"/>
        <v>0</v>
      </c>
      <c r="Y3708" s="70">
        <f t="shared" si="478"/>
        <v>0</v>
      </c>
    </row>
    <row r="3709" spans="1:25" s="8" customFormat="1" x14ac:dyDescent="0.25">
      <c r="A3709" s="70">
        <f t="shared" si="479"/>
        <v>1898.15</v>
      </c>
      <c r="B3709" s="70">
        <f t="shared" si="462"/>
        <v>50.647035903683381</v>
      </c>
      <c r="C3709" s="70">
        <f t="shared" si="466"/>
        <v>37.498780360642549</v>
      </c>
      <c r="D3709" s="70">
        <f t="shared" si="463"/>
        <v>35.81096017407463</v>
      </c>
      <c r="E3709" s="70">
        <f t="shared" si="465"/>
        <v>37.498780360642549</v>
      </c>
      <c r="G3709" s="70">
        <f t="shared" si="467"/>
        <v>0</v>
      </c>
      <c r="H3709" s="70">
        <f>SUM(G$2085:$G3709)/($A3709-273.15)</f>
        <v>0</v>
      </c>
      <c r="I3709" s="70">
        <f t="shared" si="468"/>
        <v>0</v>
      </c>
      <c r="J3709" s="70">
        <f t="shared" si="469"/>
        <v>0</v>
      </c>
      <c r="K3709" s="70">
        <f t="shared" si="470"/>
        <v>0</v>
      </c>
      <c r="M3709" s="70">
        <f t="shared" si="471"/>
        <v>0</v>
      </c>
      <c r="N3709" s="70">
        <f>SUM($M$2085:M3709)/($A3709-273.15)</f>
        <v>0</v>
      </c>
      <c r="O3709" s="70">
        <f t="shared" si="472"/>
        <v>0</v>
      </c>
      <c r="P3709" s="70">
        <f t="shared" si="473"/>
        <v>0</v>
      </c>
      <c r="Q3709" s="70">
        <f t="shared" si="474"/>
        <v>0</v>
      </c>
      <c r="S3709" s="8" t="e">
        <f t="shared" si="475"/>
        <v>#DIV/0!</v>
      </c>
      <c r="U3709" s="8">
        <f t="shared" si="464"/>
        <v>35.908941513372099</v>
      </c>
      <c r="V3709" s="8">
        <f t="shared" si="476"/>
        <v>0</v>
      </c>
      <c r="W3709" s="70">
        <f>SUM($V$2085:V3709)/($A3709-273.15)</f>
        <v>0</v>
      </c>
      <c r="X3709" s="70">
        <f t="shared" si="477"/>
        <v>0</v>
      </c>
      <c r="Y3709" s="70">
        <f t="shared" si="478"/>
        <v>0</v>
      </c>
    </row>
    <row r="3710" spans="1:25" s="8" customFormat="1" x14ac:dyDescent="0.25">
      <c r="A3710" s="70">
        <f t="shared" si="479"/>
        <v>1899.15</v>
      </c>
      <c r="B3710" s="70">
        <f t="shared" si="462"/>
        <v>50.654308046023857</v>
      </c>
      <c r="C3710" s="70">
        <f t="shared" si="466"/>
        <v>37.501591913806855</v>
      </c>
      <c r="D3710" s="70">
        <f t="shared" si="463"/>
        <v>35.812820164331278</v>
      </c>
      <c r="E3710" s="70">
        <f t="shared" si="465"/>
        <v>37.501591913806855</v>
      </c>
      <c r="G3710" s="70">
        <f t="shared" si="467"/>
        <v>0</v>
      </c>
      <c r="H3710" s="70">
        <f>SUM(G$2085:$G3710)/($A3710-273.15)</f>
        <v>0</v>
      </c>
      <c r="I3710" s="70">
        <f t="shared" si="468"/>
        <v>0</v>
      </c>
      <c r="J3710" s="70">
        <f t="shared" si="469"/>
        <v>0</v>
      </c>
      <c r="K3710" s="70">
        <f t="shared" si="470"/>
        <v>0</v>
      </c>
      <c r="M3710" s="70">
        <f t="shared" si="471"/>
        <v>0</v>
      </c>
      <c r="N3710" s="70">
        <f>SUM($M$2085:M3710)/($A3710-273.15)</f>
        <v>0</v>
      </c>
      <c r="O3710" s="70">
        <f t="shared" si="472"/>
        <v>0</v>
      </c>
      <c r="P3710" s="70">
        <f t="shared" si="473"/>
        <v>0</v>
      </c>
      <c r="Q3710" s="70">
        <f t="shared" si="474"/>
        <v>0</v>
      </c>
      <c r="S3710" s="8" t="e">
        <f t="shared" si="475"/>
        <v>#DIV/0!</v>
      </c>
      <c r="U3710" s="8">
        <f t="shared" si="464"/>
        <v>35.910653073336015</v>
      </c>
      <c r="V3710" s="8">
        <f t="shared" si="476"/>
        <v>0</v>
      </c>
      <c r="W3710" s="70">
        <f>SUM($V$2085:V3710)/($A3710-273.15)</f>
        <v>0</v>
      </c>
      <c r="X3710" s="70">
        <f t="shared" si="477"/>
        <v>0</v>
      </c>
      <c r="Y3710" s="70">
        <f t="shared" si="478"/>
        <v>0</v>
      </c>
    </row>
    <row r="3711" spans="1:25" s="8" customFormat="1" x14ac:dyDescent="0.25">
      <c r="A3711" s="70">
        <f t="shared" si="479"/>
        <v>1900.15</v>
      </c>
      <c r="B3711" s="70">
        <f t="shared" si="462"/>
        <v>50.661571517014245</v>
      </c>
      <c r="C3711" s="70">
        <f t="shared" si="466"/>
        <v>37.504402565152581</v>
      </c>
      <c r="D3711" s="70">
        <f t="shared" si="463"/>
        <v>35.814677627573317</v>
      </c>
      <c r="E3711" s="70">
        <f t="shared" si="465"/>
        <v>37.504402565152581</v>
      </c>
      <c r="G3711" s="70">
        <f t="shared" si="467"/>
        <v>0</v>
      </c>
      <c r="H3711" s="70">
        <f>SUM(G$2085:$G3711)/($A3711-273.15)</f>
        <v>0</v>
      </c>
      <c r="I3711" s="70">
        <f t="shared" si="468"/>
        <v>0</v>
      </c>
      <c r="J3711" s="70">
        <f t="shared" si="469"/>
        <v>0</v>
      </c>
      <c r="K3711" s="70">
        <f t="shared" si="470"/>
        <v>0</v>
      </c>
      <c r="M3711" s="70">
        <f t="shared" si="471"/>
        <v>0</v>
      </c>
      <c r="N3711" s="70">
        <f>SUM($M$2085:M3711)/($A3711-273.15)</f>
        <v>0</v>
      </c>
      <c r="O3711" s="70">
        <f t="shared" si="472"/>
        <v>0</v>
      </c>
      <c r="P3711" s="70">
        <f t="shared" si="473"/>
        <v>0</v>
      </c>
      <c r="Q3711" s="70">
        <f t="shared" si="474"/>
        <v>0</v>
      </c>
      <c r="S3711" s="8" t="e">
        <f t="shared" si="475"/>
        <v>#DIV/0!</v>
      </c>
      <c r="U3711" s="8">
        <f t="shared" si="464"/>
        <v>35.912363324009881</v>
      </c>
      <c r="V3711" s="8">
        <f t="shared" si="476"/>
        <v>0</v>
      </c>
      <c r="W3711" s="70">
        <f>SUM($V$2085:V3711)/($A3711-273.15)</f>
        <v>0</v>
      </c>
      <c r="X3711" s="70">
        <f t="shared" si="477"/>
        <v>0</v>
      </c>
      <c r="Y3711" s="70">
        <f t="shared" si="478"/>
        <v>0</v>
      </c>
    </row>
    <row r="3712" spans="1:25" s="8" customFormat="1" x14ac:dyDescent="0.25">
      <c r="A3712" s="70">
        <f t="shared" si="479"/>
        <v>1901.15</v>
      </c>
      <c r="B3712" s="70">
        <f t="shared" si="462"/>
        <v>50.668826334136924</v>
      </c>
      <c r="C3712" s="70">
        <f t="shared" si="466"/>
        <v>37.507212314957016</v>
      </c>
      <c r="D3712" s="70">
        <f t="shared" si="463"/>
        <v>35.816532569116156</v>
      </c>
      <c r="E3712" s="70">
        <f t="shared" si="465"/>
        <v>37.507212314957016</v>
      </c>
      <c r="G3712" s="70">
        <f t="shared" si="467"/>
        <v>0</v>
      </c>
      <c r="H3712" s="70">
        <f>SUM(G$2085:$G3712)/($A3712-273.15)</f>
        <v>0</v>
      </c>
      <c r="I3712" s="70">
        <f t="shared" si="468"/>
        <v>0</v>
      </c>
      <c r="J3712" s="70">
        <f t="shared" si="469"/>
        <v>0</v>
      </c>
      <c r="K3712" s="70">
        <f t="shared" si="470"/>
        <v>0</v>
      </c>
      <c r="M3712" s="70">
        <f t="shared" si="471"/>
        <v>0</v>
      </c>
      <c r="N3712" s="70">
        <f>SUM($M$2085:M3712)/($A3712-273.15)</f>
        <v>0</v>
      </c>
      <c r="O3712" s="70">
        <f t="shared" si="472"/>
        <v>0</v>
      </c>
      <c r="P3712" s="70">
        <f t="shared" si="473"/>
        <v>0</v>
      </c>
      <c r="Q3712" s="70">
        <f t="shared" si="474"/>
        <v>0</v>
      </c>
      <c r="S3712" s="8" t="e">
        <f t="shared" si="475"/>
        <v>#DIV/0!</v>
      </c>
      <c r="U3712" s="8">
        <f t="shared" si="464"/>
        <v>35.914072267171697</v>
      </c>
      <c r="V3712" s="8">
        <f t="shared" si="476"/>
        <v>0</v>
      </c>
      <c r="W3712" s="70">
        <f>SUM($V$2085:V3712)/($A3712-273.15)</f>
        <v>0</v>
      </c>
      <c r="X3712" s="70">
        <f t="shared" si="477"/>
        <v>0</v>
      </c>
      <c r="Y3712" s="70">
        <f t="shared" si="478"/>
        <v>0</v>
      </c>
    </row>
    <row r="3713" spans="1:25" s="8" customFormat="1" x14ac:dyDescent="0.25">
      <c r="A3713" s="70">
        <f t="shared" si="479"/>
        <v>1902.15</v>
      </c>
      <c r="B3713" s="70">
        <f t="shared" si="462"/>
        <v>50.676072514828348</v>
      </c>
      <c r="C3713" s="70">
        <f t="shared" si="466"/>
        <v>37.510021163496688</v>
      </c>
      <c r="D3713" s="70">
        <f t="shared" si="463"/>
        <v>35.818384994261237</v>
      </c>
      <c r="E3713" s="70">
        <f t="shared" si="465"/>
        <v>37.510021163496688</v>
      </c>
      <c r="G3713" s="70">
        <f t="shared" si="467"/>
        <v>0</v>
      </c>
      <c r="H3713" s="70">
        <f>SUM(G$2085:$G3713)/($A3713-273.15)</f>
        <v>0</v>
      </c>
      <c r="I3713" s="70">
        <f t="shared" si="468"/>
        <v>0</v>
      </c>
      <c r="J3713" s="70">
        <f t="shared" si="469"/>
        <v>0</v>
      </c>
      <c r="K3713" s="70">
        <f t="shared" si="470"/>
        <v>0</v>
      </c>
      <c r="M3713" s="70">
        <f t="shared" si="471"/>
        <v>0</v>
      </c>
      <c r="N3713" s="70">
        <f>SUM($M$2085:M3713)/($A3713-273.15)</f>
        <v>0</v>
      </c>
      <c r="O3713" s="70">
        <f t="shared" si="472"/>
        <v>0</v>
      </c>
      <c r="P3713" s="70">
        <f t="shared" si="473"/>
        <v>0</v>
      </c>
      <c r="Q3713" s="70">
        <f t="shared" si="474"/>
        <v>0</v>
      </c>
      <c r="S3713" s="8" t="e">
        <f t="shared" si="475"/>
        <v>#DIV/0!</v>
      </c>
      <c r="U3713" s="8">
        <f t="shared" si="464"/>
        <v>35.915779904594821</v>
      </c>
      <c r="V3713" s="8">
        <f t="shared" si="476"/>
        <v>0</v>
      </c>
      <c r="W3713" s="70">
        <f>SUM($V$2085:V3713)/($A3713-273.15)</f>
        <v>0</v>
      </c>
      <c r="X3713" s="70">
        <f t="shared" si="477"/>
        <v>0</v>
      </c>
      <c r="Y3713" s="70">
        <f t="shared" si="478"/>
        <v>0</v>
      </c>
    </row>
    <row r="3714" spans="1:25" s="8" customFormat="1" x14ac:dyDescent="0.25">
      <c r="A3714" s="70">
        <f t="shared" si="479"/>
        <v>1903.15</v>
      </c>
      <c r="B3714" s="70">
        <f t="shared" si="462"/>
        <v>50.683310076479181</v>
      </c>
      <c r="C3714" s="70">
        <f t="shared" si="466"/>
        <v>37.512829111047417</v>
      </c>
      <c r="D3714" s="70">
        <f t="shared" si="463"/>
        <v>35.820234908296086</v>
      </c>
      <c r="E3714" s="70">
        <f t="shared" si="465"/>
        <v>37.512829111047417</v>
      </c>
      <c r="G3714" s="70">
        <f t="shared" si="467"/>
        <v>0</v>
      </c>
      <c r="H3714" s="70">
        <f>SUM(G$2085:$G3714)/($A3714-273.15)</f>
        <v>0</v>
      </c>
      <c r="I3714" s="70">
        <f t="shared" si="468"/>
        <v>0</v>
      </c>
      <c r="J3714" s="70">
        <f t="shared" si="469"/>
        <v>0</v>
      </c>
      <c r="K3714" s="70">
        <f t="shared" si="470"/>
        <v>0</v>
      </c>
      <c r="M3714" s="70">
        <f t="shared" si="471"/>
        <v>0</v>
      </c>
      <c r="N3714" s="70">
        <f>SUM($M$2085:M3714)/($A3714-273.15)</f>
        <v>0</v>
      </c>
      <c r="O3714" s="70">
        <f t="shared" si="472"/>
        <v>0</v>
      </c>
      <c r="P3714" s="70">
        <f t="shared" si="473"/>
        <v>0</v>
      </c>
      <c r="Q3714" s="70">
        <f t="shared" si="474"/>
        <v>0</v>
      </c>
      <c r="S3714" s="8" t="e">
        <f t="shared" si="475"/>
        <v>#DIV/0!</v>
      </c>
      <c r="U3714" s="8">
        <f t="shared" si="464"/>
        <v>35.917486238047928</v>
      </c>
      <c r="V3714" s="8">
        <f t="shared" si="476"/>
        <v>0</v>
      </c>
      <c r="W3714" s="70">
        <f>SUM($V$2085:V3714)/($A3714-273.15)</f>
        <v>0</v>
      </c>
      <c r="X3714" s="70">
        <f t="shared" si="477"/>
        <v>0</v>
      </c>
      <c r="Y3714" s="70">
        <f t="shared" si="478"/>
        <v>0</v>
      </c>
    </row>
    <row r="3715" spans="1:25" s="8" customFormat="1" x14ac:dyDescent="0.25">
      <c r="A3715" s="70">
        <f t="shared" si="479"/>
        <v>1904.15</v>
      </c>
      <c r="B3715" s="70">
        <f t="shared" si="462"/>
        <v>50.69053903643443</v>
      </c>
      <c r="C3715" s="70">
        <f t="shared" si="466"/>
        <v>37.515636157884302</v>
      </c>
      <c r="D3715" s="70">
        <f t="shared" si="463"/>
        <v>35.822082316494338</v>
      </c>
      <c r="E3715" s="70">
        <f t="shared" si="465"/>
        <v>37.515636157884302</v>
      </c>
      <c r="G3715" s="70">
        <f t="shared" si="467"/>
        <v>0</v>
      </c>
      <c r="H3715" s="70">
        <f>SUM(G$2085:$G3715)/($A3715-273.15)</f>
        <v>0</v>
      </c>
      <c r="I3715" s="70">
        <f t="shared" si="468"/>
        <v>0</v>
      </c>
      <c r="J3715" s="70">
        <f t="shared" si="469"/>
        <v>0</v>
      </c>
      <c r="K3715" s="70">
        <f t="shared" si="470"/>
        <v>0</v>
      </c>
      <c r="M3715" s="70">
        <f t="shared" si="471"/>
        <v>0</v>
      </c>
      <c r="N3715" s="70">
        <f>SUM($M$2085:M3715)/($A3715-273.15)</f>
        <v>0</v>
      </c>
      <c r="O3715" s="70">
        <f t="shared" si="472"/>
        <v>0</v>
      </c>
      <c r="P3715" s="70">
        <f t="shared" si="473"/>
        <v>0</v>
      </c>
      <c r="Q3715" s="70">
        <f t="shared" si="474"/>
        <v>0</v>
      </c>
      <c r="S3715" s="8" t="e">
        <f t="shared" si="475"/>
        <v>#DIV/0!</v>
      </c>
      <c r="U3715" s="8">
        <f t="shared" si="464"/>
        <v>35.919191269295062</v>
      </c>
      <c r="V3715" s="8">
        <f t="shared" si="476"/>
        <v>0</v>
      </c>
      <c r="W3715" s="70">
        <f>SUM($V$2085:V3715)/($A3715-273.15)</f>
        <v>0</v>
      </c>
      <c r="X3715" s="70">
        <f t="shared" si="477"/>
        <v>0</v>
      </c>
      <c r="Y3715" s="70">
        <f t="shared" si="478"/>
        <v>0</v>
      </c>
    </row>
    <row r="3716" spans="1:25" s="8" customFormat="1" x14ac:dyDescent="0.25">
      <c r="A3716" s="70">
        <f t="shared" si="479"/>
        <v>1905.15</v>
      </c>
      <c r="B3716" s="70">
        <f t="shared" si="462"/>
        <v>50.697759411993573</v>
      </c>
      <c r="C3716" s="70">
        <f t="shared" si="466"/>
        <v>37.518442304281713</v>
      </c>
      <c r="D3716" s="70">
        <f t="shared" si="463"/>
        <v>35.823927224115806</v>
      </c>
      <c r="E3716" s="70">
        <f t="shared" si="465"/>
        <v>37.518442304281713</v>
      </c>
      <c r="G3716" s="70">
        <f t="shared" si="467"/>
        <v>0</v>
      </c>
      <c r="H3716" s="70">
        <f>SUM(G$2085:$G3716)/($A3716-273.15)</f>
        <v>0</v>
      </c>
      <c r="I3716" s="70">
        <f t="shared" si="468"/>
        <v>0</v>
      </c>
      <c r="J3716" s="70">
        <f t="shared" si="469"/>
        <v>0</v>
      </c>
      <c r="K3716" s="70">
        <f t="shared" si="470"/>
        <v>0</v>
      </c>
      <c r="M3716" s="70">
        <f t="shared" si="471"/>
        <v>0</v>
      </c>
      <c r="N3716" s="70">
        <f>SUM($M$2085:M3716)/($A3716-273.15)</f>
        <v>0</v>
      </c>
      <c r="O3716" s="70">
        <f t="shared" si="472"/>
        <v>0</v>
      </c>
      <c r="P3716" s="70">
        <f t="shared" si="473"/>
        <v>0</v>
      </c>
      <c r="Q3716" s="70">
        <f t="shared" si="474"/>
        <v>0</v>
      </c>
      <c r="S3716" s="8" t="e">
        <f t="shared" si="475"/>
        <v>#DIV/0!</v>
      </c>
      <c r="U3716" s="8">
        <f t="shared" si="464"/>
        <v>35.920895000095626</v>
      </c>
      <c r="V3716" s="8">
        <f t="shared" si="476"/>
        <v>0</v>
      </c>
      <c r="W3716" s="70">
        <f>SUM($V$2085:V3716)/($A3716-273.15)</f>
        <v>0</v>
      </c>
      <c r="X3716" s="70">
        <f t="shared" si="477"/>
        <v>0</v>
      </c>
      <c r="Y3716" s="70">
        <f t="shared" si="478"/>
        <v>0</v>
      </c>
    </row>
    <row r="3717" spans="1:25" s="8" customFormat="1" x14ac:dyDescent="0.25">
      <c r="A3717" s="70">
        <f t="shared" si="479"/>
        <v>1906.15</v>
      </c>
      <c r="B3717" s="70">
        <f t="shared" si="462"/>
        <v>50.704971220410755</v>
      </c>
      <c r="C3717" s="70">
        <f t="shared" si="466"/>
        <v>37.521247550513301</v>
      </c>
      <c r="D3717" s="70">
        <f t="shared" si="463"/>
        <v>35.825769636406498</v>
      </c>
      <c r="E3717" s="70">
        <f t="shared" si="465"/>
        <v>37.521247550513301</v>
      </c>
      <c r="G3717" s="70">
        <f t="shared" si="467"/>
        <v>0</v>
      </c>
      <c r="H3717" s="70">
        <f>SUM(G$2085:$G3717)/($A3717-273.15)</f>
        <v>0</v>
      </c>
      <c r="I3717" s="70">
        <f t="shared" si="468"/>
        <v>0</v>
      </c>
      <c r="J3717" s="70">
        <f t="shared" si="469"/>
        <v>0</v>
      </c>
      <c r="K3717" s="70">
        <f t="shared" si="470"/>
        <v>0</v>
      </c>
      <c r="M3717" s="70">
        <f t="shared" si="471"/>
        <v>0</v>
      </c>
      <c r="N3717" s="70">
        <f>SUM($M$2085:M3717)/($A3717-273.15)</f>
        <v>0</v>
      </c>
      <c r="O3717" s="70">
        <f t="shared" si="472"/>
        <v>0</v>
      </c>
      <c r="P3717" s="70">
        <f t="shared" si="473"/>
        <v>0</v>
      </c>
      <c r="Q3717" s="70">
        <f t="shared" si="474"/>
        <v>0</v>
      </c>
      <c r="S3717" s="8" t="e">
        <f t="shared" si="475"/>
        <v>#DIV/0!</v>
      </c>
      <c r="U3717" s="8">
        <f t="shared" si="464"/>
        <v>35.922597432204434</v>
      </c>
      <c r="V3717" s="8">
        <f t="shared" si="476"/>
        <v>0</v>
      </c>
      <c r="W3717" s="70">
        <f>SUM($V$2085:V3717)/($A3717-273.15)</f>
        <v>0</v>
      </c>
      <c r="X3717" s="70">
        <f t="shared" si="477"/>
        <v>0</v>
      </c>
      <c r="Y3717" s="70">
        <f t="shared" si="478"/>
        <v>0</v>
      </c>
    </row>
    <row r="3718" spans="1:25" s="8" customFormat="1" x14ac:dyDescent="0.25">
      <c r="A3718" s="70">
        <f t="shared" si="479"/>
        <v>1907.15</v>
      </c>
      <c r="B3718" s="70">
        <f t="shared" si="462"/>
        <v>50.712174478894859</v>
      </c>
      <c r="C3718" s="70">
        <f t="shared" si="466"/>
        <v>37.524051896851986</v>
      </c>
      <c r="D3718" s="70">
        <f t="shared" si="463"/>
        <v>35.827609558598667</v>
      </c>
      <c r="E3718" s="70">
        <f t="shared" si="465"/>
        <v>37.524051896851986</v>
      </c>
      <c r="G3718" s="70">
        <f t="shared" si="467"/>
        <v>0</v>
      </c>
      <c r="H3718" s="70">
        <f>SUM(G$2085:$G3718)/($A3718-273.15)</f>
        <v>0</v>
      </c>
      <c r="I3718" s="70">
        <f t="shared" si="468"/>
        <v>0</v>
      </c>
      <c r="J3718" s="70">
        <f t="shared" si="469"/>
        <v>0</v>
      </c>
      <c r="K3718" s="70">
        <f t="shared" si="470"/>
        <v>0</v>
      </c>
      <c r="M3718" s="70">
        <f t="shared" si="471"/>
        <v>0</v>
      </c>
      <c r="N3718" s="70">
        <f>SUM($M$2085:M3718)/($A3718-273.15)</f>
        <v>0</v>
      </c>
      <c r="O3718" s="70">
        <f t="shared" si="472"/>
        <v>0</v>
      </c>
      <c r="P3718" s="70">
        <f t="shared" si="473"/>
        <v>0</v>
      </c>
      <c r="Q3718" s="70">
        <f t="shared" si="474"/>
        <v>0</v>
      </c>
      <c r="S3718" s="8" t="e">
        <f t="shared" si="475"/>
        <v>#DIV/0!</v>
      </c>
      <c r="U3718" s="8">
        <f t="shared" si="464"/>
        <v>35.924298567371672</v>
      </c>
      <c r="V3718" s="8">
        <f t="shared" si="476"/>
        <v>0</v>
      </c>
      <c r="W3718" s="70">
        <f>SUM($V$2085:V3718)/($A3718-273.15)</f>
        <v>0</v>
      </c>
      <c r="X3718" s="70">
        <f t="shared" si="477"/>
        <v>0</v>
      </c>
      <c r="Y3718" s="70">
        <f t="shared" si="478"/>
        <v>0</v>
      </c>
    </row>
    <row r="3719" spans="1:25" s="8" customFormat="1" x14ac:dyDescent="0.25">
      <c r="A3719" s="70">
        <f t="shared" si="479"/>
        <v>1908.15</v>
      </c>
      <c r="B3719" s="70">
        <f t="shared" si="462"/>
        <v>50.719369204609713</v>
      </c>
      <c r="C3719" s="70">
        <f t="shared" si="466"/>
        <v>37.526855343570013</v>
      </c>
      <c r="D3719" s="70">
        <f t="shared" si="463"/>
        <v>35.829446995910878</v>
      </c>
      <c r="E3719" s="70">
        <f t="shared" si="465"/>
        <v>37.526855343570013</v>
      </c>
      <c r="G3719" s="70">
        <f t="shared" si="467"/>
        <v>0</v>
      </c>
      <c r="H3719" s="70">
        <f>SUM(G$2085:$G3719)/($A3719-273.15)</f>
        <v>0</v>
      </c>
      <c r="I3719" s="70">
        <f t="shared" si="468"/>
        <v>0</v>
      </c>
      <c r="J3719" s="70">
        <f t="shared" si="469"/>
        <v>0</v>
      </c>
      <c r="K3719" s="70">
        <f t="shared" si="470"/>
        <v>0</v>
      </c>
      <c r="M3719" s="70">
        <f t="shared" si="471"/>
        <v>0</v>
      </c>
      <c r="N3719" s="70">
        <f>SUM($M$2085:M3719)/($A3719-273.15)</f>
        <v>0</v>
      </c>
      <c r="O3719" s="70">
        <f t="shared" si="472"/>
        <v>0</v>
      </c>
      <c r="P3719" s="70">
        <f t="shared" si="473"/>
        <v>0</v>
      </c>
      <c r="Q3719" s="70">
        <f t="shared" si="474"/>
        <v>0</v>
      </c>
      <c r="S3719" s="8" t="e">
        <f t="shared" si="475"/>
        <v>#DIV/0!</v>
      </c>
      <c r="U3719" s="8">
        <f t="shared" si="464"/>
        <v>35.925998407342945</v>
      </c>
      <c r="V3719" s="8">
        <f t="shared" si="476"/>
        <v>0</v>
      </c>
      <c r="W3719" s="70">
        <f>SUM($V$2085:V3719)/($A3719-273.15)</f>
        <v>0</v>
      </c>
      <c r="X3719" s="70">
        <f t="shared" si="477"/>
        <v>0</v>
      </c>
      <c r="Y3719" s="70">
        <f t="shared" si="478"/>
        <v>0</v>
      </c>
    </row>
    <row r="3720" spans="1:25" s="8" customFormat="1" x14ac:dyDescent="0.25">
      <c r="A3720" s="70">
        <f t="shared" si="479"/>
        <v>1909.15</v>
      </c>
      <c r="B3720" s="70">
        <f t="shared" si="462"/>
        <v>50.726555414674202</v>
      </c>
      <c r="C3720" s="70">
        <f t="shared" si="466"/>
        <v>37.529657890938871</v>
      </c>
      <c r="D3720" s="70">
        <f t="shared" si="463"/>
        <v>35.831281953548007</v>
      </c>
      <c r="E3720" s="70">
        <f t="shared" si="465"/>
        <v>37.529657890938871</v>
      </c>
      <c r="G3720" s="70">
        <f t="shared" si="467"/>
        <v>0</v>
      </c>
      <c r="H3720" s="70">
        <f>SUM(G$2085:$G3720)/($A3720-273.15)</f>
        <v>0</v>
      </c>
      <c r="I3720" s="70">
        <f t="shared" si="468"/>
        <v>0</v>
      </c>
      <c r="J3720" s="70">
        <f t="shared" si="469"/>
        <v>0</v>
      </c>
      <c r="K3720" s="70">
        <f t="shared" si="470"/>
        <v>0</v>
      </c>
      <c r="M3720" s="70">
        <f t="shared" si="471"/>
        <v>0</v>
      </c>
      <c r="N3720" s="70">
        <f>SUM($M$2085:M3720)/($A3720-273.15)</f>
        <v>0</v>
      </c>
      <c r="O3720" s="70">
        <f t="shared" si="472"/>
        <v>0</v>
      </c>
      <c r="P3720" s="70">
        <f t="shared" si="473"/>
        <v>0</v>
      </c>
      <c r="Q3720" s="70">
        <f t="shared" si="474"/>
        <v>0</v>
      </c>
      <c r="S3720" s="8" t="e">
        <f t="shared" si="475"/>
        <v>#DIV/0!</v>
      </c>
      <c r="U3720" s="8">
        <f t="shared" si="464"/>
        <v>35.927696953859311</v>
      </c>
      <c r="V3720" s="8">
        <f t="shared" si="476"/>
        <v>0</v>
      </c>
      <c r="W3720" s="70">
        <f>SUM($V$2085:V3720)/($A3720-273.15)</f>
        <v>0</v>
      </c>
      <c r="X3720" s="70">
        <f t="shared" si="477"/>
        <v>0</v>
      </c>
      <c r="Y3720" s="70">
        <f t="shared" si="478"/>
        <v>0</v>
      </c>
    </row>
    <row r="3721" spans="1:25" s="8" customFormat="1" x14ac:dyDescent="0.25">
      <c r="A3721" s="70">
        <f t="shared" si="479"/>
        <v>1910.15</v>
      </c>
      <c r="B3721" s="70">
        <f t="shared" si="462"/>
        <v>50.733733126162406</v>
      </c>
      <c r="C3721" s="70">
        <f t="shared" si="466"/>
        <v>37.532459539229365</v>
      </c>
      <c r="D3721" s="70">
        <f t="shared" si="463"/>
        <v>35.833114436701344</v>
      </c>
      <c r="E3721" s="70">
        <f t="shared" si="465"/>
        <v>37.532459539229365</v>
      </c>
      <c r="G3721" s="70">
        <f t="shared" si="467"/>
        <v>0</v>
      </c>
      <c r="H3721" s="70">
        <f>SUM(G$2085:$G3721)/($A3721-273.15)</f>
        <v>0</v>
      </c>
      <c r="I3721" s="70">
        <f t="shared" si="468"/>
        <v>0</v>
      </c>
      <c r="J3721" s="70">
        <f t="shared" si="469"/>
        <v>0</v>
      </c>
      <c r="K3721" s="70">
        <f t="shared" si="470"/>
        <v>0</v>
      </c>
      <c r="M3721" s="70">
        <f t="shared" si="471"/>
        <v>0</v>
      </c>
      <c r="N3721" s="70">
        <f>SUM($M$2085:M3721)/($A3721-273.15)</f>
        <v>0</v>
      </c>
      <c r="O3721" s="70">
        <f t="shared" si="472"/>
        <v>0</v>
      </c>
      <c r="P3721" s="70">
        <f t="shared" si="473"/>
        <v>0</v>
      </c>
      <c r="Q3721" s="70">
        <f t="shared" si="474"/>
        <v>0</v>
      </c>
      <c r="S3721" s="8" t="e">
        <f t="shared" si="475"/>
        <v>#DIV/0!</v>
      </c>
      <c r="U3721" s="8">
        <f t="shared" si="464"/>
        <v>35.929394208657257</v>
      </c>
      <c r="V3721" s="8">
        <f t="shared" si="476"/>
        <v>0</v>
      </c>
      <c r="W3721" s="70">
        <f>SUM($V$2085:V3721)/($A3721-273.15)</f>
        <v>0</v>
      </c>
      <c r="X3721" s="70">
        <f t="shared" si="477"/>
        <v>0</v>
      </c>
      <c r="Y3721" s="70">
        <f t="shared" si="478"/>
        <v>0</v>
      </c>
    </row>
    <row r="3722" spans="1:25" s="8" customFormat="1" x14ac:dyDescent="0.25">
      <c r="A3722" s="70">
        <f t="shared" si="479"/>
        <v>1911.15</v>
      </c>
      <c r="B3722" s="70">
        <f t="shared" si="462"/>
        <v>50.74090235610376</v>
      </c>
      <c r="C3722" s="70">
        <f t="shared" si="466"/>
        <v>37.535260288711576</v>
      </c>
      <c r="D3722" s="70">
        <f t="shared" si="463"/>
        <v>35.834944450548562</v>
      </c>
      <c r="E3722" s="70">
        <f t="shared" si="465"/>
        <v>37.535260288711576</v>
      </c>
      <c r="G3722" s="70">
        <f t="shared" si="467"/>
        <v>0</v>
      </c>
      <c r="H3722" s="70">
        <f>SUM(G$2085:$G3722)/($A3722-273.15)</f>
        <v>0</v>
      </c>
      <c r="I3722" s="70">
        <f t="shared" si="468"/>
        <v>0</v>
      </c>
      <c r="J3722" s="70">
        <f t="shared" si="469"/>
        <v>0</v>
      </c>
      <c r="K3722" s="70">
        <f t="shared" si="470"/>
        <v>0</v>
      </c>
      <c r="M3722" s="70">
        <f t="shared" si="471"/>
        <v>0</v>
      </c>
      <c r="N3722" s="70">
        <f>SUM($M$2085:M3722)/($A3722-273.15)</f>
        <v>0</v>
      </c>
      <c r="O3722" s="70">
        <f t="shared" si="472"/>
        <v>0</v>
      </c>
      <c r="P3722" s="70">
        <f t="shared" si="473"/>
        <v>0</v>
      </c>
      <c r="Q3722" s="70">
        <f t="shared" si="474"/>
        <v>0</v>
      </c>
      <c r="S3722" s="8" t="e">
        <f t="shared" si="475"/>
        <v>#DIV/0!</v>
      </c>
      <c r="U3722" s="8">
        <f t="shared" si="464"/>
        <v>35.931090173468725</v>
      </c>
      <c r="V3722" s="8">
        <f t="shared" si="476"/>
        <v>0</v>
      </c>
      <c r="W3722" s="70">
        <f>SUM($V$2085:V3722)/($A3722-273.15)</f>
        <v>0</v>
      </c>
      <c r="X3722" s="70">
        <f t="shared" si="477"/>
        <v>0</v>
      </c>
      <c r="Y3722" s="70">
        <f t="shared" si="478"/>
        <v>0</v>
      </c>
    </row>
    <row r="3723" spans="1:25" s="8" customFormat="1" x14ac:dyDescent="0.25">
      <c r="A3723" s="70">
        <f t="shared" si="479"/>
        <v>1912.15</v>
      </c>
      <c r="B3723" s="70">
        <f t="shared" si="462"/>
        <v>50.74806312148317</v>
      </c>
      <c r="C3723" s="70">
        <f t="shared" si="466"/>
        <v>37.538060139654895</v>
      </c>
      <c r="D3723" s="70">
        <f t="shared" si="463"/>
        <v>35.836772000253823</v>
      </c>
      <c r="E3723" s="70">
        <f t="shared" si="465"/>
        <v>37.538060139654895</v>
      </c>
      <c r="G3723" s="70">
        <f t="shared" si="467"/>
        <v>0</v>
      </c>
      <c r="H3723" s="70">
        <f>SUM(G$2085:$G3723)/($A3723-273.15)</f>
        <v>0</v>
      </c>
      <c r="I3723" s="70">
        <f t="shared" si="468"/>
        <v>0</v>
      </c>
      <c r="J3723" s="70">
        <f t="shared" si="469"/>
        <v>0</v>
      </c>
      <c r="K3723" s="70">
        <f t="shared" si="470"/>
        <v>0</v>
      </c>
      <c r="M3723" s="70">
        <f t="shared" si="471"/>
        <v>0</v>
      </c>
      <c r="N3723" s="70">
        <f>SUM($M$2085:M3723)/($A3723-273.15)</f>
        <v>0</v>
      </c>
      <c r="O3723" s="70">
        <f t="shared" si="472"/>
        <v>0</v>
      </c>
      <c r="P3723" s="70">
        <f t="shared" si="473"/>
        <v>0</v>
      </c>
      <c r="Q3723" s="70">
        <f t="shared" si="474"/>
        <v>0</v>
      </c>
      <c r="S3723" s="8" t="e">
        <f t="shared" si="475"/>
        <v>#DIV/0!</v>
      </c>
      <c r="U3723" s="8">
        <f t="shared" si="464"/>
        <v>35.932784850021136</v>
      </c>
      <c r="V3723" s="8">
        <f t="shared" si="476"/>
        <v>0</v>
      </c>
      <c r="W3723" s="70">
        <f>SUM($V$2085:V3723)/($A3723-273.15)</f>
        <v>0</v>
      </c>
      <c r="X3723" s="70">
        <f t="shared" si="477"/>
        <v>0</v>
      </c>
      <c r="Y3723" s="70">
        <f t="shared" si="478"/>
        <v>0</v>
      </c>
    </row>
    <row r="3724" spans="1:25" s="8" customFormat="1" x14ac:dyDescent="0.25">
      <c r="A3724" s="70">
        <f t="shared" si="479"/>
        <v>1913.15</v>
      </c>
      <c r="B3724" s="70">
        <f t="shared" si="462"/>
        <v>50.755215439241155</v>
      </c>
      <c r="C3724" s="70">
        <f t="shared" si="466"/>
        <v>37.540859092327985</v>
      </c>
      <c r="D3724" s="70">
        <f t="shared" si="463"/>
        <v>35.838597090967795</v>
      </c>
      <c r="E3724" s="70">
        <f t="shared" si="465"/>
        <v>37.540859092327985</v>
      </c>
      <c r="G3724" s="70">
        <f t="shared" si="467"/>
        <v>0</v>
      </c>
      <c r="H3724" s="70">
        <f>SUM(G$2085:$G3724)/($A3724-273.15)</f>
        <v>0</v>
      </c>
      <c r="I3724" s="70">
        <f t="shared" si="468"/>
        <v>0</v>
      </c>
      <c r="J3724" s="70">
        <f t="shared" si="469"/>
        <v>0</v>
      </c>
      <c r="K3724" s="70">
        <f t="shared" si="470"/>
        <v>0</v>
      </c>
      <c r="M3724" s="70">
        <f t="shared" si="471"/>
        <v>0</v>
      </c>
      <c r="N3724" s="70">
        <f>SUM($M$2085:M3724)/($A3724-273.15)</f>
        <v>0</v>
      </c>
      <c r="O3724" s="70">
        <f t="shared" si="472"/>
        <v>0</v>
      </c>
      <c r="P3724" s="70">
        <f t="shared" si="473"/>
        <v>0</v>
      </c>
      <c r="Q3724" s="70">
        <f t="shared" si="474"/>
        <v>0</v>
      </c>
      <c r="S3724" s="8" t="e">
        <f t="shared" si="475"/>
        <v>#DIV/0!</v>
      </c>
      <c r="U3724" s="8">
        <f t="shared" si="464"/>
        <v>35.934478240037386</v>
      </c>
      <c r="V3724" s="8">
        <f t="shared" si="476"/>
        <v>0</v>
      </c>
      <c r="W3724" s="70">
        <f>SUM($V$2085:V3724)/($A3724-273.15)</f>
        <v>0</v>
      </c>
      <c r="X3724" s="70">
        <f t="shared" si="477"/>
        <v>0</v>
      </c>
      <c r="Y3724" s="70">
        <f t="shared" si="478"/>
        <v>0</v>
      </c>
    </row>
    <row r="3725" spans="1:25" s="8" customFormat="1" x14ac:dyDescent="0.25">
      <c r="A3725" s="70">
        <f t="shared" si="479"/>
        <v>1914.15</v>
      </c>
      <c r="B3725" s="70">
        <f t="shared" si="462"/>
        <v>50.762359326274009</v>
      </c>
      <c r="C3725" s="70">
        <f t="shared" si="466"/>
        <v>37.543657146998825</v>
      </c>
      <c r="D3725" s="70">
        <f t="shared" si="463"/>
        <v>35.840419727827687</v>
      </c>
      <c r="E3725" s="70">
        <f t="shared" si="465"/>
        <v>37.543657146998825</v>
      </c>
      <c r="G3725" s="70">
        <f t="shared" si="467"/>
        <v>0</v>
      </c>
      <c r="H3725" s="70">
        <f>SUM(G$2085:$G3725)/($A3725-273.15)</f>
        <v>0</v>
      </c>
      <c r="I3725" s="70">
        <f t="shared" si="468"/>
        <v>0</v>
      </c>
      <c r="J3725" s="70">
        <f t="shared" si="469"/>
        <v>0</v>
      </c>
      <c r="K3725" s="70">
        <f t="shared" si="470"/>
        <v>0</v>
      </c>
      <c r="M3725" s="70">
        <f t="shared" si="471"/>
        <v>0</v>
      </c>
      <c r="N3725" s="70">
        <f>SUM($M$2085:M3725)/($A3725-273.15)</f>
        <v>0</v>
      </c>
      <c r="O3725" s="70">
        <f t="shared" si="472"/>
        <v>0</v>
      </c>
      <c r="P3725" s="70">
        <f t="shared" si="473"/>
        <v>0</v>
      </c>
      <c r="Q3725" s="70">
        <f t="shared" si="474"/>
        <v>0</v>
      </c>
      <c r="S3725" s="8" t="e">
        <f t="shared" si="475"/>
        <v>#DIV/0!</v>
      </c>
      <c r="U3725" s="8">
        <f t="shared" si="464"/>
        <v>35.936170345235894</v>
      </c>
      <c r="V3725" s="8">
        <f t="shared" si="476"/>
        <v>0</v>
      </c>
      <c r="W3725" s="70">
        <f>SUM($V$2085:V3725)/($A3725-273.15)</f>
        <v>0</v>
      </c>
      <c r="X3725" s="70">
        <f t="shared" si="477"/>
        <v>0</v>
      </c>
      <c r="Y3725" s="70">
        <f t="shared" si="478"/>
        <v>0</v>
      </c>
    </row>
    <row r="3726" spans="1:25" s="8" customFormat="1" x14ac:dyDescent="0.25">
      <c r="A3726" s="70">
        <f t="shared" si="479"/>
        <v>1915.15</v>
      </c>
      <c r="B3726" s="70">
        <f t="shared" si="462"/>
        <v>50.769494799433922</v>
      </c>
      <c r="C3726" s="70">
        <f t="shared" si="466"/>
        <v>37.546454303934709</v>
      </c>
      <c r="D3726" s="70">
        <f t="shared" si="463"/>
        <v>35.8422399159573</v>
      </c>
      <c r="E3726" s="70">
        <f t="shared" si="465"/>
        <v>37.546454303934709</v>
      </c>
      <c r="G3726" s="70">
        <f t="shared" si="467"/>
        <v>0</v>
      </c>
      <c r="H3726" s="70">
        <f>SUM(G$2085:$G3726)/($A3726-273.15)</f>
        <v>0</v>
      </c>
      <c r="I3726" s="70">
        <f t="shared" si="468"/>
        <v>0</v>
      </c>
      <c r="J3726" s="70">
        <f t="shared" si="469"/>
        <v>0</v>
      </c>
      <c r="K3726" s="70">
        <f t="shared" si="470"/>
        <v>0</v>
      </c>
      <c r="M3726" s="70">
        <f t="shared" si="471"/>
        <v>0</v>
      </c>
      <c r="N3726" s="70">
        <f>SUM($M$2085:M3726)/($A3726-273.15)</f>
        <v>0</v>
      </c>
      <c r="O3726" s="70">
        <f t="shared" si="472"/>
        <v>0</v>
      </c>
      <c r="P3726" s="70">
        <f t="shared" si="473"/>
        <v>0</v>
      </c>
      <c r="Q3726" s="70">
        <f t="shared" si="474"/>
        <v>0</v>
      </c>
      <c r="S3726" s="8" t="e">
        <f t="shared" si="475"/>
        <v>#DIV/0!</v>
      </c>
      <c r="U3726" s="8">
        <f t="shared" si="464"/>
        <v>35.937861167330567</v>
      </c>
      <c r="V3726" s="8">
        <f t="shared" si="476"/>
        <v>0</v>
      </c>
      <c r="W3726" s="70">
        <f>SUM($V$2085:V3726)/($A3726-273.15)</f>
        <v>0</v>
      </c>
      <c r="X3726" s="70">
        <f t="shared" si="477"/>
        <v>0</v>
      </c>
      <c r="Y3726" s="70">
        <f t="shared" si="478"/>
        <v>0</v>
      </c>
    </row>
    <row r="3727" spans="1:25" s="8" customFormat="1" x14ac:dyDescent="0.25">
      <c r="A3727" s="70">
        <f t="shared" si="479"/>
        <v>1916.15</v>
      </c>
      <c r="B3727" s="70">
        <f t="shared" si="462"/>
        <v>50.776621875529138</v>
      </c>
      <c r="C3727" s="70">
        <f t="shared" si="466"/>
        <v>37.549250563402204</v>
      </c>
      <c r="D3727" s="70">
        <f t="shared" si="463"/>
        <v>35.84405766046708</v>
      </c>
      <c r="E3727" s="70">
        <f t="shared" si="465"/>
        <v>37.549250563402204</v>
      </c>
      <c r="G3727" s="70">
        <f t="shared" si="467"/>
        <v>0</v>
      </c>
      <c r="H3727" s="70">
        <f>SUM(G$2085:$G3727)/($A3727-273.15)</f>
        <v>0</v>
      </c>
      <c r="I3727" s="70">
        <f t="shared" si="468"/>
        <v>0</v>
      </c>
      <c r="J3727" s="70">
        <f t="shared" si="469"/>
        <v>0</v>
      </c>
      <c r="K3727" s="70">
        <f t="shared" si="470"/>
        <v>0</v>
      </c>
      <c r="M3727" s="70">
        <f t="shared" si="471"/>
        <v>0</v>
      </c>
      <c r="N3727" s="70">
        <f>SUM($M$2085:M3727)/($A3727-273.15)</f>
        <v>0</v>
      </c>
      <c r="O3727" s="70">
        <f t="shared" si="472"/>
        <v>0</v>
      </c>
      <c r="P3727" s="70">
        <f t="shared" si="473"/>
        <v>0</v>
      </c>
      <c r="Q3727" s="70">
        <f t="shared" si="474"/>
        <v>0</v>
      </c>
      <c r="S3727" s="8" t="e">
        <f t="shared" si="475"/>
        <v>#DIV/0!</v>
      </c>
      <c r="U3727" s="8">
        <f t="shared" si="464"/>
        <v>35.939550708030865</v>
      </c>
      <c r="V3727" s="8">
        <f t="shared" si="476"/>
        <v>0</v>
      </c>
      <c r="W3727" s="70">
        <f>SUM($V$2085:V3727)/($A3727-273.15)</f>
        <v>0</v>
      </c>
      <c r="X3727" s="70">
        <f t="shared" si="477"/>
        <v>0</v>
      </c>
      <c r="Y3727" s="70">
        <f t="shared" si="478"/>
        <v>0</v>
      </c>
    </row>
    <row r="3728" spans="1:25" s="8" customFormat="1" x14ac:dyDescent="0.25">
      <c r="A3728" s="70">
        <f t="shared" si="479"/>
        <v>1917.15</v>
      </c>
      <c r="B3728" s="70">
        <f t="shared" si="462"/>
        <v>50.783740571324024</v>
      </c>
      <c r="C3728" s="70">
        <f t="shared" si="466"/>
        <v>37.552045925667194</v>
      </c>
      <c r="D3728" s="70">
        <f t="shared" si="463"/>
        <v>35.845872966454124</v>
      </c>
      <c r="E3728" s="70">
        <f t="shared" si="465"/>
        <v>37.552045925667194</v>
      </c>
      <c r="G3728" s="70">
        <f t="shared" si="467"/>
        <v>0</v>
      </c>
      <c r="H3728" s="70">
        <f>SUM(G$2085:$G3728)/($A3728-273.15)</f>
        <v>0</v>
      </c>
      <c r="I3728" s="70">
        <f t="shared" si="468"/>
        <v>0</v>
      </c>
      <c r="J3728" s="70">
        <f t="shared" si="469"/>
        <v>0</v>
      </c>
      <c r="K3728" s="70">
        <f t="shared" si="470"/>
        <v>0</v>
      </c>
      <c r="M3728" s="70">
        <f t="shared" si="471"/>
        <v>0</v>
      </c>
      <c r="N3728" s="70">
        <f>SUM($M$2085:M3728)/($A3728-273.15)</f>
        <v>0</v>
      </c>
      <c r="O3728" s="70">
        <f t="shared" si="472"/>
        <v>0</v>
      </c>
      <c r="P3728" s="70">
        <f t="shared" si="473"/>
        <v>0</v>
      </c>
      <c r="Q3728" s="70">
        <f t="shared" si="474"/>
        <v>0</v>
      </c>
      <c r="S3728" s="8" t="e">
        <f t="shared" si="475"/>
        <v>#DIV/0!</v>
      </c>
      <c r="U3728" s="8">
        <f t="shared" si="464"/>
        <v>35.941238969041763</v>
      </c>
      <c r="V3728" s="8">
        <f t="shared" si="476"/>
        <v>0</v>
      </c>
      <c r="W3728" s="70">
        <f>SUM($V$2085:V3728)/($A3728-273.15)</f>
        <v>0</v>
      </c>
      <c r="X3728" s="70">
        <f t="shared" si="477"/>
        <v>0</v>
      </c>
      <c r="Y3728" s="70">
        <f t="shared" si="478"/>
        <v>0</v>
      </c>
    </row>
    <row r="3729" spans="1:25" s="8" customFormat="1" x14ac:dyDescent="0.25">
      <c r="A3729" s="70">
        <f t="shared" si="479"/>
        <v>1918.15</v>
      </c>
      <c r="B3729" s="70">
        <f t="shared" si="462"/>
        <v>50.790850903539329</v>
      </c>
      <c r="C3729" s="70">
        <f t="shared" si="466"/>
        <v>37.554840390994862</v>
      </c>
      <c r="D3729" s="70">
        <f t="shared" si="463"/>
        <v>35.847685839002281</v>
      </c>
      <c r="E3729" s="70">
        <f t="shared" si="465"/>
        <v>37.554840390994862</v>
      </c>
      <c r="G3729" s="70">
        <f t="shared" si="467"/>
        <v>0</v>
      </c>
      <c r="H3729" s="70">
        <f>SUM(G$2085:$G3729)/($A3729-273.15)</f>
        <v>0</v>
      </c>
      <c r="I3729" s="70">
        <f t="shared" si="468"/>
        <v>0</v>
      </c>
      <c r="J3729" s="70">
        <f t="shared" si="469"/>
        <v>0</v>
      </c>
      <c r="K3729" s="70">
        <f t="shared" si="470"/>
        <v>0</v>
      </c>
      <c r="M3729" s="70">
        <f t="shared" si="471"/>
        <v>0</v>
      </c>
      <c r="N3729" s="70">
        <f>SUM($M$2085:M3729)/($A3729-273.15)</f>
        <v>0</v>
      </c>
      <c r="O3729" s="70">
        <f t="shared" si="472"/>
        <v>0</v>
      </c>
      <c r="P3729" s="70">
        <f t="shared" si="473"/>
        <v>0</v>
      </c>
      <c r="Q3729" s="70">
        <f t="shared" si="474"/>
        <v>0</v>
      </c>
      <c r="S3729" s="8" t="e">
        <f t="shared" si="475"/>
        <v>#DIV/0!</v>
      </c>
      <c r="U3729" s="8">
        <f t="shared" si="464"/>
        <v>35.942925952063824</v>
      </c>
      <c r="V3729" s="8">
        <f t="shared" si="476"/>
        <v>0</v>
      </c>
      <c r="W3729" s="70">
        <f>SUM($V$2085:V3729)/($A3729-273.15)</f>
        <v>0</v>
      </c>
      <c r="X3729" s="70">
        <f t="shared" si="477"/>
        <v>0</v>
      </c>
      <c r="Y3729" s="70">
        <f t="shared" si="478"/>
        <v>0</v>
      </c>
    </row>
    <row r="3730" spans="1:25" s="8" customFormat="1" x14ac:dyDescent="0.25">
      <c r="A3730" s="70">
        <f t="shared" si="479"/>
        <v>1919.15</v>
      </c>
      <c r="B3730" s="70">
        <f t="shared" si="462"/>
        <v>50.797952888852194</v>
      </c>
      <c r="C3730" s="70">
        <f t="shared" si="466"/>
        <v>37.557633959649735</v>
      </c>
      <c r="D3730" s="70">
        <f t="shared" si="463"/>
        <v>35.849496283182127</v>
      </c>
      <c r="E3730" s="70">
        <f t="shared" si="465"/>
        <v>37.557633959649735</v>
      </c>
      <c r="G3730" s="70">
        <f t="shared" si="467"/>
        <v>0</v>
      </c>
      <c r="H3730" s="70">
        <f>SUM(G$2085:$G3730)/($A3730-273.15)</f>
        <v>0</v>
      </c>
      <c r="I3730" s="70">
        <f t="shared" si="468"/>
        <v>0</v>
      </c>
      <c r="J3730" s="70">
        <f t="shared" si="469"/>
        <v>0</v>
      </c>
      <c r="K3730" s="70">
        <f t="shared" si="470"/>
        <v>0</v>
      </c>
      <c r="M3730" s="70">
        <f t="shared" si="471"/>
        <v>0</v>
      </c>
      <c r="N3730" s="70">
        <f>SUM($M$2085:M3730)/($A3730-273.15)</f>
        <v>0</v>
      </c>
      <c r="O3730" s="70">
        <f t="shared" si="472"/>
        <v>0</v>
      </c>
      <c r="P3730" s="70">
        <f t="shared" si="473"/>
        <v>0</v>
      </c>
      <c r="Q3730" s="70">
        <f t="shared" si="474"/>
        <v>0</v>
      </c>
      <c r="S3730" s="8" t="e">
        <f t="shared" si="475"/>
        <v>#DIV/0!</v>
      </c>
      <c r="U3730" s="8">
        <f t="shared" si="464"/>
        <v>35.944611658793157</v>
      </c>
      <c r="V3730" s="8">
        <f t="shared" si="476"/>
        <v>0</v>
      </c>
      <c r="W3730" s="70">
        <f>SUM($V$2085:V3730)/($A3730-273.15)</f>
        <v>0</v>
      </c>
      <c r="X3730" s="70">
        <f t="shared" si="477"/>
        <v>0</v>
      </c>
      <c r="Y3730" s="70">
        <f t="shared" si="478"/>
        <v>0</v>
      </c>
    </row>
    <row r="3731" spans="1:25" s="8" customFormat="1" x14ac:dyDescent="0.25">
      <c r="A3731" s="70">
        <f t="shared" si="479"/>
        <v>1920.15</v>
      </c>
      <c r="B3731" s="70">
        <f t="shared" ref="B3731:B3794" si="480">51.191+(2.69/1000)*$A3731-(180.201*100000)/$A3731/$A3731-(0.18*0.000001)*$A3731*$A3731</f>
        <v>50.805046543896374</v>
      </c>
      <c r="C3731" s="70">
        <f t="shared" si="466"/>
        <v>37.560426631895609</v>
      </c>
      <c r="D3731" s="70">
        <f t="shared" ref="D3731:D3794" si="481">36.84+(0.259/1000)*$A3731-(54.789*100000)/$A3731/$A3731-(0*0.000001)*$A3731*$A3731</f>
        <v>35.851304304051055</v>
      </c>
      <c r="E3731" s="70">
        <f t="shared" si="465"/>
        <v>37.560426631895609</v>
      </c>
      <c r="G3731" s="70">
        <f t="shared" si="467"/>
        <v>0</v>
      </c>
      <c r="H3731" s="70">
        <f>SUM(G$2085:$G3731)/($A3731-273.15)</f>
        <v>0</v>
      </c>
      <c r="I3731" s="70">
        <f t="shared" si="468"/>
        <v>0</v>
      </c>
      <c r="J3731" s="70">
        <f t="shared" si="469"/>
        <v>0</v>
      </c>
      <c r="K3731" s="70">
        <f t="shared" si="470"/>
        <v>0</v>
      </c>
      <c r="M3731" s="70">
        <f t="shared" si="471"/>
        <v>0</v>
      </c>
      <c r="N3731" s="70">
        <f>SUM($M$2085:M3731)/($A3731-273.15)</f>
        <v>0</v>
      </c>
      <c r="O3731" s="70">
        <f t="shared" si="472"/>
        <v>0</v>
      </c>
      <c r="P3731" s="70">
        <f t="shared" si="473"/>
        <v>0</v>
      </c>
      <c r="Q3731" s="70">
        <f t="shared" si="474"/>
        <v>0</v>
      </c>
      <c r="S3731" s="8" t="e">
        <f t="shared" si="475"/>
        <v>#DIV/0!</v>
      </c>
      <c r="U3731" s="8">
        <f t="shared" si="464"/>
        <v>35.946296090921486</v>
      </c>
      <c r="V3731" s="8">
        <f t="shared" si="476"/>
        <v>0</v>
      </c>
      <c r="W3731" s="70">
        <f>SUM($V$2085:V3731)/($A3731-273.15)</f>
        <v>0</v>
      </c>
      <c r="X3731" s="70">
        <f t="shared" si="477"/>
        <v>0</v>
      </c>
      <c r="Y3731" s="70">
        <f t="shared" si="478"/>
        <v>0</v>
      </c>
    </row>
    <row r="3732" spans="1:25" s="8" customFormat="1" x14ac:dyDescent="0.25">
      <c r="A3732" s="70">
        <f t="shared" si="479"/>
        <v>1921.15</v>
      </c>
      <c r="B3732" s="70">
        <f t="shared" si="480"/>
        <v>50.812131885262318</v>
      </c>
      <c r="C3732" s="70">
        <f t="shared" si="466"/>
        <v>37.563218407995599</v>
      </c>
      <c r="D3732" s="70">
        <f t="shared" si="481"/>
        <v>35.853109906653287</v>
      </c>
      <c r="E3732" s="70">
        <f t="shared" si="465"/>
        <v>37.563218407995599</v>
      </c>
      <c r="G3732" s="70">
        <f t="shared" si="467"/>
        <v>0</v>
      </c>
      <c r="H3732" s="70">
        <f>SUM(G$2085:$G3732)/($A3732-273.15)</f>
        <v>0</v>
      </c>
      <c r="I3732" s="70">
        <f t="shared" si="468"/>
        <v>0</v>
      </c>
      <c r="J3732" s="70">
        <f t="shared" si="469"/>
        <v>0</v>
      </c>
      <c r="K3732" s="70">
        <f t="shared" si="470"/>
        <v>0</v>
      </c>
      <c r="M3732" s="70">
        <f t="shared" si="471"/>
        <v>0</v>
      </c>
      <c r="N3732" s="70">
        <f>SUM($M$2085:M3732)/($A3732-273.15)</f>
        <v>0</v>
      </c>
      <c r="O3732" s="70">
        <f t="shared" si="472"/>
        <v>0</v>
      </c>
      <c r="P3732" s="70">
        <f t="shared" si="473"/>
        <v>0</v>
      </c>
      <c r="Q3732" s="70">
        <f t="shared" si="474"/>
        <v>0</v>
      </c>
      <c r="S3732" s="8" t="e">
        <f t="shared" si="475"/>
        <v>#DIV/0!</v>
      </c>
      <c r="U3732" s="8">
        <f t="shared" si="464"/>
        <v>35.947979250136079</v>
      </c>
      <c r="V3732" s="8">
        <f t="shared" si="476"/>
        <v>0</v>
      </c>
      <c r="W3732" s="70">
        <f>SUM($V$2085:V3732)/($A3732-273.15)</f>
        <v>0</v>
      </c>
      <c r="X3732" s="70">
        <f t="shared" si="477"/>
        <v>0</v>
      </c>
      <c r="Y3732" s="70">
        <f t="shared" si="478"/>
        <v>0</v>
      </c>
    </row>
    <row r="3733" spans="1:25" s="8" customFormat="1" x14ac:dyDescent="0.25">
      <c r="A3733" s="70">
        <f t="shared" si="479"/>
        <v>1922.15</v>
      </c>
      <c r="B3733" s="70">
        <f t="shared" si="480"/>
        <v>50.819208929497385</v>
      </c>
      <c r="C3733" s="70">
        <f t="shared" si="466"/>
        <v>37.566009288212172</v>
      </c>
      <c r="D3733" s="70">
        <f t="shared" si="481"/>
        <v>35.854913096019942</v>
      </c>
      <c r="E3733" s="70">
        <f t="shared" si="465"/>
        <v>37.566009288212172</v>
      </c>
      <c r="G3733" s="70">
        <f t="shared" si="467"/>
        <v>0</v>
      </c>
      <c r="H3733" s="70">
        <f>SUM(G$2085:$G3733)/($A3733-273.15)</f>
        <v>0</v>
      </c>
      <c r="I3733" s="70">
        <f t="shared" si="468"/>
        <v>0</v>
      </c>
      <c r="J3733" s="70">
        <f t="shared" si="469"/>
        <v>0</v>
      </c>
      <c r="K3733" s="70">
        <f t="shared" si="470"/>
        <v>0</v>
      </c>
      <c r="M3733" s="70">
        <f t="shared" si="471"/>
        <v>0</v>
      </c>
      <c r="N3733" s="70">
        <f>SUM($M$2085:M3733)/($A3733-273.15)</f>
        <v>0</v>
      </c>
      <c r="O3733" s="70">
        <f t="shared" si="472"/>
        <v>0</v>
      </c>
      <c r="P3733" s="70">
        <f t="shared" si="473"/>
        <v>0</v>
      </c>
      <c r="Q3733" s="70">
        <f t="shared" si="474"/>
        <v>0</v>
      </c>
      <c r="S3733" s="8" t="e">
        <f t="shared" si="475"/>
        <v>#DIV/0!</v>
      </c>
      <c r="U3733" s="8">
        <f t="shared" si="464"/>
        <v>35.949661138119872</v>
      </c>
      <c r="V3733" s="8">
        <f t="shared" si="476"/>
        <v>0</v>
      </c>
      <c r="W3733" s="70">
        <f>SUM($V$2085:V3733)/($A3733-273.15)</f>
        <v>0</v>
      </c>
      <c r="X3733" s="70">
        <f t="shared" si="477"/>
        <v>0</v>
      </c>
      <c r="Y3733" s="70">
        <f t="shared" si="478"/>
        <v>0</v>
      </c>
    </row>
    <row r="3734" spans="1:25" s="8" customFormat="1" x14ac:dyDescent="0.25">
      <c r="A3734" s="70">
        <f t="shared" si="479"/>
        <v>1923.15</v>
      </c>
      <c r="B3734" s="70">
        <f t="shared" si="480"/>
        <v>50.826277693105858</v>
      </c>
      <c r="C3734" s="70">
        <f t="shared" si="466"/>
        <v>37.568799272807055</v>
      </c>
      <c r="D3734" s="70">
        <f t="shared" si="481"/>
        <v>35.856713877169049</v>
      </c>
      <c r="E3734" s="70">
        <f t="shared" si="465"/>
        <v>37.568799272807055</v>
      </c>
      <c r="G3734" s="70">
        <f t="shared" si="467"/>
        <v>0</v>
      </c>
      <c r="H3734" s="70">
        <f>SUM(G$2085:$G3734)/($A3734-273.15)</f>
        <v>0</v>
      </c>
      <c r="I3734" s="70">
        <f t="shared" si="468"/>
        <v>0</v>
      </c>
      <c r="J3734" s="70">
        <f t="shared" si="469"/>
        <v>0</v>
      </c>
      <c r="K3734" s="70">
        <f t="shared" si="470"/>
        <v>0</v>
      </c>
      <c r="M3734" s="70">
        <f t="shared" si="471"/>
        <v>0</v>
      </c>
      <c r="N3734" s="70">
        <f>SUM($M$2085:M3734)/($A3734-273.15)</f>
        <v>0</v>
      </c>
      <c r="O3734" s="70">
        <f t="shared" si="472"/>
        <v>0</v>
      </c>
      <c r="P3734" s="70">
        <f t="shared" si="473"/>
        <v>0</v>
      </c>
      <c r="Q3734" s="70">
        <f t="shared" si="474"/>
        <v>0</v>
      </c>
      <c r="S3734" s="8" t="e">
        <f t="shared" si="475"/>
        <v>#DIV/0!</v>
      </c>
      <c r="U3734" s="8">
        <f t="shared" si="464"/>
        <v>35.951341756551408</v>
      </c>
      <c r="V3734" s="8">
        <f t="shared" si="476"/>
        <v>0</v>
      </c>
      <c r="W3734" s="70">
        <f>SUM($V$2085:V3734)/($A3734-273.15)</f>
        <v>0</v>
      </c>
      <c r="X3734" s="70">
        <f t="shared" si="477"/>
        <v>0</v>
      </c>
      <c r="Y3734" s="70">
        <f t="shared" si="478"/>
        <v>0</v>
      </c>
    </row>
    <row r="3735" spans="1:25" s="8" customFormat="1" x14ac:dyDescent="0.25">
      <c r="A3735" s="70">
        <f t="shared" si="479"/>
        <v>1924.15</v>
      </c>
      <c r="B3735" s="70">
        <f t="shared" si="480"/>
        <v>50.833338192549185</v>
      </c>
      <c r="C3735" s="70">
        <f t="shared" si="466"/>
        <v>37.571588362041368</v>
      </c>
      <c r="D3735" s="70">
        <f t="shared" si="481"/>
        <v>35.858512255105616</v>
      </c>
      <c r="E3735" s="70">
        <f t="shared" si="465"/>
        <v>37.571588362041368</v>
      </c>
      <c r="G3735" s="70">
        <f t="shared" si="467"/>
        <v>0</v>
      </c>
      <c r="H3735" s="70">
        <f>SUM(G$2085:$G3735)/($A3735-273.15)</f>
        <v>0</v>
      </c>
      <c r="I3735" s="70">
        <f t="shared" si="468"/>
        <v>0</v>
      </c>
      <c r="J3735" s="70">
        <f t="shared" si="469"/>
        <v>0</v>
      </c>
      <c r="K3735" s="70">
        <f t="shared" si="470"/>
        <v>0</v>
      </c>
      <c r="M3735" s="70">
        <f t="shared" si="471"/>
        <v>0</v>
      </c>
      <c r="N3735" s="70">
        <f>SUM($M$2085:M3735)/($A3735-273.15)</f>
        <v>0</v>
      </c>
      <c r="O3735" s="70">
        <f t="shared" si="472"/>
        <v>0</v>
      </c>
      <c r="P3735" s="70">
        <f t="shared" si="473"/>
        <v>0</v>
      </c>
      <c r="Q3735" s="70">
        <f t="shared" si="474"/>
        <v>0</v>
      </c>
      <c r="S3735" s="8" t="e">
        <f t="shared" si="475"/>
        <v>#DIV/0!</v>
      </c>
      <c r="U3735" s="8">
        <f t="shared" si="464"/>
        <v>35.95302110710486</v>
      </c>
      <c r="V3735" s="8">
        <f t="shared" si="476"/>
        <v>0</v>
      </c>
      <c r="W3735" s="70">
        <f>SUM($V$2085:V3735)/($A3735-273.15)</f>
        <v>0</v>
      </c>
      <c r="X3735" s="70">
        <f t="shared" si="477"/>
        <v>0</v>
      </c>
      <c r="Y3735" s="70">
        <f t="shared" si="478"/>
        <v>0</v>
      </c>
    </row>
    <row r="3736" spans="1:25" s="8" customFormat="1" x14ac:dyDescent="0.25">
      <c r="A3736" s="70">
        <f t="shared" si="479"/>
        <v>1925.15</v>
      </c>
      <c r="B3736" s="70">
        <f t="shared" si="480"/>
        <v>50.840390444246047</v>
      </c>
      <c r="C3736" s="70">
        <f t="shared" si="466"/>
        <v>37.574376556175473</v>
      </c>
      <c r="D3736" s="70">
        <f t="shared" si="481"/>
        <v>35.86030823482163</v>
      </c>
      <c r="E3736" s="70">
        <f t="shared" si="465"/>
        <v>37.574376556175473</v>
      </c>
      <c r="G3736" s="70">
        <f t="shared" si="467"/>
        <v>0</v>
      </c>
      <c r="H3736" s="70">
        <f>SUM(G$2085:$G3736)/($A3736-273.15)</f>
        <v>0</v>
      </c>
      <c r="I3736" s="70">
        <f t="shared" si="468"/>
        <v>0</v>
      </c>
      <c r="J3736" s="70">
        <f t="shared" si="469"/>
        <v>0</v>
      </c>
      <c r="K3736" s="70">
        <f t="shared" si="470"/>
        <v>0</v>
      </c>
      <c r="M3736" s="70">
        <f t="shared" si="471"/>
        <v>0</v>
      </c>
      <c r="N3736" s="70">
        <f>SUM($M$2085:M3736)/($A3736-273.15)</f>
        <v>0</v>
      </c>
      <c r="O3736" s="70">
        <f t="shared" si="472"/>
        <v>0</v>
      </c>
      <c r="P3736" s="70">
        <f t="shared" si="473"/>
        <v>0</v>
      </c>
      <c r="Q3736" s="70">
        <f t="shared" si="474"/>
        <v>0</v>
      </c>
      <c r="S3736" s="8" t="e">
        <f t="shared" si="475"/>
        <v>#DIV/0!</v>
      </c>
      <c r="U3736" s="8">
        <f t="shared" si="464"/>
        <v>35.954699191450054</v>
      </c>
      <c r="V3736" s="8">
        <f t="shared" si="476"/>
        <v>0</v>
      </c>
      <c r="W3736" s="70">
        <f>SUM($V$2085:V3736)/($A3736-273.15)</f>
        <v>0</v>
      </c>
      <c r="X3736" s="70">
        <f t="shared" si="477"/>
        <v>0</v>
      </c>
      <c r="Y3736" s="70">
        <f t="shared" si="478"/>
        <v>0</v>
      </c>
    </row>
    <row r="3737" spans="1:25" s="8" customFormat="1" x14ac:dyDescent="0.25">
      <c r="A3737" s="70">
        <f t="shared" si="479"/>
        <v>1926.15</v>
      </c>
      <c r="B3737" s="70">
        <f t="shared" si="480"/>
        <v>50.847434464572544</v>
      </c>
      <c r="C3737" s="70">
        <f t="shared" si="466"/>
        <v>37.577163855469117</v>
      </c>
      <c r="D3737" s="70">
        <f t="shared" si="481"/>
        <v>35.862101821296143</v>
      </c>
      <c r="E3737" s="70">
        <f t="shared" si="465"/>
        <v>37.577163855469117</v>
      </c>
      <c r="G3737" s="70">
        <f t="shared" si="467"/>
        <v>0</v>
      </c>
      <c r="H3737" s="70">
        <f>SUM(G$2085:$G3737)/($A3737-273.15)</f>
        <v>0</v>
      </c>
      <c r="I3737" s="70">
        <f t="shared" si="468"/>
        <v>0</v>
      </c>
      <c r="J3737" s="70">
        <f t="shared" si="469"/>
        <v>0</v>
      </c>
      <c r="K3737" s="70">
        <f t="shared" si="470"/>
        <v>0</v>
      </c>
      <c r="M3737" s="70">
        <f t="shared" si="471"/>
        <v>0</v>
      </c>
      <c r="N3737" s="70">
        <f>SUM($M$2085:M3737)/($A3737-273.15)</f>
        <v>0</v>
      </c>
      <c r="O3737" s="70">
        <f t="shared" si="472"/>
        <v>0</v>
      </c>
      <c r="P3737" s="70">
        <f t="shared" si="473"/>
        <v>0</v>
      </c>
      <c r="Q3737" s="70">
        <f t="shared" si="474"/>
        <v>0</v>
      </c>
      <c r="S3737" s="8" t="e">
        <f t="shared" si="475"/>
        <v>#DIV/0!</v>
      </c>
      <c r="U3737" s="8">
        <f t="shared" si="464"/>
        <v>35.956376011252502</v>
      </c>
      <c r="V3737" s="8">
        <f t="shared" si="476"/>
        <v>0</v>
      </c>
      <c r="W3737" s="70">
        <f>SUM($V$2085:V3737)/($A3737-273.15)</f>
        <v>0</v>
      </c>
      <c r="X3737" s="70">
        <f t="shared" si="477"/>
        <v>0</v>
      </c>
      <c r="Y3737" s="70">
        <f t="shared" si="478"/>
        <v>0</v>
      </c>
    </row>
    <row r="3738" spans="1:25" s="8" customFormat="1" x14ac:dyDescent="0.25">
      <c r="A3738" s="70">
        <f t="shared" si="479"/>
        <v>1927.15</v>
      </c>
      <c r="B3738" s="70">
        <f t="shared" si="480"/>
        <v>50.854470269862276</v>
      </c>
      <c r="C3738" s="70">
        <f t="shared" si="466"/>
        <v>37.579950260181363</v>
      </c>
      <c r="D3738" s="70">
        <f t="shared" si="481"/>
        <v>35.863893019495293</v>
      </c>
      <c r="E3738" s="70">
        <f t="shared" si="465"/>
        <v>37.579950260181363</v>
      </c>
      <c r="G3738" s="70">
        <f t="shared" si="467"/>
        <v>0</v>
      </c>
      <c r="H3738" s="70">
        <f>SUM(G$2085:$G3738)/($A3738-273.15)</f>
        <v>0</v>
      </c>
      <c r="I3738" s="70">
        <f t="shared" si="468"/>
        <v>0</v>
      </c>
      <c r="J3738" s="70">
        <f t="shared" si="469"/>
        <v>0</v>
      </c>
      <c r="K3738" s="70">
        <f t="shared" si="470"/>
        <v>0</v>
      </c>
      <c r="M3738" s="70">
        <f t="shared" si="471"/>
        <v>0</v>
      </c>
      <c r="N3738" s="70">
        <f>SUM($M$2085:M3738)/($A3738-273.15)</f>
        <v>0</v>
      </c>
      <c r="O3738" s="70">
        <f t="shared" si="472"/>
        <v>0</v>
      </c>
      <c r="P3738" s="70">
        <f t="shared" si="473"/>
        <v>0</v>
      </c>
      <c r="Q3738" s="70">
        <f t="shared" si="474"/>
        <v>0</v>
      </c>
      <c r="S3738" s="8" t="e">
        <f t="shared" si="475"/>
        <v>#DIV/0!</v>
      </c>
      <c r="U3738" s="8">
        <f t="shared" si="464"/>
        <v>35.958051568173367</v>
      </c>
      <c r="V3738" s="8">
        <f t="shared" si="476"/>
        <v>0</v>
      </c>
      <c r="W3738" s="70">
        <f>SUM($V$2085:V3738)/($A3738-273.15)</f>
        <v>0</v>
      </c>
      <c r="X3738" s="70">
        <f t="shared" si="477"/>
        <v>0</v>
      </c>
      <c r="Y3738" s="70">
        <f t="shared" si="478"/>
        <v>0</v>
      </c>
    </row>
    <row r="3739" spans="1:25" s="8" customFormat="1" x14ac:dyDescent="0.25">
      <c r="A3739" s="70">
        <f t="shared" si="479"/>
        <v>1928.15</v>
      </c>
      <c r="B3739" s="70">
        <f t="shared" si="480"/>
        <v>50.861497876406496</v>
      </c>
      <c r="C3739" s="70">
        <f t="shared" si="466"/>
        <v>37.582735770570565</v>
      </c>
      <c r="D3739" s="70">
        <f t="shared" si="481"/>
        <v>35.865681834372339</v>
      </c>
      <c r="E3739" s="70">
        <f t="shared" si="465"/>
        <v>37.582735770570565</v>
      </c>
      <c r="G3739" s="70">
        <f t="shared" si="467"/>
        <v>0</v>
      </c>
      <c r="H3739" s="70">
        <f>SUM(G$2085:$G3739)/($A3739-273.15)</f>
        <v>0</v>
      </c>
      <c r="I3739" s="70">
        <f t="shared" si="468"/>
        <v>0</v>
      </c>
      <c r="J3739" s="70">
        <f t="shared" si="469"/>
        <v>0</v>
      </c>
      <c r="K3739" s="70">
        <f t="shared" si="470"/>
        <v>0</v>
      </c>
      <c r="M3739" s="70">
        <f t="shared" si="471"/>
        <v>0</v>
      </c>
      <c r="N3739" s="70">
        <f>SUM($M$2085:M3739)/($A3739-273.15)</f>
        <v>0</v>
      </c>
      <c r="O3739" s="70">
        <f t="shared" si="472"/>
        <v>0</v>
      </c>
      <c r="P3739" s="70">
        <f t="shared" si="473"/>
        <v>0</v>
      </c>
      <c r="Q3739" s="70">
        <f t="shared" si="474"/>
        <v>0</v>
      </c>
      <c r="S3739" s="8" t="e">
        <f t="shared" si="475"/>
        <v>#DIV/0!</v>
      </c>
      <c r="U3739" s="8">
        <f t="shared" si="464"/>
        <v>35.959725863869529</v>
      </c>
      <c r="V3739" s="8">
        <f t="shared" si="476"/>
        <v>0</v>
      </c>
      <c r="W3739" s="70">
        <f>SUM($V$2085:V3739)/($A3739-273.15)</f>
        <v>0</v>
      </c>
      <c r="X3739" s="70">
        <f t="shared" si="477"/>
        <v>0</v>
      </c>
      <c r="Y3739" s="70">
        <f t="shared" si="478"/>
        <v>0</v>
      </c>
    </row>
    <row r="3740" spans="1:25" s="8" customFormat="1" x14ac:dyDescent="0.25">
      <c r="A3740" s="70">
        <f t="shared" si="479"/>
        <v>1929.15</v>
      </c>
      <c r="B3740" s="70">
        <f t="shared" si="480"/>
        <v>50.868517300454272</v>
      </c>
      <c r="C3740" s="70">
        <f t="shared" si="466"/>
        <v>37.585520386894444</v>
      </c>
      <c r="D3740" s="70">
        <f t="shared" si="481"/>
        <v>35.86746827086769</v>
      </c>
      <c r="E3740" s="70">
        <f t="shared" si="465"/>
        <v>37.585520386894444</v>
      </c>
      <c r="G3740" s="70">
        <f t="shared" si="467"/>
        <v>0</v>
      </c>
      <c r="H3740" s="70">
        <f>SUM(G$2085:$G3740)/($A3740-273.15)</f>
        <v>0</v>
      </c>
      <c r="I3740" s="70">
        <f t="shared" si="468"/>
        <v>0</v>
      </c>
      <c r="J3740" s="70">
        <f t="shared" si="469"/>
        <v>0</v>
      </c>
      <c r="K3740" s="70">
        <f t="shared" si="470"/>
        <v>0</v>
      </c>
      <c r="M3740" s="70">
        <f t="shared" si="471"/>
        <v>0</v>
      </c>
      <c r="N3740" s="70">
        <f>SUM($M$2085:M3740)/($A3740-273.15)</f>
        <v>0</v>
      </c>
      <c r="O3740" s="70">
        <f t="shared" si="472"/>
        <v>0</v>
      </c>
      <c r="P3740" s="70">
        <f t="shared" si="473"/>
        <v>0</v>
      </c>
      <c r="Q3740" s="70">
        <f t="shared" si="474"/>
        <v>0</v>
      </c>
      <c r="S3740" s="8" t="e">
        <f t="shared" si="475"/>
        <v>#DIV/0!</v>
      </c>
      <c r="U3740" s="8">
        <f t="shared" si="464"/>
        <v>35.961398899993576</v>
      </c>
      <c r="V3740" s="8">
        <f t="shared" si="476"/>
        <v>0</v>
      </c>
      <c r="W3740" s="70">
        <f>SUM($V$2085:V3740)/($A3740-273.15)</f>
        <v>0</v>
      </c>
      <c r="X3740" s="70">
        <f t="shared" si="477"/>
        <v>0</v>
      </c>
      <c r="Y3740" s="70">
        <f t="shared" si="478"/>
        <v>0</v>
      </c>
    </row>
    <row r="3741" spans="1:25" s="8" customFormat="1" x14ac:dyDescent="0.25">
      <c r="A3741" s="70">
        <f t="shared" si="479"/>
        <v>1930.15</v>
      </c>
      <c r="B3741" s="70">
        <f t="shared" si="480"/>
        <v>50.875528558212565</v>
      </c>
      <c r="C3741" s="70">
        <f t="shared" si="466"/>
        <v>37.588304109410046</v>
      </c>
      <c r="D3741" s="70">
        <f t="shared" si="481"/>
        <v>35.869252333908989</v>
      </c>
      <c r="E3741" s="70">
        <f t="shared" si="465"/>
        <v>37.588304109410046</v>
      </c>
      <c r="G3741" s="70">
        <f t="shared" si="467"/>
        <v>0</v>
      </c>
      <c r="H3741" s="70">
        <f>SUM(G$2085:$G3741)/($A3741-273.15)</f>
        <v>0</v>
      </c>
      <c r="I3741" s="70">
        <f t="shared" si="468"/>
        <v>0</v>
      </c>
      <c r="J3741" s="70">
        <f t="shared" si="469"/>
        <v>0</v>
      </c>
      <c r="K3741" s="70">
        <f t="shared" si="470"/>
        <v>0</v>
      </c>
      <c r="M3741" s="70">
        <f t="shared" si="471"/>
        <v>0</v>
      </c>
      <c r="N3741" s="70">
        <f>SUM($M$2085:M3741)/($A3741-273.15)</f>
        <v>0</v>
      </c>
      <c r="O3741" s="70">
        <f t="shared" si="472"/>
        <v>0</v>
      </c>
      <c r="P3741" s="70">
        <f t="shared" si="473"/>
        <v>0</v>
      </c>
      <c r="Q3741" s="70">
        <f t="shared" si="474"/>
        <v>0</v>
      </c>
      <c r="S3741" s="8" t="e">
        <f t="shared" si="475"/>
        <v>#DIV/0!</v>
      </c>
      <c r="U3741" s="8">
        <f t="shared" si="464"/>
        <v>35.963070678193787</v>
      </c>
      <c r="V3741" s="8">
        <f t="shared" si="476"/>
        <v>0</v>
      </c>
      <c r="W3741" s="70">
        <f>SUM($V$2085:V3741)/($A3741-273.15)</f>
        <v>0</v>
      </c>
      <c r="X3741" s="70">
        <f t="shared" si="477"/>
        <v>0</v>
      </c>
      <c r="Y3741" s="70">
        <f t="shared" si="478"/>
        <v>0</v>
      </c>
    </row>
    <row r="3742" spans="1:25" s="8" customFormat="1" x14ac:dyDescent="0.25">
      <c r="A3742" s="70">
        <f t="shared" si="479"/>
        <v>1931.15</v>
      </c>
      <c r="B3742" s="70">
        <f t="shared" si="480"/>
        <v>50.882531665846386</v>
      </c>
      <c r="C3742" s="70">
        <f t="shared" si="466"/>
        <v>37.591086938373756</v>
      </c>
      <c r="D3742" s="70">
        <f t="shared" si="481"/>
        <v>35.871034028411103</v>
      </c>
      <c r="E3742" s="70">
        <f t="shared" si="465"/>
        <v>37.591086938373756</v>
      </c>
      <c r="G3742" s="70">
        <f t="shared" si="467"/>
        <v>0</v>
      </c>
      <c r="H3742" s="70">
        <f>SUM(G$2085:$G3742)/($A3742-273.15)</f>
        <v>0</v>
      </c>
      <c r="I3742" s="70">
        <f t="shared" si="468"/>
        <v>0</v>
      </c>
      <c r="J3742" s="70">
        <f t="shared" si="469"/>
        <v>0</v>
      </c>
      <c r="K3742" s="70">
        <f t="shared" si="470"/>
        <v>0</v>
      </c>
      <c r="M3742" s="70">
        <f t="shared" si="471"/>
        <v>0</v>
      </c>
      <c r="N3742" s="70">
        <f>SUM($M$2085:M3742)/($A3742-273.15)</f>
        <v>0</v>
      </c>
      <c r="O3742" s="70">
        <f t="shared" si="472"/>
        <v>0</v>
      </c>
      <c r="P3742" s="70">
        <f t="shared" si="473"/>
        <v>0</v>
      </c>
      <c r="Q3742" s="70">
        <f t="shared" si="474"/>
        <v>0</v>
      </c>
      <c r="S3742" s="8" t="e">
        <f t="shared" si="475"/>
        <v>#DIV/0!</v>
      </c>
      <c r="U3742" s="8">
        <f t="shared" si="464"/>
        <v>35.964741200114204</v>
      </c>
      <c r="V3742" s="8">
        <f t="shared" si="476"/>
        <v>0</v>
      </c>
      <c r="W3742" s="70">
        <f>SUM($V$2085:V3742)/($A3742-273.15)</f>
        <v>0</v>
      </c>
      <c r="X3742" s="70">
        <f t="shared" si="477"/>
        <v>0</v>
      </c>
      <c r="Y3742" s="70">
        <f t="shared" si="478"/>
        <v>0</v>
      </c>
    </row>
    <row r="3743" spans="1:25" s="8" customFormat="1" x14ac:dyDescent="0.25">
      <c r="A3743" s="70">
        <f t="shared" si="479"/>
        <v>1932.15</v>
      </c>
      <c r="B3743" s="70">
        <f t="shared" si="480"/>
        <v>50.889526639478937</v>
      </c>
      <c r="C3743" s="70">
        <f t="shared" si="466"/>
        <v>37.593868874041277</v>
      </c>
      <c r="D3743" s="70">
        <f t="shared" si="481"/>
        <v>35.872813359276186</v>
      </c>
      <c r="E3743" s="70">
        <f t="shared" si="465"/>
        <v>37.593868874041277</v>
      </c>
      <c r="G3743" s="70">
        <f t="shared" si="467"/>
        <v>0</v>
      </c>
      <c r="H3743" s="70">
        <f>SUM(G$2085:$G3743)/($A3743-273.15)</f>
        <v>0</v>
      </c>
      <c r="I3743" s="70">
        <f t="shared" si="468"/>
        <v>0</v>
      </c>
      <c r="J3743" s="70">
        <f t="shared" si="469"/>
        <v>0</v>
      </c>
      <c r="K3743" s="70">
        <f t="shared" si="470"/>
        <v>0</v>
      </c>
      <c r="M3743" s="70">
        <f t="shared" si="471"/>
        <v>0</v>
      </c>
      <c r="N3743" s="70">
        <f>SUM($M$2085:M3743)/($A3743-273.15)</f>
        <v>0</v>
      </c>
      <c r="O3743" s="70">
        <f t="shared" si="472"/>
        <v>0</v>
      </c>
      <c r="P3743" s="70">
        <f t="shared" si="473"/>
        <v>0</v>
      </c>
      <c r="Q3743" s="70">
        <f t="shared" si="474"/>
        <v>0</v>
      </c>
      <c r="S3743" s="8" t="e">
        <f t="shared" si="475"/>
        <v>#DIV/0!</v>
      </c>
      <c r="U3743" s="8">
        <f t="shared" si="464"/>
        <v>35.96641046739461</v>
      </c>
      <c r="V3743" s="8">
        <f t="shared" si="476"/>
        <v>0</v>
      </c>
      <c r="W3743" s="70">
        <f>SUM($V$2085:V3743)/($A3743-273.15)</f>
        <v>0</v>
      </c>
      <c r="X3743" s="70">
        <f t="shared" si="477"/>
        <v>0</v>
      </c>
      <c r="Y3743" s="70">
        <f t="shared" si="478"/>
        <v>0</v>
      </c>
    </row>
    <row r="3744" spans="1:25" s="8" customFormat="1" x14ac:dyDescent="0.25">
      <c r="A3744" s="70">
        <f t="shared" si="479"/>
        <v>1933.15</v>
      </c>
      <c r="B3744" s="70">
        <f t="shared" si="480"/>
        <v>50.896513495191712</v>
      </c>
      <c r="C3744" s="70">
        <f t="shared" si="466"/>
        <v>37.596649916667673</v>
      </c>
      <c r="D3744" s="70">
        <f t="shared" si="481"/>
        <v>35.874590331393733</v>
      </c>
      <c r="E3744" s="70">
        <f t="shared" si="465"/>
        <v>37.596649916667673</v>
      </c>
      <c r="G3744" s="70">
        <f t="shared" si="467"/>
        <v>0</v>
      </c>
      <c r="H3744" s="70">
        <f>SUM(G$2085:$G3744)/($A3744-273.15)</f>
        <v>0</v>
      </c>
      <c r="I3744" s="70">
        <f t="shared" si="468"/>
        <v>0</v>
      </c>
      <c r="J3744" s="70">
        <f t="shared" si="469"/>
        <v>0</v>
      </c>
      <c r="K3744" s="70">
        <f t="shared" si="470"/>
        <v>0</v>
      </c>
      <c r="M3744" s="70">
        <f t="shared" si="471"/>
        <v>0</v>
      </c>
      <c r="N3744" s="70">
        <f>SUM($M$2085:M3744)/($A3744-273.15)</f>
        <v>0</v>
      </c>
      <c r="O3744" s="70">
        <f t="shared" si="472"/>
        <v>0</v>
      </c>
      <c r="P3744" s="70">
        <f t="shared" si="473"/>
        <v>0</v>
      </c>
      <c r="Q3744" s="70">
        <f t="shared" si="474"/>
        <v>0</v>
      </c>
      <c r="S3744" s="8" t="e">
        <f t="shared" si="475"/>
        <v>#DIV/0!</v>
      </c>
      <c r="U3744" s="8">
        <f t="shared" si="464"/>
        <v>35.968078481670531</v>
      </c>
      <c r="V3744" s="8">
        <f t="shared" si="476"/>
        <v>0</v>
      </c>
      <c r="W3744" s="70">
        <f>SUM($V$2085:V3744)/($A3744-273.15)</f>
        <v>0</v>
      </c>
      <c r="X3744" s="70">
        <f t="shared" si="477"/>
        <v>0</v>
      </c>
      <c r="Y3744" s="70">
        <f t="shared" si="478"/>
        <v>0</v>
      </c>
    </row>
    <row r="3745" spans="1:25" s="8" customFormat="1" x14ac:dyDescent="0.25">
      <c r="A3745" s="70">
        <f t="shared" si="479"/>
        <v>1934.15</v>
      </c>
      <c r="B3745" s="70">
        <f t="shared" si="480"/>
        <v>50.903492249024673</v>
      </c>
      <c r="C3745" s="70">
        <f t="shared" si="466"/>
        <v>37.599430066507331</v>
      </c>
      <c r="D3745" s="70">
        <f t="shared" si="481"/>
        <v>35.876364949640589</v>
      </c>
      <c r="E3745" s="70">
        <f t="shared" si="465"/>
        <v>37.599430066507331</v>
      </c>
      <c r="G3745" s="70">
        <f t="shared" si="467"/>
        <v>0</v>
      </c>
      <c r="H3745" s="70">
        <f>SUM(G$2085:$G3745)/($A3745-273.15)</f>
        <v>0</v>
      </c>
      <c r="I3745" s="70">
        <f t="shared" si="468"/>
        <v>0</v>
      </c>
      <c r="J3745" s="70">
        <f t="shared" si="469"/>
        <v>0</v>
      </c>
      <c r="K3745" s="70">
        <f t="shared" si="470"/>
        <v>0</v>
      </c>
      <c r="M3745" s="70">
        <f t="shared" si="471"/>
        <v>0</v>
      </c>
      <c r="N3745" s="70">
        <f>SUM($M$2085:M3745)/($A3745-273.15)</f>
        <v>0</v>
      </c>
      <c r="O3745" s="70">
        <f t="shared" si="472"/>
        <v>0</v>
      </c>
      <c r="P3745" s="70">
        <f t="shared" si="473"/>
        <v>0</v>
      </c>
      <c r="Q3745" s="70">
        <f t="shared" si="474"/>
        <v>0</v>
      </c>
      <c r="S3745" s="8" t="e">
        <f t="shared" si="475"/>
        <v>#DIV/0!</v>
      </c>
      <c r="U3745" s="8">
        <f t="shared" ref="U3745:U3808" si="482">33.349+(2.057/1000)*$A3745-(18.327*100000)/$A3745/$A3745-(0.232*0.000001)*$A3745*$A3745</f>
        <v>35.969745244573303</v>
      </c>
      <c r="V3745" s="8">
        <f t="shared" si="476"/>
        <v>0</v>
      </c>
      <c r="W3745" s="70">
        <f>SUM($V$2085:V3745)/($A3745-273.15)</f>
        <v>0</v>
      </c>
      <c r="X3745" s="70">
        <f t="shared" si="477"/>
        <v>0</v>
      </c>
      <c r="Y3745" s="70">
        <f t="shared" si="478"/>
        <v>0</v>
      </c>
    </row>
    <row r="3746" spans="1:25" s="8" customFormat="1" x14ac:dyDescent="0.25">
      <c r="A3746" s="70">
        <f t="shared" si="479"/>
        <v>1935.15</v>
      </c>
      <c r="B3746" s="70">
        <f t="shared" si="480"/>
        <v>50.910462916976314</v>
      </c>
      <c r="C3746" s="70">
        <f t="shared" si="466"/>
        <v>37.60220932381398</v>
      </c>
      <c r="D3746" s="70">
        <f t="shared" si="481"/>
        <v>35.87813721888098</v>
      </c>
      <c r="E3746" s="70">
        <f t="shared" si="465"/>
        <v>37.60220932381398</v>
      </c>
      <c r="G3746" s="70">
        <f t="shared" si="467"/>
        <v>0</v>
      </c>
      <c r="H3746" s="70">
        <f>SUM(G$2085:$G3746)/($A3746-273.15)</f>
        <v>0</v>
      </c>
      <c r="I3746" s="70">
        <f t="shared" si="468"/>
        <v>0</v>
      </c>
      <c r="J3746" s="70">
        <f t="shared" si="469"/>
        <v>0</v>
      </c>
      <c r="K3746" s="70">
        <f t="shared" si="470"/>
        <v>0</v>
      </c>
      <c r="M3746" s="70">
        <f t="shared" si="471"/>
        <v>0</v>
      </c>
      <c r="N3746" s="70">
        <f>SUM($M$2085:M3746)/($A3746-273.15)</f>
        <v>0</v>
      </c>
      <c r="O3746" s="70">
        <f t="shared" si="472"/>
        <v>0</v>
      </c>
      <c r="P3746" s="70">
        <f t="shared" si="473"/>
        <v>0</v>
      </c>
      <c r="Q3746" s="70">
        <f t="shared" si="474"/>
        <v>0</v>
      </c>
      <c r="S3746" s="8" t="e">
        <f t="shared" si="475"/>
        <v>#DIV/0!</v>
      </c>
      <c r="U3746" s="8">
        <f t="shared" si="482"/>
        <v>35.971410757729998</v>
      </c>
      <c r="V3746" s="8">
        <f t="shared" si="476"/>
        <v>0</v>
      </c>
      <c r="W3746" s="70">
        <f>SUM($V$2085:V3746)/($A3746-273.15)</f>
        <v>0</v>
      </c>
      <c r="X3746" s="70">
        <f t="shared" si="477"/>
        <v>0</v>
      </c>
      <c r="Y3746" s="70">
        <f t="shared" si="478"/>
        <v>0</v>
      </c>
    </row>
    <row r="3747" spans="1:25" s="8" customFormat="1" x14ac:dyDescent="0.25">
      <c r="A3747" s="70">
        <f t="shared" si="479"/>
        <v>1936.15</v>
      </c>
      <c r="B3747" s="70">
        <f t="shared" si="480"/>
        <v>50.917425515003842</v>
      </c>
      <c r="C3747" s="70">
        <f t="shared" si="466"/>
        <v>37.604987688840737</v>
      </c>
      <c r="D3747" s="70">
        <f t="shared" si="481"/>
        <v>35.879907143966612</v>
      </c>
      <c r="E3747" s="70">
        <f t="shared" si="465"/>
        <v>37.604987688840737</v>
      </c>
      <c r="G3747" s="70">
        <f t="shared" si="467"/>
        <v>0</v>
      </c>
      <c r="H3747" s="70">
        <f>SUM(G$2085:$G3747)/($A3747-273.15)</f>
        <v>0</v>
      </c>
      <c r="I3747" s="70">
        <f t="shared" si="468"/>
        <v>0</v>
      </c>
      <c r="J3747" s="70">
        <f t="shared" si="469"/>
        <v>0</v>
      </c>
      <c r="K3747" s="70">
        <f t="shared" si="470"/>
        <v>0</v>
      </c>
      <c r="M3747" s="70">
        <f t="shared" si="471"/>
        <v>0</v>
      </c>
      <c r="N3747" s="70">
        <f>SUM($M$2085:M3747)/($A3747-273.15)</f>
        <v>0</v>
      </c>
      <c r="O3747" s="70">
        <f t="shared" si="472"/>
        <v>0</v>
      </c>
      <c r="P3747" s="70">
        <f t="shared" si="473"/>
        <v>0</v>
      </c>
      <c r="Q3747" s="70">
        <f t="shared" si="474"/>
        <v>0</v>
      </c>
      <c r="S3747" s="8" t="e">
        <f t="shared" si="475"/>
        <v>#DIV/0!</v>
      </c>
      <c r="U3747" s="8">
        <f t="shared" si="482"/>
        <v>35.973075022763524</v>
      </c>
      <c r="V3747" s="8">
        <f t="shared" si="476"/>
        <v>0</v>
      </c>
      <c r="W3747" s="70">
        <f>SUM($V$2085:V3747)/($A3747-273.15)</f>
        <v>0</v>
      </c>
      <c r="X3747" s="70">
        <f t="shared" si="477"/>
        <v>0</v>
      </c>
      <c r="Y3747" s="70">
        <f t="shared" si="478"/>
        <v>0</v>
      </c>
    </row>
    <row r="3748" spans="1:25" s="8" customFormat="1" x14ac:dyDescent="0.25">
      <c r="A3748" s="70">
        <f t="shared" si="479"/>
        <v>1937.15</v>
      </c>
      <c r="B3748" s="70">
        <f t="shared" si="480"/>
        <v>50.924380059023292</v>
      </c>
      <c r="C3748" s="70">
        <f t="shared" si="466"/>
        <v>37.607765161839993</v>
      </c>
      <c r="D3748" s="70">
        <f t="shared" si="481"/>
        <v>35.881674729736659</v>
      </c>
      <c r="E3748" s="70">
        <f t="shared" si="465"/>
        <v>37.607765161839993</v>
      </c>
      <c r="G3748" s="70">
        <f t="shared" si="467"/>
        <v>0</v>
      </c>
      <c r="H3748" s="70">
        <f>SUM(G$2085:$G3748)/($A3748-273.15)</f>
        <v>0</v>
      </c>
      <c r="I3748" s="70">
        <f t="shared" si="468"/>
        <v>0</v>
      </c>
      <c r="J3748" s="70">
        <f t="shared" si="469"/>
        <v>0</v>
      </c>
      <c r="K3748" s="70">
        <f t="shared" si="470"/>
        <v>0</v>
      </c>
      <c r="M3748" s="70">
        <f t="shared" si="471"/>
        <v>0</v>
      </c>
      <c r="N3748" s="70">
        <f>SUM($M$2085:M3748)/($A3748-273.15)</f>
        <v>0</v>
      </c>
      <c r="O3748" s="70">
        <f t="shared" si="472"/>
        <v>0</v>
      </c>
      <c r="P3748" s="70">
        <f t="shared" si="473"/>
        <v>0</v>
      </c>
      <c r="Q3748" s="70">
        <f t="shared" si="474"/>
        <v>0</v>
      </c>
      <c r="S3748" s="8" t="e">
        <f t="shared" si="475"/>
        <v>#DIV/0!</v>
      </c>
      <c r="U3748" s="8">
        <f t="shared" si="482"/>
        <v>35.974738041292596</v>
      </c>
      <c r="V3748" s="8">
        <f t="shared" si="476"/>
        <v>0</v>
      </c>
      <c r="W3748" s="70">
        <f>SUM($V$2085:V3748)/($A3748-273.15)</f>
        <v>0</v>
      </c>
      <c r="X3748" s="70">
        <f t="shared" si="477"/>
        <v>0</v>
      </c>
      <c r="Y3748" s="70">
        <f t="shared" si="478"/>
        <v>0</v>
      </c>
    </row>
    <row r="3749" spans="1:25" s="8" customFormat="1" x14ac:dyDescent="0.25">
      <c r="A3749" s="70">
        <f t="shared" si="479"/>
        <v>1938.15</v>
      </c>
      <c r="B3749" s="70">
        <f t="shared" si="480"/>
        <v>50.931326564909639</v>
      </c>
      <c r="C3749" s="70">
        <f t="shared" si="466"/>
        <v>37.610541743063543</v>
      </c>
      <c r="D3749" s="70">
        <f t="shared" si="481"/>
        <v>35.883439981017801</v>
      </c>
      <c r="E3749" s="70">
        <f t="shared" ref="E3749:E3812" si="483">31.012+(4.19/1000)*$A3749-(2.858*100000)/$A3749/$A3749-(0.385*0.000001)*$A3749*$A3749</f>
        <v>37.610541743063543</v>
      </c>
      <c r="G3749" s="70">
        <f t="shared" si="467"/>
        <v>0</v>
      </c>
      <c r="H3749" s="70">
        <f>SUM(G$2085:$G3749)/($A3749-273.15)</f>
        <v>0</v>
      </c>
      <c r="I3749" s="70">
        <f t="shared" si="468"/>
        <v>0</v>
      </c>
      <c r="J3749" s="70">
        <f t="shared" si="469"/>
        <v>0</v>
      </c>
      <c r="K3749" s="70">
        <f t="shared" si="470"/>
        <v>0</v>
      </c>
      <c r="M3749" s="70">
        <f t="shared" si="471"/>
        <v>0</v>
      </c>
      <c r="N3749" s="70">
        <f>SUM($M$2085:M3749)/($A3749-273.15)</f>
        <v>0</v>
      </c>
      <c r="O3749" s="70">
        <f t="shared" si="472"/>
        <v>0</v>
      </c>
      <c r="P3749" s="70">
        <f t="shared" si="473"/>
        <v>0</v>
      </c>
      <c r="Q3749" s="70">
        <f t="shared" si="474"/>
        <v>0</v>
      </c>
      <c r="S3749" s="8" t="e">
        <f t="shared" si="475"/>
        <v>#DIV/0!</v>
      </c>
      <c r="U3749" s="8">
        <f t="shared" si="482"/>
        <v>35.976399814931746</v>
      </c>
      <c r="V3749" s="8">
        <f t="shared" si="476"/>
        <v>0</v>
      </c>
      <c r="W3749" s="70">
        <f>SUM($V$2085:V3749)/($A3749-273.15)</f>
        <v>0</v>
      </c>
      <c r="X3749" s="70">
        <f t="shared" si="477"/>
        <v>0</v>
      </c>
      <c r="Y3749" s="70">
        <f t="shared" si="478"/>
        <v>0</v>
      </c>
    </row>
    <row r="3750" spans="1:25" s="8" customFormat="1" x14ac:dyDescent="0.25">
      <c r="A3750" s="70">
        <f t="shared" si="479"/>
        <v>1939.15</v>
      </c>
      <c r="B3750" s="70">
        <f t="shared" si="480"/>
        <v>50.938265048496945</v>
      </c>
      <c r="C3750" s="70">
        <f t="shared" ref="C3750:C3813" si="484">31.012+(4.19/1000)*$A3750-(2.858*100000)/$A3750/$A3750-(0.385*0.000001)*$A3750*$A3750</f>
        <v>37.613317432762514</v>
      </c>
      <c r="D3750" s="70">
        <f t="shared" si="481"/>
        <v>35.885202902624286</v>
      </c>
      <c r="E3750" s="70">
        <f t="shared" si="483"/>
        <v>37.613317432762514</v>
      </c>
      <c r="G3750" s="70">
        <f t="shared" ref="G3750:G3813" si="485">($I$2039*$B3750+$I$2040*$C3750+$I$2041*$D3750)</f>
        <v>0</v>
      </c>
      <c r="H3750" s="70">
        <f>SUM(G$2085:$G3750)/($A3750-273.15)</f>
        <v>0</v>
      </c>
      <c r="I3750" s="70">
        <f t="shared" ref="I3750:I3813" si="486">H3750*($A3750-273.15)*0.000001</f>
        <v>0</v>
      </c>
      <c r="J3750" s="70">
        <f t="shared" ref="J3750:J3813" si="487">$N$2039-I3750</f>
        <v>0</v>
      </c>
      <c r="K3750" s="70">
        <f t="shared" ref="K3750:K3813" si="488">IF(AND(J3750&gt;0,J3751&lt;0),A3750-273.15,0)</f>
        <v>0</v>
      </c>
      <c r="M3750" s="70">
        <f t="shared" ref="M3750:M3813" si="489">($K$2050*$B3750+$K$2049*$C3750+$K$2048*$D3750+$K$2047*$E3750)</f>
        <v>0</v>
      </c>
      <c r="N3750" s="70">
        <f>SUM($M$2085:M3750)/($A3750-273.15)</f>
        <v>0</v>
      </c>
      <c r="O3750" s="70">
        <f t="shared" ref="O3750:O3813" si="490">N3750*($A3750-273.15)*0.000001</f>
        <v>0</v>
      </c>
      <c r="P3750" s="70">
        <f t="shared" ref="P3750:P3813" si="491">$N$2039-O3750</f>
        <v>0</v>
      </c>
      <c r="Q3750" s="70">
        <f t="shared" ref="Q3750:Q3813" si="492">IF(AND(P3750&gt;0,P3751&lt;0),A3750-273.15,0)</f>
        <v>0</v>
      </c>
      <c r="S3750" s="8" t="e">
        <f t="shared" ref="S3750:S3813" si="493">IF($P$2050-$A3750=0,$O3750,0)</f>
        <v>#DIV/0!</v>
      </c>
      <c r="U3750" s="8">
        <f t="shared" si="482"/>
        <v>35.978060345291333</v>
      </c>
      <c r="V3750" s="8">
        <f t="shared" ref="V3750:V3813" si="494">($L$2071*$B3750+$L$2072*$C3750+$L$2070*$D3750+$L$2073*$U3750)</f>
        <v>0</v>
      </c>
      <c r="W3750" s="70">
        <f>SUM($V$2085:V3750)/($A3750-273.15)</f>
        <v>0</v>
      </c>
      <c r="X3750" s="70">
        <f t="shared" ref="X3750:X3813" si="495">W3750*($A3750-273.15)*0.000001</f>
        <v>0</v>
      </c>
      <c r="Y3750" s="70">
        <f t="shared" ref="Y3750:Y3813" si="496">$N$2039-X3750</f>
        <v>0</v>
      </c>
    </row>
    <row r="3751" spans="1:25" s="8" customFormat="1" x14ac:dyDescent="0.25">
      <c r="A3751" s="70">
        <f t="shared" ref="A3751:A3814" si="497">A3750+1</f>
        <v>1940.15</v>
      </c>
      <c r="B3751" s="70">
        <f t="shared" si="480"/>
        <v>50.945195525578463</v>
      </c>
      <c r="C3751" s="70">
        <f t="shared" si="484"/>
        <v>37.616092231187373</v>
      </c>
      <c r="D3751" s="70">
        <f t="shared" si="481"/>
        <v>35.886963499357968</v>
      </c>
      <c r="E3751" s="70">
        <f t="shared" si="483"/>
        <v>37.616092231187373</v>
      </c>
      <c r="G3751" s="70">
        <f t="shared" si="485"/>
        <v>0</v>
      </c>
      <c r="H3751" s="70">
        <f>SUM(G$2085:$G3751)/($A3751-273.15)</f>
        <v>0</v>
      </c>
      <c r="I3751" s="70">
        <f t="shared" si="486"/>
        <v>0</v>
      </c>
      <c r="J3751" s="70">
        <f t="shared" si="487"/>
        <v>0</v>
      </c>
      <c r="K3751" s="70">
        <f t="shared" si="488"/>
        <v>0</v>
      </c>
      <c r="M3751" s="70">
        <f t="shared" si="489"/>
        <v>0</v>
      </c>
      <c r="N3751" s="70">
        <f>SUM($M$2085:M3751)/($A3751-273.15)</f>
        <v>0</v>
      </c>
      <c r="O3751" s="70">
        <f t="shared" si="490"/>
        <v>0</v>
      </c>
      <c r="P3751" s="70">
        <f t="shared" si="491"/>
        <v>0</v>
      </c>
      <c r="Q3751" s="70">
        <f t="shared" si="492"/>
        <v>0</v>
      </c>
      <c r="S3751" s="8" t="e">
        <f t="shared" si="493"/>
        <v>#DIV/0!</v>
      </c>
      <c r="U3751" s="8">
        <f t="shared" si="482"/>
        <v>35.979719633977602</v>
      </c>
      <c r="V3751" s="8">
        <f t="shared" si="494"/>
        <v>0</v>
      </c>
      <c r="W3751" s="70">
        <f>SUM($V$2085:V3751)/($A3751-273.15)</f>
        <v>0</v>
      </c>
      <c r="X3751" s="70">
        <f t="shared" si="495"/>
        <v>0</v>
      </c>
      <c r="Y3751" s="70">
        <f t="shared" si="496"/>
        <v>0</v>
      </c>
    </row>
    <row r="3752" spans="1:25" s="8" customFormat="1" x14ac:dyDescent="0.25">
      <c r="A3752" s="70">
        <f t="shared" si="497"/>
        <v>1941.15</v>
      </c>
      <c r="B3752" s="70">
        <f t="shared" si="480"/>
        <v>50.952118011906791</v>
      </c>
      <c r="C3752" s="70">
        <f t="shared" si="484"/>
        <v>37.618866138587997</v>
      </c>
      <c r="D3752" s="70">
        <f t="shared" si="481"/>
        <v>35.88872177600831</v>
      </c>
      <c r="E3752" s="70">
        <f t="shared" si="483"/>
        <v>37.618866138587997</v>
      </c>
      <c r="G3752" s="70">
        <f t="shared" si="485"/>
        <v>0</v>
      </c>
      <c r="H3752" s="70">
        <f>SUM(G$2085:$G3752)/($A3752-273.15)</f>
        <v>0</v>
      </c>
      <c r="I3752" s="70">
        <f t="shared" si="486"/>
        <v>0</v>
      </c>
      <c r="J3752" s="70">
        <f t="shared" si="487"/>
        <v>0</v>
      </c>
      <c r="K3752" s="70">
        <f t="shared" si="488"/>
        <v>0</v>
      </c>
      <c r="M3752" s="70">
        <f t="shared" si="489"/>
        <v>0</v>
      </c>
      <c r="N3752" s="70">
        <f>SUM($M$2085:M3752)/($A3752-273.15)</f>
        <v>0</v>
      </c>
      <c r="O3752" s="70">
        <f t="shared" si="490"/>
        <v>0</v>
      </c>
      <c r="P3752" s="70">
        <f t="shared" si="491"/>
        <v>0</v>
      </c>
      <c r="Q3752" s="70">
        <f t="shared" si="492"/>
        <v>0</v>
      </c>
      <c r="S3752" s="8" t="e">
        <f t="shared" si="493"/>
        <v>#DIV/0!</v>
      </c>
      <c r="U3752" s="8">
        <f t="shared" si="482"/>
        <v>35.981377682592623</v>
      </c>
      <c r="V3752" s="8">
        <f t="shared" si="494"/>
        <v>0</v>
      </c>
      <c r="W3752" s="70">
        <f>SUM($V$2085:V3752)/($A3752-273.15)</f>
        <v>0</v>
      </c>
      <c r="X3752" s="70">
        <f t="shared" si="495"/>
        <v>0</v>
      </c>
      <c r="Y3752" s="70">
        <f t="shared" si="496"/>
        <v>0</v>
      </c>
    </row>
    <row r="3753" spans="1:25" s="8" customFormat="1" x14ac:dyDescent="0.25">
      <c r="A3753" s="70">
        <f t="shared" si="497"/>
        <v>1942.15</v>
      </c>
      <c r="B3753" s="70">
        <f t="shared" si="480"/>
        <v>50.959032523193983</v>
      </c>
      <c r="C3753" s="70">
        <f t="shared" si="484"/>
        <v>37.621639155213536</v>
      </c>
      <c r="D3753" s="70">
        <f t="shared" si="481"/>
        <v>35.890477737352477</v>
      </c>
      <c r="E3753" s="70">
        <f t="shared" si="483"/>
        <v>37.621639155213536</v>
      </c>
      <c r="G3753" s="70">
        <f t="shared" si="485"/>
        <v>0</v>
      </c>
      <c r="H3753" s="70">
        <f>SUM(G$2085:$G3753)/($A3753-273.15)</f>
        <v>0</v>
      </c>
      <c r="I3753" s="70">
        <f t="shared" si="486"/>
        <v>0</v>
      </c>
      <c r="J3753" s="70">
        <f t="shared" si="487"/>
        <v>0</v>
      </c>
      <c r="K3753" s="70">
        <f t="shared" si="488"/>
        <v>0</v>
      </c>
      <c r="M3753" s="70">
        <f t="shared" si="489"/>
        <v>0</v>
      </c>
      <c r="N3753" s="70">
        <f>SUM($M$2085:M3753)/($A3753-273.15)</f>
        <v>0</v>
      </c>
      <c r="O3753" s="70">
        <f t="shared" si="490"/>
        <v>0</v>
      </c>
      <c r="P3753" s="70">
        <f t="shared" si="491"/>
        <v>0</v>
      </c>
      <c r="Q3753" s="70">
        <f t="shared" si="492"/>
        <v>0</v>
      </c>
      <c r="S3753" s="8" t="e">
        <f t="shared" si="493"/>
        <v>#DIV/0!</v>
      </c>
      <c r="U3753" s="8">
        <f t="shared" si="482"/>
        <v>35.983034492734369</v>
      </c>
      <c r="V3753" s="8">
        <f t="shared" si="494"/>
        <v>0</v>
      </c>
      <c r="W3753" s="70">
        <f>SUM($V$2085:V3753)/($A3753-273.15)</f>
        <v>0</v>
      </c>
      <c r="X3753" s="70">
        <f t="shared" si="495"/>
        <v>0</v>
      </c>
      <c r="Y3753" s="70">
        <f t="shared" si="496"/>
        <v>0</v>
      </c>
    </row>
    <row r="3754" spans="1:25" s="8" customFormat="1" x14ac:dyDescent="0.25">
      <c r="A3754" s="70">
        <f t="shared" si="497"/>
        <v>1943.15</v>
      </c>
      <c r="B3754" s="70">
        <f t="shared" si="480"/>
        <v>50.965939075111656</v>
      </c>
      <c r="C3754" s="70">
        <f t="shared" si="484"/>
        <v>37.624411281312575</v>
      </c>
      <c r="D3754" s="70">
        <f t="shared" si="481"/>
        <v>35.892231388155317</v>
      </c>
      <c r="E3754" s="70">
        <f t="shared" si="483"/>
        <v>37.624411281312575</v>
      </c>
      <c r="G3754" s="70">
        <f t="shared" si="485"/>
        <v>0</v>
      </c>
      <c r="H3754" s="70">
        <f>SUM(G$2085:$G3754)/($A3754-273.15)</f>
        <v>0</v>
      </c>
      <c r="I3754" s="70">
        <f t="shared" si="486"/>
        <v>0</v>
      </c>
      <c r="J3754" s="70">
        <f t="shared" si="487"/>
        <v>0</v>
      </c>
      <c r="K3754" s="70">
        <f t="shared" si="488"/>
        <v>0</v>
      </c>
      <c r="M3754" s="70">
        <f t="shared" si="489"/>
        <v>0</v>
      </c>
      <c r="N3754" s="70">
        <f>SUM($M$2085:M3754)/($A3754-273.15)</f>
        <v>0</v>
      </c>
      <c r="O3754" s="70">
        <f t="shared" si="490"/>
        <v>0</v>
      </c>
      <c r="P3754" s="70">
        <f t="shared" si="491"/>
        <v>0</v>
      </c>
      <c r="Q3754" s="70">
        <f t="shared" si="492"/>
        <v>0</v>
      </c>
      <c r="S3754" s="8" t="e">
        <f t="shared" si="493"/>
        <v>#DIV/0!</v>
      </c>
      <c r="U3754" s="8">
        <f t="shared" si="482"/>
        <v>35.984690065996688</v>
      </c>
      <c r="V3754" s="8">
        <f t="shared" si="494"/>
        <v>0</v>
      </c>
      <c r="W3754" s="70">
        <f>SUM($V$2085:V3754)/($A3754-273.15)</f>
        <v>0</v>
      </c>
      <c r="X3754" s="70">
        <f t="shared" si="495"/>
        <v>0</v>
      </c>
      <c r="Y3754" s="70">
        <f t="shared" si="496"/>
        <v>0</v>
      </c>
    </row>
    <row r="3755" spans="1:25" s="8" customFormat="1" x14ac:dyDescent="0.25">
      <c r="A3755" s="70">
        <f t="shared" si="497"/>
        <v>1944.15</v>
      </c>
      <c r="B3755" s="70">
        <f t="shared" si="480"/>
        <v>50.972837683291147</v>
      </c>
      <c r="C3755" s="70">
        <f t="shared" si="484"/>
        <v>37.627182517133015</v>
      </c>
      <c r="D3755" s="70">
        <f t="shared" si="481"/>
        <v>35.893982733169452</v>
      </c>
      <c r="E3755" s="70">
        <f t="shared" si="483"/>
        <v>37.627182517133015</v>
      </c>
      <c r="G3755" s="70">
        <f t="shared" si="485"/>
        <v>0</v>
      </c>
      <c r="H3755" s="70">
        <f>SUM(G$2085:$G3755)/($A3755-273.15)</f>
        <v>0</v>
      </c>
      <c r="I3755" s="70">
        <f t="shared" si="486"/>
        <v>0</v>
      </c>
      <c r="J3755" s="70">
        <f t="shared" si="487"/>
        <v>0</v>
      </c>
      <c r="K3755" s="70">
        <f t="shared" si="488"/>
        <v>0</v>
      </c>
      <c r="M3755" s="70">
        <f t="shared" si="489"/>
        <v>0</v>
      </c>
      <c r="N3755" s="70">
        <f>SUM($M$2085:M3755)/($A3755-273.15)</f>
        <v>0</v>
      </c>
      <c r="O3755" s="70">
        <f t="shared" si="490"/>
        <v>0</v>
      </c>
      <c r="P3755" s="70">
        <f t="shared" si="491"/>
        <v>0</v>
      </c>
      <c r="Q3755" s="70">
        <f t="shared" si="492"/>
        <v>0</v>
      </c>
      <c r="S3755" s="8" t="e">
        <f t="shared" si="493"/>
        <v>#DIV/0!</v>
      </c>
      <c r="U3755" s="8">
        <f t="shared" si="482"/>
        <v>35.986344403969333</v>
      </c>
      <c r="V3755" s="8">
        <f t="shared" si="494"/>
        <v>0</v>
      </c>
      <c r="W3755" s="70">
        <f>SUM($V$2085:V3755)/($A3755-273.15)</f>
        <v>0</v>
      </c>
      <c r="X3755" s="70">
        <f t="shared" si="495"/>
        <v>0</v>
      </c>
      <c r="Y3755" s="70">
        <f t="shared" si="496"/>
        <v>0</v>
      </c>
    </row>
    <row r="3756" spans="1:25" s="8" customFormat="1" x14ac:dyDescent="0.25">
      <c r="A3756" s="70">
        <f t="shared" si="497"/>
        <v>1945.15</v>
      </c>
      <c r="B3756" s="70">
        <f t="shared" si="480"/>
        <v>50.979728363323623</v>
      </c>
      <c r="C3756" s="70">
        <f t="shared" si="484"/>
        <v>37.629952862922131</v>
      </c>
      <c r="D3756" s="70">
        <f t="shared" si="481"/>
        <v>35.895731777135275</v>
      </c>
      <c r="E3756" s="70">
        <f t="shared" si="483"/>
        <v>37.629952862922131</v>
      </c>
      <c r="G3756" s="70">
        <f t="shared" si="485"/>
        <v>0</v>
      </c>
      <c r="H3756" s="70">
        <f>SUM(G$2085:$G3756)/($A3756-273.15)</f>
        <v>0</v>
      </c>
      <c r="I3756" s="70">
        <f t="shared" si="486"/>
        <v>0</v>
      </c>
      <c r="J3756" s="70">
        <f t="shared" si="487"/>
        <v>0</v>
      </c>
      <c r="K3756" s="70">
        <f t="shared" si="488"/>
        <v>0</v>
      </c>
      <c r="M3756" s="70">
        <f t="shared" si="489"/>
        <v>0</v>
      </c>
      <c r="N3756" s="70">
        <f>SUM($M$2085:M3756)/($A3756-273.15)</f>
        <v>0</v>
      </c>
      <c r="O3756" s="70">
        <f t="shared" si="490"/>
        <v>0</v>
      </c>
      <c r="P3756" s="70">
        <f t="shared" si="491"/>
        <v>0</v>
      </c>
      <c r="Q3756" s="70">
        <f t="shared" si="492"/>
        <v>0</v>
      </c>
      <c r="S3756" s="8" t="e">
        <f t="shared" si="493"/>
        <v>#DIV/0!</v>
      </c>
      <c r="U3756" s="8">
        <f t="shared" si="482"/>
        <v>35.987997508237989</v>
      </c>
      <c r="V3756" s="8">
        <f t="shared" si="494"/>
        <v>0</v>
      </c>
      <c r="W3756" s="70">
        <f>SUM($V$2085:V3756)/($A3756-273.15)</f>
        <v>0</v>
      </c>
      <c r="X3756" s="70">
        <f t="shared" si="495"/>
        <v>0</v>
      </c>
      <c r="Y3756" s="70">
        <f t="shared" si="496"/>
        <v>0</v>
      </c>
    </row>
    <row r="3757" spans="1:25" s="8" customFormat="1" x14ac:dyDescent="0.25">
      <c r="A3757" s="70">
        <f t="shared" si="497"/>
        <v>1946.15</v>
      </c>
      <c r="B3757" s="70">
        <f t="shared" si="480"/>
        <v>50.986611130760203</v>
      </c>
      <c r="C3757" s="70">
        <f t="shared" si="484"/>
        <v>37.632722318926561</v>
      </c>
      <c r="D3757" s="70">
        <f t="shared" si="481"/>
        <v>35.897478524781008</v>
      </c>
      <c r="E3757" s="70">
        <f t="shared" si="483"/>
        <v>37.632722318926561</v>
      </c>
      <c r="G3757" s="70">
        <f t="shared" si="485"/>
        <v>0</v>
      </c>
      <c r="H3757" s="70">
        <f>SUM(G$2085:$G3757)/($A3757-273.15)</f>
        <v>0</v>
      </c>
      <c r="I3757" s="70">
        <f t="shared" si="486"/>
        <v>0</v>
      </c>
      <c r="J3757" s="70">
        <f t="shared" si="487"/>
        <v>0</v>
      </c>
      <c r="K3757" s="70">
        <f t="shared" si="488"/>
        <v>0</v>
      </c>
      <c r="M3757" s="70">
        <f t="shared" si="489"/>
        <v>0</v>
      </c>
      <c r="N3757" s="70">
        <f>SUM($M$2085:M3757)/($A3757-273.15)</f>
        <v>0</v>
      </c>
      <c r="O3757" s="70">
        <f t="shared" si="490"/>
        <v>0</v>
      </c>
      <c r="P3757" s="70">
        <f t="shared" si="491"/>
        <v>0</v>
      </c>
      <c r="Q3757" s="70">
        <f t="shared" si="492"/>
        <v>0</v>
      </c>
      <c r="S3757" s="8" t="e">
        <f t="shared" si="493"/>
        <v>#DIV/0!</v>
      </c>
      <c r="U3757" s="8">
        <f t="shared" si="482"/>
        <v>35.989649380384243</v>
      </c>
      <c r="V3757" s="8">
        <f t="shared" si="494"/>
        <v>0</v>
      </c>
      <c r="W3757" s="70">
        <f>SUM($V$2085:V3757)/($A3757-273.15)</f>
        <v>0</v>
      </c>
      <c r="X3757" s="70">
        <f t="shared" si="495"/>
        <v>0</v>
      </c>
      <c r="Y3757" s="70">
        <f t="shared" si="496"/>
        <v>0</v>
      </c>
    </row>
    <row r="3758" spans="1:25" s="8" customFormat="1" x14ac:dyDescent="0.25">
      <c r="A3758" s="70">
        <f t="shared" si="497"/>
        <v>1947.15</v>
      </c>
      <c r="B3758" s="70">
        <f t="shared" si="480"/>
        <v>50.993486001112075</v>
      </c>
      <c r="C3758" s="70">
        <f t="shared" si="484"/>
        <v>37.635490885392322</v>
      </c>
      <c r="D3758" s="70">
        <f t="shared" si="481"/>
        <v>35.899222980822735</v>
      </c>
      <c r="E3758" s="70">
        <f t="shared" si="483"/>
        <v>37.635490885392322</v>
      </c>
      <c r="G3758" s="70">
        <f t="shared" si="485"/>
        <v>0</v>
      </c>
      <c r="H3758" s="70">
        <f>SUM(G$2085:$G3758)/($A3758-273.15)</f>
        <v>0</v>
      </c>
      <c r="I3758" s="70">
        <f t="shared" si="486"/>
        <v>0</v>
      </c>
      <c r="J3758" s="70">
        <f t="shared" si="487"/>
        <v>0</v>
      </c>
      <c r="K3758" s="70">
        <f t="shared" si="488"/>
        <v>0</v>
      </c>
      <c r="M3758" s="70">
        <f t="shared" si="489"/>
        <v>0</v>
      </c>
      <c r="N3758" s="70">
        <f>SUM($M$2085:M3758)/($A3758-273.15)</f>
        <v>0</v>
      </c>
      <c r="O3758" s="70">
        <f t="shared" si="490"/>
        <v>0</v>
      </c>
      <c r="P3758" s="70">
        <f t="shared" si="491"/>
        <v>0</v>
      </c>
      <c r="Q3758" s="70">
        <f t="shared" si="492"/>
        <v>0</v>
      </c>
      <c r="S3758" s="8" t="e">
        <f t="shared" si="493"/>
        <v>#DIV/0!</v>
      </c>
      <c r="U3758" s="8">
        <f t="shared" si="482"/>
        <v>35.99130002198563</v>
      </c>
      <c r="V3758" s="8">
        <f t="shared" si="494"/>
        <v>0</v>
      </c>
      <c r="W3758" s="70">
        <f>SUM($V$2085:V3758)/($A3758-273.15)</f>
        <v>0</v>
      </c>
      <c r="X3758" s="70">
        <f t="shared" si="495"/>
        <v>0</v>
      </c>
      <c r="Y3758" s="70">
        <f t="shared" si="496"/>
        <v>0</v>
      </c>
    </row>
    <row r="3759" spans="1:25" s="8" customFormat="1" x14ac:dyDescent="0.25">
      <c r="A3759" s="70">
        <f t="shared" si="497"/>
        <v>1948.15</v>
      </c>
      <c r="B3759" s="70">
        <f t="shared" si="480"/>
        <v>51.000352989850654</v>
      </c>
      <c r="C3759" s="70">
        <f t="shared" si="484"/>
        <v>37.638258562564801</v>
      </c>
      <c r="D3759" s="70">
        <f t="shared" si="481"/>
        <v>35.900965149964435</v>
      </c>
      <c r="E3759" s="70">
        <f t="shared" si="483"/>
        <v>37.638258562564801</v>
      </c>
      <c r="G3759" s="70">
        <f t="shared" si="485"/>
        <v>0</v>
      </c>
      <c r="H3759" s="70">
        <f>SUM(G$2085:$G3759)/($A3759-273.15)</f>
        <v>0</v>
      </c>
      <c r="I3759" s="70">
        <f t="shared" si="486"/>
        <v>0</v>
      </c>
      <c r="J3759" s="70">
        <f t="shared" si="487"/>
        <v>0</v>
      </c>
      <c r="K3759" s="70">
        <f t="shared" si="488"/>
        <v>0</v>
      </c>
      <c r="M3759" s="70">
        <f t="shared" si="489"/>
        <v>0</v>
      </c>
      <c r="N3759" s="70">
        <f>SUM($M$2085:M3759)/($A3759-273.15)</f>
        <v>0</v>
      </c>
      <c r="O3759" s="70">
        <f t="shared" si="490"/>
        <v>0</v>
      </c>
      <c r="P3759" s="70">
        <f t="shared" si="491"/>
        <v>0</v>
      </c>
      <c r="Q3759" s="70">
        <f t="shared" si="492"/>
        <v>0</v>
      </c>
      <c r="S3759" s="8" t="e">
        <f t="shared" si="493"/>
        <v>#DIV/0!</v>
      </c>
      <c r="U3759" s="8">
        <f t="shared" si="482"/>
        <v>35.992949434615632</v>
      </c>
      <c r="V3759" s="8">
        <f t="shared" si="494"/>
        <v>0</v>
      </c>
      <c r="W3759" s="70">
        <f>SUM($V$2085:V3759)/($A3759-273.15)</f>
        <v>0</v>
      </c>
      <c r="X3759" s="70">
        <f t="shared" si="495"/>
        <v>0</v>
      </c>
      <c r="Y3759" s="70">
        <f t="shared" si="496"/>
        <v>0</v>
      </c>
    </row>
    <row r="3760" spans="1:25" s="8" customFormat="1" x14ac:dyDescent="0.25">
      <c r="A3760" s="70">
        <f t="shared" si="497"/>
        <v>1949.15</v>
      </c>
      <c r="B3760" s="70">
        <f t="shared" si="480"/>
        <v>51.007212112407636</v>
      </c>
      <c r="C3760" s="70">
        <f t="shared" si="484"/>
        <v>37.641025350688722</v>
      </c>
      <c r="D3760" s="70">
        <f t="shared" si="481"/>
        <v>35.902705036898027</v>
      </c>
      <c r="E3760" s="70">
        <f t="shared" si="483"/>
        <v>37.641025350688722</v>
      </c>
      <c r="G3760" s="70">
        <f t="shared" si="485"/>
        <v>0</v>
      </c>
      <c r="H3760" s="70">
        <f>SUM(G$2085:$G3760)/($A3760-273.15)</f>
        <v>0</v>
      </c>
      <c r="I3760" s="70">
        <f t="shared" si="486"/>
        <v>0</v>
      </c>
      <c r="J3760" s="70">
        <f t="shared" si="487"/>
        <v>0</v>
      </c>
      <c r="K3760" s="70">
        <f t="shared" si="488"/>
        <v>0</v>
      </c>
      <c r="M3760" s="70">
        <f t="shared" si="489"/>
        <v>0</v>
      </c>
      <c r="N3760" s="70">
        <f>SUM($M$2085:M3760)/($A3760-273.15)</f>
        <v>0</v>
      </c>
      <c r="O3760" s="70">
        <f t="shared" si="490"/>
        <v>0</v>
      </c>
      <c r="P3760" s="70">
        <f t="shared" si="491"/>
        <v>0</v>
      </c>
      <c r="Q3760" s="70">
        <f t="shared" si="492"/>
        <v>0</v>
      </c>
      <c r="S3760" s="8" t="e">
        <f t="shared" si="493"/>
        <v>#DIV/0!</v>
      </c>
      <c r="U3760" s="8">
        <f t="shared" si="482"/>
        <v>35.994597619843724</v>
      </c>
      <c r="V3760" s="8">
        <f t="shared" si="494"/>
        <v>0</v>
      </c>
      <c r="W3760" s="70">
        <f>SUM($V$2085:V3760)/($A3760-273.15)</f>
        <v>0</v>
      </c>
      <c r="X3760" s="70">
        <f t="shared" si="495"/>
        <v>0</v>
      </c>
      <c r="Y3760" s="70">
        <f t="shared" si="496"/>
        <v>0</v>
      </c>
    </row>
    <row r="3761" spans="1:25" s="8" customFormat="1" x14ac:dyDescent="0.25">
      <c r="A3761" s="70">
        <f t="shared" si="497"/>
        <v>1950.15</v>
      </c>
      <c r="B3761" s="70">
        <f t="shared" si="480"/>
        <v>51.014063384175195</v>
      </c>
      <c r="C3761" s="70">
        <f t="shared" si="484"/>
        <v>37.643791250008228</v>
      </c>
      <c r="D3761" s="70">
        <f t="shared" si="481"/>
        <v>35.904442646303409</v>
      </c>
      <c r="E3761" s="70">
        <f t="shared" si="483"/>
        <v>37.643791250008228</v>
      </c>
      <c r="G3761" s="70">
        <f t="shared" si="485"/>
        <v>0</v>
      </c>
      <c r="H3761" s="70">
        <f>SUM(G$2085:$G3761)/($A3761-273.15)</f>
        <v>0</v>
      </c>
      <c r="I3761" s="70">
        <f t="shared" si="486"/>
        <v>0</v>
      </c>
      <c r="J3761" s="70">
        <f t="shared" si="487"/>
        <v>0</v>
      </c>
      <c r="K3761" s="70">
        <f t="shared" si="488"/>
        <v>0</v>
      </c>
      <c r="M3761" s="70">
        <f t="shared" si="489"/>
        <v>0</v>
      </c>
      <c r="N3761" s="70">
        <f>SUM($M$2085:M3761)/($A3761-273.15)</f>
        <v>0</v>
      </c>
      <c r="O3761" s="70">
        <f t="shared" si="490"/>
        <v>0</v>
      </c>
      <c r="P3761" s="70">
        <f t="shared" si="491"/>
        <v>0</v>
      </c>
      <c r="Q3761" s="70">
        <f t="shared" si="492"/>
        <v>0</v>
      </c>
      <c r="S3761" s="8" t="e">
        <f t="shared" si="493"/>
        <v>#DIV/0!</v>
      </c>
      <c r="U3761" s="8">
        <f t="shared" si="482"/>
        <v>35.996244579235317</v>
      </c>
      <c r="V3761" s="8">
        <f t="shared" si="494"/>
        <v>0</v>
      </c>
      <c r="W3761" s="70">
        <f>SUM($V$2085:V3761)/($A3761-273.15)</f>
        <v>0</v>
      </c>
      <c r="X3761" s="70">
        <f t="shared" si="495"/>
        <v>0</v>
      </c>
      <c r="Y3761" s="70">
        <f t="shared" si="496"/>
        <v>0</v>
      </c>
    </row>
    <row r="3762" spans="1:25" s="8" customFormat="1" x14ac:dyDescent="0.25">
      <c r="A3762" s="70">
        <f t="shared" si="497"/>
        <v>1951.15</v>
      </c>
      <c r="B3762" s="70">
        <f t="shared" si="480"/>
        <v>51.020906820506056</v>
      </c>
      <c r="C3762" s="70">
        <f t="shared" si="484"/>
        <v>37.646556260766793</v>
      </c>
      <c r="D3762" s="70">
        <f t="shared" si="481"/>
        <v>35.906177982848476</v>
      </c>
      <c r="E3762" s="70">
        <f t="shared" si="483"/>
        <v>37.646556260766793</v>
      </c>
      <c r="G3762" s="70">
        <f t="shared" si="485"/>
        <v>0</v>
      </c>
      <c r="H3762" s="70">
        <f>SUM(G$2085:$G3762)/($A3762-273.15)</f>
        <v>0</v>
      </c>
      <c r="I3762" s="70">
        <f t="shared" si="486"/>
        <v>0</v>
      </c>
      <c r="J3762" s="70">
        <f t="shared" si="487"/>
        <v>0</v>
      </c>
      <c r="K3762" s="70">
        <f t="shared" si="488"/>
        <v>0</v>
      </c>
      <c r="M3762" s="70">
        <f t="shared" si="489"/>
        <v>0</v>
      </c>
      <c r="N3762" s="70">
        <f>SUM($M$2085:M3762)/($A3762-273.15)</f>
        <v>0</v>
      </c>
      <c r="O3762" s="70">
        <f t="shared" si="490"/>
        <v>0</v>
      </c>
      <c r="P3762" s="70">
        <f t="shared" si="491"/>
        <v>0</v>
      </c>
      <c r="Q3762" s="70">
        <f t="shared" si="492"/>
        <v>0</v>
      </c>
      <c r="S3762" s="8" t="e">
        <f t="shared" si="493"/>
        <v>#DIV/0!</v>
      </c>
      <c r="U3762" s="8">
        <f t="shared" si="482"/>
        <v>35.997890314351835</v>
      </c>
      <c r="V3762" s="8">
        <f t="shared" si="494"/>
        <v>0</v>
      </c>
      <c r="W3762" s="70">
        <f>SUM($V$2085:V3762)/($A3762-273.15)</f>
        <v>0</v>
      </c>
      <c r="X3762" s="70">
        <f t="shared" si="495"/>
        <v>0</v>
      </c>
      <c r="Y3762" s="70">
        <f t="shared" si="496"/>
        <v>0</v>
      </c>
    </row>
    <row r="3763" spans="1:25" s="8" customFormat="1" x14ac:dyDescent="0.25">
      <c r="A3763" s="70">
        <f t="shared" si="497"/>
        <v>1952.15</v>
      </c>
      <c r="B3763" s="70">
        <f t="shared" si="480"/>
        <v>51.027742436713652</v>
      </c>
      <c r="C3763" s="70">
        <f t="shared" si="484"/>
        <v>37.649320383207304</v>
      </c>
      <c r="D3763" s="70">
        <f t="shared" si="481"/>
        <v>35.907911051189181</v>
      </c>
      <c r="E3763" s="70">
        <f t="shared" si="483"/>
        <v>37.649320383207304</v>
      </c>
      <c r="G3763" s="70">
        <f t="shared" si="485"/>
        <v>0</v>
      </c>
      <c r="H3763" s="70">
        <f>SUM(G$2085:$G3763)/($A3763-273.15)</f>
        <v>0</v>
      </c>
      <c r="I3763" s="70">
        <f t="shared" si="486"/>
        <v>0</v>
      </c>
      <c r="J3763" s="70">
        <f t="shared" si="487"/>
        <v>0</v>
      </c>
      <c r="K3763" s="70">
        <f t="shared" si="488"/>
        <v>0</v>
      </c>
      <c r="M3763" s="70">
        <f t="shared" si="489"/>
        <v>0</v>
      </c>
      <c r="N3763" s="70">
        <f>SUM($M$2085:M3763)/($A3763-273.15)</f>
        <v>0</v>
      </c>
      <c r="O3763" s="70">
        <f t="shared" si="490"/>
        <v>0</v>
      </c>
      <c r="P3763" s="70">
        <f t="shared" si="491"/>
        <v>0</v>
      </c>
      <c r="Q3763" s="70">
        <f t="shared" si="492"/>
        <v>0</v>
      </c>
      <c r="S3763" s="8" t="e">
        <f t="shared" si="493"/>
        <v>#DIV/0!</v>
      </c>
      <c r="U3763" s="8">
        <f t="shared" si="482"/>
        <v>35.999534826750711</v>
      </c>
      <c r="V3763" s="8">
        <f t="shared" si="494"/>
        <v>0</v>
      </c>
      <c r="W3763" s="70">
        <f>SUM($V$2085:V3763)/($A3763-273.15)</f>
        <v>0</v>
      </c>
      <c r="X3763" s="70">
        <f t="shared" si="495"/>
        <v>0</v>
      </c>
      <c r="Y3763" s="70">
        <f t="shared" si="496"/>
        <v>0</v>
      </c>
    </row>
    <row r="3764" spans="1:25" s="8" customFormat="1" x14ac:dyDescent="0.25">
      <c r="A3764" s="70">
        <f t="shared" si="497"/>
        <v>1953.15</v>
      </c>
      <c r="B3764" s="70">
        <f t="shared" si="480"/>
        <v>51.034570248072193</v>
      </c>
      <c r="C3764" s="70">
        <f t="shared" si="484"/>
        <v>37.652083617572004</v>
      </c>
      <c r="D3764" s="70">
        <f t="shared" si="481"/>
        <v>35.909641855969561</v>
      </c>
      <c r="E3764" s="70">
        <f t="shared" si="483"/>
        <v>37.652083617572004</v>
      </c>
      <c r="G3764" s="70">
        <f t="shared" si="485"/>
        <v>0</v>
      </c>
      <c r="H3764" s="70">
        <f>SUM(G$2085:$G3764)/($A3764-273.15)</f>
        <v>0</v>
      </c>
      <c r="I3764" s="70">
        <f t="shared" si="486"/>
        <v>0</v>
      </c>
      <c r="J3764" s="70">
        <f t="shared" si="487"/>
        <v>0</v>
      </c>
      <c r="K3764" s="70">
        <f t="shared" si="488"/>
        <v>0</v>
      </c>
      <c r="M3764" s="70">
        <f t="shared" si="489"/>
        <v>0</v>
      </c>
      <c r="N3764" s="70">
        <f>SUM($M$2085:M3764)/($A3764-273.15)</f>
        <v>0</v>
      </c>
      <c r="O3764" s="70">
        <f t="shared" si="490"/>
        <v>0</v>
      </c>
      <c r="P3764" s="70">
        <f t="shared" si="491"/>
        <v>0</v>
      </c>
      <c r="Q3764" s="70">
        <f t="shared" si="492"/>
        <v>0</v>
      </c>
      <c r="S3764" s="8" t="e">
        <f t="shared" si="493"/>
        <v>#DIV/0!</v>
      </c>
      <c r="U3764" s="8">
        <f t="shared" si="482"/>
        <v>36.001178117985361</v>
      </c>
      <c r="V3764" s="8">
        <f t="shared" si="494"/>
        <v>0</v>
      </c>
      <c r="W3764" s="70">
        <f>SUM($V$2085:V3764)/($A3764-273.15)</f>
        <v>0</v>
      </c>
      <c r="X3764" s="70">
        <f t="shared" si="495"/>
        <v>0</v>
      </c>
      <c r="Y3764" s="70">
        <f t="shared" si="496"/>
        <v>0</v>
      </c>
    </row>
    <row r="3765" spans="1:25" s="8" customFormat="1" x14ac:dyDescent="0.25">
      <c r="A3765" s="70">
        <f t="shared" si="497"/>
        <v>1954.15</v>
      </c>
      <c r="B3765" s="70">
        <f t="shared" si="480"/>
        <v>51.041390269816823</v>
      </c>
      <c r="C3765" s="70">
        <f t="shared" si="484"/>
        <v>37.654845964102535</v>
      </c>
      <c r="D3765" s="70">
        <f t="shared" si="481"/>
        <v>35.911370401821763</v>
      </c>
      <c r="E3765" s="70">
        <f t="shared" si="483"/>
        <v>37.654845964102535</v>
      </c>
      <c r="G3765" s="70">
        <f t="shared" si="485"/>
        <v>0</v>
      </c>
      <c r="H3765" s="70">
        <f>SUM(G$2085:$G3765)/($A3765-273.15)</f>
        <v>0</v>
      </c>
      <c r="I3765" s="70">
        <f t="shared" si="486"/>
        <v>0</v>
      </c>
      <c r="J3765" s="70">
        <f t="shared" si="487"/>
        <v>0</v>
      </c>
      <c r="K3765" s="70">
        <f t="shared" si="488"/>
        <v>0</v>
      </c>
      <c r="M3765" s="70">
        <f t="shared" si="489"/>
        <v>0</v>
      </c>
      <c r="N3765" s="70">
        <f>SUM($M$2085:M3765)/($A3765-273.15)</f>
        <v>0</v>
      </c>
      <c r="O3765" s="70">
        <f t="shared" si="490"/>
        <v>0</v>
      </c>
      <c r="P3765" s="70">
        <f t="shared" si="491"/>
        <v>0</v>
      </c>
      <c r="Q3765" s="70">
        <f t="shared" si="492"/>
        <v>0</v>
      </c>
      <c r="S3765" s="8" t="e">
        <f t="shared" si="493"/>
        <v>#DIV/0!</v>
      </c>
      <c r="U3765" s="8">
        <f t="shared" si="482"/>
        <v>36.002820189605259</v>
      </c>
      <c r="V3765" s="8">
        <f t="shared" si="494"/>
        <v>0</v>
      </c>
      <c r="W3765" s="70">
        <f>SUM($V$2085:V3765)/($A3765-273.15)</f>
        <v>0</v>
      </c>
      <c r="X3765" s="70">
        <f t="shared" si="495"/>
        <v>0</v>
      </c>
      <c r="Y3765" s="70">
        <f t="shared" si="496"/>
        <v>0</v>
      </c>
    </row>
    <row r="3766" spans="1:25" s="8" customFormat="1" x14ac:dyDescent="0.25">
      <c r="A3766" s="70">
        <f t="shared" si="497"/>
        <v>1955.15</v>
      </c>
      <c r="B3766" s="70">
        <f t="shared" si="480"/>
        <v>51.048202517143764</v>
      </c>
      <c r="C3766" s="70">
        <f t="shared" si="484"/>
        <v>37.657607423039899</v>
      </c>
      <c r="D3766" s="70">
        <f t="shared" si="481"/>
        <v>35.913096693366107</v>
      </c>
      <c r="E3766" s="70">
        <f t="shared" si="483"/>
        <v>37.657607423039899</v>
      </c>
      <c r="G3766" s="70">
        <f t="shared" si="485"/>
        <v>0</v>
      </c>
      <c r="H3766" s="70">
        <f>SUM(G$2085:$G3766)/($A3766-273.15)</f>
        <v>0</v>
      </c>
      <c r="I3766" s="70">
        <f t="shared" si="486"/>
        <v>0</v>
      </c>
      <c r="J3766" s="70">
        <f t="shared" si="487"/>
        <v>0</v>
      </c>
      <c r="K3766" s="70">
        <f t="shared" si="488"/>
        <v>0</v>
      </c>
      <c r="M3766" s="70">
        <f t="shared" si="489"/>
        <v>0</v>
      </c>
      <c r="N3766" s="70">
        <f>SUM($M$2085:M3766)/($A3766-273.15)</f>
        <v>0</v>
      </c>
      <c r="O3766" s="70">
        <f t="shared" si="490"/>
        <v>0</v>
      </c>
      <c r="P3766" s="70">
        <f t="shared" si="491"/>
        <v>0</v>
      </c>
      <c r="Q3766" s="70">
        <f t="shared" si="492"/>
        <v>0</v>
      </c>
      <c r="S3766" s="8" t="e">
        <f t="shared" si="493"/>
        <v>#DIV/0!</v>
      </c>
      <c r="U3766" s="8">
        <f t="shared" si="482"/>
        <v>36.004461043155928</v>
      </c>
      <c r="V3766" s="8">
        <f t="shared" si="494"/>
        <v>0</v>
      </c>
      <c r="W3766" s="70">
        <f>SUM($V$2085:V3766)/($A3766-273.15)</f>
        <v>0</v>
      </c>
      <c r="X3766" s="70">
        <f t="shared" si="495"/>
        <v>0</v>
      </c>
      <c r="Y3766" s="70">
        <f t="shared" si="496"/>
        <v>0</v>
      </c>
    </row>
    <row r="3767" spans="1:25" s="8" customFormat="1" x14ac:dyDescent="0.25">
      <c r="A3767" s="70">
        <f t="shared" si="497"/>
        <v>1956.15</v>
      </c>
      <c r="B3767" s="70">
        <f t="shared" si="480"/>
        <v>51.055007005210385</v>
      </c>
      <c r="C3767" s="70">
        <f t="shared" si="484"/>
        <v>37.660367994624501</v>
      </c>
      <c r="D3767" s="70">
        <f t="shared" si="481"/>
        <v>35.914820735211087</v>
      </c>
      <c r="E3767" s="70">
        <f t="shared" si="483"/>
        <v>37.660367994624501</v>
      </c>
      <c r="G3767" s="70">
        <f t="shared" si="485"/>
        <v>0</v>
      </c>
      <c r="H3767" s="70">
        <f>SUM(G$2085:$G3767)/($A3767-273.15)</f>
        <v>0</v>
      </c>
      <c r="I3767" s="70">
        <f t="shared" si="486"/>
        <v>0</v>
      </c>
      <c r="J3767" s="70">
        <f t="shared" si="487"/>
        <v>0</v>
      </c>
      <c r="K3767" s="70">
        <f t="shared" si="488"/>
        <v>0</v>
      </c>
      <c r="M3767" s="70">
        <f t="shared" si="489"/>
        <v>0</v>
      </c>
      <c r="N3767" s="70">
        <f>SUM($M$2085:M3767)/($A3767-273.15)</f>
        <v>0</v>
      </c>
      <c r="O3767" s="70">
        <f t="shared" si="490"/>
        <v>0</v>
      </c>
      <c r="P3767" s="70">
        <f t="shared" si="491"/>
        <v>0</v>
      </c>
      <c r="Q3767" s="70">
        <f t="shared" si="492"/>
        <v>0</v>
      </c>
      <c r="S3767" s="8" t="e">
        <f t="shared" si="493"/>
        <v>#DIV/0!</v>
      </c>
      <c r="U3767" s="8">
        <f t="shared" si="482"/>
        <v>36.006100680178868</v>
      </c>
      <c r="V3767" s="8">
        <f t="shared" si="494"/>
        <v>0</v>
      </c>
      <c r="W3767" s="70">
        <f>SUM($V$2085:V3767)/($A3767-273.15)</f>
        <v>0</v>
      </c>
      <c r="X3767" s="70">
        <f t="shared" si="495"/>
        <v>0</v>
      </c>
      <c r="Y3767" s="70">
        <f t="shared" si="496"/>
        <v>0</v>
      </c>
    </row>
    <row r="3768" spans="1:25" s="8" customFormat="1" x14ac:dyDescent="0.25">
      <c r="A3768" s="70">
        <f t="shared" si="497"/>
        <v>1957.15</v>
      </c>
      <c r="B3768" s="70">
        <f t="shared" si="480"/>
        <v>51.061803749135315</v>
      </c>
      <c r="C3768" s="70">
        <f t="shared" si="484"/>
        <v>37.663127679096107</v>
      </c>
      <c r="D3768" s="70">
        <f t="shared" si="481"/>
        <v>35.916542531953446</v>
      </c>
      <c r="E3768" s="70">
        <f t="shared" si="483"/>
        <v>37.663127679096107</v>
      </c>
      <c r="G3768" s="70">
        <f t="shared" si="485"/>
        <v>0</v>
      </c>
      <c r="H3768" s="70">
        <f>SUM(G$2085:$G3768)/($A3768-273.15)</f>
        <v>0</v>
      </c>
      <c r="I3768" s="70">
        <f t="shared" si="486"/>
        <v>0</v>
      </c>
      <c r="J3768" s="70">
        <f t="shared" si="487"/>
        <v>0</v>
      </c>
      <c r="K3768" s="70">
        <f t="shared" si="488"/>
        <v>0</v>
      </c>
      <c r="M3768" s="70">
        <f t="shared" si="489"/>
        <v>0</v>
      </c>
      <c r="N3768" s="70">
        <f>SUM($M$2085:M3768)/($A3768-273.15)</f>
        <v>0</v>
      </c>
      <c r="O3768" s="70">
        <f t="shared" si="490"/>
        <v>0</v>
      </c>
      <c r="P3768" s="70">
        <f t="shared" si="491"/>
        <v>0</v>
      </c>
      <c r="Q3768" s="70">
        <f t="shared" si="492"/>
        <v>0</v>
      </c>
      <c r="S3768" s="8" t="e">
        <f t="shared" si="493"/>
        <v>#DIV/0!</v>
      </c>
      <c r="U3768" s="8">
        <f t="shared" si="482"/>
        <v>36.007739102211737</v>
      </c>
      <c r="V3768" s="8">
        <f t="shared" si="494"/>
        <v>0</v>
      </c>
      <c r="W3768" s="70">
        <f>SUM($V$2085:V3768)/($A3768-273.15)</f>
        <v>0</v>
      </c>
      <c r="X3768" s="70">
        <f t="shared" si="495"/>
        <v>0</v>
      </c>
      <c r="Y3768" s="70">
        <f t="shared" si="496"/>
        <v>0</v>
      </c>
    </row>
    <row r="3769" spans="1:25" s="8" customFormat="1" x14ac:dyDescent="0.25">
      <c r="A3769" s="70">
        <f t="shared" si="497"/>
        <v>1958.15</v>
      </c>
      <c r="B3769" s="70">
        <f t="shared" si="480"/>
        <v>51.068592763998652</v>
      </c>
      <c r="C3769" s="70">
        <f t="shared" si="484"/>
        <v>37.665886476693913</v>
      </c>
      <c r="D3769" s="70">
        <f t="shared" si="481"/>
        <v>35.918262088178174</v>
      </c>
      <c r="E3769" s="70">
        <f t="shared" si="483"/>
        <v>37.665886476693913</v>
      </c>
      <c r="G3769" s="70">
        <f t="shared" si="485"/>
        <v>0</v>
      </c>
      <c r="H3769" s="70">
        <f>SUM(G$2085:$G3769)/($A3769-273.15)</f>
        <v>0</v>
      </c>
      <c r="I3769" s="70">
        <f t="shared" si="486"/>
        <v>0</v>
      </c>
      <c r="J3769" s="70">
        <f t="shared" si="487"/>
        <v>0</v>
      </c>
      <c r="K3769" s="70">
        <f t="shared" si="488"/>
        <v>0</v>
      </c>
      <c r="M3769" s="70">
        <f t="shared" si="489"/>
        <v>0</v>
      </c>
      <c r="N3769" s="70">
        <f>SUM($M$2085:M3769)/($A3769-273.15)</f>
        <v>0</v>
      </c>
      <c r="O3769" s="70">
        <f t="shared" si="490"/>
        <v>0</v>
      </c>
      <c r="P3769" s="70">
        <f t="shared" si="491"/>
        <v>0</v>
      </c>
      <c r="Q3769" s="70">
        <f t="shared" si="492"/>
        <v>0</v>
      </c>
      <c r="S3769" s="8" t="e">
        <f t="shared" si="493"/>
        <v>#DIV/0!</v>
      </c>
      <c r="U3769" s="8">
        <f t="shared" si="482"/>
        <v>36.009376310788213</v>
      </c>
      <c r="V3769" s="8">
        <f t="shared" si="494"/>
        <v>0</v>
      </c>
      <c r="W3769" s="70">
        <f>SUM($V$2085:V3769)/($A3769-273.15)</f>
        <v>0</v>
      </c>
      <c r="X3769" s="70">
        <f t="shared" si="495"/>
        <v>0</v>
      </c>
      <c r="Y3769" s="70">
        <f t="shared" si="496"/>
        <v>0</v>
      </c>
    </row>
    <row r="3770" spans="1:25" s="8" customFormat="1" x14ac:dyDescent="0.25">
      <c r="A3770" s="70">
        <f t="shared" si="497"/>
        <v>1959.15</v>
      </c>
      <c r="B3770" s="70">
        <f t="shared" si="480"/>
        <v>51.075374064841967</v>
      </c>
      <c r="C3770" s="70">
        <f t="shared" si="484"/>
        <v>37.668644387656457</v>
      </c>
      <c r="D3770" s="70">
        <f t="shared" si="481"/>
        <v>35.919979408458587</v>
      </c>
      <c r="E3770" s="70">
        <f t="shared" si="483"/>
        <v>37.668644387656457</v>
      </c>
      <c r="G3770" s="70">
        <f t="shared" si="485"/>
        <v>0</v>
      </c>
      <c r="H3770" s="70">
        <f>SUM(G$2085:$G3770)/($A3770-273.15)</f>
        <v>0</v>
      </c>
      <c r="I3770" s="70">
        <f t="shared" si="486"/>
        <v>0</v>
      </c>
      <c r="J3770" s="70">
        <f t="shared" si="487"/>
        <v>0</v>
      </c>
      <c r="K3770" s="70">
        <f t="shared" si="488"/>
        <v>0</v>
      </c>
      <c r="M3770" s="70">
        <f t="shared" si="489"/>
        <v>0</v>
      </c>
      <c r="N3770" s="70">
        <f>SUM($M$2085:M3770)/($A3770-273.15)</f>
        <v>0</v>
      </c>
      <c r="O3770" s="70">
        <f t="shared" si="490"/>
        <v>0</v>
      </c>
      <c r="P3770" s="70">
        <f t="shared" si="491"/>
        <v>0</v>
      </c>
      <c r="Q3770" s="70">
        <f t="shared" si="492"/>
        <v>0</v>
      </c>
      <c r="S3770" s="8" t="e">
        <f t="shared" si="493"/>
        <v>#DIV/0!</v>
      </c>
      <c r="U3770" s="8">
        <f t="shared" si="482"/>
        <v>36.011012307438058</v>
      </c>
      <c r="V3770" s="8">
        <f t="shared" si="494"/>
        <v>0</v>
      </c>
      <c r="W3770" s="70">
        <f>SUM($V$2085:V3770)/($A3770-273.15)</f>
        <v>0</v>
      </c>
      <c r="X3770" s="70">
        <f t="shared" si="495"/>
        <v>0</v>
      </c>
      <c r="Y3770" s="70">
        <f t="shared" si="496"/>
        <v>0</v>
      </c>
    </row>
    <row r="3771" spans="1:25" s="8" customFormat="1" x14ac:dyDescent="0.25">
      <c r="A3771" s="70">
        <f t="shared" si="497"/>
        <v>1960.15</v>
      </c>
      <c r="B3771" s="70">
        <f t="shared" si="480"/>
        <v>51.082147666668483</v>
      </c>
      <c r="C3771" s="70">
        <f t="shared" si="484"/>
        <v>37.671401412221698</v>
      </c>
      <c r="D3771" s="70">
        <f t="shared" si="481"/>
        <v>35.921694497356313</v>
      </c>
      <c r="E3771" s="70">
        <f t="shared" si="483"/>
        <v>37.671401412221698</v>
      </c>
      <c r="G3771" s="70">
        <f t="shared" si="485"/>
        <v>0</v>
      </c>
      <c r="H3771" s="70">
        <f>SUM(G$2085:$G3771)/($A3771-273.15)</f>
        <v>0</v>
      </c>
      <c r="I3771" s="70">
        <f t="shared" si="486"/>
        <v>0</v>
      </c>
      <c r="J3771" s="70">
        <f t="shared" si="487"/>
        <v>0</v>
      </c>
      <c r="K3771" s="70">
        <f t="shared" si="488"/>
        <v>0</v>
      </c>
      <c r="M3771" s="70">
        <f t="shared" si="489"/>
        <v>0</v>
      </c>
      <c r="N3771" s="70">
        <f>SUM($M$2085:M3771)/($A3771-273.15)</f>
        <v>0</v>
      </c>
      <c r="O3771" s="70">
        <f t="shared" si="490"/>
        <v>0</v>
      </c>
      <c r="P3771" s="70">
        <f t="shared" si="491"/>
        <v>0</v>
      </c>
      <c r="Q3771" s="70">
        <f t="shared" si="492"/>
        <v>0</v>
      </c>
      <c r="S3771" s="8" t="e">
        <f t="shared" si="493"/>
        <v>#DIV/0!</v>
      </c>
      <c r="U3771" s="8">
        <f t="shared" si="482"/>
        <v>36.012647093687171</v>
      </c>
      <c r="V3771" s="8">
        <f t="shared" si="494"/>
        <v>0</v>
      </c>
      <c r="W3771" s="70">
        <f>SUM($V$2085:V3771)/($A3771-273.15)</f>
        <v>0</v>
      </c>
      <c r="X3771" s="70">
        <f t="shared" si="495"/>
        <v>0</v>
      </c>
      <c r="Y3771" s="70">
        <f t="shared" si="496"/>
        <v>0</v>
      </c>
    </row>
    <row r="3772" spans="1:25" s="8" customFormat="1" x14ac:dyDescent="0.25">
      <c r="A3772" s="70">
        <f t="shared" si="497"/>
        <v>1961.15</v>
      </c>
      <c r="B3772" s="70">
        <f t="shared" si="480"/>
        <v>51.088913584443183</v>
      </c>
      <c r="C3772" s="70">
        <f t="shared" si="484"/>
        <v>37.674157550626987</v>
      </c>
      <c r="D3772" s="70">
        <f t="shared" si="481"/>
        <v>35.923407359421361</v>
      </c>
      <c r="E3772" s="70">
        <f t="shared" si="483"/>
        <v>37.674157550626987</v>
      </c>
      <c r="G3772" s="70">
        <f t="shared" si="485"/>
        <v>0</v>
      </c>
      <c r="H3772" s="70">
        <f>SUM(G$2085:$G3772)/($A3772-273.15)</f>
        <v>0</v>
      </c>
      <c r="I3772" s="70">
        <f t="shared" si="486"/>
        <v>0</v>
      </c>
      <c r="J3772" s="70">
        <f t="shared" si="487"/>
        <v>0</v>
      </c>
      <c r="K3772" s="70">
        <f t="shared" si="488"/>
        <v>0</v>
      </c>
      <c r="M3772" s="70">
        <f t="shared" si="489"/>
        <v>0</v>
      </c>
      <c r="N3772" s="70">
        <f>SUM($M$2085:M3772)/($A3772-273.15)</f>
        <v>0</v>
      </c>
      <c r="O3772" s="70">
        <f t="shared" si="490"/>
        <v>0</v>
      </c>
      <c r="P3772" s="70">
        <f t="shared" si="491"/>
        <v>0</v>
      </c>
      <c r="Q3772" s="70">
        <f t="shared" si="492"/>
        <v>0</v>
      </c>
      <c r="S3772" s="8" t="e">
        <f t="shared" si="493"/>
        <v>#DIV/0!</v>
      </c>
      <c r="U3772" s="8">
        <f t="shared" si="482"/>
        <v>36.014280671057513</v>
      </c>
      <c r="V3772" s="8">
        <f t="shared" si="494"/>
        <v>0</v>
      </c>
      <c r="W3772" s="70">
        <f>SUM($V$2085:V3772)/($A3772-273.15)</f>
        <v>0</v>
      </c>
      <c r="X3772" s="70">
        <f t="shared" si="495"/>
        <v>0</v>
      </c>
      <c r="Y3772" s="70">
        <f t="shared" si="496"/>
        <v>0</v>
      </c>
    </row>
    <row r="3773" spans="1:25" s="8" customFormat="1" x14ac:dyDescent="0.25">
      <c r="A3773" s="70">
        <f t="shared" si="497"/>
        <v>1962.15</v>
      </c>
      <c r="B3773" s="70">
        <f t="shared" si="480"/>
        <v>51.095671833092929</v>
      </c>
      <c r="C3773" s="70">
        <f t="shared" si="484"/>
        <v>37.676912803109062</v>
      </c>
      <c r="D3773" s="70">
        <f t="shared" si="481"/>
        <v>35.92511799919216</v>
      </c>
      <c r="E3773" s="70">
        <f t="shared" si="483"/>
        <v>37.676912803109062</v>
      </c>
      <c r="G3773" s="70">
        <f t="shared" si="485"/>
        <v>0</v>
      </c>
      <c r="H3773" s="70">
        <f>SUM(G$2085:$G3773)/($A3773-273.15)</f>
        <v>0</v>
      </c>
      <c r="I3773" s="70">
        <f t="shared" si="486"/>
        <v>0</v>
      </c>
      <c r="J3773" s="70">
        <f t="shared" si="487"/>
        <v>0</v>
      </c>
      <c r="K3773" s="70">
        <f t="shared" si="488"/>
        <v>0</v>
      </c>
      <c r="M3773" s="70">
        <f t="shared" si="489"/>
        <v>0</v>
      </c>
      <c r="N3773" s="70">
        <f>SUM($M$2085:M3773)/($A3773-273.15)</f>
        <v>0</v>
      </c>
      <c r="O3773" s="70">
        <f t="shared" si="490"/>
        <v>0</v>
      </c>
      <c r="P3773" s="70">
        <f t="shared" si="491"/>
        <v>0</v>
      </c>
      <c r="Q3773" s="70">
        <f t="shared" si="492"/>
        <v>0</v>
      </c>
      <c r="S3773" s="8" t="e">
        <f t="shared" si="493"/>
        <v>#DIV/0!</v>
      </c>
      <c r="U3773" s="8">
        <f t="shared" si="482"/>
        <v>36.015913041067201</v>
      </c>
      <c r="V3773" s="8">
        <f t="shared" si="494"/>
        <v>0</v>
      </c>
      <c r="W3773" s="70">
        <f>SUM($V$2085:V3773)/($A3773-273.15)</f>
        <v>0</v>
      </c>
      <c r="X3773" s="70">
        <f t="shared" si="495"/>
        <v>0</v>
      </c>
      <c r="Y3773" s="70">
        <f t="shared" si="496"/>
        <v>0</v>
      </c>
    </row>
    <row r="3774" spans="1:25" s="8" customFormat="1" x14ac:dyDescent="0.25">
      <c r="A3774" s="70">
        <f t="shared" si="497"/>
        <v>1963.15</v>
      </c>
      <c r="B3774" s="70">
        <f t="shared" si="480"/>
        <v>51.102422427506596</v>
      </c>
      <c r="C3774" s="70">
        <f t="shared" si="484"/>
        <v>37.679667169904064</v>
      </c>
      <c r="D3774" s="70">
        <f t="shared" si="481"/>
        <v>35.926826421195564</v>
      </c>
      <c r="E3774" s="70">
        <f t="shared" si="483"/>
        <v>37.679667169904064</v>
      </c>
      <c r="G3774" s="70">
        <f t="shared" si="485"/>
        <v>0</v>
      </c>
      <c r="H3774" s="70">
        <f>SUM(G$2085:$G3774)/($A3774-273.15)</f>
        <v>0</v>
      </c>
      <c r="I3774" s="70">
        <f t="shared" si="486"/>
        <v>0</v>
      </c>
      <c r="J3774" s="70">
        <f t="shared" si="487"/>
        <v>0</v>
      </c>
      <c r="K3774" s="70">
        <f t="shared" si="488"/>
        <v>0</v>
      </c>
      <c r="M3774" s="70">
        <f t="shared" si="489"/>
        <v>0</v>
      </c>
      <c r="N3774" s="70">
        <f>SUM($M$2085:M3774)/($A3774-273.15)</f>
        <v>0</v>
      </c>
      <c r="O3774" s="70">
        <f t="shared" si="490"/>
        <v>0</v>
      </c>
      <c r="P3774" s="70">
        <f t="shared" si="491"/>
        <v>0</v>
      </c>
      <c r="Q3774" s="70">
        <f t="shared" si="492"/>
        <v>0</v>
      </c>
      <c r="S3774" s="8" t="e">
        <f t="shared" si="493"/>
        <v>#DIV/0!</v>
      </c>
      <c r="U3774" s="8">
        <f t="shared" si="482"/>
        <v>36.017544205230493</v>
      </c>
      <c r="V3774" s="8">
        <f t="shared" si="494"/>
        <v>0</v>
      </c>
      <c r="W3774" s="70">
        <f>SUM($V$2085:V3774)/($A3774-273.15)</f>
        <v>0</v>
      </c>
      <c r="X3774" s="70">
        <f t="shared" si="495"/>
        <v>0</v>
      </c>
      <c r="Y3774" s="70">
        <f t="shared" si="496"/>
        <v>0</v>
      </c>
    </row>
    <row r="3775" spans="1:25" s="8" customFormat="1" x14ac:dyDescent="0.25">
      <c r="A3775" s="70">
        <f t="shared" si="497"/>
        <v>1964.15</v>
      </c>
      <c r="B3775" s="70">
        <f t="shared" si="480"/>
        <v>51.109165382535117</v>
      </c>
      <c r="C3775" s="70">
        <f t="shared" si="484"/>
        <v>37.682420651247526</v>
      </c>
      <c r="D3775" s="70">
        <f t="shared" si="481"/>
        <v>35.928532629946929</v>
      </c>
      <c r="E3775" s="70">
        <f t="shared" si="483"/>
        <v>37.682420651247526</v>
      </c>
      <c r="G3775" s="70">
        <f t="shared" si="485"/>
        <v>0</v>
      </c>
      <c r="H3775" s="70">
        <f>SUM(G$2085:$G3775)/($A3775-273.15)</f>
        <v>0</v>
      </c>
      <c r="I3775" s="70">
        <f t="shared" si="486"/>
        <v>0</v>
      </c>
      <c r="J3775" s="70">
        <f t="shared" si="487"/>
        <v>0</v>
      </c>
      <c r="K3775" s="70">
        <f t="shared" si="488"/>
        <v>0</v>
      </c>
      <c r="M3775" s="70">
        <f t="shared" si="489"/>
        <v>0</v>
      </c>
      <c r="N3775" s="70">
        <f>SUM($M$2085:M3775)/($A3775-273.15)</f>
        <v>0</v>
      </c>
      <c r="O3775" s="70">
        <f t="shared" si="490"/>
        <v>0</v>
      </c>
      <c r="P3775" s="70">
        <f t="shared" si="491"/>
        <v>0</v>
      </c>
      <c r="Q3775" s="70">
        <f t="shared" si="492"/>
        <v>0</v>
      </c>
      <c r="S3775" s="8" t="e">
        <f t="shared" si="493"/>
        <v>#DIV/0!</v>
      </c>
      <c r="U3775" s="8">
        <f t="shared" si="482"/>
        <v>36.019174165057748</v>
      </c>
      <c r="V3775" s="8">
        <f t="shared" si="494"/>
        <v>0</v>
      </c>
      <c r="W3775" s="70">
        <f>SUM($V$2085:V3775)/($A3775-273.15)</f>
        <v>0</v>
      </c>
      <c r="X3775" s="70">
        <f t="shared" si="495"/>
        <v>0</v>
      </c>
      <c r="Y3775" s="70">
        <f t="shared" si="496"/>
        <v>0</v>
      </c>
    </row>
    <row r="3776" spans="1:25" s="8" customFormat="1" x14ac:dyDescent="0.25">
      <c r="A3776" s="70">
        <f t="shared" si="497"/>
        <v>1965.15</v>
      </c>
      <c r="B3776" s="70">
        <f t="shared" si="480"/>
        <v>51.115900712991696</v>
      </c>
      <c r="C3776" s="70">
        <f t="shared" si="484"/>
        <v>37.685173247374387</v>
      </c>
      <c r="D3776" s="70">
        <f t="shared" si="481"/>
        <v>35.930236629950095</v>
      </c>
      <c r="E3776" s="70">
        <f t="shared" si="483"/>
        <v>37.685173247374387</v>
      </c>
      <c r="G3776" s="70">
        <f t="shared" si="485"/>
        <v>0</v>
      </c>
      <c r="H3776" s="70">
        <f>SUM(G$2085:$G3776)/($A3776-273.15)</f>
        <v>0</v>
      </c>
      <c r="I3776" s="70">
        <f t="shared" si="486"/>
        <v>0</v>
      </c>
      <c r="J3776" s="70">
        <f t="shared" si="487"/>
        <v>0</v>
      </c>
      <c r="K3776" s="70">
        <f t="shared" si="488"/>
        <v>0</v>
      </c>
      <c r="M3776" s="70">
        <f t="shared" si="489"/>
        <v>0</v>
      </c>
      <c r="N3776" s="70">
        <f>SUM($M$2085:M3776)/($A3776-273.15)</f>
        <v>0</v>
      </c>
      <c r="O3776" s="70">
        <f t="shared" si="490"/>
        <v>0</v>
      </c>
      <c r="P3776" s="70">
        <f t="shared" si="491"/>
        <v>0</v>
      </c>
      <c r="Q3776" s="70">
        <f t="shared" si="492"/>
        <v>0</v>
      </c>
      <c r="S3776" s="8" t="e">
        <f t="shared" si="493"/>
        <v>#DIV/0!</v>
      </c>
      <c r="U3776" s="8">
        <f t="shared" si="482"/>
        <v>36.02080292205553</v>
      </c>
      <c r="V3776" s="8">
        <f t="shared" si="494"/>
        <v>0</v>
      </c>
      <c r="W3776" s="70">
        <f>SUM($V$2085:V3776)/($A3776-273.15)</f>
        <v>0</v>
      </c>
      <c r="X3776" s="70">
        <f t="shared" si="495"/>
        <v>0</v>
      </c>
      <c r="Y3776" s="70">
        <f t="shared" si="496"/>
        <v>0</v>
      </c>
    </row>
    <row r="3777" spans="1:25" s="8" customFormat="1" x14ac:dyDescent="0.25">
      <c r="A3777" s="70">
        <f t="shared" si="497"/>
        <v>1966.15</v>
      </c>
      <c r="B3777" s="70">
        <f t="shared" si="480"/>
        <v>51.122628433651848</v>
      </c>
      <c r="C3777" s="70">
        <f t="shared" si="484"/>
        <v>37.687924958518991</v>
      </c>
      <c r="D3777" s="70">
        <f t="shared" si="481"/>
        <v>35.931938425697489</v>
      </c>
      <c r="E3777" s="70">
        <f t="shared" si="483"/>
        <v>37.687924958518991</v>
      </c>
      <c r="G3777" s="70">
        <f t="shared" si="485"/>
        <v>0</v>
      </c>
      <c r="H3777" s="70">
        <f>SUM(G$2085:$G3777)/($A3777-273.15)</f>
        <v>0</v>
      </c>
      <c r="I3777" s="70">
        <f t="shared" si="486"/>
        <v>0</v>
      </c>
      <c r="J3777" s="70">
        <f t="shared" si="487"/>
        <v>0</v>
      </c>
      <c r="K3777" s="70">
        <f t="shared" si="488"/>
        <v>0</v>
      </c>
      <c r="M3777" s="70">
        <f t="shared" si="489"/>
        <v>0</v>
      </c>
      <c r="N3777" s="70">
        <f>SUM($M$2085:M3777)/($A3777-273.15)</f>
        <v>0</v>
      </c>
      <c r="O3777" s="70">
        <f t="shared" si="490"/>
        <v>0</v>
      </c>
      <c r="P3777" s="70">
        <f t="shared" si="491"/>
        <v>0</v>
      </c>
      <c r="Q3777" s="70">
        <f t="shared" si="492"/>
        <v>0</v>
      </c>
      <c r="S3777" s="8" t="e">
        <f t="shared" si="493"/>
        <v>#DIV/0!</v>
      </c>
      <c r="U3777" s="8">
        <f t="shared" si="482"/>
        <v>36.022430477726566</v>
      </c>
      <c r="V3777" s="8">
        <f t="shared" si="494"/>
        <v>0</v>
      </c>
      <c r="W3777" s="70">
        <f>SUM($V$2085:V3777)/($A3777-273.15)</f>
        <v>0</v>
      </c>
      <c r="X3777" s="70">
        <f t="shared" si="495"/>
        <v>0</v>
      </c>
      <c r="Y3777" s="70">
        <f t="shared" si="496"/>
        <v>0</v>
      </c>
    </row>
    <row r="3778" spans="1:25" s="8" customFormat="1" x14ac:dyDescent="0.25">
      <c r="A3778" s="70">
        <f t="shared" si="497"/>
        <v>1967.15</v>
      </c>
      <c r="B3778" s="70">
        <f t="shared" si="480"/>
        <v>51.129348559253543</v>
      </c>
      <c r="C3778" s="70">
        <f t="shared" si="484"/>
        <v>37.690675784915079</v>
      </c>
      <c r="D3778" s="70">
        <f t="shared" si="481"/>
        <v>35.933638021670085</v>
      </c>
      <c r="E3778" s="70">
        <f t="shared" si="483"/>
        <v>37.690675784915079</v>
      </c>
      <c r="G3778" s="70">
        <f t="shared" si="485"/>
        <v>0</v>
      </c>
      <c r="H3778" s="70">
        <f>SUM(G$2085:$G3778)/($A3778-273.15)</f>
        <v>0</v>
      </c>
      <c r="I3778" s="70">
        <f t="shared" si="486"/>
        <v>0</v>
      </c>
      <c r="J3778" s="70">
        <f t="shared" si="487"/>
        <v>0</v>
      </c>
      <c r="K3778" s="70">
        <f t="shared" si="488"/>
        <v>0</v>
      </c>
      <c r="M3778" s="70">
        <f t="shared" si="489"/>
        <v>0</v>
      </c>
      <c r="N3778" s="70">
        <f>SUM($M$2085:M3778)/($A3778-273.15)</f>
        <v>0</v>
      </c>
      <c r="O3778" s="70">
        <f t="shared" si="490"/>
        <v>0</v>
      </c>
      <c r="P3778" s="70">
        <f t="shared" si="491"/>
        <v>0</v>
      </c>
      <c r="Q3778" s="70">
        <f t="shared" si="492"/>
        <v>0</v>
      </c>
      <c r="S3778" s="8" t="e">
        <f t="shared" si="493"/>
        <v>#DIV/0!</v>
      </c>
      <c r="U3778" s="8">
        <f t="shared" si="482"/>
        <v>36.02405683356973</v>
      </c>
      <c r="V3778" s="8">
        <f t="shared" si="494"/>
        <v>0</v>
      </c>
      <c r="W3778" s="70">
        <f>SUM($V$2085:V3778)/($A3778-273.15)</f>
        <v>0</v>
      </c>
      <c r="X3778" s="70">
        <f t="shared" si="495"/>
        <v>0</v>
      </c>
      <c r="Y3778" s="70">
        <f t="shared" si="496"/>
        <v>0</v>
      </c>
    </row>
    <row r="3779" spans="1:25" s="8" customFormat="1" x14ac:dyDescent="0.25">
      <c r="A3779" s="70">
        <f t="shared" si="497"/>
        <v>1968.15</v>
      </c>
      <c r="B3779" s="70">
        <f t="shared" si="480"/>
        <v>51.136061104497351</v>
      </c>
      <c r="C3779" s="70">
        <f t="shared" si="484"/>
        <v>37.693425726795802</v>
      </c>
      <c r="D3779" s="70">
        <f t="shared" si="481"/>
        <v>35.935335422337495</v>
      </c>
      <c r="E3779" s="70">
        <f t="shared" si="483"/>
        <v>37.693425726795802</v>
      </c>
      <c r="G3779" s="70">
        <f t="shared" si="485"/>
        <v>0</v>
      </c>
      <c r="H3779" s="70">
        <f>SUM(G$2085:$G3779)/($A3779-273.15)</f>
        <v>0</v>
      </c>
      <c r="I3779" s="70">
        <f t="shared" si="486"/>
        <v>0</v>
      </c>
      <c r="J3779" s="70">
        <f t="shared" si="487"/>
        <v>0</v>
      </c>
      <c r="K3779" s="70">
        <f t="shared" si="488"/>
        <v>0</v>
      </c>
      <c r="M3779" s="70">
        <f t="shared" si="489"/>
        <v>0</v>
      </c>
      <c r="N3779" s="70">
        <f>SUM($M$2085:M3779)/($A3779-273.15)</f>
        <v>0</v>
      </c>
      <c r="O3779" s="70">
        <f t="shared" si="490"/>
        <v>0</v>
      </c>
      <c r="P3779" s="70">
        <f t="shared" si="491"/>
        <v>0</v>
      </c>
      <c r="Q3779" s="70">
        <f t="shared" si="492"/>
        <v>0</v>
      </c>
      <c r="S3779" s="8" t="e">
        <f t="shared" si="493"/>
        <v>#DIV/0!</v>
      </c>
      <c r="U3779" s="8">
        <f t="shared" si="482"/>
        <v>36.025681991080127</v>
      </c>
      <c r="V3779" s="8">
        <f t="shared" si="494"/>
        <v>0</v>
      </c>
      <c r="W3779" s="70">
        <f>SUM($V$2085:V3779)/($A3779-273.15)</f>
        <v>0</v>
      </c>
      <c r="X3779" s="70">
        <f t="shared" si="495"/>
        <v>0</v>
      </c>
      <c r="Y3779" s="70">
        <f t="shared" si="496"/>
        <v>0</v>
      </c>
    </row>
    <row r="3780" spans="1:25" s="8" customFormat="1" x14ac:dyDescent="0.25">
      <c r="A3780" s="70">
        <f t="shared" si="497"/>
        <v>1969.15</v>
      </c>
      <c r="B3780" s="70">
        <f t="shared" si="480"/>
        <v>51.142766084046464</v>
      </c>
      <c r="C3780" s="70">
        <f t="shared" si="484"/>
        <v>37.696174784393719</v>
      </c>
      <c r="D3780" s="70">
        <f t="shared" si="481"/>
        <v>35.937030632157992</v>
      </c>
      <c r="E3780" s="70">
        <f t="shared" si="483"/>
        <v>37.696174784393719</v>
      </c>
      <c r="G3780" s="70">
        <f t="shared" si="485"/>
        <v>0</v>
      </c>
      <c r="H3780" s="70">
        <f>SUM(G$2085:$G3780)/($A3780-273.15)</f>
        <v>0</v>
      </c>
      <c r="I3780" s="70">
        <f t="shared" si="486"/>
        <v>0</v>
      </c>
      <c r="J3780" s="70">
        <f t="shared" si="487"/>
        <v>0</v>
      </c>
      <c r="K3780" s="70">
        <f t="shared" si="488"/>
        <v>0</v>
      </c>
      <c r="M3780" s="70">
        <f t="shared" si="489"/>
        <v>0</v>
      </c>
      <c r="N3780" s="70">
        <f>SUM($M$2085:M3780)/($A3780-273.15)</f>
        <v>0</v>
      </c>
      <c r="O3780" s="70">
        <f t="shared" si="490"/>
        <v>0</v>
      </c>
      <c r="P3780" s="70">
        <f t="shared" si="491"/>
        <v>0</v>
      </c>
      <c r="Q3780" s="70">
        <f t="shared" si="492"/>
        <v>0</v>
      </c>
      <c r="S3780" s="8" t="e">
        <f t="shared" si="493"/>
        <v>#DIV/0!</v>
      </c>
      <c r="U3780" s="8">
        <f t="shared" si="482"/>
        <v>36.027305951749057</v>
      </c>
      <c r="V3780" s="8">
        <f t="shared" si="494"/>
        <v>0</v>
      </c>
      <c r="W3780" s="70">
        <f>SUM($V$2085:V3780)/($A3780-273.15)</f>
        <v>0</v>
      </c>
      <c r="X3780" s="70">
        <f t="shared" si="495"/>
        <v>0</v>
      </c>
      <c r="Y3780" s="70">
        <f t="shared" si="496"/>
        <v>0</v>
      </c>
    </row>
    <row r="3781" spans="1:25" s="8" customFormat="1" x14ac:dyDescent="0.25">
      <c r="A3781" s="70">
        <f t="shared" si="497"/>
        <v>1970.15</v>
      </c>
      <c r="B3781" s="70">
        <f t="shared" si="480"/>
        <v>51.14946351252695</v>
      </c>
      <c r="C3781" s="70">
        <f t="shared" si="484"/>
        <v>37.698922957940802</v>
      </c>
      <c r="D3781" s="70">
        <f t="shared" si="481"/>
        <v>35.938723655578521</v>
      </c>
      <c r="E3781" s="70">
        <f t="shared" si="483"/>
        <v>37.698922957940802</v>
      </c>
      <c r="G3781" s="70">
        <f t="shared" si="485"/>
        <v>0</v>
      </c>
      <c r="H3781" s="70">
        <f>SUM(G$2085:$G3781)/($A3781-273.15)</f>
        <v>0</v>
      </c>
      <c r="I3781" s="70">
        <f t="shared" si="486"/>
        <v>0</v>
      </c>
      <c r="J3781" s="70">
        <f t="shared" si="487"/>
        <v>0</v>
      </c>
      <c r="K3781" s="70">
        <f t="shared" si="488"/>
        <v>0</v>
      </c>
      <c r="M3781" s="70">
        <f t="shared" si="489"/>
        <v>0</v>
      </c>
      <c r="N3781" s="70">
        <f>SUM($M$2085:M3781)/($A3781-273.15)</f>
        <v>0</v>
      </c>
      <c r="O3781" s="70">
        <f t="shared" si="490"/>
        <v>0</v>
      </c>
      <c r="P3781" s="70">
        <f t="shared" si="491"/>
        <v>0</v>
      </c>
      <c r="Q3781" s="70">
        <f t="shared" si="492"/>
        <v>0</v>
      </c>
      <c r="S3781" s="8" t="e">
        <f t="shared" si="493"/>
        <v>#DIV/0!</v>
      </c>
      <c r="U3781" s="8">
        <f t="shared" si="482"/>
        <v>36.028928717064019</v>
      </c>
      <c r="V3781" s="8">
        <f t="shared" si="494"/>
        <v>0</v>
      </c>
      <c r="W3781" s="70">
        <f>SUM($V$2085:V3781)/($A3781-273.15)</f>
        <v>0</v>
      </c>
      <c r="X3781" s="70">
        <f t="shared" si="495"/>
        <v>0</v>
      </c>
      <c r="Y3781" s="70">
        <f t="shared" si="496"/>
        <v>0</v>
      </c>
    </row>
    <row r="3782" spans="1:25" s="8" customFormat="1" x14ac:dyDescent="0.25">
      <c r="A3782" s="70">
        <f t="shared" si="497"/>
        <v>1971.15</v>
      </c>
      <c r="B3782" s="70">
        <f t="shared" si="480"/>
        <v>51.156153404527721</v>
      </c>
      <c r="C3782" s="70">
        <f t="shared" si="484"/>
        <v>37.701670247668439</v>
      </c>
      <c r="D3782" s="70">
        <f t="shared" si="481"/>
        <v>35.940414497034766</v>
      </c>
      <c r="E3782" s="70">
        <f t="shared" si="483"/>
        <v>37.701670247668439</v>
      </c>
      <c r="G3782" s="70">
        <f t="shared" si="485"/>
        <v>0</v>
      </c>
      <c r="H3782" s="70">
        <f>SUM(G$2085:$G3782)/($A3782-273.15)</f>
        <v>0</v>
      </c>
      <c r="I3782" s="70">
        <f t="shared" si="486"/>
        <v>0</v>
      </c>
      <c r="J3782" s="70">
        <f t="shared" si="487"/>
        <v>0</v>
      </c>
      <c r="K3782" s="70">
        <f t="shared" si="488"/>
        <v>0</v>
      </c>
      <c r="M3782" s="70">
        <f t="shared" si="489"/>
        <v>0</v>
      </c>
      <c r="N3782" s="70">
        <f>SUM($M$2085:M3782)/($A3782-273.15)</f>
        <v>0</v>
      </c>
      <c r="O3782" s="70">
        <f t="shared" si="490"/>
        <v>0</v>
      </c>
      <c r="P3782" s="70">
        <f t="shared" si="491"/>
        <v>0</v>
      </c>
      <c r="Q3782" s="70">
        <f t="shared" si="492"/>
        <v>0</v>
      </c>
      <c r="S3782" s="8" t="e">
        <f t="shared" si="493"/>
        <v>#DIV/0!</v>
      </c>
      <c r="U3782" s="8">
        <f t="shared" si="482"/>
        <v>36.030550288508771</v>
      </c>
      <c r="V3782" s="8">
        <f t="shared" si="494"/>
        <v>0</v>
      </c>
      <c r="W3782" s="70">
        <f>SUM($V$2085:V3782)/($A3782-273.15)</f>
        <v>0</v>
      </c>
      <c r="X3782" s="70">
        <f t="shared" si="495"/>
        <v>0</v>
      </c>
      <c r="Y3782" s="70">
        <f t="shared" si="496"/>
        <v>0</v>
      </c>
    </row>
    <row r="3783" spans="1:25" s="8" customFormat="1" x14ac:dyDescent="0.25">
      <c r="A3783" s="70">
        <f t="shared" si="497"/>
        <v>1972.15</v>
      </c>
      <c r="B3783" s="70">
        <f t="shared" si="480"/>
        <v>51.162835774600737</v>
      </c>
      <c r="C3783" s="70">
        <f t="shared" si="484"/>
        <v>37.704416653807421</v>
      </c>
      <c r="D3783" s="70">
        <f t="shared" si="481"/>
        <v>35.942103160951149</v>
      </c>
      <c r="E3783" s="70">
        <f t="shared" si="483"/>
        <v>37.704416653807421</v>
      </c>
      <c r="G3783" s="70">
        <f t="shared" si="485"/>
        <v>0</v>
      </c>
      <c r="H3783" s="70">
        <f>SUM(G$2085:$G3783)/($A3783-273.15)</f>
        <v>0</v>
      </c>
      <c r="I3783" s="70">
        <f t="shared" si="486"/>
        <v>0</v>
      </c>
      <c r="J3783" s="70">
        <f t="shared" si="487"/>
        <v>0</v>
      </c>
      <c r="K3783" s="70">
        <f t="shared" si="488"/>
        <v>0</v>
      </c>
      <c r="M3783" s="70">
        <f t="shared" si="489"/>
        <v>0</v>
      </c>
      <c r="N3783" s="70">
        <f>SUM($M$2085:M3783)/($A3783-273.15)</f>
        <v>0</v>
      </c>
      <c r="O3783" s="70">
        <f t="shared" si="490"/>
        <v>0</v>
      </c>
      <c r="P3783" s="70">
        <f t="shared" si="491"/>
        <v>0</v>
      </c>
      <c r="Q3783" s="70">
        <f t="shared" si="492"/>
        <v>0</v>
      </c>
      <c r="S3783" s="8" t="e">
        <f t="shared" si="493"/>
        <v>#DIV/0!</v>
      </c>
      <c r="U3783" s="8">
        <f t="shared" si="482"/>
        <v>36.032170667563271</v>
      </c>
      <c r="V3783" s="8">
        <f t="shared" si="494"/>
        <v>0</v>
      </c>
      <c r="W3783" s="70">
        <f>SUM($V$2085:V3783)/($A3783-273.15)</f>
        <v>0</v>
      </c>
      <c r="X3783" s="70">
        <f t="shared" si="495"/>
        <v>0</v>
      </c>
      <c r="Y3783" s="70">
        <f t="shared" si="496"/>
        <v>0</v>
      </c>
    </row>
    <row r="3784" spans="1:25" s="8" customFormat="1" x14ac:dyDescent="0.25">
      <c r="A3784" s="70">
        <f t="shared" si="497"/>
        <v>1973.15</v>
      </c>
      <c r="B3784" s="70">
        <f t="shared" si="480"/>
        <v>51.169510637261077</v>
      </c>
      <c r="C3784" s="70">
        <f t="shared" si="484"/>
        <v>37.70716217658795</v>
      </c>
      <c r="D3784" s="70">
        <f t="shared" si="481"/>
        <v>35.943789651740893</v>
      </c>
      <c r="E3784" s="70">
        <f t="shared" si="483"/>
        <v>37.70716217658795</v>
      </c>
      <c r="G3784" s="70">
        <f t="shared" si="485"/>
        <v>0</v>
      </c>
      <c r="H3784" s="70">
        <f>SUM(G$2085:$G3784)/($A3784-273.15)</f>
        <v>0</v>
      </c>
      <c r="I3784" s="70">
        <f t="shared" si="486"/>
        <v>0</v>
      </c>
      <c r="J3784" s="70">
        <f t="shared" si="487"/>
        <v>0</v>
      </c>
      <c r="K3784" s="70">
        <f t="shared" si="488"/>
        <v>0</v>
      </c>
      <c r="M3784" s="70">
        <f t="shared" si="489"/>
        <v>0</v>
      </c>
      <c r="N3784" s="70">
        <f>SUM($M$2085:M3784)/($A3784-273.15)</f>
        <v>0</v>
      </c>
      <c r="O3784" s="70">
        <f t="shared" si="490"/>
        <v>0</v>
      </c>
      <c r="P3784" s="70">
        <f t="shared" si="491"/>
        <v>0</v>
      </c>
      <c r="Q3784" s="70">
        <f t="shared" si="492"/>
        <v>0</v>
      </c>
      <c r="S3784" s="8" t="e">
        <f t="shared" si="493"/>
        <v>#DIV/0!</v>
      </c>
      <c r="U3784" s="8">
        <f t="shared" si="482"/>
        <v>36.033789855703759</v>
      </c>
      <c r="V3784" s="8">
        <f t="shared" si="494"/>
        <v>0</v>
      </c>
      <c r="W3784" s="70">
        <f>SUM($V$2085:V3784)/($A3784-273.15)</f>
        <v>0</v>
      </c>
      <c r="X3784" s="70">
        <f t="shared" si="495"/>
        <v>0</v>
      </c>
      <c r="Y3784" s="70">
        <f t="shared" si="496"/>
        <v>0</v>
      </c>
    </row>
    <row r="3785" spans="1:25" s="8" customFormat="1" x14ac:dyDescent="0.25">
      <c r="A3785" s="70">
        <f t="shared" si="497"/>
        <v>1974.15</v>
      </c>
      <c r="B3785" s="70">
        <f t="shared" si="480"/>
        <v>51.17617800698708</v>
      </c>
      <c r="C3785" s="70">
        <f t="shared" si="484"/>
        <v>37.709906816239673</v>
      </c>
      <c r="D3785" s="70">
        <f t="shared" si="481"/>
        <v>35.94547397380606</v>
      </c>
      <c r="E3785" s="70">
        <f t="shared" si="483"/>
        <v>37.709906816239673</v>
      </c>
      <c r="G3785" s="70">
        <f t="shared" si="485"/>
        <v>0</v>
      </c>
      <c r="H3785" s="70">
        <f>SUM(G$2085:$G3785)/($A3785-273.15)</f>
        <v>0</v>
      </c>
      <c r="I3785" s="70">
        <f t="shared" si="486"/>
        <v>0</v>
      </c>
      <c r="J3785" s="70">
        <f t="shared" si="487"/>
        <v>0</v>
      </c>
      <c r="K3785" s="70">
        <f t="shared" si="488"/>
        <v>0</v>
      </c>
      <c r="M3785" s="70">
        <f t="shared" si="489"/>
        <v>0</v>
      </c>
      <c r="N3785" s="70">
        <f>SUM($M$2085:M3785)/($A3785-273.15)</f>
        <v>0</v>
      </c>
      <c r="O3785" s="70">
        <f t="shared" si="490"/>
        <v>0</v>
      </c>
      <c r="P3785" s="70">
        <f t="shared" si="491"/>
        <v>0</v>
      </c>
      <c r="Q3785" s="70">
        <f t="shared" si="492"/>
        <v>0</v>
      </c>
      <c r="S3785" s="8" t="e">
        <f t="shared" si="493"/>
        <v>#DIV/0!</v>
      </c>
      <c r="U3785" s="8">
        <f t="shared" si="482"/>
        <v>36.035407854402727</v>
      </c>
      <c r="V3785" s="8">
        <f t="shared" si="494"/>
        <v>0</v>
      </c>
      <c r="W3785" s="70">
        <f>SUM($V$2085:V3785)/($A3785-273.15)</f>
        <v>0</v>
      </c>
      <c r="X3785" s="70">
        <f t="shared" si="495"/>
        <v>0</v>
      </c>
      <c r="Y3785" s="70">
        <f t="shared" si="496"/>
        <v>0</v>
      </c>
    </row>
    <row r="3786" spans="1:25" s="8" customFormat="1" x14ac:dyDescent="0.25">
      <c r="A3786" s="70">
        <f t="shared" si="497"/>
        <v>1975.15</v>
      </c>
      <c r="B3786" s="70">
        <f t="shared" si="480"/>
        <v>51.182837898220455</v>
      </c>
      <c r="C3786" s="70">
        <f t="shared" si="484"/>
        <v>37.712650572991613</v>
      </c>
      <c r="D3786" s="70">
        <f t="shared" si="481"/>
        <v>35.947156131537547</v>
      </c>
      <c r="E3786" s="70">
        <f t="shared" si="483"/>
        <v>37.712650572991613</v>
      </c>
      <c r="G3786" s="70">
        <f t="shared" si="485"/>
        <v>0</v>
      </c>
      <c r="H3786" s="70">
        <f>SUM(G$2085:$G3786)/($A3786-273.15)</f>
        <v>0</v>
      </c>
      <c r="I3786" s="70">
        <f t="shared" si="486"/>
        <v>0</v>
      </c>
      <c r="J3786" s="70">
        <f t="shared" si="487"/>
        <v>0</v>
      </c>
      <c r="K3786" s="70">
        <f t="shared" si="488"/>
        <v>0</v>
      </c>
      <c r="M3786" s="70">
        <f t="shared" si="489"/>
        <v>0</v>
      </c>
      <c r="N3786" s="70">
        <f>SUM($M$2085:M3786)/($A3786-273.15)</f>
        <v>0</v>
      </c>
      <c r="O3786" s="70">
        <f t="shared" si="490"/>
        <v>0</v>
      </c>
      <c r="P3786" s="70">
        <f t="shared" si="491"/>
        <v>0</v>
      </c>
      <c r="Q3786" s="70">
        <f t="shared" si="492"/>
        <v>0</v>
      </c>
      <c r="S3786" s="8" t="e">
        <f t="shared" si="493"/>
        <v>#DIV/0!</v>
      </c>
      <c r="U3786" s="8">
        <f t="shared" si="482"/>
        <v>36.037024665128946</v>
      </c>
      <c r="V3786" s="8">
        <f t="shared" si="494"/>
        <v>0</v>
      </c>
      <c r="W3786" s="70">
        <f>SUM($V$2085:V3786)/($A3786-273.15)</f>
        <v>0</v>
      </c>
      <c r="X3786" s="70">
        <f t="shared" si="495"/>
        <v>0</v>
      </c>
      <c r="Y3786" s="70">
        <f t="shared" si="496"/>
        <v>0</v>
      </c>
    </row>
    <row r="3787" spans="1:25" s="8" customFormat="1" x14ac:dyDescent="0.25">
      <c r="A3787" s="70">
        <f t="shared" si="497"/>
        <v>1976.15</v>
      </c>
      <c r="B3787" s="70">
        <f t="shared" si="480"/>
        <v>51.189490325366364</v>
      </c>
      <c r="C3787" s="70">
        <f t="shared" si="484"/>
        <v>37.715393447072238</v>
      </c>
      <c r="D3787" s="70">
        <f t="shared" si="481"/>
        <v>35.948836129315154</v>
      </c>
      <c r="E3787" s="70">
        <f t="shared" si="483"/>
        <v>37.715393447072238</v>
      </c>
      <c r="G3787" s="70">
        <f t="shared" si="485"/>
        <v>0</v>
      </c>
      <c r="H3787" s="70">
        <f>SUM(G$2085:$G3787)/($A3787-273.15)</f>
        <v>0</v>
      </c>
      <c r="I3787" s="70">
        <f t="shared" si="486"/>
        <v>0</v>
      </c>
      <c r="J3787" s="70">
        <f t="shared" si="487"/>
        <v>0</v>
      </c>
      <c r="K3787" s="70">
        <f t="shared" si="488"/>
        <v>0</v>
      </c>
      <c r="M3787" s="70">
        <f t="shared" si="489"/>
        <v>0</v>
      </c>
      <c r="N3787" s="70">
        <f>SUM($M$2085:M3787)/($A3787-273.15)</f>
        <v>0</v>
      </c>
      <c r="O3787" s="70">
        <f t="shared" si="490"/>
        <v>0</v>
      </c>
      <c r="P3787" s="70">
        <f t="shared" si="491"/>
        <v>0</v>
      </c>
      <c r="Q3787" s="70">
        <f t="shared" si="492"/>
        <v>0</v>
      </c>
      <c r="S3787" s="8" t="e">
        <f t="shared" si="493"/>
        <v>#DIV/0!</v>
      </c>
      <c r="U3787" s="8">
        <f t="shared" si="482"/>
        <v>36.038640289347455</v>
      </c>
      <c r="V3787" s="8">
        <f t="shared" si="494"/>
        <v>0</v>
      </c>
      <c r="W3787" s="70">
        <f>SUM($V$2085:V3787)/($A3787-273.15)</f>
        <v>0</v>
      </c>
      <c r="X3787" s="70">
        <f t="shared" si="495"/>
        <v>0</v>
      </c>
      <c r="Y3787" s="70">
        <f t="shared" si="496"/>
        <v>0</v>
      </c>
    </row>
    <row r="3788" spans="1:25" s="8" customFormat="1" x14ac:dyDescent="0.25">
      <c r="A3788" s="70">
        <f t="shared" si="497"/>
        <v>1977.15</v>
      </c>
      <c r="B3788" s="70">
        <f t="shared" si="480"/>
        <v>51.196135302793536</v>
      </c>
      <c r="C3788" s="70">
        <f t="shared" si="484"/>
        <v>37.71813543870946</v>
      </c>
      <c r="D3788" s="70">
        <f t="shared" si="481"/>
        <v>35.950513971507611</v>
      </c>
      <c r="E3788" s="70">
        <f t="shared" si="483"/>
        <v>37.71813543870946</v>
      </c>
      <c r="G3788" s="70">
        <f t="shared" si="485"/>
        <v>0</v>
      </c>
      <c r="H3788" s="70">
        <f>SUM(G$2085:$G3788)/($A3788-273.15)</f>
        <v>0</v>
      </c>
      <c r="I3788" s="70">
        <f t="shared" si="486"/>
        <v>0</v>
      </c>
      <c r="J3788" s="70">
        <f t="shared" si="487"/>
        <v>0</v>
      </c>
      <c r="K3788" s="70">
        <f t="shared" si="488"/>
        <v>0</v>
      </c>
      <c r="M3788" s="70">
        <f t="shared" si="489"/>
        <v>0</v>
      </c>
      <c r="N3788" s="70">
        <f>SUM($M$2085:M3788)/($A3788-273.15)</f>
        <v>0</v>
      </c>
      <c r="O3788" s="70">
        <f t="shared" si="490"/>
        <v>0</v>
      </c>
      <c r="P3788" s="70">
        <f t="shared" si="491"/>
        <v>0</v>
      </c>
      <c r="Q3788" s="70">
        <f t="shared" si="492"/>
        <v>0</v>
      </c>
      <c r="S3788" s="8" t="e">
        <f t="shared" si="493"/>
        <v>#DIV/0!</v>
      </c>
      <c r="U3788" s="8">
        <f t="shared" si="482"/>
        <v>36.040254728519599</v>
      </c>
      <c r="V3788" s="8">
        <f t="shared" si="494"/>
        <v>0</v>
      </c>
      <c r="W3788" s="70">
        <f>SUM($V$2085:V3788)/($A3788-273.15)</f>
        <v>0</v>
      </c>
      <c r="X3788" s="70">
        <f t="shared" si="495"/>
        <v>0</v>
      </c>
      <c r="Y3788" s="70">
        <f t="shared" si="496"/>
        <v>0</v>
      </c>
    </row>
    <row r="3789" spans="1:25" s="8" customFormat="1" x14ac:dyDescent="0.25">
      <c r="A3789" s="70">
        <f t="shared" si="497"/>
        <v>1978.15</v>
      </c>
      <c r="B3789" s="70">
        <f t="shared" si="480"/>
        <v>51.202772844834428</v>
      </c>
      <c r="C3789" s="70">
        <f t="shared" si="484"/>
        <v>37.720876548130576</v>
      </c>
      <c r="D3789" s="70">
        <f t="shared" si="481"/>
        <v>35.952189662472612</v>
      </c>
      <c r="E3789" s="70">
        <f t="shared" si="483"/>
        <v>37.720876548130576</v>
      </c>
      <c r="G3789" s="70">
        <f t="shared" si="485"/>
        <v>0</v>
      </c>
      <c r="H3789" s="70">
        <f>SUM(G$2085:$G3789)/($A3789-273.15)</f>
        <v>0</v>
      </c>
      <c r="I3789" s="70">
        <f t="shared" si="486"/>
        <v>0</v>
      </c>
      <c r="J3789" s="70">
        <f t="shared" si="487"/>
        <v>0</v>
      </c>
      <c r="K3789" s="70">
        <f t="shared" si="488"/>
        <v>0</v>
      </c>
      <c r="M3789" s="70">
        <f t="shared" si="489"/>
        <v>0</v>
      </c>
      <c r="N3789" s="70">
        <f>SUM($M$2085:M3789)/($A3789-273.15)</f>
        <v>0</v>
      </c>
      <c r="O3789" s="70">
        <f t="shared" si="490"/>
        <v>0</v>
      </c>
      <c r="P3789" s="70">
        <f t="shared" si="491"/>
        <v>0</v>
      </c>
      <c r="Q3789" s="70">
        <f t="shared" si="492"/>
        <v>0</v>
      </c>
      <c r="S3789" s="8" t="e">
        <f t="shared" si="493"/>
        <v>#DIV/0!</v>
      </c>
      <c r="U3789" s="8">
        <f t="shared" si="482"/>
        <v>36.041867984103035</v>
      </c>
      <c r="V3789" s="8">
        <f t="shared" si="494"/>
        <v>0</v>
      </c>
      <c r="W3789" s="70">
        <f>SUM($V$2085:V3789)/($A3789-273.15)</f>
        <v>0</v>
      </c>
      <c r="X3789" s="70">
        <f t="shared" si="495"/>
        <v>0</v>
      </c>
      <c r="Y3789" s="70">
        <f t="shared" si="496"/>
        <v>0</v>
      </c>
    </row>
    <row r="3790" spans="1:25" s="8" customFormat="1" x14ac:dyDescent="0.25">
      <c r="A3790" s="70">
        <f t="shared" si="497"/>
        <v>1979.15</v>
      </c>
      <c r="B3790" s="70">
        <f t="shared" si="480"/>
        <v>51.209402965785252</v>
      </c>
      <c r="C3790" s="70">
        <f t="shared" si="484"/>
        <v>37.723616775562327</v>
      </c>
      <c r="D3790" s="70">
        <f t="shared" si="481"/>
        <v>35.953863206556832</v>
      </c>
      <c r="E3790" s="70">
        <f t="shared" si="483"/>
        <v>37.723616775562327</v>
      </c>
      <c r="G3790" s="70">
        <f t="shared" si="485"/>
        <v>0</v>
      </c>
      <c r="H3790" s="70">
        <f>SUM(G$2085:$G3790)/($A3790-273.15)</f>
        <v>0</v>
      </c>
      <c r="I3790" s="70">
        <f t="shared" si="486"/>
        <v>0</v>
      </c>
      <c r="J3790" s="70">
        <f t="shared" si="487"/>
        <v>0</v>
      </c>
      <c r="K3790" s="70">
        <f t="shared" si="488"/>
        <v>0</v>
      </c>
      <c r="M3790" s="70">
        <f t="shared" si="489"/>
        <v>0</v>
      </c>
      <c r="N3790" s="70">
        <f>SUM($M$2085:M3790)/($A3790-273.15)</f>
        <v>0</v>
      </c>
      <c r="O3790" s="70">
        <f t="shared" si="490"/>
        <v>0</v>
      </c>
      <c r="P3790" s="70">
        <f t="shared" si="491"/>
        <v>0</v>
      </c>
      <c r="Q3790" s="70">
        <f t="shared" si="492"/>
        <v>0</v>
      </c>
      <c r="S3790" s="8" t="e">
        <f t="shared" si="493"/>
        <v>#DIV/0!</v>
      </c>
      <c r="U3790" s="8">
        <f t="shared" si="482"/>
        <v>36.043480057551747</v>
      </c>
      <c r="V3790" s="8">
        <f t="shared" si="494"/>
        <v>0</v>
      </c>
      <c r="W3790" s="70">
        <f>SUM($V$2085:V3790)/($A3790-273.15)</f>
        <v>0</v>
      </c>
      <c r="X3790" s="70">
        <f t="shared" si="495"/>
        <v>0</v>
      </c>
      <c r="Y3790" s="70">
        <f t="shared" si="496"/>
        <v>0</v>
      </c>
    </row>
    <row r="3791" spans="1:25" s="8" customFormat="1" x14ac:dyDescent="0.25">
      <c r="A3791" s="70">
        <f t="shared" si="497"/>
        <v>1980.15</v>
      </c>
      <c r="B3791" s="70">
        <f t="shared" si="480"/>
        <v>51.21602567990616</v>
      </c>
      <c r="C3791" s="70">
        <f t="shared" si="484"/>
        <v>37.726356121230886</v>
      </c>
      <c r="D3791" s="70">
        <f t="shared" si="481"/>
        <v>35.955534608095988</v>
      </c>
      <c r="E3791" s="70">
        <f t="shared" si="483"/>
        <v>37.726356121230886</v>
      </c>
      <c r="G3791" s="70">
        <f t="shared" si="485"/>
        <v>0</v>
      </c>
      <c r="H3791" s="70">
        <f>SUM(G$2085:$G3791)/($A3791-273.15)</f>
        <v>0</v>
      </c>
      <c r="I3791" s="70">
        <f t="shared" si="486"/>
        <v>0</v>
      </c>
      <c r="J3791" s="70">
        <f t="shared" si="487"/>
        <v>0</v>
      </c>
      <c r="K3791" s="70">
        <f t="shared" si="488"/>
        <v>0</v>
      </c>
      <c r="M3791" s="70">
        <f t="shared" si="489"/>
        <v>0</v>
      </c>
      <c r="N3791" s="70">
        <f>SUM($M$2085:M3791)/($A3791-273.15)</f>
        <v>0</v>
      </c>
      <c r="O3791" s="70">
        <f t="shared" si="490"/>
        <v>0</v>
      </c>
      <c r="P3791" s="70">
        <f t="shared" si="491"/>
        <v>0</v>
      </c>
      <c r="Q3791" s="70">
        <f t="shared" si="492"/>
        <v>0</v>
      </c>
      <c r="S3791" s="8" t="e">
        <f t="shared" si="493"/>
        <v>#DIV/0!</v>
      </c>
      <c r="U3791" s="8">
        <f t="shared" si="482"/>
        <v>36.045090950316016</v>
      </c>
      <c r="V3791" s="8">
        <f t="shared" si="494"/>
        <v>0</v>
      </c>
      <c r="W3791" s="70">
        <f>SUM($V$2085:V3791)/($A3791-273.15)</f>
        <v>0</v>
      </c>
      <c r="X3791" s="70">
        <f t="shared" si="495"/>
        <v>0</v>
      </c>
      <c r="Y3791" s="70">
        <f t="shared" si="496"/>
        <v>0</v>
      </c>
    </row>
    <row r="3792" spans="1:25" s="8" customFormat="1" x14ac:dyDescent="0.25">
      <c r="A3792" s="70">
        <f t="shared" si="497"/>
        <v>1981.15</v>
      </c>
      <c r="B3792" s="70">
        <f t="shared" si="480"/>
        <v>51.222641001421323</v>
      </c>
      <c r="C3792" s="70">
        <f t="shared" si="484"/>
        <v>37.729094585361828</v>
      </c>
      <c r="D3792" s="70">
        <f t="shared" si="481"/>
        <v>35.957203871414841</v>
      </c>
      <c r="E3792" s="70">
        <f t="shared" si="483"/>
        <v>37.729094585361828</v>
      </c>
      <c r="G3792" s="70">
        <f t="shared" si="485"/>
        <v>0</v>
      </c>
      <c r="H3792" s="70">
        <f>SUM(G$2085:$G3792)/($A3792-273.15)</f>
        <v>0</v>
      </c>
      <c r="I3792" s="70">
        <f t="shared" si="486"/>
        <v>0</v>
      </c>
      <c r="J3792" s="70">
        <f t="shared" si="487"/>
        <v>0</v>
      </c>
      <c r="K3792" s="70">
        <f t="shared" si="488"/>
        <v>0</v>
      </c>
      <c r="M3792" s="70">
        <f t="shared" si="489"/>
        <v>0</v>
      </c>
      <c r="N3792" s="70">
        <f>SUM($M$2085:M3792)/($A3792-273.15)</f>
        <v>0</v>
      </c>
      <c r="O3792" s="70">
        <f t="shared" si="490"/>
        <v>0</v>
      </c>
      <c r="P3792" s="70">
        <f t="shared" si="491"/>
        <v>0</v>
      </c>
      <c r="Q3792" s="70">
        <f t="shared" si="492"/>
        <v>0</v>
      </c>
      <c r="S3792" s="8" t="e">
        <f t="shared" si="493"/>
        <v>#DIV/0!</v>
      </c>
      <c r="U3792" s="8">
        <f t="shared" si="482"/>
        <v>36.046700663842493</v>
      </c>
      <c r="V3792" s="8">
        <f t="shared" si="494"/>
        <v>0</v>
      </c>
      <c r="W3792" s="70">
        <f>SUM($V$2085:V3792)/($A3792-273.15)</f>
        <v>0</v>
      </c>
      <c r="X3792" s="70">
        <f t="shared" si="495"/>
        <v>0</v>
      </c>
      <c r="Y3792" s="70">
        <f t="shared" si="496"/>
        <v>0</v>
      </c>
    </row>
    <row r="3793" spans="1:25" s="8" customFormat="1" x14ac:dyDescent="0.25">
      <c r="A3793" s="70">
        <f t="shared" si="497"/>
        <v>1982.15</v>
      </c>
      <c r="B3793" s="70">
        <f t="shared" si="480"/>
        <v>51.229248944519036</v>
      </c>
      <c r="C3793" s="70">
        <f t="shared" si="484"/>
        <v>37.731832168180212</v>
      </c>
      <c r="D3793" s="70">
        <f t="shared" si="481"/>
        <v>35.958871000827251</v>
      </c>
      <c r="E3793" s="70">
        <f t="shared" si="483"/>
        <v>37.731832168180212</v>
      </c>
      <c r="G3793" s="70">
        <f t="shared" si="485"/>
        <v>0</v>
      </c>
      <c r="H3793" s="70">
        <f>SUM(G$2085:$G3793)/($A3793-273.15)</f>
        <v>0</v>
      </c>
      <c r="I3793" s="70">
        <f t="shared" si="486"/>
        <v>0</v>
      </c>
      <c r="J3793" s="70">
        <f t="shared" si="487"/>
        <v>0</v>
      </c>
      <c r="K3793" s="70">
        <f t="shared" si="488"/>
        <v>0</v>
      </c>
      <c r="M3793" s="70">
        <f t="shared" si="489"/>
        <v>0</v>
      </c>
      <c r="N3793" s="70">
        <f>SUM($M$2085:M3793)/($A3793-273.15)</f>
        <v>0</v>
      </c>
      <c r="O3793" s="70">
        <f t="shared" si="490"/>
        <v>0</v>
      </c>
      <c r="P3793" s="70">
        <f t="shared" si="491"/>
        <v>0</v>
      </c>
      <c r="Q3793" s="70">
        <f t="shared" si="492"/>
        <v>0</v>
      </c>
      <c r="S3793" s="8" t="e">
        <f t="shared" si="493"/>
        <v>#DIV/0!</v>
      </c>
      <c r="U3793" s="8">
        <f t="shared" si="482"/>
        <v>36.04830919957417</v>
      </c>
      <c r="V3793" s="8">
        <f t="shared" si="494"/>
        <v>0</v>
      </c>
      <c r="W3793" s="70">
        <f>SUM($V$2085:V3793)/($A3793-273.15)</f>
        <v>0</v>
      </c>
      <c r="X3793" s="70">
        <f t="shared" si="495"/>
        <v>0</v>
      </c>
      <c r="Y3793" s="70">
        <f t="shared" si="496"/>
        <v>0</v>
      </c>
    </row>
    <row r="3794" spans="1:25" s="8" customFormat="1" x14ac:dyDescent="0.25">
      <c r="A3794" s="70">
        <f t="shared" si="497"/>
        <v>1983.15</v>
      </c>
      <c r="B3794" s="70">
        <f t="shared" si="480"/>
        <v>51.235849523351831</v>
      </c>
      <c r="C3794" s="70">
        <f t="shared" si="484"/>
        <v>37.734568869910476</v>
      </c>
      <c r="D3794" s="70">
        <f t="shared" si="481"/>
        <v>35.960536000636218</v>
      </c>
      <c r="E3794" s="70">
        <f t="shared" si="483"/>
        <v>37.734568869910476</v>
      </c>
      <c r="G3794" s="70">
        <f t="shared" si="485"/>
        <v>0</v>
      </c>
      <c r="H3794" s="70">
        <f>SUM(G$2085:$G3794)/($A3794-273.15)</f>
        <v>0</v>
      </c>
      <c r="I3794" s="70">
        <f t="shared" si="486"/>
        <v>0</v>
      </c>
      <c r="J3794" s="70">
        <f t="shared" si="487"/>
        <v>0</v>
      </c>
      <c r="K3794" s="70">
        <f t="shared" si="488"/>
        <v>0</v>
      </c>
      <c r="M3794" s="70">
        <f t="shared" si="489"/>
        <v>0</v>
      </c>
      <c r="N3794" s="70">
        <f>SUM($M$2085:M3794)/($A3794-273.15)</f>
        <v>0</v>
      </c>
      <c r="O3794" s="70">
        <f t="shared" si="490"/>
        <v>0</v>
      </c>
      <c r="P3794" s="70">
        <f t="shared" si="491"/>
        <v>0</v>
      </c>
      <c r="Q3794" s="70">
        <f t="shared" si="492"/>
        <v>0</v>
      </c>
      <c r="S3794" s="8" t="e">
        <f t="shared" si="493"/>
        <v>#DIV/0!</v>
      </c>
      <c r="U3794" s="8">
        <f t="shared" si="482"/>
        <v>36.049916558950407</v>
      </c>
      <c r="V3794" s="8">
        <f t="shared" si="494"/>
        <v>0</v>
      </c>
      <c r="W3794" s="70">
        <f>SUM($V$2085:V3794)/($A3794-273.15)</f>
        <v>0</v>
      </c>
      <c r="X3794" s="70">
        <f t="shared" si="495"/>
        <v>0</v>
      </c>
      <c r="Y3794" s="70">
        <f t="shared" si="496"/>
        <v>0</v>
      </c>
    </row>
    <row r="3795" spans="1:25" s="8" customFormat="1" x14ac:dyDescent="0.25">
      <c r="A3795" s="70">
        <f t="shared" si="497"/>
        <v>1984.15</v>
      </c>
      <c r="B3795" s="70">
        <f t="shared" ref="B3795:B3858" si="498">51.191+(2.69/1000)*$A3795-(180.201*100000)/$A3795/$A3795-(0.18*0.000001)*$A3795*$A3795</f>
        <v>51.242442752036574</v>
      </c>
      <c r="C3795" s="70">
        <f t="shared" si="484"/>
        <v>37.737304690776526</v>
      </c>
      <c r="D3795" s="70">
        <f t="shared" ref="D3795:D3858" si="499">36.84+(0.259/1000)*$A3795-(54.789*100000)/$A3795/$A3795-(0*0.000001)*$A3795*$A3795</f>
        <v>35.962198875133886</v>
      </c>
      <c r="E3795" s="70">
        <f t="shared" si="483"/>
        <v>37.737304690776526</v>
      </c>
      <c r="G3795" s="70">
        <f t="shared" si="485"/>
        <v>0</v>
      </c>
      <c r="H3795" s="70">
        <f>SUM(G$2085:$G3795)/($A3795-273.15)</f>
        <v>0</v>
      </c>
      <c r="I3795" s="70">
        <f t="shared" si="486"/>
        <v>0</v>
      </c>
      <c r="J3795" s="70">
        <f t="shared" si="487"/>
        <v>0</v>
      </c>
      <c r="K3795" s="70">
        <f t="shared" si="488"/>
        <v>0</v>
      </c>
      <c r="M3795" s="70">
        <f t="shared" si="489"/>
        <v>0</v>
      </c>
      <c r="N3795" s="70">
        <f>SUM($M$2085:M3795)/($A3795-273.15)</f>
        <v>0</v>
      </c>
      <c r="O3795" s="70">
        <f t="shared" si="490"/>
        <v>0</v>
      </c>
      <c r="P3795" s="70">
        <f t="shared" si="491"/>
        <v>0</v>
      </c>
      <c r="Q3795" s="70">
        <f t="shared" si="492"/>
        <v>0</v>
      </c>
      <c r="S3795" s="8" t="e">
        <f t="shared" si="493"/>
        <v>#DIV/0!</v>
      </c>
      <c r="U3795" s="8">
        <f t="shared" si="482"/>
        <v>36.051522743406927</v>
      </c>
      <c r="V3795" s="8">
        <f t="shared" si="494"/>
        <v>0</v>
      </c>
      <c r="W3795" s="70">
        <f>SUM($V$2085:V3795)/($A3795-273.15)</f>
        <v>0</v>
      </c>
      <c r="X3795" s="70">
        <f t="shared" si="495"/>
        <v>0</v>
      </c>
      <c r="Y3795" s="70">
        <f t="shared" si="496"/>
        <v>0</v>
      </c>
    </row>
    <row r="3796" spans="1:25" s="8" customFormat="1" x14ac:dyDescent="0.25">
      <c r="A3796" s="70">
        <f t="shared" si="497"/>
        <v>1985.15</v>
      </c>
      <c r="B3796" s="70">
        <f t="shared" si="498"/>
        <v>51.249028644654594</v>
      </c>
      <c r="C3796" s="70">
        <f t="shared" si="484"/>
        <v>37.740039631001686</v>
      </c>
      <c r="D3796" s="70">
        <f t="shared" si="499"/>
        <v>35.963859628601597</v>
      </c>
      <c r="E3796" s="70">
        <f t="shared" si="483"/>
        <v>37.740039631001686</v>
      </c>
      <c r="G3796" s="70">
        <f t="shared" si="485"/>
        <v>0</v>
      </c>
      <c r="H3796" s="70">
        <f>SUM(G$2085:$G3796)/($A3796-273.15)</f>
        <v>0</v>
      </c>
      <c r="I3796" s="70">
        <f t="shared" si="486"/>
        <v>0</v>
      </c>
      <c r="J3796" s="70">
        <f t="shared" si="487"/>
        <v>0</v>
      </c>
      <c r="K3796" s="70">
        <f t="shared" si="488"/>
        <v>0</v>
      </c>
      <c r="M3796" s="70">
        <f t="shared" si="489"/>
        <v>0</v>
      </c>
      <c r="N3796" s="70">
        <f>SUM($M$2085:M3796)/($A3796-273.15)</f>
        <v>0</v>
      </c>
      <c r="O3796" s="70">
        <f t="shared" si="490"/>
        <v>0</v>
      </c>
      <c r="P3796" s="70">
        <f t="shared" si="491"/>
        <v>0</v>
      </c>
      <c r="Q3796" s="70">
        <f t="shared" si="492"/>
        <v>0</v>
      </c>
      <c r="S3796" s="8" t="e">
        <f t="shared" si="493"/>
        <v>#DIV/0!</v>
      </c>
      <c r="U3796" s="8">
        <f t="shared" si="482"/>
        <v>36.053127754375858</v>
      </c>
      <c r="V3796" s="8">
        <f t="shared" si="494"/>
        <v>0</v>
      </c>
      <c r="W3796" s="70">
        <f>SUM($V$2085:V3796)/($A3796-273.15)</f>
        <v>0</v>
      </c>
      <c r="X3796" s="70">
        <f t="shared" si="495"/>
        <v>0</v>
      </c>
      <c r="Y3796" s="70">
        <f t="shared" si="496"/>
        <v>0</v>
      </c>
    </row>
    <row r="3797" spans="1:25" s="8" customFormat="1" x14ac:dyDescent="0.25">
      <c r="A3797" s="70">
        <f t="shared" si="497"/>
        <v>1986.15</v>
      </c>
      <c r="B3797" s="70">
        <f t="shared" si="498"/>
        <v>51.255607215251779</v>
      </c>
      <c r="C3797" s="70">
        <f t="shared" si="484"/>
        <v>37.742773690808718</v>
      </c>
      <c r="D3797" s="70">
        <f t="shared" si="499"/>
        <v>35.96551826530991</v>
      </c>
      <c r="E3797" s="70">
        <f t="shared" si="483"/>
        <v>37.742773690808718</v>
      </c>
      <c r="G3797" s="70">
        <f t="shared" si="485"/>
        <v>0</v>
      </c>
      <c r="H3797" s="70">
        <f>SUM(G$2085:$G3797)/($A3797-273.15)</f>
        <v>0</v>
      </c>
      <c r="I3797" s="70">
        <f t="shared" si="486"/>
        <v>0</v>
      </c>
      <c r="J3797" s="70">
        <f t="shared" si="487"/>
        <v>0</v>
      </c>
      <c r="K3797" s="70">
        <f t="shared" si="488"/>
        <v>0</v>
      </c>
      <c r="M3797" s="70">
        <f t="shared" si="489"/>
        <v>0</v>
      </c>
      <c r="N3797" s="70">
        <f>SUM($M$2085:M3797)/($A3797-273.15)</f>
        <v>0</v>
      </c>
      <c r="O3797" s="70">
        <f t="shared" si="490"/>
        <v>0</v>
      </c>
      <c r="P3797" s="70">
        <f t="shared" si="491"/>
        <v>0</v>
      </c>
      <c r="Q3797" s="70">
        <f t="shared" si="492"/>
        <v>0</v>
      </c>
      <c r="S3797" s="8" t="e">
        <f t="shared" si="493"/>
        <v>#DIV/0!</v>
      </c>
      <c r="U3797" s="8">
        <f t="shared" si="482"/>
        <v>36.054731593285688</v>
      </c>
      <c r="V3797" s="8">
        <f t="shared" si="494"/>
        <v>0</v>
      </c>
      <c r="W3797" s="70">
        <f>SUM($V$2085:V3797)/($A3797-273.15)</f>
        <v>0</v>
      </c>
      <c r="X3797" s="70">
        <f t="shared" si="495"/>
        <v>0</v>
      </c>
      <c r="Y3797" s="70">
        <f t="shared" si="496"/>
        <v>0</v>
      </c>
    </row>
    <row r="3798" spans="1:25" s="8" customFormat="1" x14ac:dyDescent="0.25">
      <c r="A3798" s="70">
        <f t="shared" si="497"/>
        <v>1987.15</v>
      </c>
      <c r="B3798" s="70">
        <f t="shared" si="498"/>
        <v>51.262178477838695</v>
      </c>
      <c r="C3798" s="70">
        <f t="shared" si="484"/>
        <v>37.745506870419845</v>
      </c>
      <c r="D3798" s="70">
        <f t="shared" si="499"/>
        <v>35.967174789518658</v>
      </c>
      <c r="E3798" s="70">
        <f t="shared" si="483"/>
        <v>37.745506870419845</v>
      </c>
      <c r="G3798" s="70">
        <f t="shared" si="485"/>
        <v>0</v>
      </c>
      <c r="H3798" s="70">
        <f>SUM(G$2085:$G3798)/($A3798-273.15)</f>
        <v>0</v>
      </c>
      <c r="I3798" s="70">
        <f t="shared" si="486"/>
        <v>0</v>
      </c>
      <c r="J3798" s="70">
        <f t="shared" si="487"/>
        <v>0</v>
      </c>
      <c r="K3798" s="70">
        <f t="shared" si="488"/>
        <v>0</v>
      </c>
      <c r="M3798" s="70">
        <f t="shared" si="489"/>
        <v>0</v>
      </c>
      <c r="N3798" s="70">
        <f>SUM($M$2085:M3798)/($A3798-273.15)</f>
        <v>0</v>
      </c>
      <c r="O3798" s="70">
        <f t="shared" si="490"/>
        <v>0</v>
      </c>
      <c r="P3798" s="70">
        <f t="shared" si="491"/>
        <v>0</v>
      </c>
      <c r="Q3798" s="70">
        <f t="shared" si="492"/>
        <v>0</v>
      </c>
      <c r="S3798" s="8" t="e">
        <f t="shared" si="493"/>
        <v>#DIV/0!</v>
      </c>
      <c r="U3798" s="8">
        <f t="shared" si="482"/>
        <v>36.056334261561354</v>
      </c>
      <c r="V3798" s="8">
        <f t="shared" si="494"/>
        <v>0</v>
      </c>
      <c r="W3798" s="70">
        <f>SUM($V$2085:V3798)/($A3798-273.15)</f>
        <v>0</v>
      </c>
      <c r="X3798" s="70">
        <f t="shared" si="495"/>
        <v>0</v>
      </c>
      <c r="Y3798" s="70">
        <f t="shared" si="496"/>
        <v>0</v>
      </c>
    </row>
    <row r="3799" spans="1:25" s="8" customFormat="1" x14ac:dyDescent="0.25">
      <c r="A3799" s="70">
        <f t="shared" si="497"/>
        <v>1988.15</v>
      </c>
      <c r="B3799" s="70">
        <f t="shared" si="498"/>
        <v>51.268742446390661</v>
      </c>
      <c r="C3799" s="70">
        <f t="shared" si="484"/>
        <v>37.748239170056713</v>
      </c>
      <c r="D3799" s="70">
        <f t="shared" si="499"/>
        <v>35.968829205476951</v>
      </c>
      <c r="E3799" s="70">
        <f t="shared" si="483"/>
        <v>37.748239170056713</v>
      </c>
      <c r="G3799" s="70">
        <f t="shared" si="485"/>
        <v>0</v>
      </c>
      <c r="H3799" s="70">
        <f>SUM(G$2085:$G3799)/($A3799-273.15)</f>
        <v>0</v>
      </c>
      <c r="I3799" s="70">
        <f t="shared" si="486"/>
        <v>0</v>
      </c>
      <c r="J3799" s="70">
        <f t="shared" si="487"/>
        <v>0</v>
      </c>
      <c r="K3799" s="70">
        <f t="shared" si="488"/>
        <v>0</v>
      </c>
      <c r="M3799" s="70">
        <f t="shared" si="489"/>
        <v>0</v>
      </c>
      <c r="N3799" s="70">
        <f>SUM($M$2085:M3799)/($A3799-273.15)</f>
        <v>0</v>
      </c>
      <c r="O3799" s="70">
        <f t="shared" si="490"/>
        <v>0</v>
      </c>
      <c r="P3799" s="70">
        <f t="shared" si="491"/>
        <v>0</v>
      </c>
      <c r="Q3799" s="70">
        <f t="shared" si="492"/>
        <v>0</v>
      </c>
      <c r="S3799" s="8" t="e">
        <f t="shared" si="493"/>
        <v>#DIV/0!</v>
      </c>
      <c r="U3799" s="8">
        <f t="shared" si="482"/>
        <v>36.057935760624183</v>
      </c>
      <c r="V3799" s="8">
        <f t="shared" si="494"/>
        <v>0</v>
      </c>
      <c r="W3799" s="70">
        <f>SUM($V$2085:V3799)/($A3799-273.15)</f>
        <v>0</v>
      </c>
      <c r="X3799" s="70">
        <f t="shared" si="495"/>
        <v>0</v>
      </c>
      <c r="Y3799" s="70">
        <f t="shared" si="496"/>
        <v>0</v>
      </c>
    </row>
    <row r="3800" spans="1:25" s="8" customFormat="1" x14ac:dyDescent="0.25">
      <c r="A3800" s="70">
        <f t="shared" si="497"/>
        <v>1989.15</v>
      </c>
      <c r="B3800" s="70">
        <f t="shared" si="498"/>
        <v>51.275299134847891</v>
      </c>
      <c r="C3800" s="70">
        <f t="shared" si="484"/>
        <v>37.750970589940408</v>
      </c>
      <c r="D3800" s="70">
        <f t="shared" si="499"/>
        <v>35.970481517423217</v>
      </c>
      <c r="E3800" s="70">
        <f t="shared" si="483"/>
        <v>37.750970589940408</v>
      </c>
      <c r="G3800" s="70">
        <f t="shared" si="485"/>
        <v>0</v>
      </c>
      <c r="H3800" s="70">
        <f>SUM(G$2085:$G3800)/($A3800-273.15)</f>
        <v>0</v>
      </c>
      <c r="I3800" s="70">
        <f t="shared" si="486"/>
        <v>0</v>
      </c>
      <c r="J3800" s="70">
        <f t="shared" si="487"/>
        <v>0</v>
      </c>
      <c r="K3800" s="70">
        <f t="shared" si="488"/>
        <v>0</v>
      </c>
      <c r="M3800" s="70">
        <f t="shared" si="489"/>
        <v>0</v>
      </c>
      <c r="N3800" s="70">
        <f>SUM($M$2085:M3800)/($A3800-273.15)</f>
        <v>0</v>
      </c>
      <c r="O3800" s="70">
        <f t="shared" si="490"/>
        <v>0</v>
      </c>
      <c r="P3800" s="70">
        <f t="shared" si="491"/>
        <v>0</v>
      </c>
      <c r="Q3800" s="70">
        <f t="shared" si="492"/>
        <v>0</v>
      </c>
      <c r="S3800" s="8" t="e">
        <f t="shared" si="493"/>
        <v>#DIV/0!</v>
      </c>
      <c r="U3800" s="8">
        <f t="shared" si="482"/>
        <v>36.059536091891928</v>
      </c>
      <c r="V3800" s="8">
        <f t="shared" si="494"/>
        <v>0</v>
      </c>
      <c r="W3800" s="70">
        <f>SUM($V$2085:V3800)/($A3800-273.15)</f>
        <v>0</v>
      </c>
      <c r="X3800" s="70">
        <f t="shared" si="495"/>
        <v>0</v>
      </c>
      <c r="Y3800" s="70">
        <f t="shared" si="496"/>
        <v>0</v>
      </c>
    </row>
    <row r="3801" spans="1:25" s="8" customFormat="1" x14ac:dyDescent="0.25">
      <c r="A3801" s="70">
        <f t="shared" si="497"/>
        <v>1990.15</v>
      </c>
      <c r="B3801" s="70">
        <f t="shared" si="498"/>
        <v>51.281848557115573</v>
      </c>
      <c r="C3801" s="70">
        <f t="shared" si="484"/>
        <v>37.753701130291482</v>
      </c>
      <c r="D3801" s="70">
        <f t="shared" si="499"/>
        <v>35.972131729585243</v>
      </c>
      <c r="E3801" s="70">
        <f t="shared" si="483"/>
        <v>37.753701130291482</v>
      </c>
      <c r="G3801" s="70">
        <f t="shared" si="485"/>
        <v>0</v>
      </c>
      <c r="H3801" s="70">
        <f>SUM(G$2085:$G3801)/($A3801-273.15)</f>
        <v>0</v>
      </c>
      <c r="I3801" s="70">
        <f t="shared" si="486"/>
        <v>0</v>
      </c>
      <c r="J3801" s="70">
        <f t="shared" si="487"/>
        <v>0</v>
      </c>
      <c r="K3801" s="70">
        <f t="shared" si="488"/>
        <v>0</v>
      </c>
      <c r="M3801" s="70">
        <f t="shared" si="489"/>
        <v>0</v>
      </c>
      <c r="N3801" s="70">
        <f>SUM($M$2085:M3801)/($A3801-273.15)</f>
        <v>0</v>
      </c>
      <c r="O3801" s="70">
        <f t="shared" si="490"/>
        <v>0</v>
      </c>
      <c r="P3801" s="70">
        <f t="shared" si="491"/>
        <v>0</v>
      </c>
      <c r="Q3801" s="70">
        <f t="shared" si="492"/>
        <v>0</v>
      </c>
      <c r="S3801" s="8" t="e">
        <f t="shared" si="493"/>
        <v>#DIV/0!</v>
      </c>
      <c r="U3801" s="8">
        <f t="shared" si="482"/>
        <v>36.061135256778797</v>
      </c>
      <c r="V3801" s="8">
        <f t="shared" si="494"/>
        <v>0</v>
      </c>
      <c r="W3801" s="70">
        <f>SUM($V$2085:V3801)/($A3801-273.15)</f>
        <v>0</v>
      </c>
      <c r="X3801" s="70">
        <f t="shared" si="495"/>
        <v>0</v>
      </c>
      <c r="Y3801" s="70">
        <f t="shared" si="496"/>
        <v>0</v>
      </c>
    </row>
    <row r="3802" spans="1:25" s="8" customFormat="1" x14ac:dyDescent="0.25">
      <c r="A3802" s="70">
        <f t="shared" si="497"/>
        <v>1991.15</v>
      </c>
      <c r="B3802" s="70">
        <f t="shared" si="498"/>
        <v>51.288390727064005</v>
      </c>
      <c r="C3802" s="70">
        <f t="shared" si="484"/>
        <v>37.756430791329905</v>
      </c>
      <c r="D3802" s="70">
        <f t="shared" si="499"/>
        <v>35.973779846180214</v>
      </c>
      <c r="E3802" s="70">
        <f t="shared" si="483"/>
        <v>37.756430791329905</v>
      </c>
      <c r="G3802" s="70">
        <f t="shared" si="485"/>
        <v>0</v>
      </c>
      <c r="H3802" s="70">
        <f>SUM(G$2085:$G3802)/($A3802-273.15)</f>
        <v>0</v>
      </c>
      <c r="I3802" s="70">
        <f t="shared" si="486"/>
        <v>0</v>
      </c>
      <c r="J3802" s="70">
        <f t="shared" si="487"/>
        <v>0</v>
      </c>
      <c r="K3802" s="70">
        <f t="shared" si="488"/>
        <v>0</v>
      </c>
      <c r="M3802" s="70">
        <f t="shared" si="489"/>
        <v>0</v>
      </c>
      <c r="N3802" s="70">
        <f>SUM($M$2085:M3802)/($A3802-273.15)</f>
        <v>0</v>
      </c>
      <c r="O3802" s="70">
        <f t="shared" si="490"/>
        <v>0</v>
      </c>
      <c r="P3802" s="70">
        <f t="shared" si="491"/>
        <v>0</v>
      </c>
      <c r="Q3802" s="70">
        <f t="shared" si="492"/>
        <v>0</v>
      </c>
      <c r="S3802" s="8" t="e">
        <f t="shared" si="493"/>
        <v>#DIV/0!</v>
      </c>
      <c r="U3802" s="8">
        <f t="shared" si="482"/>
        <v>36.062733256695459</v>
      </c>
      <c r="V3802" s="8">
        <f t="shared" si="494"/>
        <v>0</v>
      </c>
      <c r="W3802" s="70">
        <f>SUM($V$2085:V3802)/($A3802-273.15)</f>
        <v>0</v>
      </c>
      <c r="X3802" s="70">
        <f t="shared" si="495"/>
        <v>0</v>
      </c>
      <c r="Y3802" s="70">
        <f t="shared" si="496"/>
        <v>0</v>
      </c>
    </row>
    <row r="3803" spans="1:25" s="8" customFormat="1" x14ac:dyDescent="0.25">
      <c r="A3803" s="70">
        <f t="shared" si="497"/>
        <v>1992.15</v>
      </c>
      <c r="B3803" s="70">
        <f t="shared" si="498"/>
        <v>51.294925658528648</v>
      </c>
      <c r="C3803" s="70">
        <f t="shared" si="484"/>
        <v>37.759159573275106</v>
      </c>
      <c r="D3803" s="70">
        <f t="shared" si="499"/>
        <v>35.975425871414721</v>
      </c>
      <c r="E3803" s="70">
        <f t="shared" si="483"/>
        <v>37.759159573275106</v>
      </c>
      <c r="G3803" s="70">
        <f t="shared" si="485"/>
        <v>0</v>
      </c>
      <c r="H3803" s="70">
        <f>SUM(G$2085:$G3803)/($A3803-273.15)</f>
        <v>0</v>
      </c>
      <c r="I3803" s="70">
        <f t="shared" si="486"/>
        <v>0</v>
      </c>
      <c r="J3803" s="70">
        <f t="shared" si="487"/>
        <v>0</v>
      </c>
      <c r="K3803" s="70">
        <f t="shared" si="488"/>
        <v>0</v>
      </c>
      <c r="M3803" s="70">
        <f t="shared" si="489"/>
        <v>0</v>
      </c>
      <c r="N3803" s="70">
        <f>SUM($M$2085:M3803)/($A3803-273.15)</f>
        <v>0</v>
      </c>
      <c r="O3803" s="70">
        <f t="shared" si="490"/>
        <v>0</v>
      </c>
      <c r="P3803" s="70">
        <f t="shared" si="491"/>
        <v>0</v>
      </c>
      <c r="Q3803" s="70">
        <f t="shared" si="492"/>
        <v>0</v>
      </c>
      <c r="S3803" s="8" t="e">
        <f t="shared" si="493"/>
        <v>#DIV/0!</v>
      </c>
      <c r="U3803" s="8">
        <f t="shared" si="482"/>
        <v>36.064330093049001</v>
      </c>
      <c r="V3803" s="8">
        <f t="shared" si="494"/>
        <v>0</v>
      </c>
      <c r="W3803" s="70">
        <f>SUM($V$2085:V3803)/($A3803-273.15)</f>
        <v>0</v>
      </c>
      <c r="X3803" s="70">
        <f t="shared" si="495"/>
        <v>0</v>
      </c>
      <c r="Y3803" s="70">
        <f t="shared" si="496"/>
        <v>0</v>
      </c>
    </row>
    <row r="3804" spans="1:25" s="8" customFormat="1" x14ac:dyDescent="0.25">
      <c r="A3804" s="70">
        <f t="shared" si="497"/>
        <v>1993.15</v>
      </c>
      <c r="B3804" s="70">
        <f t="shared" si="498"/>
        <v>51.301453365310316</v>
      </c>
      <c r="C3804" s="70">
        <f t="shared" si="484"/>
        <v>37.761887476345969</v>
      </c>
      <c r="D3804" s="70">
        <f t="shared" si="499"/>
        <v>35.977069809484803</v>
      </c>
      <c r="E3804" s="70">
        <f t="shared" si="483"/>
        <v>37.761887476345969</v>
      </c>
      <c r="G3804" s="70">
        <f t="shared" si="485"/>
        <v>0</v>
      </c>
      <c r="H3804" s="70">
        <f>SUM(G$2085:$G3804)/($A3804-273.15)</f>
        <v>0</v>
      </c>
      <c r="I3804" s="70">
        <f t="shared" si="486"/>
        <v>0</v>
      </c>
      <c r="J3804" s="70">
        <f t="shared" si="487"/>
        <v>0</v>
      </c>
      <c r="K3804" s="70">
        <f t="shared" si="488"/>
        <v>0</v>
      </c>
      <c r="M3804" s="70">
        <f t="shared" si="489"/>
        <v>0</v>
      </c>
      <c r="N3804" s="70">
        <f>SUM($M$2085:M3804)/($A3804-273.15)</f>
        <v>0</v>
      </c>
      <c r="O3804" s="70">
        <f t="shared" si="490"/>
        <v>0</v>
      </c>
      <c r="P3804" s="70">
        <f t="shared" si="491"/>
        <v>0</v>
      </c>
      <c r="Q3804" s="70">
        <f t="shared" si="492"/>
        <v>0</v>
      </c>
      <c r="S3804" s="8" t="e">
        <f t="shared" si="493"/>
        <v>#DIV/0!</v>
      </c>
      <c r="U3804" s="8">
        <f t="shared" si="482"/>
        <v>36.065925767243023</v>
      </c>
      <c r="V3804" s="8">
        <f t="shared" si="494"/>
        <v>0</v>
      </c>
      <c r="W3804" s="70">
        <f>SUM($V$2085:V3804)/($A3804-273.15)</f>
        <v>0</v>
      </c>
      <c r="X3804" s="70">
        <f t="shared" si="495"/>
        <v>0</v>
      </c>
      <c r="Y3804" s="70">
        <f t="shared" si="496"/>
        <v>0</v>
      </c>
    </row>
    <row r="3805" spans="1:25" s="8" customFormat="1" x14ac:dyDescent="0.25">
      <c r="A3805" s="70">
        <f t="shared" si="497"/>
        <v>1994.15</v>
      </c>
      <c r="B3805" s="70">
        <f t="shared" si="498"/>
        <v>51.307973861175171</v>
      </c>
      <c r="C3805" s="70">
        <f t="shared" si="484"/>
        <v>37.764614500760835</v>
      </c>
      <c r="D3805" s="70">
        <f t="shared" si="499"/>
        <v>35.978711664575982</v>
      </c>
      <c r="E3805" s="70">
        <f t="shared" si="483"/>
        <v>37.764614500760835</v>
      </c>
      <c r="G3805" s="70">
        <f t="shared" si="485"/>
        <v>0</v>
      </c>
      <c r="H3805" s="70">
        <f>SUM(G$2085:$G3805)/($A3805-273.15)</f>
        <v>0</v>
      </c>
      <c r="I3805" s="70">
        <f t="shared" si="486"/>
        <v>0</v>
      </c>
      <c r="J3805" s="70">
        <f t="shared" si="487"/>
        <v>0</v>
      </c>
      <c r="K3805" s="70">
        <f t="shared" si="488"/>
        <v>0</v>
      </c>
      <c r="M3805" s="70">
        <f t="shared" si="489"/>
        <v>0</v>
      </c>
      <c r="N3805" s="70">
        <f>SUM($M$2085:M3805)/($A3805-273.15)</f>
        <v>0</v>
      </c>
      <c r="O3805" s="70">
        <f t="shared" si="490"/>
        <v>0</v>
      </c>
      <c r="P3805" s="70">
        <f t="shared" si="491"/>
        <v>0</v>
      </c>
      <c r="Q3805" s="70">
        <f t="shared" si="492"/>
        <v>0</v>
      </c>
      <c r="S3805" s="8" t="e">
        <f t="shared" si="493"/>
        <v>#DIV/0!</v>
      </c>
      <c r="U3805" s="8">
        <f t="shared" si="482"/>
        <v>36.067520280677577</v>
      </c>
      <c r="V3805" s="8">
        <f t="shared" si="494"/>
        <v>0</v>
      </c>
      <c r="W3805" s="70">
        <f>SUM($V$2085:V3805)/($A3805-273.15)</f>
        <v>0</v>
      </c>
      <c r="X3805" s="70">
        <f t="shared" si="495"/>
        <v>0</v>
      </c>
      <c r="Y3805" s="70">
        <f t="shared" si="496"/>
        <v>0</v>
      </c>
    </row>
    <row r="3806" spans="1:25" s="8" customFormat="1" x14ac:dyDescent="0.25">
      <c r="A3806" s="70">
        <f t="shared" si="497"/>
        <v>1995.15</v>
      </c>
      <c r="B3806" s="70">
        <f t="shared" si="498"/>
        <v>51.314487159854934</v>
      </c>
      <c r="C3806" s="70">
        <f t="shared" si="484"/>
        <v>37.767340646737487</v>
      </c>
      <c r="D3806" s="70">
        <f t="shared" si="499"/>
        <v>35.980351440863302</v>
      </c>
      <c r="E3806" s="70">
        <f t="shared" si="483"/>
        <v>37.767340646737487</v>
      </c>
      <c r="G3806" s="70">
        <f t="shared" si="485"/>
        <v>0</v>
      </c>
      <c r="H3806" s="70">
        <f>SUM(G$2085:$G3806)/($A3806-273.15)</f>
        <v>0</v>
      </c>
      <c r="I3806" s="70">
        <f t="shared" si="486"/>
        <v>0</v>
      </c>
      <c r="J3806" s="70">
        <f t="shared" si="487"/>
        <v>0</v>
      </c>
      <c r="K3806" s="70">
        <f t="shared" si="488"/>
        <v>0</v>
      </c>
      <c r="M3806" s="70">
        <f t="shared" si="489"/>
        <v>0</v>
      </c>
      <c r="N3806" s="70">
        <f>SUM($M$2085:M3806)/($A3806-273.15)</f>
        <v>0</v>
      </c>
      <c r="O3806" s="70">
        <f t="shared" si="490"/>
        <v>0</v>
      </c>
      <c r="P3806" s="70">
        <f t="shared" si="491"/>
        <v>0</v>
      </c>
      <c r="Q3806" s="70">
        <f t="shared" si="492"/>
        <v>0</v>
      </c>
      <c r="S3806" s="8" t="e">
        <f t="shared" si="493"/>
        <v>#DIV/0!</v>
      </c>
      <c r="U3806" s="8">
        <f t="shared" si="482"/>
        <v>36.069113634749215</v>
      </c>
      <c r="V3806" s="8">
        <f t="shared" si="494"/>
        <v>0</v>
      </c>
      <c r="W3806" s="70">
        <f>SUM($V$2085:V3806)/($A3806-273.15)</f>
        <v>0</v>
      </c>
      <c r="X3806" s="70">
        <f t="shared" si="495"/>
        <v>0</v>
      </c>
      <c r="Y3806" s="70">
        <f t="shared" si="496"/>
        <v>0</v>
      </c>
    </row>
    <row r="3807" spans="1:25" s="8" customFormat="1" x14ac:dyDescent="0.25">
      <c r="A3807" s="70">
        <f t="shared" si="497"/>
        <v>1996.15</v>
      </c>
      <c r="B3807" s="70">
        <f t="shared" si="498"/>
        <v>51.320993275046895</v>
      </c>
      <c r="C3807" s="70">
        <f t="shared" si="484"/>
        <v>37.770065914493159</v>
      </c>
      <c r="D3807" s="70">
        <f t="shared" si="499"/>
        <v>35.981989142511338</v>
      </c>
      <c r="E3807" s="70">
        <f t="shared" si="483"/>
        <v>37.770065914493159</v>
      </c>
      <c r="G3807" s="70">
        <f t="shared" si="485"/>
        <v>0</v>
      </c>
      <c r="H3807" s="70">
        <f>SUM(G$2085:$G3807)/($A3807-273.15)</f>
        <v>0</v>
      </c>
      <c r="I3807" s="70">
        <f t="shared" si="486"/>
        <v>0</v>
      </c>
      <c r="J3807" s="70">
        <f t="shared" si="487"/>
        <v>0</v>
      </c>
      <c r="K3807" s="70">
        <f t="shared" si="488"/>
        <v>0</v>
      </c>
      <c r="M3807" s="70">
        <f t="shared" si="489"/>
        <v>0</v>
      </c>
      <c r="N3807" s="70">
        <f>SUM($M$2085:M3807)/($A3807-273.15)</f>
        <v>0</v>
      </c>
      <c r="O3807" s="70">
        <f t="shared" si="490"/>
        <v>0</v>
      </c>
      <c r="P3807" s="70">
        <f t="shared" si="491"/>
        <v>0</v>
      </c>
      <c r="Q3807" s="70">
        <f t="shared" si="492"/>
        <v>0</v>
      </c>
      <c r="S3807" s="8" t="e">
        <f t="shared" si="493"/>
        <v>#DIV/0!</v>
      </c>
      <c r="U3807" s="8">
        <f t="shared" si="482"/>
        <v>36.070705830851018</v>
      </c>
      <c r="V3807" s="8">
        <f t="shared" si="494"/>
        <v>0</v>
      </c>
      <c r="W3807" s="70">
        <f>SUM($V$2085:V3807)/($A3807-273.15)</f>
        <v>0</v>
      </c>
      <c r="X3807" s="70">
        <f t="shared" si="495"/>
        <v>0</v>
      </c>
      <c r="Y3807" s="70">
        <f t="shared" si="496"/>
        <v>0</v>
      </c>
    </row>
    <row r="3808" spans="1:25" s="8" customFormat="1" x14ac:dyDescent="0.25">
      <c r="A3808" s="70">
        <f t="shared" si="497"/>
        <v>1997.15</v>
      </c>
      <c r="B3808" s="70">
        <f t="shared" si="498"/>
        <v>51.327492220414101</v>
      </c>
      <c r="C3808" s="70">
        <f t="shared" si="484"/>
        <v>37.772790304244552</v>
      </c>
      <c r="D3808" s="70">
        <f t="shared" si="499"/>
        <v>35.983624773674258</v>
      </c>
      <c r="E3808" s="70">
        <f t="shared" si="483"/>
        <v>37.772790304244552</v>
      </c>
      <c r="G3808" s="70">
        <f t="shared" si="485"/>
        <v>0</v>
      </c>
      <c r="H3808" s="70">
        <f>SUM(G$2085:$G3808)/($A3808-273.15)</f>
        <v>0</v>
      </c>
      <c r="I3808" s="70">
        <f t="shared" si="486"/>
        <v>0</v>
      </c>
      <c r="J3808" s="70">
        <f t="shared" si="487"/>
        <v>0</v>
      </c>
      <c r="K3808" s="70">
        <f t="shared" si="488"/>
        <v>0</v>
      </c>
      <c r="M3808" s="70">
        <f t="shared" si="489"/>
        <v>0</v>
      </c>
      <c r="N3808" s="70">
        <f>SUM($M$2085:M3808)/($A3808-273.15)</f>
        <v>0</v>
      </c>
      <c r="O3808" s="70">
        <f t="shared" si="490"/>
        <v>0</v>
      </c>
      <c r="P3808" s="70">
        <f t="shared" si="491"/>
        <v>0</v>
      </c>
      <c r="Q3808" s="70">
        <f t="shared" si="492"/>
        <v>0</v>
      </c>
      <c r="S3808" s="8" t="e">
        <f t="shared" si="493"/>
        <v>#DIV/0!</v>
      </c>
      <c r="U3808" s="8">
        <f t="shared" si="482"/>
        <v>36.072296870372533</v>
      </c>
      <c r="V3808" s="8">
        <f t="shared" si="494"/>
        <v>0</v>
      </c>
      <c r="W3808" s="70">
        <f>SUM($V$2085:V3808)/($A3808-273.15)</f>
        <v>0</v>
      </c>
      <c r="X3808" s="70">
        <f t="shared" si="495"/>
        <v>0</v>
      </c>
      <c r="Y3808" s="70">
        <f t="shared" si="496"/>
        <v>0</v>
      </c>
    </row>
    <row r="3809" spans="1:25" s="8" customFormat="1" x14ac:dyDescent="0.25">
      <c r="A3809" s="70">
        <f t="shared" si="497"/>
        <v>1998.15</v>
      </c>
      <c r="B3809" s="70">
        <f t="shared" si="498"/>
        <v>51.333984009585379</v>
      </c>
      <c r="C3809" s="70">
        <f t="shared" si="484"/>
        <v>37.77551381620782</v>
      </c>
      <c r="D3809" s="70">
        <f t="shared" si="499"/>
        <v>35.985258338495832</v>
      </c>
      <c r="E3809" s="70">
        <f t="shared" si="483"/>
        <v>37.77551381620782</v>
      </c>
      <c r="G3809" s="70">
        <f t="shared" si="485"/>
        <v>0</v>
      </c>
      <c r="H3809" s="70">
        <f>SUM(G$2085:$G3809)/($A3809-273.15)</f>
        <v>0</v>
      </c>
      <c r="I3809" s="70">
        <f t="shared" si="486"/>
        <v>0</v>
      </c>
      <c r="J3809" s="70">
        <f t="shared" si="487"/>
        <v>0</v>
      </c>
      <c r="K3809" s="70">
        <f t="shared" si="488"/>
        <v>0</v>
      </c>
      <c r="M3809" s="70">
        <f t="shared" si="489"/>
        <v>0</v>
      </c>
      <c r="N3809" s="70">
        <f>SUM($M$2085:M3809)/($A3809-273.15)</f>
        <v>0</v>
      </c>
      <c r="O3809" s="70">
        <f t="shared" si="490"/>
        <v>0</v>
      </c>
      <c r="P3809" s="70">
        <f t="shared" si="491"/>
        <v>0</v>
      </c>
      <c r="Q3809" s="70">
        <f t="shared" si="492"/>
        <v>0</v>
      </c>
      <c r="S3809" s="8" t="e">
        <f t="shared" si="493"/>
        <v>#DIV/0!</v>
      </c>
      <c r="U3809" s="8">
        <f t="shared" ref="U3809:U3872" si="500">33.349+(2.057/1000)*$A3809-(18.327*100000)/$A3809/$A3809-(0.232*0.000001)*$A3809*$A3809</f>
        <v>36.073886754699878</v>
      </c>
      <c r="V3809" s="8">
        <f t="shared" si="494"/>
        <v>0</v>
      </c>
      <c r="W3809" s="70">
        <f>SUM($V$2085:V3809)/($A3809-273.15)</f>
        <v>0</v>
      </c>
      <c r="X3809" s="70">
        <f t="shared" si="495"/>
        <v>0</v>
      </c>
      <c r="Y3809" s="70">
        <f t="shared" si="496"/>
        <v>0</v>
      </c>
    </row>
    <row r="3810" spans="1:25" s="8" customFormat="1" x14ac:dyDescent="0.25">
      <c r="A3810" s="70">
        <f t="shared" si="497"/>
        <v>1999.15</v>
      </c>
      <c r="B3810" s="70">
        <f t="shared" si="498"/>
        <v>51.340468656155522</v>
      </c>
      <c r="C3810" s="70">
        <f t="shared" si="484"/>
        <v>37.778236450598577</v>
      </c>
      <c r="D3810" s="70">
        <f t="shared" si="499"/>
        <v>35.986889841109452</v>
      </c>
      <c r="E3810" s="70">
        <f t="shared" si="483"/>
        <v>37.778236450598577</v>
      </c>
      <c r="G3810" s="70">
        <f t="shared" si="485"/>
        <v>0</v>
      </c>
      <c r="H3810" s="70">
        <f>SUM(G$2085:$G3810)/($A3810-273.15)</f>
        <v>0</v>
      </c>
      <c r="I3810" s="70">
        <f t="shared" si="486"/>
        <v>0</v>
      </c>
      <c r="J3810" s="70">
        <f t="shared" si="487"/>
        <v>0</v>
      </c>
      <c r="K3810" s="70">
        <f t="shared" si="488"/>
        <v>0</v>
      </c>
      <c r="M3810" s="70">
        <f t="shared" si="489"/>
        <v>0</v>
      </c>
      <c r="N3810" s="70">
        <f>SUM($M$2085:M3810)/($A3810-273.15)</f>
        <v>0</v>
      </c>
      <c r="O3810" s="70">
        <f t="shared" si="490"/>
        <v>0</v>
      </c>
      <c r="P3810" s="70">
        <f t="shared" si="491"/>
        <v>0</v>
      </c>
      <c r="Q3810" s="70">
        <f t="shared" si="492"/>
        <v>0</v>
      </c>
      <c r="S3810" s="8" t="e">
        <f t="shared" si="493"/>
        <v>#DIV/0!</v>
      </c>
      <c r="U3810" s="8">
        <f t="shared" si="500"/>
        <v>36.075475485215655</v>
      </c>
      <c r="V3810" s="8">
        <f t="shared" si="494"/>
        <v>0</v>
      </c>
      <c r="W3810" s="70">
        <f>SUM($V$2085:V3810)/($A3810-273.15)</f>
        <v>0</v>
      </c>
      <c r="X3810" s="70">
        <f t="shared" si="495"/>
        <v>0</v>
      </c>
      <c r="Y3810" s="70">
        <f t="shared" si="496"/>
        <v>0</v>
      </c>
    </row>
    <row r="3811" spans="1:25" s="8" customFormat="1" x14ac:dyDescent="0.25">
      <c r="A3811" s="70">
        <f t="shared" si="497"/>
        <v>2000.15</v>
      </c>
      <c r="B3811" s="70">
        <f t="shared" si="498"/>
        <v>51.346946173685311</v>
      </c>
      <c r="C3811" s="70">
        <f t="shared" si="484"/>
        <v>37.780958207631897</v>
      </c>
      <c r="D3811" s="70">
        <f t="shared" si="499"/>
        <v>35.988519285638212</v>
      </c>
      <c r="E3811" s="70">
        <f t="shared" si="483"/>
        <v>37.780958207631897</v>
      </c>
      <c r="G3811" s="70">
        <f t="shared" si="485"/>
        <v>0</v>
      </c>
      <c r="H3811" s="70">
        <f>SUM(G$2085:$G3811)/($A3811-273.15)</f>
        <v>0</v>
      </c>
      <c r="I3811" s="70">
        <f t="shared" si="486"/>
        <v>0</v>
      </c>
      <c r="J3811" s="70">
        <f t="shared" si="487"/>
        <v>0</v>
      </c>
      <c r="K3811" s="70">
        <f t="shared" si="488"/>
        <v>0</v>
      </c>
      <c r="M3811" s="70">
        <f t="shared" si="489"/>
        <v>0</v>
      </c>
      <c r="N3811" s="70">
        <f>SUM($M$2085:M3811)/($A3811-273.15)</f>
        <v>0</v>
      </c>
      <c r="O3811" s="70">
        <f t="shared" si="490"/>
        <v>0</v>
      </c>
      <c r="P3811" s="70">
        <f t="shared" si="491"/>
        <v>0</v>
      </c>
      <c r="Q3811" s="70">
        <f t="shared" si="492"/>
        <v>0</v>
      </c>
      <c r="S3811" s="8" t="e">
        <f t="shared" si="493"/>
        <v>#DIV/0!</v>
      </c>
      <c r="U3811" s="8">
        <f t="shared" si="500"/>
        <v>36.077063063299065</v>
      </c>
      <c r="V3811" s="8">
        <f t="shared" si="494"/>
        <v>0</v>
      </c>
      <c r="W3811" s="70">
        <f>SUM($V$2085:V3811)/($A3811-273.15)</f>
        <v>0</v>
      </c>
      <c r="X3811" s="70">
        <f t="shared" si="495"/>
        <v>0</v>
      </c>
      <c r="Y3811" s="70">
        <f t="shared" si="496"/>
        <v>0</v>
      </c>
    </row>
    <row r="3812" spans="1:25" s="8" customFormat="1" x14ac:dyDescent="0.25">
      <c r="A3812" s="70">
        <f t="shared" si="497"/>
        <v>2001.15</v>
      </c>
      <c r="B3812" s="70">
        <f t="shared" si="498"/>
        <v>51.353416575701665</v>
      </c>
      <c r="C3812" s="70">
        <f t="shared" si="484"/>
        <v>37.783679087522323</v>
      </c>
      <c r="D3812" s="70">
        <f t="shared" si="499"/>
        <v>35.990146676194868</v>
      </c>
      <c r="E3812" s="70">
        <f t="shared" si="483"/>
        <v>37.783679087522323</v>
      </c>
      <c r="G3812" s="70">
        <f t="shared" si="485"/>
        <v>0</v>
      </c>
      <c r="H3812" s="70">
        <f>SUM(G$2085:$G3812)/($A3812-273.15)</f>
        <v>0</v>
      </c>
      <c r="I3812" s="70">
        <f t="shared" si="486"/>
        <v>0</v>
      </c>
      <c r="J3812" s="70">
        <f t="shared" si="487"/>
        <v>0</v>
      </c>
      <c r="K3812" s="70">
        <f t="shared" si="488"/>
        <v>0</v>
      </c>
      <c r="M3812" s="70">
        <f t="shared" si="489"/>
        <v>0</v>
      </c>
      <c r="N3812" s="70">
        <f>SUM($M$2085:M3812)/($A3812-273.15)</f>
        <v>0</v>
      </c>
      <c r="O3812" s="70">
        <f t="shared" si="490"/>
        <v>0</v>
      </c>
      <c r="P3812" s="70">
        <f t="shared" si="491"/>
        <v>0</v>
      </c>
      <c r="Q3812" s="70">
        <f t="shared" si="492"/>
        <v>0</v>
      </c>
      <c r="S3812" s="8" t="e">
        <f t="shared" si="493"/>
        <v>#DIV/0!</v>
      </c>
      <c r="U3812" s="8">
        <f t="shared" si="500"/>
        <v>36.07864949032583</v>
      </c>
      <c r="V3812" s="8">
        <f t="shared" si="494"/>
        <v>0</v>
      </c>
      <c r="W3812" s="70">
        <f>SUM($V$2085:V3812)/($A3812-273.15)</f>
        <v>0</v>
      </c>
      <c r="X3812" s="70">
        <f t="shared" si="495"/>
        <v>0</v>
      </c>
      <c r="Y3812" s="70">
        <f t="shared" si="496"/>
        <v>0</v>
      </c>
    </row>
    <row r="3813" spans="1:25" s="8" customFormat="1" x14ac:dyDescent="0.25">
      <c r="A3813" s="70">
        <f t="shared" si="497"/>
        <v>2002.15</v>
      </c>
      <c r="B3813" s="70">
        <f t="shared" si="498"/>
        <v>51.359879875697736</v>
      </c>
      <c r="C3813" s="70">
        <f t="shared" si="484"/>
        <v>37.786399090483854</v>
      </c>
      <c r="D3813" s="70">
        <f t="shared" si="499"/>
        <v>35.991772016881932</v>
      </c>
      <c r="E3813" s="70">
        <f t="shared" ref="E3813:E3876" si="501">31.012+(4.19/1000)*$A3813-(2.858*100000)/$A3813/$A3813-(0.385*0.000001)*$A3813*$A3813</f>
        <v>37.786399090483854</v>
      </c>
      <c r="G3813" s="70">
        <f t="shared" si="485"/>
        <v>0</v>
      </c>
      <c r="H3813" s="70">
        <f>SUM(G$2085:$G3813)/($A3813-273.15)</f>
        <v>0</v>
      </c>
      <c r="I3813" s="70">
        <f t="shared" si="486"/>
        <v>0</v>
      </c>
      <c r="J3813" s="70">
        <f t="shared" si="487"/>
        <v>0</v>
      </c>
      <c r="K3813" s="70">
        <f t="shared" si="488"/>
        <v>0</v>
      </c>
      <c r="M3813" s="70">
        <f t="shared" si="489"/>
        <v>0</v>
      </c>
      <c r="N3813" s="70">
        <f>SUM($M$2085:M3813)/($A3813-273.15)</f>
        <v>0</v>
      </c>
      <c r="O3813" s="70">
        <f t="shared" si="490"/>
        <v>0</v>
      </c>
      <c r="P3813" s="70">
        <f t="shared" si="491"/>
        <v>0</v>
      </c>
      <c r="Q3813" s="70">
        <f t="shared" si="492"/>
        <v>0</v>
      </c>
      <c r="S3813" s="8" t="e">
        <f t="shared" si="493"/>
        <v>#DIV/0!</v>
      </c>
      <c r="U3813" s="8">
        <f t="shared" si="500"/>
        <v>36.080234767668244</v>
      </c>
      <c r="V3813" s="8">
        <f t="shared" si="494"/>
        <v>0</v>
      </c>
      <c r="W3813" s="70">
        <f>SUM($V$2085:V3813)/($A3813-273.15)</f>
        <v>0</v>
      </c>
      <c r="X3813" s="70">
        <f t="shared" si="495"/>
        <v>0</v>
      </c>
      <c r="Y3813" s="70">
        <f t="shared" si="496"/>
        <v>0</v>
      </c>
    </row>
    <row r="3814" spans="1:25" s="8" customFormat="1" x14ac:dyDescent="0.25">
      <c r="A3814" s="70">
        <f t="shared" si="497"/>
        <v>2003.15</v>
      </c>
      <c r="B3814" s="70">
        <f t="shared" si="498"/>
        <v>51.366336087132986</v>
      </c>
      <c r="C3814" s="70">
        <f t="shared" ref="C3814:C3877" si="502">31.012+(4.19/1000)*$A3814-(2.858*100000)/$A3814/$A3814-(0.385*0.000001)*$A3814*$A3814</f>
        <v>37.789118216729953</v>
      </c>
      <c r="D3814" s="70">
        <f t="shared" si="499"/>
        <v>35.993395311791687</v>
      </c>
      <c r="E3814" s="70">
        <f t="shared" si="501"/>
        <v>37.789118216729953</v>
      </c>
      <c r="G3814" s="70">
        <f t="shared" ref="G3814:G3877" si="503">($I$2039*$B3814+$I$2040*$C3814+$I$2041*$D3814)</f>
        <v>0</v>
      </c>
      <c r="H3814" s="70">
        <f>SUM(G$2085:$G3814)/($A3814-273.15)</f>
        <v>0</v>
      </c>
      <c r="I3814" s="70">
        <f t="shared" ref="I3814:I3877" si="504">H3814*($A3814-273.15)*0.000001</f>
        <v>0</v>
      </c>
      <c r="J3814" s="70">
        <f t="shared" ref="J3814:J3877" si="505">$N$2039-I3814</f>
        <v>0</v>
      </c>
      <c r="K3814" s="70">
        <f t="shared" ref="K3814:K3877" si="506">IF(AND(J3814&gt;0,J3815&lt;0),A3814-273.15,0)</f>
        <v>0</v>
      </c>
      <c r="M3814" s="70">
        <f t="shared" ref="M3814:M3877" si="507">($K$2050*$B3814+$K$2049*$C3814+$K$2048*$D3814+$K$2047*$E3814)</f>
        <v>0</v>
      </c>
      <c r="N3814" s="70">
        <f>SUM($M$2085:M3814)/($A3814-273.15)</f>
        <v>0</v>
      </c>
      <c r="O3814" s="70">
        <f t="shared" ref="O3814:O3877" si="508">N3814*($A3814-273.15)*0.000001</f>
        <v>0</v>
      </c>
      <c r="P3814" s="70">
        <f t="shared" ref="P3814:P3877" si="509">$N$2039-O3814</f>
        <v>0</v>
      </c>
      <c r="Q3814" s="70">
        <f t="shared" ref="Q3814:Q3877" si="510">IF(AND(P3814&gt;0,P3815&lt;0),A3814-273.15,0)</f>
        <v>0</v>
      </c>
      <c r="S3814" s="8" t="e">
        <f t="shared" ref="S3814:S3877" si="511">IF($P$2050-$A3814=0,$O3814,0)</f>
        <v>#DIV/0!</v>
      </c>
      <c r="U3814" s="8">
        <f t="shared" si="500"/>
        <v>36.081818896695175</v>
      </c>
      <c r="V3814" s="8">
        <f t="shared" ref="V3814:V3877" si="512">($L$2071*$B3814+$L$2072*$C3814+$L$2070*$D3814+$L$2073*$U3814)</f>
        <v>0</v>
      </c>
      <c r="W3814" s="70">
        <f>SUM($V$2085:V3814)/($A3814-273.15)</f>
        <v>0</v>
      </c>
      <c r="X3814" s="70">
        <f t="shared" ref="X3814:X3877" si="513">W3814*($A3814-273.15)*0.000001</f>
        <v>0</v>
      </c>
      <c r="Y3814" s="70">
        <f t="shared" ref="Y3814:Y3877" si="514">$N$2039-X3814</f>
        <v>0</v>
      </c>
    </row>
    <row r="3815" spans="1:25" s="8" customFormat="1" x14ac:dyDescent="0.25">
      <c r="A3815" s="70">
        <f t="shared" ref="A3815:A3878" si="515">A3814+1</f>
        <v>2004.15</v>
      </c>
      <c r="B3815" s="70">
        <f t="shared" si="498"/>
        <v>51.372785223433333</v>
      </c>
      <c r="C3815" s="70">
        <f t="shared" si="502"/>
        <v>37.791836466473562</v>
      </c>
      <c r="D3815" s="70">
        <f t="shared" si="499"/>
        <v>35.995016565006182</v>
      </c>
      <c r="E3815" s="70">
        <f t="shared" si="501"/>
        <v>37.791836466473562</v>
      </c>
      <c r="G3815" s="70">
        <f t="shared" si="503"/>
        <v>0</v>
      </c>
      <c r="H3815" s="70">
        <f>SUM(G$2085:$G3815)/($A3815-273.15)</f>
        <v>0</v>
      </c>
      <c r="I3815" s="70">
        <f t="shared" si="504"/>
        <v>0</v>
      </c>
      <c r="J3815" s="70">
        <f t="shared" si="505"/>
        <v>0</v>
      </c>
      <c r="K3815" s="70">
        <f t="shared" si="506"/>
        <v>0</v>
      </c>
      <c r="M3815" s="70">
        <f t="shared" si="507"/>
        <v>0</v>
      </c>
      <c r="N3815" s="70">
        <f>SUM($M$2085:M3815)/($A3815-273.15)</f>
        <v>0</v>
      </c>
      <c r="O3815" s="70">
        <f t="shared" si="508"/>
        <v>0</v>
      </c>
      <c r="P3815" s="70">
        <f t="shared" si="509"/>
        <v>0</v>
      </c>
      <c r="Q3815" s="70">
        <f t="shared" si="510"/>
        <v>0</v>
      </c>
      <c r="S3815" s="8" t="e">
        <f t="shared" si="511"/>
        <v>#DIV/0!</v>
      </c>
      <c r="U3815" s="8">
        <f t="shared" si="500"/>
        <v>36.083401878772086</v>
      </c>
      <c r="V3815" s="8">
        <f t="shared" si="512"/>
        <v>0</v>
      </c>
      <c r="W3815" s="70">
        <f>SUM($V$2085:V3815)/($A3815-273.15)</f>
        <v>0</v>
      </c>
      <c r="X3815" s="70">
        <f t="shared" si="513"/>
        <v>0</v>
      </c>
      <c r="Y3815" s="70">
        <f t="shared" si="514"/>
        <v>0</v>
      </c>
    </row>
    <row r="3816" spans="1:25" s="8" customFormat="1" x14ac:dyDescent="0.25">
      <c r="A3816" s="70">
        <f t="shared" si="515"/>
        <v>2005.15</v>
      </c>
      <c r="B3816" s="70">
        <f t="shared" si="498"/>
        <v>51.379227297991214</v>
      </c>
      <c r="C3816" s="70">
        <f t="shared" si="502"/>
        <v>37.794553839927083</v>
      </c>
      <c r="D3816" s="70">
        <f t="shared" si="499"/>
        <v>35.996635780597316</v>
      </c>
      <c r="E3816" s="70">
        <f t="shared" si="501"/>
        <v>37.794553839927083</v>
      </c>
      <c r="G3816" s="70">
        <f t="shared" si="503"/>
        <v>0</v>
      </c>
      <c r="H3816" s="70">
        <f>SUM(G$2085:$G3816)/($A3816-273.15)</f>
        <v>0</v>
      </c>
      <c r="I3816" s="70">
        <f t="shared" si="504"/>
        <v>0</v>
      </c>
      <c r="J3816" s="70">
        <f t="shared" si="505"/>
        <v>0</v>
      </c>
      <c r="K3816" s="70">
        <f t="shared" si="506"/>
        <v>0</v>
      </c>
      <c r="M3816" s="70">
        <f t="shared" si="507"/>
        <v>0</v>
      </c>
      <c r="N3816" s="70">
        <f>SUM($M$2085:M3816)/($A3816-273.15)</f>
        <v>0</v>
      </c>
      <c r="O3816" s="70">
        <f t="shared" si="508"/>
        <v>0</v>
      </c>
      <c r="P3816" s="70">
        <f t="shared" si="509"/>
        <v>0</v>
      </c>
      <c r="Q3816" s="70">
        <f t="shared" si="510"/>
        <v>0</v>
      </c>
      <c r="S3816" s="8" t="e">
        <f t="shared" si="511"/>
        <v>#DIV/0!</v>
      </c>
      <c r="U3816" s="8">
        <f t="shared" si="500"/>
        <v>36.084983715261025</v>
      </c>
      <c r="V3816" s="8">
        <f t="shared" si="512"/>
        <v>0</v>
      </c>
      <c r="W3816" s="70">
        <f>SUM($V$2085:V3816)/($A3816-273.15)</f>
        <v>0</v>
      </c>
      <c r="X3816" s="70">
        <f t="shared" si="513"/>
        <v>0</v>
      </c>
      <c r="Y3816" s="70">
        <f t="shared" si="514"/>
        <v>0</v>
      </c>
    </row>
    <row r="3817" spans="1:25" s="8" customFormat="1" x14ac:dyDescent="0.25">
      <c r="A3817" s="70">
        <f t="shared" si="515"/>
        <v>2006.15</v>
      </c>
      <c r="B3817" s="70">
        <f t="shared" si="498"/>
        <v>51.385662324165686</v>
      </c>
      <c r="C3817" s="70">
        <f t="shared" si="502"/>
        <v>37.797270337302393</v>
      </c>
      <c r="D3817" s="70">
        <f t="shared" si="499"/>
        <v>35.998252962626822</v>
      </c>
      <c r="E3817" s="70">
        <f t="shared" si="501"/>
        <v>37.797270337302393</v>
      </c>
      <c r="G3817" s="70">
        <f t="shared" si="503"/>
        <v>0</v>
      </c>
      <c r="H3817" s="70">
        <f>SUM(G$2085:$G3817)/($A3817-273.15)</f>
        <v>0</v>
      </c>
      <c r="I3817" s="70">
        <f t="shared" si="504"/>
        <v>0</v>
      </c>
      <c r="J3817" s="70">
        <f t="shared" si="505"/>
        <v>0</v>
      </c>
      <c r="K3817" s="70">
        <f t="shared" si="506"/>
        <v>0</v>
      </c>
      <c r="M3817" s="70">
        <f t="shared" si="507"/>
        <v>0</v>
      </c>
      <c r="N3817" s="70">
        <f>SUM($M$2085:M3817)/($A3817-273.15)</f>
        <v>0</v>
      </c>
      <c r="O3817" s="70">
        <f t="shared" si="508"/>
        <v>0</v>
      </c>
      <c r="P3817" s="70">
        <f t="shared" si="509"/>
        <v>0</v>
      </c>
      <c r="Q3817" s="70">
        <f t="shared" si="510"/>
        <v>0</v>
      </c>
      <c r="S3817" s="8" t="e">
        <f t="shared" si="511"/>
        <v>#DIV/0!</v>
      </c>
      <c r="U3817" s="8">
        <f t="shared" si="500"/>
        <v>36.08656440752064</v>
      </c>
      <c r="V3817" s="8">
        <f t="shared" si="512"/>
        <v>0</v>
      </c>
      <c r="W3817" s="70">
        <f>SUM($V$2085:V3817)/($A3817-273.15)</f>
        <v>0</v>
      </c>
      <c r="X3817" s="70">
        <f t="shared" si="513"/>
        <v>0</v>
      </c>
      <c r="Y3817" s="70">
        <f t="shared" si="514"/>
        <v>0</v>
      </c>
    </row>
    <row r="3818" spans="1:25" s="8" customFormat="1" x14ac:dyDescent="0.25">
      <c r="A3818" s="70">
        <f t="shared" si="515"/>
        <v>2007.15</v>
      </c>
      <c r="B3818" s="70">
        <f t="shared" si="498"/>
        <v>51.392090315282552</v>
      </c>
      <c r="C3818" s="70">
        <f t="shared" si="502"/>
        <v>37.799985958810844</v>
      </c>
      <c r="D3818" s="70">
        <f t="shared" si="499"/>
        <v>35.999868115146327</v>
      </c>
      <c r="E3818" s="70">
        <f t="shared" si="501"/>
        <v>37.799985958810844</v>
      </c>
      <c r="G3818" s="70">
        <f t="shared" si="503"/>
        <v>0</v>
      </c>
      <c r="H3818" s="70">
        <f>SUM(G$2085:$G3818)/($A3818-273.15)</f>
        <v>0</v>
      </c>
      <c r="I3818" s="70">
        <f t="shared" si="504"/>
        <v>0</v>
      </c>
      <c r="J3818" s="70">
        <f t="shared" si="505"/>
        <v>0</v>
      </c>
      <c r="K3818" s="70">
        <f t="shared" si="506"/>
        <v>0</v>
      </c>
      <c r="M3818" s="70">
        <f t="shared" si="507"/>
        <v>0</v>
      </c>
      <c r="N3818" s="70">
        <f>SUM($M$2085:M3818)/($A3818-273.15)</f>
        <v>0</v>
      </c>
      <c r="O3818" s="70">
        <f t="shared" si="508"/>
        <v>0</v>
      </c>
      <c r="P3818" s="70">
        <f t="shared" si="509"/>
        <v>0</v>
      </c>
      <c r="Q3818" s="70">
        <f t="shared" si="510"/>
        <v>0</v>
      </c>
      <c r="S3818" s="8" t="e">
        <f t="shared" si="511"/>
        <v>#DIV/0!</v>
      </c>
      <c r="U3818" s="8">
        <f t="shared" si="500"/>
        <v>36.088143956906229</v>
      </c>
      <c r="V3818" s="8">
        <f t="shared" si="512"/>
        <v>0</v>
      </c>
      <c r="W3818" s="70">
        <f>SUM($V$2085:V3818)/($A3818-273.15)</f>
        <v>0</v>
      </c>
      <c r="X3818" s="70">
        <f t="shared" si="513"/>
        <v>0</v>
      </c>
      <c r="Y3818" s="70">
        <f t="shared" si="514"/>
        <v>0</v>
      </c>
    </row>
    <row r="3819" spans="1:25" s="8" customFormat="1" x14ac:dyDescent="0.25">
      <c r="A3819" s="70">
        <f t="shared" si="515"/>
        <v>2008.15</v>
      </c>
      <c r="B3819" s="70">
        <f t="shared" si="498"/>
        <v>51.398511284634424</v>
      </c>
      <c r="C3819" s="70">
        <f t="shared" si="502"/>
        <v>37.802700704663245</v>
      </c>
      <c r="D3819" s="70">
        <f t="shared" si="499"/>
        <v>36.001481242197379</v>
      </c>
      <c r="E3819" s="70">
        <f t="shared" si="501"/>
        <v>37.802700704663245</v>
      </c>
      <c r="G3819" s="70">
        <f t="shared" si="503"/>
        <v>0</v>
      </c>
      <c r="H3819" s="70">
        <f>SUM(G$2085:$G3819)/($A3819-273.15)</f>
        <v>0</v>
      </c>
      <c r="I3819" s="70">
        <f t="shared" si="504"/>
        <v>0</v>
      </c>
      <c r="J3819" s="70">
        <f t="shared" si="505"/>
        <v>0</v>
      </c>
      <c r="K3819" s="70">
        <f t="shared" si="506"/>
        <v>0</v>
      </c>
      <c r="M3819" s="70">
        <f t="shared" si="507"/>
        <v>0</v>
      </c>
      <c r="N3819" s="70">
        <f>SUM($M$2085:M3819)/($A3819-273.15)</f>
        <v>0</v>
      </c>
      <c r="O3819" s="70">
        <f t="shared" si="508"/>
        <v>0</v>
      </c>
      <c r="P3819" s="70">
        <f t="shared" si="509"/>
        <v>0</v>
      </c>
      <c r="Q3819" s="70">
        <f t="shared" si="510"/>
        <v>0</v>
      </c>
      <c r="S3819" s="8" t="e">
        <f t="shared" si="511"/>
        <v>#DIV/0!</v>
      </c>
      <c r="U3819" s="8">
        <f t="shared" si="500"/>
        <v>36.089722364769663</v>
      </c>
      <c r="V3819" s="8">
        <f t="shared" si="512"/>
        <v>0</v>
      </c>
      <c r="W3819" s="70">
        <f>SUM($V$2085:V3819)/($A3819-273.15)</f>
        <v>0</v>
      </c>
      <c r="X3819" s="70">
        <f t="shared" si="513"/>
        <v>0</v>
      </c>
      <c r="Y3819" s="70">
        <f t="shared" si="514"/>
        <v>0</v>
      </c>
    </row>
    <row r="3820" spans="1:25" s="8" customFormat="1" x14ac:dyDescent="0.25">
      <c r="A3820" s="70">
        <f t="shared" si="515"/>
        <v>2009.15</v>
      </c>
      <c r="B3820" s="70">
        <f t="shared" si="498"/>
        <v>51.404925245480868</v>
      </c>
      <c r="C3820" s="70">
        <f t="shared" si="502"/>
        <v>37.805414575069911</v>
      </c>
      <c r="D3820" s="70">
        <f t="shared" si="499"/>
        <v>36.003092347811446</v>
      </c>
      <c r="E3820" s="70">
        <f t="shared" si="501"/>
        <v>37.805414575069911</v>
      </c>
      <c r="G3820" s="70">
        <f t="shared" si="503"/>
        <v>0</v>
      </c>
      <c r="H3820" s="70">
        <f>SUM(G$2085:$G3820)/($A3820-273.15)</f>
        <v>0</v>
      </c>
      <c r="I3820" s="70">
        <f t="shared" si="504"/>
        <v>0</v>
      </c>
      <c r="J3820" s="70">
        <f t="shared" si="505"/>
        <v>0</v>
      </c>
      <c r="K3820" s="70">
        <f t="shared" si="506"/>
        <v>0</v>
      </c>
      <c r="M3820" s="70">
        <f t="shared" si="507"/>
        <v>0</v>
      </c>
      <c r="N3820" s="70">
        <f>SUM($M$2085:M3820)/($A3820-273.15)</f>
        <v>0</v>
      </c>
      <c r="O3820" s="70">
        <f t="shared" si="508"/>
        <v>0</v>
      </c>
      <c r="P3820" s="70">
        <f t="shared" si="509"/>
        <v>0</v>
      </c>
      <c r="Q3820" s="70">
        <f t="shared" si="510"/>
        <v>0</v>
      </c>
      <c r="S3820" s="8" t="e">
        <f t="shared" si="511"/>
        <v>#DIV/0!</v>
      </c>
      <c r="U3820" s="8">
        <f t="shared" si="500"/>
        <v>36.09129963245951</v>
      </c>
      <c r="V3820" s="8">
        <f t="shared" si="512"/>
        <v>0</v>
      </c>
      <c r="W3820" s="70">
        <f>SUM($V$2085:V3820)/($A3820-273.15)</f>
        <v>0</v>
      </c>
      <c r="X3820" s="70">
        <f t="shared" si="513"/>
        <v>0</v>
      </c>
      <c r="Y3820" s="70">
        <f t="shared" si="514"/>
        <v>0</v>
      </c>
    </row>
    <row r="3821" spans="1:25" s="8" customFormat="1" x14ac:dyDescent="0.25">
      <c r="A3821" s="70">
        <f t="shared" si="515"/>
        <v>2010.15</v>
      </c>
      <c r="B3821" s="70">
        <f t="shared" si="498"/>
        <v>51.411332211048432</v>
      </c>
      <c r="C3821" s="70">
        <f t="shared" si="502"/>
        <v>37.808127570240593</v>
      </c>
      <c r="D3821" s="70">
        <f t="shared" si="499"/>
        <v>36.004701436010002</v>
      </c>
      <c r="E3821" s="70">
        <f t="shared" si="501"/>
        <v>37.808127570240593</v>
      </c>
      <c r="G3821" s="70">
        <f t="shared" si="503"/>
        <v>0</v>
      </c>
      <c r="H3821" s="70">
        <f>SUM(G$2085:$G3821)/($A3821-273.15)</f>
        <v>0</v>
      </c>
      <c r="I3821" s="70">
        <f t="shared" si="504"/>
        <v>0</v>
      </c>
      <c r="J3821" s="70">
        <f t="shared" si="505"/>
        <v>0</v>
      </c>
      <c r="K3821" s="70">
        <f t="shared" si="506"/>
        <v>0</v>
      </c>
      <c r="M3821" s="70">
        <f t="shared" si="507"/>
        <v>0</v>
      </c>
      <c r="N3821" s="70">
        <f>SUM($M$2085:M3821)/($A3821-273.15)</f>
        <v>0</v>
      </c>
      <c r="O3821" s="70">
        <f t="shared" si="508"/>
        <v>0</v>
      </c>
      <c r="P3821" s="70">
        <f t="shared" si="509"/>
        <v>0</v>
      </c>
      <c r="Q3821" s="70">
        <f t="shared" si="510"/>
        <v>0</v>
      </c>
      <c r="S3821" s="8" t="e">
        <f t="shared" si="511"/>
        <v>#DIV/0!</v>
      </c>
      <c r="U3821" s="8">
        <f t="shared" si="500"/>
        <v>36.09287576132094</v>
      </c>
      <c r="V3821" s="8">
        <f t="shared" si="512"/>
        <v>0</v>
      </c>
      <c r="W3821" s="70">
        <f>SUM($V$2085:V3821)/($A3821-273.15)</f>
        <v>0</v>
      </c>
      <c r="X3821" s="70">
        <f t="shared" si="513"/>
        <v>0</v>
      </c>
      <c r="Y3821" s="70">
        <f t="shared" si="514"/>
        <v>0</v>
      </c>
    </row>
    <row r="3822" spans="1:25" s="8" customFormat="1" x14ac:dyDescent="0.25">
      <c r="A3822" s="70">
        <f t="shared" si="515"/>
        <v>2011.15</v>
      </c>
      <c r="B3822" s="70">
        <f t="shared" si="498"/>
        <v>51.417732194530856</v>
      </c>
      <c r="C3822" s="70">
        <f t="shared" si="502"/>
        <v>37.810839690384569</v>
      </c>
      <c r="D3822" s="70">
        <f t="shared" si="499"/>
        <v>36.006308510804509</v>
      </c>
      <c r="E3822" s="70">
        <f t="shared" si="501"/>
        <v>37.810839690384569</v>
      </c>
      <c r="G3822" s="70">
        <f t="shared" si="503"/>
        <v>0</v>
      </c>
      <c r="H3822" s="70">
        <f>SUM(G$2085:$G3822)/($A3822-273.15)</f>
        <v>0</v>
      </c>
      <c r="I3822" s="70">
        <f t="shared" si="504"/>
        <v>0</v>
      </c>
      <c r="J3822" s="70">
        <f t="shared" si="505"/>
        <v>0</v>
      </c>
      <c r="K3822" s="70">
        <f t="shared" si="506"/>
        <v>0</v>
      </c>
      <c r="M3822" s="70">
        <f t="shared" si="507"/>
        <v>0</v>
      </c>
      <c r="N3822" s="70">
        <f>SUM($M$2085:M3822)/($A3822-273.15)</f>
        <v>0</v>
      </c>
      <c r="O3822" s="70">
        <f t="shared" si="508"/>
        <v>0</v>
      </c>
      <c r="P3822" s="70">
        <f t="shared" si="509"/>
        <v>0</v>
      </c>
      <c r="Q3822" s="70">
        <f t="shared" si="510"/>
        <v>0</v>
      </c>
      <c r="S3822" s="8" t="e">
        <f t="shared" si="511"/>
        <v>#DIV/0!</v>
      </c>
      <c r="U3822" s="8">
        <f t="shared" si="500"/>
        <v>36.094450752695771</v>
      </c>
      <c r="V3822" s="8">
        <f t="shared" si="512"/>
        <v>0</v>
      </c>
      <c r="W3822" s="70">
        <f>SUM($V$2085:V3822)/($A3822-273.15)</f>
        <v>0</v>
      </c>
      <c r="X3822" s="70">
        <f t="shared" si="513"/>
        <v>0</v>
      </c>
      <c r="Y3822" s="70">
        <f t="shared" si="514"/>
        <v>0</v>
      </c>
    </row>
    <row r="3823" spans="1:25" s="8" customFormat="1" x14ac:dyDescent="0.25">
      <c r="A3823" s="70">
        <f t="shared" si="515"/>
        <v>2012.15</v>
      </c>
      <c r="B3823" s="70">
        <f t="shared" si="498"/>
        <v>51.424125209089048</v>
      </c>
      <c r="C3823" s="70">
        <f t="shared" si="502"/>
        <v>37.813550935710559</v>
      </c>
      <c r="D3823" s="70">
        <f t="shared" si="499"/>
        <v>36.007913576196458</v>
      </c>
      <c r="E3823" s="70">
        <f t="shared" si="501"/>
        <v>37.813550935710559</v>
      </c>
      <c r="G3823" s="70">
        <f t="shared" si="503"/>
        <v>0</v>
      </c>
      <c r="H3823" s="70">
        <f>SUM(G$2085:$G3823)/($A3823-273.15)</f>
        <v>0</v>
      </c>
      <c r="I3823" s="70">
        <f t="shared" si="504"/>
        <v>0</v>
      </c>
      <c r="J3823" s="70">
        <f t="shared" si="505"/>
        <v>0</v>
      </c>
      <c r="K3823" s="70">
        <f t="shared" si="506"/>
        <v>0</v>
      </c>
      <c r="M3823" s="70">
        <f t="shared" si="507"/>
        <v>0</v>
      </c>
      <c r="N3823" s="70">
        <f>SUM($M$2085:M3823)/($A3823-273.15)</f>
        <v>0</v>
      </c>
      <c r="O3823" s="70">
        <f t="shared" si="508"/>
        <v>0</v>
      </c>
      <c r="P3823" s="70">
        <f t="shared" si="509"/>
        <v>0</v>
      </c>
      <c r="Q3823" s="70">
        <f t="shared" si="510"/>
        <v>0</v>
      </c>
      <c r="S3823" s="8" t="e">
        <f t="shared" si="511"/>
        <v>#DIV/0!</v>
      </c>
      <c r="U3823" s="8">
        <f t="shared" si="500"/>
        <v>36.096024607922551</v>
      </c>
      <c r="V3823" s="8">
        <f t="shared" si="512"/>
        <v>0</v>
      </c>
      <c r="W3823" s="70">
        <f>SUM($V$2085:V3823)/($A3823-273.15)</f>
        <v>0</v>
      </c>
      <c r="X3823" s="70">
        <f t="shared" si="513"/>
        <v>0</v>
      </c>
      <c r="Y3823" s="70">
        <f t="shared" si="514"/>
        <v>0</v>
      </c>
    </row>
    <row r="3824" spans="1:25" s="8" customFormat="1" x14ac:dyDescent="0.25">
      <c r="A3824" s="70">
        <f t="shared" si="515"/>
        <v>2013.15</v>
      </c>
      <c r="B3824" s="70">
        <f t="shared" si="498"/>
        <v>51.430511267851259</v>
      </c>
      <c r="C3824" s="70">
        <f t="shared" si="502"/>
        <v>37.816261306426782</v>
      </c>
      <c r="D3824" s="70">
        <f t="shared" si="499"/>
        <v>36.009516636177416</v>
      </c>
      <c r="E3824" s="70">
        <f t="shared" si="501"/>
        <v>37.816261306426782</v>
      </c>
      <c r="G3824" s="70">
        <f t="shared" si="503"/>
        <v>0</v>
      </c>
      <c r="H3824" s="70">
        <f>SUM(G$2085:$G3824)/($A3824-273.15)</f>
        <v>0</v>
      </c>
      <c r="I3824" s="70">
        <f t="shared" si="504"/>
        <v>0</v>
      </c>
      <c r="J3824" s="70">
        <f t="shared" si="505"/>
        <v>0</v>
      </c>
      <c r="K3824" s="70">
        <f t="shared" si="506"/>
        <v>0</v>
      </c>
      <c r="M3824" s="70">
        <f t="shared" si="507"/>
        <v>0</v>
      </c>
      <c r="N3824" s="70">
        <f>SUM($M$2085:M3824)/($A3824-273.15)</f>
        <v>0</v>
      </c>
      <c r="O3824" s="70">
        <f t="shared" si="508"/>
        <v>0</v>
      </c>
      <c r="P3824" s="70">
        <f t="shared" si="509"/>
        <v>0</v>
      </c>
      <c r="Q3824" s="70">
        <f t="shared" si="510"/>
        <v>0</v>
      </c>
      <c r="S3824" s="8" t="e">
        <f t="shared" si="511"/>
        <v>#DIV/0!</v>
      </c>
      <c r="U3824" s="8">
        <f t="shared" si="500"/>
        <v>36.097597328336441</v>
      </c>
      <c r="V3824" s="8">
        <f t="shared" si="512"/>
        <v>0</v>
      </c>
      <c r="W3824" s="70">
        <f>SUM($V$2085:V3824)/($A3824-273.15)</f>
        <v>0</v>
      </c>
      <c r="X3824" s="70">
        <f t="shared" si="513"/>
        <v>0</v>
      </c>
      <c r="Y3824" s="70">
        <f t="shared" si="514"/>
        <v>0</v>
      </c>
    </row>
    <row r="3825" spans="1:25" s="8" customFormat="1" x14ac:dyDescent="0.25">
      <c r="A3825" s="70">
        <f t="shared" si="515"/>
        <v>2014.15</v>
      </c>
      <c r="B3825" s="70">
        <f t="shared" si="498"/>
        <v>51.436890383913152</v>
      </c>
      <c r="C3825" s="70">
        <f t="shared" si="502"/>
        <v>37.818970802740928</v>
      </c>
      <c r="D3825" s="70">
        <f t="shared" si="499"/>
        <v>36.011117694729037</v>
      </c>
      <c r="E3825" s="70">
        <f t="shared" si="501"/>
        <v>37.818970802740928</v>
      </c>
      <c r="G3825" s="70">
        <f t="shared" si="503"/>
        <v>0</v>
      </c>
      <c r="H3825" s="70">
        <f>SUM(G$2085:$G3825)/($A3825-273.15)</f>
        <v>0</v>
      </c>
      <c r="I3825" s="70">
        <f t="shared" si="504"/>
        <v>0</v>
      </c>
      <c r="J3825" s="70">
        <f t="shared" si="505"/>
        <v>0</v>
      </c>
      <c r="K3825" s="70">
        <f t="shared" si="506"/>
        <v>0</v>
      </c>
      <c r="M3825" s="70">
        <f t="shared" si="507"/>
        <v>0</v>
      </c>
      <c r="N3825" s="70">
        <f>SUM($M$2085:M3825)/($A3825-273.15)</f>
        <v>0</v>
      </c>
      <c r="O3825" s="70">
        <f t="shared" si="508"/>
        <v>0</v>
      </c>
      <c r="P3825" s="70">
        <f t="shared" si="509"/>
        <v>0</v>
      </c>
      <c r="Q3825" s="70">
        <f t="shared" si="510"/>
        <v>0</v>
      </c>
      <c r="S3825" s="8" t="e">
        <f t="shared" si="511"/>
        <v>#DIV/0!</v>
      </c>
      <c r="U3825" s="8">
        <f t="shared" si="500"/>
        <v>36.099168915269317</v>
      </c>
      <c r="V3825" s="8">
        <f t="shared" si="512"/>
        <v>0</v>
      </c>
      <c r="W3825" s="70">
        <f>SUM($V$2085:V3825)/($A3825-273.15)</f>
        <v>0</v>
      </c>
      <c r="X3825" s="70">
        <f t="shared" si="513"/>
        <v>0</v>
      </c>
      <c r="Y3825" s="70">
        <f t="shared" si="514"/>
        <v>0</v>
      </c>
    </row>
    <row r="3826" spans="1:25" s="8" customFormat="1" x14ac:dyDescent="0.25">
      <c r="A3826" s="70">
        <f t="shared" si="515"/>
        <v>2015.15</v>
      </c>
      <c r="B3826" s="70">
        <f t="shared" si="498"/>
        <v>51.4432625703379</v>
      </c>
      <c r="C3826" s="70">
        <f t="shared" si="502"/>
        <v>37.821679424860193</v>
      </c>
      <c r="D3826" s="70">
        <f t="shared" si="499"/>
        <v>36.012716755823099</v>
      </c>
      <c r="E3826" s="70">
        <f t="shared" si="501"/>
        <v>37.821679424860193</v>
      </c>
      <c r="G3826" s="70">
        <f t="shared" si="503"/>
        <v>0</v>
      </c>
      <c r="H3826" s="70">
        <f>SUM(G$2085:$G3826)/($A3826-273.15)</f>
        <v>0</v>
      </c>
      <c r="I3826" s="70">
        <f t="shared" si="504"/>
        <v>0</v>
      </c>
      <c r="J3826" s="70">
        <f t="shared" si="505"/>
        <v>0</v>
      </c>
      <c r="K3826" s="70">
        <f t="shared" si="506"/>
        <v>0</v>
      </c>
      <c r="M3826" s="70">
        <f t="shared" si="507"/>
        <v>0</v>
      </c>
      <c r="N3826" s="70">
        <f>SUM($M$2085:M3826)/($A3826-273.15)</f>
        <v>0</v>
      </c>
      <c r="O3826" s="70">
        <f t="shared" si="508"/>
        <v>0</v>
      </c>
      <c r="P3826" s="70">
        <f t="shared" si="509"/>
        <v>0</v>
      </c>
      <c r="Q3826" s="70">
        <f t="shared" si="510"/>
        <v>0</v>
      </c>
      <c r="S3826" s="8" t="e">
        <f t="shared" si="511"/>
        <v>#DIV/0!</v>
      </c>
      <c r="U3826" s="8">
        <f t="shared" si="500"/>
        <v>36.100739370049737</v>
      </c>
      <c r="V3826" s="8">
        <f t="shared" si="512"/>
        <v>0</v>
      </c>
      <c r="W3826" s="70">
        <f>SUM($V$2085:V3826)/($A3826-273.15)</f>
        <v>0</v>
      </c>
      <c r="X3826" s="70">
        <f t="shared" si="513"/>
        <v>0</v>
      </c>
      <c r="Y3826" s="70">
        <f t="shared" si="514"/>
        <v>0</v>
      </c>
    </row>
    <row r="3827" spans="1:25" s="8" customFormat="1" x14ac:dyDescent="0.25">
      <c r="A3827" s="70">
        <f t="shared" si="515"/>
        <v>2016.15</v>
      </c>
      <c r="B3827" s="70">
        <f t="shared" si="498"/>
        <v>51.449627840156296</v>
      </c>
      <c r="C3827" s="70">
        <f t="shared" si="502"/>
        <v>37.824387172991237</v>
      </c>
      <c r="D3827" s="70">
        <f t="shared" si="499"/>
        <v>36.014313823421539</v>
      </c>
      <c r="E3827" s="70">
        <f t="shared" si="501"/>
        <v>37.824387172991237</v>
      </c>
      <c r="G3827" s="70">
        <f t="shared" si="503"/>
        <v>0</v>
      </c>
      <c r="H3827" s="70">
        <f>SUM(G$2085:$G3827)/($A3827-273.15)</f>
        <v>0</v>
      </c>
      <c r="I3827" s="70">
        <f t="shared" si="504"/>
        <v>0</v>
      </c>
      <c r="J3827" s="70">
        <f t="shared" si="505"/>
        <v>0</v>
      </c>
      <c r="K3827" s="70">
        <f t="shared" si="506"/>
        <v>0</v>
      </c>
      <c r="M3827" s="70">
        <f t="shared" si="507"/>
        <v>0</v>
      </c>
      <c r="N3827" s="70">
        <f>SUM($M$2085:M3827)/($A3827-273.15)</f>
        <v>0</v>
      </c>
      <c r="O3827" s="70">
        <f t="shared" si="508"/>
        <v>0</v>
      </c>
      <c r="P3827" s="70">
        <f t="shared" si="509"/>
        <v>0</v>
      </c>
      <c r="Q3827" s="70">
        <f t="shared" si="510"/>
        <v>0</v>
      </c>
      <c r="S3827" s="8" t="e">
        <f t="shared" si="511"/>
        <v>#DIV/0!</v>
      </c>
      <c r="U3827" s="8">
        <f t="shared" si="500"/>
        <v>36.102308694002986</v>
      </c>
      <c r="V3827" s="8">
        <f t="shared" si="512"/>
        <v>0</v>
      </c>
      <c r="W3827" s="70">
        <f>SUM($V$2085:V3827)/($A3827-273.15)</f>
        <v>0</v>
      </c>
      <c r="X3827" s="70">
        <f t="shared" si="513"/>
        <v>0</v>
      </c>
      <c r="Y3827" s="70">
        <f t="shared" si="514"/>
        <v>0</v>
      </c>
    </row>
    <row r="3828" spans="1:25" s="8" customFormat="1" x14ac:dyDescent="0.25">
      <c r="A3828" s="70">
        <f t="shared" si="515"/>
        <v>2017.15</v>
      </c>
      <c r="B3828" s="70">
        <f t="shared" si="498"/>
        <v>51.455986206366852</v>
      </c>
      <c r="C3828" s="70">
        <f t="shared" si="502"/>
        <v>37.827094047340225</v>
      </c>
      <c r="D3828" s="70">
        <f t="shared" si="499"/>
        <v>36.015908901476472</v>
      </c>
      <c r="E3828" s="70">
        <f t="shared" si="501"/>
        <v>37.827094047340225</v>
      </c>
      <c r="G3828" s="70">
        <f t="shared" si="503"/>
        <v>0</v>
      </c>
      <c r="H3828" s="70">
        <f>SUM(G$2085:$G3828)/($A3828-273.15)</f>
        <v>0</v>
      </c>
      <c r="I3828" s="70">
        <f t="shared" si="504"/>
        <v>0</v>
      </c>
      <c r="J3828" s="70">
        <f t="shared" si="505"/>
        <v>0</v>
      </c>
      <c r="K3828" s="70">
        <f t="shared" si="506"/>
        <v>0</v>
      </c>
      <c r="M3828" s="70">
        <f t="shared" si="507"/>
        <v>0</v>
      </c>
      <c r="N3828" s="70">
        <f>SUM($M$2085:M3828)/($A3828-273.15)</f>
        <v>0</v>
      </c>
      <c r="O3828" s="70">
        <f t="shared" si="508"/>
        <v>0</v>
      </c>
      <c r="P3828" s="70">
        <f t="shared" si="509"/>
        <v>0</v>
      </c>
      <c r="Q3828" s="70">
        <f t="shared" si="510"/>
        <v>0</v>
      </c>
      <c r="S3828" s="8" t="e">
        <f t="shared" si="511"/>
        <v>#DIV/0!</v>
      </c>
      <c r="U3828" s="8">
        <f t="shared" si="500"/>
        <v>36.103876888451033</v>
      </c>
      <c r="V3828" s="8">
        <f t="shared" si="512"/>
        <v>0</v>
      </c>
      <c r="W3828" s="70">
        <f>SUM($V$2085:V3828)/($A3828-273.15)</f>
        <v>0</v>
      </c>
      <c r="X3828" s="70">
        <f t="shared" si="513"/>
        <v>0</v>
      </c>
      <c r="Y3828" s="70">
        <f t="shared" si="514"/>
        <v>0</v>
      </c>
    </row>
    <row r="3829" spans="1:25" s="8" customFormat="1" x14ac:dyDescent="0.25">
      <c r="A3829" s="70">
        <f t="shared" si="515"/>
        <v>2018.15</v>
      </c>
      <c r="B3829" s="70">
        <f t="shared" si="498"/>
        <v>51.462337681935864</v>
      </c>
      <c r="C3829" s="70">
        <f t="shared" si="502"/>
        <v>37.829800048112794</v>
      </c>
      <c r="D3829" s="70">
        <f t="shared" si="499"/>
        <v>36.01750199393021</v>
      </c>
      <c r="E3829" s="70">
        <f t="shared" si="501"/>
        <v>37.829800048112794</v>
      </c>
      <c r="G3829" s="70">
        <f t="shared" si="503"/>
        <v>0</v>
      </c>
      <c r="H3829" s="70">
        <f>SUM(G$2085:$G3829)/($A3829-273.15)</f>
        <v>0</v>
      </c>
      <c r="I3829" s="70">
        <f t="shared" si="504"/>
        <v>0</v>
      </c>
      <c r="J3829" s="70">
        <f t="shared" si="505"/>
        <v>0</v>
      </c>
      <c r="K3829" s="70">
        <f t="shared" si="506"/>
        <v>0</v>
      </c>
      <c r="M3829" s="70">
        <f t="shared" si="507"/>
        <v>0</v>
      </c>
      <c r="N3829" s="70">
        <f>SUM($M$2085:M3829)/($A3829-273.15)</f>
        <v>0</v>
      </c>
      <c r="O3829" s="70">
        <f t="shared" si="508"/>
        <v>0</v>
      </c>
      <c r="P3829" s="70">
        <f t="shared" si="509"/>
        <v>0</v>
      </c>
      <c r="Q3829" s="70">
        <f t="shared" si="510"/>
        <v>0</v>
      </c>
      <c r="S3829" s="8" t="e">
        <f t="shared" si="511"/>
        <v>#DIV/0!</v>
      </c>
      <c r="U3829" s="8">
        <f t="shared" si="500"/>
        <v>36.105443954712605</v>
      </c>
      <c r="V3829" s="8">
        <f t="shared" si="512"/>
        <v>0</v>
      </c>
      <c r="W3829" s="70">
        <f>SUM($V$2085:V3829)/($A3829-273.15)</f>
        <v>0</v>
      </c>
      <c r="X3829" s="70">
        <f t="shared" si="513"/>
        <v>0</v>
      </c>
      <c r="Y3829" s="70">
        <f t="shared" si="514"/>
        <v>0</v>
      </c>
    </row>
    <row r="3830" spans="1:25" s="8" customFormat="1" x14ac:dyDescent="0.25">
      <c r="A3830" s="70">
        <f t="shared" si="515"/>
        <v>2019.15</v>
      </c>
      <c r="B3830" s="70">
        <f t="shared" si="498"/>
        <v>51.468682279797534</v>
      </c>
      <c r="C3830" s="70">
        <f t="shared" si="502"/>
        <v>37.832505175514086</v>
      </c>
      <c r="D3830" s="70">
        <f t="shared" si="499"/>
        <v>36.019093104715331</v>
      </c>
      <c r="E3830" s="70">
        <f t="shared" si="501"/>
        <v>37.832505175514086</v>
      </c>
      <c r="G3830" s="70">
        <f t="shared" si="503"/>
        <v>0</v>
      </c>
      <c r="H3830" s="70">
        <f>SUM(G$2085:$G3830)/($A3830-273.15)</f>
        <v>0</v>
      </c>
      <c r="I3830" s="70">
        <f t="shared" si="504"/>
        <v>0</v>
      </c>
      <c r="J3830" s="70">
        <f t="shared" si="505"/>
        <v>0</v>
      </c>
      <c r="K3830" s="70">
        <f t="shared" si="506"/>
        <v>0</v>
      </c>
      <c r="M3830" s="70">
        <f t="shared" si="507"/>
        <v>0</v>
      </c>
      <c r="N3830" s="70">
        <f>SUM($M$2085:M3830)/($A3830-273.15)</f>
        <v>0</v>
      </c>
      <c r="O3830" s="70">
        <f t="shared" si="508"/>
        <v>0</v>
      </c>
      <c r="P3830" s="70">
        <f t="shared" si="509"/>
        <v>0</v>
      </c>
      <c r="Q3830" s="70">
        <f t="shared" si="510"/>
        <v>0</v>
      </c>
      <c r="S3830" s="8" t="e">
        <f t="shared" si="511"/>
        <v>#DIV/0!</v>
      </c>
      <c r="U3830" s="8">
        <f t="shared" si="500"/>
        <v>36.10700989410315</v>
      </c>
      <c r="V3830" s="8">
        <f t="shared" si="512"/>
        <v>0</v>
      </c>
      <c r="W3830" s="70">
        <f>SUM($V$2085:V3830)/($A3830-273.15)</f>
        <v>0</v>
      </c>
      <c r="X3830" s="70">
        <f t="shared" si="513"/>
        <v>0</v>
      </c>
      <c r="Y3830" s="70">
        <f t="shared" si="514"/>
        <v>0</v>
      </c>
    </row>
    <row r="3831" spans="1:25" s="8" customFormat="1" x14ac:dyDescent="0.25">
      <c r="A3831" s="70">
        <f t="shared" si="515"/>
        <v>2020.15</v>
      </c>
      <c r="B3831" s="70">
        <f t="shared" si="498"/>
        <v>51.475020012854067</v>
      </c>
      <c r="C3831" s="70">
        <f t="shared" si="502"/>
        <v>37.835209429748723</v>
      </c>
      <c r="D3831" s="70">
        <f t="shared" si="499"/>
        <v>36.020682237754656</v>
      </c>
      <c r="E3831" s="70">
        <f t="shared" si="501"/>
        <v>37.835209429748723</v>
      </c>
      <c r="G3831" s="70">
        <f t="shared" si="503"/>
        <v>0</v>
      </c>
      <c r="H3831" s="70">
        <f>SUM(G$2085:$G3831)/($A3831-273.15)</f>
        <v>0</v>
      </c>
      <c r="I3831" s="70">
        <f t="shared" si="504"/>
        <v>0</v>
      </c>
      <c r="J3831" s="70">
        <f t="shared" si="505"/>
        <v>0</v>
      </c>
      <c r="K3831" s="70">
        <f t="shared" si="506"/>
        <v>0</v>
      </c>
      <c r="M3831" s="70">
        <f t="shared" si="507"/>
        <v>0</v>
      </c>
      <c r="N3831" s="70">
        <f>SUM($M$2085:M3831)/($A3831-273.15)</f>
        <v>0</v>
      </c>
      <c r="O3831" s="70">
        <f t="shared" si="508"/>
        <v>0</v>
      </c>
      <c r="P3831" s="70">
        <f t="shared" si="509"/>
        <v>0</v>
      </c>
      <c r="Q3831" s="70">
        <f t="shared" si="510"/>
        <v>0</v>
      </c>
      <c r="S3831" s="8" t="e">
        <f t="shared" si="511"/>
        <v>#DIV/0!</v>
      </c>
      <c r="U3831" s="8">
        <f t="shared" si="500"/>
        <v>36.108574707934856</v>
      </c>
      <c r="V3831" s="8">
        <f t="shared" si="512"/>
        <v>0</v>
      </c>
      <c r="W3831" s="70">
        <f>SUM($V$2085:V3831)/($A3831-273.15)</f>
        <v>0</v>
      </c>
      <c r="X3831" s="70">
        <f t="shared" si="513"/>
        <v>0</v>
      </c>
      <c r="Y3831" s="70">
        <f t="shared" si="514"/>
        <v>0</v>
      </c>
    </row>
    <row r="3832" spans="1:25" s="8" customFormat="1" x14ac:dyDescent="0.25">
      <c r="A3832" s="70">
        <f t="shared" si="515"/>
        <v>2021.15</v>
      </c>
      <c r="B3832" s="70">
        <f t="shared" si="498"/>
        <v>51.481350893975737</v>
      </c>
      <c r="C3832" s="70">
        <f t="shared" si="502"/>
        <v>37.83791281102085</v>
      </c>
      <c r="D3832" s="70">
        <f t="shared" si="499"/>
        <v>36.022269396961327</v>
      </c>
      <c r="E3832" s="70">
        <f t="shared" si="501"/>
        <v>37.83791281102085</v>
      </c>
      <c r="G3832" s="70">
        <f t="shared" si="503"/>
        <v>0</v>
      </c>
      <c r="H3832" s="70">
        <f>SUM(G$2085:$G3832)/($A3832-273.15)</f>
        <v>0</v>
      </c>
      <c r="I3832" s="70">
        <f t="shared" si="504"/>
        <v>0</v>
      </c>
      <c r="J3832" s="70">
        <f t="shared" si="505"/>
        <v>0</v>
      </c>
      <c r="K3832" s="70">
        <f t="shared" si="506"/>
        <v>0</v>
      </c>
      <c r="M3832" s="70">
        <f t="shared" si="507"/>
        <v>0</v>
      </c>
      <c r="N3832" s="70">
        <f>SUM($M$2085:M3832)/($A3832-273.15)</f>
        <v>0</v>
      </c>
      <c r="O3832" s="70">
        <f t="shared" si="508"/>
        <v>0</v>
      </c>
      <c r="P3832" s="70">
        <f t="shared" si="509"/>
        <v>0</v>
      </c>
      <c r="Q3832" s="70">
        <f t="shared" si="510"/>
        <v>0</v>
      </c>
      <c r="S3832" s="8" t="e">
        <f t="shared" si="511"/>
        <v>#DIV/0!</v>
      </c>
      <c r="U3832" s="8">
        <f t="shared" si="500"/>
        <v>36.110138397516678</v>
      </c>
      <c r="V3832" s="8">
        <f t="shared" si="512"/>
        <v>0</v>
      </c>
      <c r="W3832" s="70">
        <f>SUM($V$2085:V3832)/($A3832-273.15)</f>
        <v>0</v>
      </c>
      <c r="X3832" s="70">
        <f t="shared" si="513"/>
        <v>0</v>
      </c>
      <c r="Y3832" s="70">
        <f t="shared" si="514"/>
        <v>0</v>
      </c>
    </row>
    <row r="3833" spans="1:25" s="8" customFormat="1" x14ac:dyDescent="0.25">
      <c r="A3833" s="70">
        <f t="shared" si="515"/>
        <v>2022.15</v>
      </c>
      <c r="B3833" s="70">
        <f t="shared" si="498"/>
        <v>51.487674936001035</v>
      </c>
      <c r="C3833" s="70">
        <f t="shared" si="502"/>
        <v>37.840615319534066</v>
      </c>
      <c r="D3833" s="70">
        <f t="shared" si="499"/>
        <v>36.023854586238798</v>
      </c>
      <c r="E3833" s="70">
        <f t="shared" si="501"/>
        <v>37.840615319534066</v>
      </c>
      <c r="G3833" s="70">
        <f t="shared" si="503"/>
        <v>0</v>
      </c>
      <c r="H3833" s="70">
        <f>SUM(G$2085:$G3833)/($A3833-273.15)</f>
        <v>0</v>
      </c>
      <c r="I3833" s="70">
        <f t="shared" si="504"/>
        <v>0</v>
      </c>
      <c r="J3833" s="70">
        <f t="shared" si="505"/>
        <v>0</v>
      </c>
      <c r="K3833" s="70">
        <f t="shared" si="506"/>
        <v>0</v>
      </c>
      <c r="M3833" s="70">
        <f t="shared" si="507"/>
        <v>0</v>
      </c>
      <c r="N3833" s="70">
        <f>SUM($M$2085:M3833)/($A3833-273.15)</f>
        <v>0</v>
      </c>
      <c r="O3833" s="70">
        <f t="shared" si="508"/>
        <v>0</v>
      </c>
      <c r="P3833" s="70">
        <f t="shared" si="509"/>
        <v>0</v>
      </c>
      <c r="Q3833" s="70">
        <f t="shared" si="510"/>
        <v>0</v>
      </c>
      <c r="S3833" s="8" t="e">
        <f t="shared" si="511"/>
        <v>#DIV/0!</v>
      </c>
      <c r="U3833" s="8">
        <f t="shared" si="500"/>
        <v>36.111700964154316</v>
      </c>
      <c r="V3833" s="8">
        <f t="shared" si="512"/>
        <v>0</v>
      </c>
      <c r="W3833" s="70">
        <f>SUM($V$2085:V3833)/($A3833-273.15)</f>
        <v>0</v>
      </c>
      <c r="X3833" s="70">
        <f t="shared" si="513"/>
        <v>0</v>
      </c>
      <c r="Y3833" s="70">
        <f t="shared" si="514"/>
        <v>0</v>
      </c>
    </row>
    <row r="3834" spans="1:25" s="8" customFormat="1" x14ac:dyDescent="0.25">
      <c r="A3834" s="70">
        <f t="shared" si="515"/>
        <v>2023.15</v>
      </c>
      <c r="B3834" s="70">
        <f t="shared" si="498"/>
        <v>51.493992151736698</v>
      </c>
      <c r="C3834" s="70">
        <f t="shared" si="502"/>
        <v>37.843316955491488</v>
      </c>
      <c r="D3834" s="70">
        <f t="shared" si="499"/>
        <v>36.025437809480884</v>
      </c>
      <c r="E3834" s="70">
        <f t="shared" si="501"/>
        <v>37.843316955491488</v>
      </c>
      <c r="G3834" s="70">
        <f t="shared" si="503"/>
        <v>0</v>
      </c>
      <c r="H3834" s="70">
        <f>SUM(G$2085:$G3834)/($A3834-273.15)</f>
        <v>0</v>
      </c>
      <c r="I3834" s="70">
        <f t="shared" si="504"/>
        <v>0</v>
      </c>
      <c r="J3834" s="70">
        <f t="shared" si="505"/>
        <v>0</v>
      </c>
      <c r="K3834" s="70">
        <f t="shared" si="506"/>
        <v>0</v>
      </c>
      <c r="M3834" s="70">
        <f t="shared" si="507"/>
        <v>0</v>
      </c>
      <c r="N3834" s="70">
        <f>SUM($M$2085:M3834)/($A3834-273.15)</f>
        <v>0</v>
      </c>
      <c r="O3834" s="70">
        <f t="shared" si="508"/>
        <v>0</v>
      </c>
      <c r="P3834" s="70">
        <f t="shared" si="509"/>
        <v>0</v>
      </c>
      <c r="Q3834" s="70">
        <f t="shared" si="510"/>
        <v>0</v>
      </c>
      <c r="S3834" s="8" t="e">
        <f t="shared" si="511"/>
        <v>#DIV/0!</v>
      </c>
      <c r="U3834" s="8">
        <f t="shared" si="500"/>
        <v>36.113262409150266</v>
      </c>
      <c r="V3834" s="8">
        <f t="shared" si="512"/>
        <v>0</v>
      </c>
      <c r="W3834" s="70">
        <f>SUM($V$2085:V3834)/($A3834-273.15)</f>
        <v>0</v>
      </c>
      <c r="X3834" s="70">
        <f t="shared" si="513"/>
        <v>0</v>
      </c>
      <c r="Y3834" s="70">
        <f t="shared" si="514"/>
        <v>0</v>
      </c>
    </row>
    <row r="3835" spans="1:25" s="8" customFormat="1" x14ac:dyDescent="0.25">
      <c r="A3835" s="70">
        <f t="shared" si="515"/>
        <v>2024.15</v>
      </c>
      <c r="B3835" s="70">
        <f t="shared" si="498"/>
        <v>51.500302553957852</v>
      </c>
      <c r="C3835" s="70">
        <f t="shared" si="502"/>
        <v>37.846017719095741</v>
      </c>
      <c r="D3835" s="70">
        <f t="shared" si="499"/>
        <v>36.027019070571782</v>
      </c>
      <c r="E3835" s="70">
        <f t="shared" si="501"/>
        <v>37.846017719095741</v>
      </c>
      <c r="G3835" s="70">
        <f t="shared" si="503"/>
        <v>0</v>
      </c>
      <c r="H3835" s="70">
        <f>SUM(G$2085:$G3835)/($A3835-273.15)</f>
        <v>0</v>
      </c>
      <c r="I3835" s="70">
        <f t="shared" si="504"/>
        <v>0</v>
      </c>
      <c r="J3835" s="70">
        <f t="shared" si="505"/>
        <v>0</v>
      </c>
      <c r="K3835" s="70">
        <f t="shared" si="506"/>
        <v>0</v>
      </c>
      <c r="M3835" s="70">
        <f t="shared" si="507"/>
        <v>0</v>
      </c>
      <c r="N3835" s="70">
        <f>SUM($M$2085:M3835)/($A3835-273.15)</f>
        <v>0</v>
      </c>
      <c r="O3835" s="70">
        <f t="shared" si="508"/>
        <v>0</v>
      </c>
      <c r="P3835" s="70">
        <f t="shared" si="509"/>
        <v>0</v>
      </c>
      <c r="Q3835" s="70">
        <f t="shared" si="510"/>
        <v>0</v>
      </c>
      <c r="S3835" s="8" t="e">
        <f t="shared" si="511"/>
        <v>#DIV/0!</v>
      </c>
      <c r="U3835" s="8">
        <f t="shared" si="500"/>
        <v>36.114822733803805</v>
      </c>
      <c r="V3835" s="8">
        <f t="shared" si="512"/>
        <v>0</v>
      </c>
      <c r="W3835" s="70">
        <f>SUM($V$2085:V3835)/($A3835-273.15)</f>
        <v>0</v>
      </c>
      <c r="X3835" s="70">
        <f t="shared" si="513"/>
        <v>0</v>
      </c>
      <c r="Y3835" s="70">
        <f t="shared" si="514"/>
        <v>0</v>
      </c>
    </row>
    <row r="3836" spans="1:25" s="8" customFormat="1" x14ac:dyDescent="0.25">
      <c r="A3836" s="70">
        <f t="shared" si="515"/>
        <v>2025.15</v>
      </c>
      <c r="B3836" s="70">
        <f t="shared" si="498"/>
        <v>51.506606155408086</v>
      </c>
      <c r="C3836" s="70">
        <f t="shared" si="502"/>
        <v>37.848717610548931</v>
      </c>
      <c r="D3836" s="70">
        <f t="shared" si="499"/>
        <v>36.028598373386103</v>
      </c>
      <c r="E3836" s="70">
        <f t="shared" si="501"/>
        <v>37.848717610548931</v>
      </c>
      <c r="G3836" s="70">
        <f t="shared" si="503"/>
        <v>0</v>
      </c>
      <c r="H3836" s="70">
        <f>SUM(G$2085:$G3836)/($A3836-273.15)</f>
        <v>0</v>
      </c>
      <c r="I3836" s="70">
        <f t="shared" si="504"/>
        <v>0</v>
      </c>
      <c r="J3836" s="70">
        <f t="shared" si="505"/>
        <v>0</v>
      </c>
      <c r="K3836" s="70">
        <f t="shared" si="506"/>
        <v>0</v>
      </c>
      <c r="M3836" s="70">
        <f t="shared" si="507"/>
        <v>0</v>
      </c>
      <c r="N3836" s="70">
        <f>SUM($M$2085:M3836)/($A3836-273.15)</f>
        <v>0</v>
      </c>
      <c r="O3836" s="70">
        <f t="shared" si="508"/>
        <v>0</v>
      </c>
      <c r="P3836" s="70">
        <f t="shared" si="509"/>
        <v>0</v>
      </c>
      <c r="Q3836" s="70">
        <f t="shared" si="510"/>
        <v>0</v>
      </c>
      <c r="S3836" s="8" t="e">
        <f t="shared" si="511"/>
        <v>#DIV/0!</v>
      </c>
      <c r="U3836" s="8">
        <f t="shared" si="500"/>
        <v>36.116381939410985</v>
      </c>
      <c r="V3836" s="8">
        <f t="shared" si="512"/>
        <v>0</v>
      </c>
      <c r="W3836" s="70">
        <f>SUM($V$2085:V3836)/($A3836-273.15)</f>
        <v>0</v>
      </c>
      <c r="X3836" s="70">
        <f t="shared" si="513"/>
        <v>0</v>
      </c>
      <c r="Y3836" s="70">
        <f t="shared" si="514"/>
        <v>0</v>
      </c>
    </row>
    <row r="3837" spans="1:25" s="8" customFormat="1" x14ac:dyDescent="0.25">
      <c r="A3837" s="70">
        <f t="shared" si="515"/>
        <v>2026.15</v>
      </c>
      <c r="B3837" s="70">
        <f t="shared" si="498"/>
        <v>51.512902968799573</v>
      </c>
      <c r="C3837" s="70">
        <f t="shared" si="502"/>
        <v>37.851416630052675</v>
      </c>
      <c r="D3837" s="70">
        <f t="shared" si="499"/>
        <v>36.0301757217889</v>
      </c>
      <c r="E3837" s="70">
        <f t="shared" si="501"/>
        <v>37.851416630052675</v>
      </c>
      <c r="G3837" s="70">
        <f t="shared" si="503"/>
        <v>0</v>
      </c>
      <c r="H3837" s="70">
        <f>SUM(G$2085:$G3837)/($A3837-273.15)</f>
        <v>0</v>
      </c>
      <c r="I3837" s="70">
        <f t="shared" si="504"/>
        <v>0</v>
      </c>
      <c r="J3837" s="70">
        <f t="shared" si="505"/>
        <v>0</v>
      </c>
      <c r="K3837" s="70">
        <f t="shared" si="506"/>
        <v>0</v>
      </c>
      <c r="M3837" s="70">
        <f t="shared" si="507"/>
        <v>0</v>
      </c>
      <c r="N3837" s="70">
        <f>SUM($M$2085:M3837)/($A3837-273.15)</f>
        <v>0</v>
      </c>
      <c r="O3837" s="70">
        <f t="shared" si="508"/>
        <v>0</v>
      </c>
      <c r="P3837" s="70">
        <f t="shared" si="509"/>
        <v>0</v>
      </c>
      <c r="Q3837" s="70">
        <f t="shared" si="510"/>
        <v>0</v>
      </c>
      <c r="S3837" s="8" t="e">
        <f t="shared" si="511"/>
        <v>#DIV/0!</v>
      </c>
      <c r="U3837" s="8">
        <f t="shared" si="500"/>
        <v>36.117940027264666</v>
      </c>
      <c r="V3837" s="8">
        <f t="shared" si="512"/>
        <v>0</v>
      </c>
      <c r="W3837" s="70">
        <f>SUM($V$2085:V3837)/($A3837-273.15)</f>
        <v>0</v>
      </c>
      <c r="X3837" s="70">
        <f t="shared" si="513"/>
        <v>0</v>
      </c>
      <c r="Y3837" s="70">
        <f t="shared" si="514"/>
        <v>0</v>
      </c>
    </row>
    <row r="3838" spans="1:25" s="8" customFormat="1" x14ac:dyDescent="0.25">
      <c r="A3838" s="70">
        <f t="shared" si="515"/>
        <v>2027.15</v>
      </c>
      <c r="B3838" s="70">
        <f t="shared" si="498"/>
        <v>51.519193006813097</v>
      </c>
      <c r="C3838" s="70">
        <f t="shared" si="502"/>
        <v>37.854114777808093</v>
      </c>
      <c r="D3838" s="70">
        <f t="shared" si="499"/>
        <v>36.031751119635686</v>
      </c>
      <c r="E3838" s="70">
        <f t="shared" si="501"/>
        <v>37.854114777808093</v>
      </c>
      <c r="G3838" s="70">
        <f t="shared" si="503"/>
        <v>0</v>
      </c>
      <c r="H3838" s="70">
        <f>SUM(G$2085:$G3838)/($A3838-273.15)</f>
        <v>0</v>
      </c>
      <c r="I3838" s="70">
        <f t="shared" si="504"/>
        <v>0</v>
      </c>
      <c r="J3838" s="70">
        <f t="shared" si="505"/>
        <v>0</v>
      </c>
      <c r="K3838" s="70">
        <f t="shared" si="506"/>
        <v>0</v>
      </c>
      <c r="M3838" s="70">
        <f t="shared" si="507"/>
        <v>0</v>
      </c>
      <c r="N3838" s="70">
        <f>SUM($M$2085:M3838)/($A3838-273.15)</f>
        <v>0</v>
      </c>
      <c r="O3838" s="70">
        <f t="shared" si="508"/>
        <v>0</v>
      </c>
      <c r="P3838" s="70">
        <f t="shared" si="509"/>
        <v>0</v>
      </c>
      <c r="Q3838" s="70">
        <f t="shared" si="510"/>
        <v>0</v>
      </c>
      <c r="S3838" s="8" t="e">
        <f t="shared" si="511"/>
        <v>#DIV/0!</v>
      </c>
      <c r="U3838" s="8">
        <f t="shared" si="500"/>
        <v>36.11949699865454</v>
      </c>
      <c r="V3838" s="8">
        <f t="shared" si="512"/>
        <v>0</v>
      </c>
      <c r="W3838" s="70">
        <f>SUM($V$2085:V3838)/($A3838-273.15)</f>
        <v>0</v>
      </c>
      <c r="X3838" s="70">
        <f t="shared" si="513"/>
        <v>0</v>
      </c>
      <c r="Y3838" s="70">
        <f t="shared" si="514"/>
        <v>0</v>
      </c>
    </row>
    <row r="3839" spans="1:25" s="8" customFormat="1" x14ac:dyDescent="0.25">
      <c r="A3839" s="70">
        <f t="shared" si="515"/>
        <v>2028.15</v>
      </c>
      <c r="B3839" s="70">
        <f t="shared" si="498"/>
        <v>51.525476282098197</v>
      </c>
      <c r="C3839" s="70">
        <f t="shared" si="502"/>
        <v>37.856812054015805</v>
      </c>
      <c r="D3839" s="70">
        <f t="shared" si="499"/>
        <v>36.033324570772479</v>
      </c>
      <c r="E3839" s="70">
        <f t="shared" si="501"/>
        <v>37.856812054015805</v>
      </c>
      <c r="G3839" s="70">
        <f t="shared" si="503"/>
        <v>0</v>
      </c>
      <c r="H3839" s="70">
        <f>SUM(G$2085:$G3839)/($A3839-273.15)</f>
        <v>0</v>
      </c>
      <c r="I3839" s="70">
        <f t="shared" si="504"/>
        <v>0</v>
      </c>
      <c r="J3839" s="70">
        <f t="shared" si="505"/>
        <v>0</v>
      </c>
      <c r="K3839" s="70">
        <f t="shared" si="506"/>
        <v>0</v>
      </c>
      <c r="M3839" s="70">
        <f t="shared" si="507"/>
        <v>0</v>
      </c>
      <c r="N3839" s="70">
        <f>SUM($M$2085:M3839)/($A3839-273.15)</f>
        <v>0</v>
      </c>
      <c r="O3839" s="70">
        <f t="shared" si="508"/>
        <v>0</v>
      </c>
      <c r="P3839" s="70">
        <f t="shared" si="509"/>
        <v>0</v>
      </c>
      <c r="Q3839" s="70">
        <f t="shared" si="510"/>
        <v>0</v>
      </c>
      <c r="S3839" s="8" t="e">
        <f t="shared" si="511"/>
        <v>#DIV/0!</v>
      </c>
      <c r="U3839" s="8">
        <f t="shared" si="500"/>
        <v>36.121052854867095</v>
      </c>
      <c r="V3839" s="8">
        <f t="shared" si="512"/>
        <v>0</v>
      </c>
      <c r="W3839" s="70">
        <f>SUM($V$2085:V3839)/($A3839-273.15)</f>
        <v>0</v>
      </c>
      <c r="X3839" s="70">
        <f t="shared" si="513"/>
        <v>0</v>
      </c>
      <c r="Y3839" s="70">
        <f t="shared" si="514"/>
        <v>0</v>
      </c>
    </row>
    <row r="3840" spans="1:25" s="8" customFormat="1" x14ac:dyDescent="0.25">
      <c r="A3840" s="70">
        <f t="shared" si="515"/>
        <v>2029.15</v>
      </c>
      <c r="B3840" s="70">
        <f t="shared" si="498"/>
        <v>51.531752807273286</v>
      </c>
      <c r="C3840" s="70">
        <f t="shared" si="502"/>
        <v>37.859508458875951</v>
      </c>
      <c r="D3840" s="70">
        <f t="shared" si="499"/>
        <v>36.034896079035832</v>
      </c>
      <c r="E3840" s="70">
        <f t="shared" si="501"/>
        <v>37.859508458875951</v>
      </c>
      <c r="G3840" s="70">
        <f t="shared" si="503"/>
        <v>0</v>
      </c>
      <c r="H3840" s="70">
        <f>SUM(G$2085:$G3840)/($A3840-273.15)</f>
        <v>0</v>
      </c>
      <c r="I3840" s="70">
        <f t="shared" si="504"/>
        <v>0</v>
      </c>
      <c r="J3840" s="70">
        <f t="shared" si="505"/>
        <v>0</v>
      </c>
      <c r="K3840" s="70">
        <f t="shared" si="506"/>
        <v>0</v>
      </c>
      <c r="M3840" s="70">
        <f t="shared" si="507"/>
        <v>0</v>
      </c>
      <c r="N3840" s="70">
        <f>SUM($M$2085:M3840)/($A3840-273.15)</f>
        <v>0</v>
      </c>
      <c r="O3840" s="70">
        <f t="shared" si="508"/>
        <v>0</v>
      </c>
      <c r="P3840" s="70">
        <f t="shared" si="509"/>
        <v>0</v>
      </c>
      <c r="Q3840" s="70">
        <f t="shared" si="510"/>
        <v>0</v>
      </c>
      <c r="S3840" s="8" t="e">
        <f t="shared" si="511"/>
        <v>#DIV/0!</v>
      </c>
      <c r="U3840" s="8">
        <f t="shared" si="500"/>
        <v>36.122607597185663</v>
      </c>
      <c r="V3840" s="8">
        <f t="shared" si="512"/>
        <v>0</v>
      </c>
      <c r="W3840" s="70">
        <f>SUM($V$2085:V3840)/($A3840-273.15)</f>
        <v>0</v>
      </c>
      <c r="X3840" s="70">
        <f t="shared" si="513"/>
        <v>0</v>
      </c>
      <c r="Y3840" s="70">
        <f t="shared" si="514"/>
        <v>0</v>
      </c>
    </row>
    <row r="3841" spans="1:25" s="8" customFormat="1" x14ac:dyDescent="0.25">
      <c r="A3841" s="70">
        <f t="shared" si="515"/>
        <v>2030.15</v>
      </c>
      <c r="B3841" s="70">
        <f t="shared" si="498"/>
        <v>51.538022594925678</v>
      </c>
      <c r="C3841" s="70">
        <f t="shared" si="502"/>
        <v>37.86220399258815</v>
      </c>
      <c r="D3841" s="70">
        <f t="shared" si="499"/>
        <v>36.036465648252829</v>
      </c>
      <c r="E3841" s="70">
        <f t="shared" si="501"/>
        <v>37.86220399258815</v>
      </c>
      <c r="G3841" s="70">
        <f t="shared" si="503"/>
        <v>0</v>
      </c>
      <c r="H3841" s="70">
        <f>SUM(G$2085:$G3841)/($A3841-273.15)</f>
        <v>0</v>
      </c>
      <c r="I3841" s="70">
        <f t="shared" si="504"/>
        <v>0</v>
      </c>
      <c r="J3841" s="70">
        <f t="shared" si="505"/>
        <v>0</v>
      </c>
      <c r="K3841" s="70">
        <f t="shared" si="506"/>
        <v>0</v>
      </c>
      <c r="M3841" s="70">
        <f t="shared" si="507"/>
        <v>0</v>
      </c>
      <c r="N3841" s="70">
        <f>SUM($M$2085:M3841)/($A3841-273.15)</f>
        <v>0</v>
      </c>
      <c r="O3841" s="70">
        <f t="shared" si="508"/>
        <v>0</v>
      </c>
      <c r="P3841" s="70">
        <f t="shared" si="509"/>
        <v>0</v>
      </c>
      <c r="Q3841" s="70">
        <f t="shared" si="510"/>
        <v>0</v>
      </c>
      <c r="S3841" s="8" t="e">
        <f t="shared" si="511"/>
        <v>#DIV/0!</v>
      </c>
      <c r="U3841" s="8">
        <f t="shared" si="500"/>
        <v>36.124161226890415</v>
      </c>
      <c r="V3841" s="8">
        <f t="shared" si="512"/>
        <v>0</v>
      </c>
      <c r="W3841" s="70">
        <f>SUM($V$2085:V3841)/($A3841-273.15)</f>
        <v>0</v>
      </c>
      <c r="X3841" s="70">
        <f t="shared" si="513"/>
        <v>0</v>
      </c>
      <c r="Y3841" s="70">
        <f t="shared" si="514"/>
        <v>0</v>
      </c>
    </row>
    <row r="3842" spans="1:25" s="8" customFormat="1" x14ac:dyDescent="0.25">
      <c r="A3842" s="70">
        <f t="shared" si="515"/>
        <v>2031.15</v>
      </c>
      <c r="B3842" s="70">
        <f t="shared" si="498"/>
        <v>51.544285657611695</v>
      </c>
      <c r="C3842" s="70">
        <f t="shared" si="502"/>
        <v>37.864898655351553</v>
      </c>
      <c r="D3842" s="70">
        <f t="shared" si="499"/>
        <v>36.038033282241159</v>
      </c>
      <c r="E3842" s="70">
        <f t="shared" si="501"/>
        <v>37.864898655351553</v>
      </c>
      <c r="G3842" s="70">
        <f t="shared" si="503"/>
        <v>0</v>
      </c>
      <c r="H3842" s="70">
        <f>SUM(G$2085:$G3842)/($A3842-273.15)</f>
        <v>0</v>
      </c>
      <c r="I3842" s="70">
        <f t="shared" si="504"/>
        <v>0</v>
      </c>
      <c r="J3842" s="70">
        <f t="shared" si="505"/>
        <v>0</v>
      </c>
      <c r="K3842" s="70">
        <f t="shared" si="506"/>
        <v>0</v>
      </c>
      <c r="M3842" s="70">
        <f t="shared" si="507"/>
        <v>0</v>
      </c>
      <c r="N3842" s="70">
        <f>SUM($M$2085:M3842)/($A3842-273.15)</f>
        <v>0</v>
      </c>
      <c r="O3842" s="70">
        <f t="shared" si="508"/>
        <v>0</v>
      </c>
      <c r="P3842" s="70">
        <f t="shared" si="509"/>
        <v>0</v>
      </c>
      <c r="Q3842" s="70">
        <f t="shared" si="510"/>
        <v>0</v>
      </c>
      <c r="S3842" s="8" t="e">
        <f t="shared" si="511"/>
        <v>#DIV/0!</v>
      </c>
      <c r="U3842" s="8">
        <f t="shared" si="500"/>
        <v>36.125713745258366</v>
      </c>
      <c r="V3842" s="8">
        <f t="shared" si="512"/>
        <v>0</v>
      </c>
      <c r="W3842" s="70">
        <f>SUM($V$2085:V3842)/($A3842-273.15)</f>
        <v>0</v>
      </c>
      <c r="X3842" s="70">
        <f t="shared" si="513"/>
        <v>0</v>
      </c>
      <c r="Y3842" s="70">
        <f t="shared" si="514"/>
        <v>0</v>
      </c>
    </row>
    <row r="3843" spans="1:25" s="8" customFormat="1" x14ac:dyDescent="0.25">
      <c r="A3843" s="70">
        <f t="shared" si="515"/>
        <v>2032.15</v>
      </c>
      <c r="B3843" s="70">
        <f t="shared" si="498"/>
        <v>51.550542007856812</v>
      </c>
      <c r="C3843" s="70">
        <f t="shared" si="502"/>
        <v>37.867592447364814</v>
      </c>
      <c r="D3843" s="70">
        <f t="shared" si="499"/>
        <v>36.039598984809096</v>
      </c>
      <c r="E3843" s="70">
        <f t="shared" si="501"/>
        <v>37.867592447364814</v>
      </c>
      <c r="G3843" s="70">
        <f t="shared" si="503"/>
        <v>0</v>
      </c>
      <c r="H3843" s="70">
        <f>SUM(G$2085:$G3843)/($A3843-273.15)</f>
        <v>0</v>
      </c>
      <c r="I3843" s="70">
        <f t="shared" si="504"/>
        <v>0</v>
      </c>
      <c r="J3843" s="70">
        <f t="shared" si="505"/>
        <v>0</v>
      </c>
      <c r="K3843" s="70">
        <f t="shared" si="506"/>
        <v>0</v>
      </c>
      <c r="M3843" s="70">
        <f t="shared" si="507"/>
        <v>0</v>
      </c>
      <c r="N3843" s="70">
        <f>SUM($M$2085:M3843)/($A3843-273.15)</f>
        <v>0</v>
      </c>
      <c r="O3843" s="70">
        <f t="shared" si="508"/>
        <v>0</v>
      </c>
      <c r="P3843" s="70">
        <f t="shared" si="509"/>
        <v>0</v>
      </c>
      <c r="Q3843" s="70">
        <f t="shared" si="510"/>
        <v>0</v>
      </c>
      <c r="S3843" s="8" t="e">
        <f t="shared" si="511"/>
        <v>#DIV/0!</v>
      </c>
      <c r="U3843" s="8">
        <f t="shared" si="500"/>
        <v>36.127265153563393</v>
      </c>
      <c r="V3843" s="8">
        <f t="shared" si="512"/>
        <v>0</v>
      </c>
      <c r="W3843" s="70">
        <f>SUM($V$2085:V3843)/($A3843-273.15)</f>
        <v>0</v>
      </c>
      <c r="X3843" s="70">
        <f t="shared" si="513"/>
        <v>0</v>
      </c>
      <c r="Y3843" s="70">
        <f t="shared" si="514"/>
        <v>0</v>
      </c>
    </row>
    <row r="3844" spans="1:25" s="8" customFormat="1" x14ac:dyDescent="0.25">
      <c r="A3844" s="70">
        <f t="shared" si="515"/>
        <v>2033.15</v>
      </c>
      <c r="B3844" s="70">
        <f t="shared" si="498"/>
        <v>51.556791658155667</v>
      </c>
      <c r="C3844" s="70">
        <f t="shared" si="502"/>
        <v>37.870285368826096</v>
      </c>
      <c r="D3844" s="70">
        <f t="shared" si="499"/>
        <v>36.041162759755579</v>
      </c>
      <c r="E3844" s="70">
        <f t="shared" si="501"/>
        <v>37.870285368826096</v>
      </c>
      <c r="G3844" s="70">
        <f t="shared" si="503"/>
        <v>0</v>
      </c>
      <c r="H3844" s="70">
        <f>SUM(G$2085:$G3844)/($A3844-273.15)</f>
        <v>0</v>
      </c>
      <c r="I3844" s="70">
        <f t="shared" si="504"/>
        <v>0</v>
      </c>
      <c r="J3844" s="70">
        <f t="shared" si="505"/>
        <v>0</v>
      </c>
      <c r="K3844" s="70">
        <f t="shared" si="506"/>
        <v>0</v>
      </c>
      <c r="M3844" s="70">
        <f t="shared" si="507"/>
        <v>0</v>
      </c>
      <c r="N3844" s="70">
        <f>SUM($M$2085:M3844)/($A3844-273.15)</f>
        <v>0</v>
      </c>
      <c r="O3844" s="70">
        <f t="shared" si="508"/>
        <v>0</v>
      </c>
      <c r="P3844" s="70">
        <f t="shared" si="509"/>
        <v>0</v>
      </c>
      <c r="Q3844" s="70">
        <f t="shared" si="510"/>
        <v>0</v>
      </c>
      <c r="S3844" s="8" t="e">
        <f t="shared" si="511"/>
        <v>#DIV/0!</v>
      </c>
      <c r="U3844" s="8">
        <f t="shared" si="500"/>
        <v>36.128815453076243</v>
      </c>
      <c r="V3844" s="8">
        <f t="shared" si="512"/>
        <v>0</v>
      </c>
      <c r="W3844" s="70">
        <f>SUM($V$2085:V3844)/($A3844-273.15)</f>
        <v>0</v>
      </c>
      <c r="X3844" s="70">
        <f t="shared" si="513"/>
        <v>0</v>
      </c>
      <c r="Y3844" s="70">
        <f t="shared" si="514"/>
        <v>0</v>
      </c>
    </row>
    <row r="3845" spans="1:25" s="8" customFormat="1" x14ac:dyDescent="0.25">
      <c r="A3845" s="70">
        <f t="shared" si="515"/>
        <v>2034.15</v>
      </c>
      <c r="B3845" s="70">
        <f t="shared" si="498"/>
        <v>51.563034620972232</v>
      </c>
      <c r="C3845" s="70">
        <f t="shared" si="502"/>
        <v>37.872977419933093</v>
      </c>
      <c r="D3845" s="70">
        <f t="shared" si="499"/>
        <v>36.042724610870188</v>
      </c>
      <c r="E3845" s="70">
        <f t="shared" si="501"/>
        <v>37.872977419933093</v>
      </c>
      <c r="G3845" s="70">
        <f t="shared" si="503"/>
        <v>0</v>
      </c>
      <c r="H3845" s="70">
        <f>SUM(G$2085:$G3845)/($A3845-273.15)</f>
        <v>0</v>
      </c>
      <c r="I3845" s="70">
        <f t="shared" si="504"/>
        <v>0</v>
      </c>
      <c r="J3845" s="70">
        <f t="shared" si="505"/>
        <v>0</v>
      </c>
      <c r="K3845" s="70">
        <f t="shared" si="506"/>
        <v>0</v>
      </c>
      <c r="M3845" s="70">
        <f t="shared" si="507"/>
        <v>0</v>
      </c>
      <c r="N3845" s="70">
        <f>SUM($M$2085:M3845)/($A3845-273.15)</f>
        <v>0</v>
      </c>
      <c r="O3845" s="70">
        <f t="shared" si="508"/>
        <v>0</v>
      </c>
      <c r="P3845" s="70">
        <f t="shared" si="509"/>
        <v>0</v>
      </c>
      <c r="Q3845" s="70">
        <f t="shared" si="510"/>
        <v>0</v>
      </c>
      <c r="S3845" s="8" t="e">
        <f t="shared" si="511"/>
        <v>#DIV/0!</v>
      </c>
      <c r="U3845" s="8">
        <f t="shared" si="500"/>
        <v>36.130364645064539</v>
      </c>
      <c r="V3845" s="8">
        <f t="shared" si="512"/>
        <v>0</v>
      </c>
      <c r="W3845" s="70">
        <f>SUM($V$2085:V3845)/($A3845-273.15)</f>
        <v>0</v>
      </c>
      <c r="X3845" s="70">
        <f t="shared" si="513"/>
        <v>0</v>
      </c>
      <c r="Y3845" s="70">
        <f t="shared" si="514"/>
        <v>0</v>
      </c>
    </row>
    <row r="3846" spans="1:25" s="8" customFormat="1" x14ac:dyDescent="0.25">
      <c r="A3846" s="70">
        <f t="shared" si="515"/>
        <v>2035.15</v>
      </c>
      <c r="B3846" s="70">
        <f t="shared" si="498"/>
        <v>51.569270908739831</v>
      </c>
      <c r="C3846" s="70">
        <f t="shared" si="502"/>
        <v>37.875668600882989</v>
      </c>
      <c r="D3846" s="70">
        <f t="shared" si="499"/>
        <v>36.044284541933195</v>
      </c>
      <c r="E3846" s="70">
        <f t="shared" si="501"/>
        <v>37.875668600882989</v>
      </c>
      <c r="G3846" s="70">
        <f t="shared" si="503"/>
        <v>0</v>
      </c>
      <c r="H3846" s="70">
        <f>SUM(G$2085:$G3846)/($A3846-273.15)</f>
        <v>0</v>
      </c>
      <c r="I3846" s="70">
        <f t="shared" si="504"/>
        <v>0</v>
      </c>
      <c r="J3846" s="70">
        <f t="shared" si="505"/>
        <v>0</v>
      </c>
      <c r="K3846" s="70">
        <f t="shared" si="506"/>
        <v>0</v>
      </c>
      <c r="M3846" s="70">
        <f t="shared" si="507"/>
        <v>0</v>
      </c>
      <c r="N3846" s="70">
        <f>SUM($M$2085:M3846)/($A3846-273.15)</f>
        <v>0</v>
      </c>
      <c r="O3846" s="70">
        <f t="shared" si="508"/>
        <v>0</v>
      </c>
      <c r="P3846" s="70">
        <f t="shared" si="509"/>
        <v>0</v>
      </c>
      <c r="Q3846" s="70">
        <f t="shared" si="510"/>
        <v>0</v>
      </c>
      <c r="S3846" s="8" t="e">
        <f t="shared" si="511"/>
        <v>#DIV/0!</v>
      </c>
      <c r="U3846" s="8">
        <f t="shared" si="500"/>
        <v>36.131912730792799</v>
      </c>
      <c r="V3846" s="8">
        <f t="shared" si="512"/>
        <v>0</v>
      </c>
      <c r="W3846" s="70">
        <f>SUM($V$2085:V3846)/($A3846-273.15)</f>
        <v>0</v>
      </c>
      <c r="X3846" s="70">
        <f t="shared" si="513"/>
        <v>0</v>
      </c>
      <c r="Y3846" s="70">
        <f t="shared" si="514"/>
        <v>0</v>
      </c>
    </row>
    <row r="3847" spans="1:25" s="8" customFormat="1" x14ac:dyDescent="0.25">
      <c r="A3847" s="70">
        <f t="shared" si="515"/>
        <v>2036.15</v>
      </c>
      <c r="B3847" s="70">
        <f t="shared" si="498"/>
        <v>51.575500533861295</v>
      </c>
      <c r="C3847" s="70">
        <f t="shared" si="502"/>
        <v>37.878358911872489</v>
      </c>
      <c r="D3847" s="70">
        <f t="shared" si="499"/>
        <v>36.045842556715606</v>
      </c>
      <c r="E3847" s="70">
        <f t="shared" si="501"/>
        <v>37.878358911872489</v>
      </c>
      <c r="G3847" s="70">
        <f t="shared" si="503"/>
        <v>0</v>
      </c>
      <c r="H3847" s="70">
        <f>SUM(G$2085:$G3847)/($A3847-273.15)</f>
        <v>0</v>
      </c>
      <c r="I3847" s="70">
        <f t="shared" si="504"/>
        <v>0</v>
      </c>
      <c r="J3847" s="70">
        <f t="shared" si="505"/>
        <v>0</v>
      </c>
      <c r="K3847" s="70">
        <f t="shared" si="506"/>
        <v>0</v>
      </c>
      <c r="M3847" s="70">
        <f t="shared" si="507"/>
        <v>0</v>
      </c>
      <c r="N3847" s="70">
        <f>SUM($M$2085:M3847)/($A3847-273.15)</f>
        <v>0</v>
      </c>
      <c r="O3847" s="70">
        <f t="shared" si="508"/>
        <v>0</v>
      </c>
      <c r="P3847" s="70">
        <f t="shared" si="509"/>
        <v>0</v>
      </c>
      <c r="Q3847" s="70">
        <f t="shared" si="510"/>
        <v>0</v>
      </c>
      <c r="S3847" s="8" t="e">
        <f t="shared" si="511"/>
        <v>#DIV/0!</v>
      </c>
      <c r="U3847" s="8">
        <f t="shared" si="500"/>
        <v>36.133459711522413</v>
      </c>
      <c r="V3847" s="8">
        <f t="shared" si="512"/>
        <v>0</v>
      </c>
      <c r="W3847" s="70">
        <f>SUM($V$2085:V3847)/($A3847-273.15)</f>
        <v>0</v>
      </c>
      <c r="X3847" s="70">
        <f t="shared" si="513"/>
        <v>0</v>
      </c>
      <c r="Y3847" s="70">
        <f t="shared" si="514"/>
        <v>0</v>
      </c>
    </row>
    <row r="3848" spans="1:25" s="8" customFormat="1" x14ac:dyDescent="0.25">
      <c r="A3848" s="70">
        <f t="shared" si="515"/>
        <v>2037.15</v>
      </c>
      <c r="B3848" s="70">
        <f t="shared" si="498"/>
        <v>51.581723508708983</v>
      </c>
      <c r="C3848" s="70">
        <f t="shared" si="502"/>
        <v>37.88104835309781</v>
      </c>
      <c r="D3848" s="70">
        <f t="shared" si="499"/>
        <v>36.047398658979169</v>
      </c>
      <c r="E3848" s="70">
        <f t="shared" si="501"/>
        <v>37.88104835309781</v>
      </c>
      <c r="G3848" s="70">
        <f t="shared" si="503"/>
        <v>0</v>
      </c>
      <c r="H3848" s="70">
        <f>SUM(G$2085:$G3848)/($A3848-273.15)</f>
        <v>0</v>
      </c>
      <c r="I3848" s="70">
        <f t="shared" si="504"/>
        <v>0</v>
      </c>
      <c r="J3848" s="70">
        <f t="shared" si="505"/>
        <v>0</v>
      </c>
      <c r="K3848" s="70">
        <f t="shared" si="506"/>
        <v>0</v>
      </c>
      <c r="M3848" s="70">
        <f t="shared" si="507"/>
        <v>0</v>
      </c>
      <c r="N3848" s="70">
        <f>SUM($M$2085:M3848)/($A3848-273.15)</f>
        <v>0</v>
      </c>
      <c r="O3848" s="70">
        <f t="shared" si="508"/>
        <v>0</v>
      </c>
      <c r="P3848" s="70">
        <f t="shared" si="509"/>
        <v>0</v>
      </c>
      <c r="Q3848" s="70">
        <f t="shared" si="510"/>
        <v>0</v>
      </c>
      <c r="S3848" s="8" t="e">
        <f t="shared" si="511"/>
        <v>#DIV/0!</v>
      </c>
      <c r="U3848" s="8">
        <f t="shared" si="500"/>
        <v>36.135005588511703</v>
      </c>
      <c r="V3848" s="8">
        <f t="shared" si="512"/>
        <v>0</v>
      </c>
      <c r="W3848" s="70">
        <f>SUM($V$2085:V3848)/($A3848-273.15)</f>
        <v>0</v>
      </c>
      <c r="X3848" s="70">
        <f t="shared" si="513"/>
        <v>0</v>
      </c>
      <c r="Y3848" s="70">
        <f t="shared" si="514"/>
        <v>0</v>
      </c>
    </row>
    <row r="3849" spans="1:25" s="8" customFormat="1" x14ac:dyDescent="0.25">
      <c r="A3849" s="70">
        <f t="shared" si="515"/>
        <v>2038.15</v>
      </c>
      <c r="B3849" s="70">
        <f t="shared" si="498"/>
        <v>51.587939845624952</v>
      </c>
      <c r="C3849" s="70">
        <f t="shared" si="502"/>
        <v>37.883736924754736</v>
      </c>
      <c r="D3849" s="70">
        <f t="shared" si="499"/>
        <v>36.048952852476404</v>
      </c>
      <c r="E3849" s="70">
        <f t="shared" si="501"/>
        <v>37.883736924754736</v>
      </c>
      <c r="G3849" s="70">
        <f t="shared" si="503"/>
        <v>0</v>
      </c>
      <c r="H3849" s="70">
        <f>SUM(G$2085:$G3849)/($A3849-273.15)</f>
        <v>0</v>
      </c>
      <c r="I3849" s="70">
        <f t="shared" si="504"/>
        <v>0</v>
      </c>
      <c r="J3849" s="70">
        <f t="shared" si="505"/>
        <v>0</v>
      </c>
      <c r="K3849" s="70">
        <f t="shared" si="506"/>
        <v>0</v>
      </c>
      <c r="M3849" s="70">
        <f t="shared" si="507"/>
        <v>0</v>
      </c>
      <c r="N3849" s="70">
        <f>SUM($M$2085:M3849)/($A3849-273.15)</f>
        <v>0</v>
      </c>
      <c r="O3849" s="70">
        <f t="shared" si="508"/>
        <v>0</v>
      </c>
      <c r="P3849" s="70">
        <f t="shared" si="509"/>
        <v>0</v>
      </c>
      <c r="Q3849" s="70">
        <f t="shared" si="510"/>
        <v>0</v>
      </c>
      <c r="S3849" s="8" t="e">
        <f t="shared" si="511"/>
        <v>#DIV/0!</v>
      </c>
      <c r="U3849" s="8">
        <f t="shared" si="500"/>
        <v>36.136550363015871</v>
      </c>
      <c r="V3849" s="8">
        <f t="shared" si="512"/>
        <v>0</v>
      </c>
      <c r="W3849" s="70">
        <f>SUM($V$2085:V3849)/($A3849-273.15)</f>
        <v>0</v>
      </c>
      <c r="X3849" s="70">
        <f t="shared" si="513"/>
        <v>0</v>
      </c>
      <c r="Y3849" s="70">
        <f t="shared" si="514"/>
        <v>0</v>
      </c>
    </row>
    <row r="3850" spans="1:25" s="8" customFormat="1" x14ac:dyDescent="0.25">
      <c r="A3850" s="70">
        <f t="shared" si="515"/>
        <v>2039.15</v>
      </c>
      <c r="B3850" s="70">
        <f t="shared" si="498"/>
        <v>51.594149556920975</v>
      </c>
      <c r="C3850" s="70">
        <f t="shared" si="502"/>
        <v>37.886424627038487</v>
      </c>
      <c r="D3850" s="70">
        <f t="shared" si="499"/>
        <v>36.050505140950627</v>
      </c>
      <c r="E3850" s="70">
        <f t="shared" si="501"/>
        <v>37.886424627038487</v>
      </c>
      <c r="G3850" s="70">
        <f t="shared" si="503"/>
        <v>0</v>
      </c>
      <c r="H3850" s="70">
        <f>SUM(G$2085:$G3850)/($A3850-273.15)</f>
        <v>0</v>
      </c>
      <c r="I3850" s="70">
        <f t="shared" si="504"/>
        <v>0</v>
      </c>
      <c r="J3850" s="70">
        <f t="shared" si="505"/>
        <v>0</v>
      </c>
      <c r="K3850" s="70">
        <f t="shared" si="506"/>
        <v>0</v>
      </c>
      <c r="M3850" s="70">
        <f t="shared" si="507"/>
        <v>0</v>
      </c>
      <c r="N3850" s="70">
        <f>SUM($M$2085:M3850)/($A3850-273.15)</f>
        <v>0</v>
      </c>
      <c r="O3850" s="70">
        <f t="shared" si="508"/>
        <v>0</v>
      </c>
      <c r="P3850" s="70">
        <f t="shared" si="509"/>
        <v>0</v>
      </c>
      <c r="Q3850" s="70">
        <f t="shared" si="510"/>
        <v>0</v>
      </c>
      <c r="S3850" s="8" t="e">
        <f t="shared" si="511"/>
        <v>#DIV/0!</v>
      </c>
      <c r="U3850" s="8">
        <f t="shared" si="500"/>
        <v>36.1380940362871</v>
      </c>
      <c r="V3850" s="8">
        <f t="shared" si="512"/>
        <v>0</v>
      </c>
      <c r="W3850" s="70">
        <f>SUM($V$2085:V3850)/($A3850-273.15)</f>
        <v>0</v>
      </c>
      <c r="X3850" s="70">
        <f t="shared" si="513"/>
        <v>0</v>
      </c>
      <c r="Y3850" s="70">
        <f t="shared" si="514"/>
        <v>0</v>
      </c>
    </row>
    <row r="3851" spans="1:25" s="8" customFormat="1" x14ac:dyDescent="0.25">
      <c r="A3851" s="70">
        <f t="shared" si="515"/>
        <v>2040.15</v>
      </c>
      <c r="B3851" s="70">
        <f t="shared" si="498"/>
        <v>51.600352654878655</v>
      </c>
      <c r="C3851" s="70">
        <f t="shared" si="502"/>
        <v>37.88911146014388</v>
      </c>
      <c r="D3851" s="70">
        <f t="shared" si="499"/>
        <v>36.052055528135988</v>
      </c>
      <c r="E3851" s="70">
        <f t="shared" si="501"/>
        <v>37.88911146014388</v>
      </c>
      <c r="G3851" s="70">
        <f t="shared" si="503"/>
        <v>0</v>
      </c>
      <c r="H3851" s="70">
        <f>SUM(G$2085:$G3851)/($A3851-273.15)</f>
        <v>0</v>
      </c>
      <c r="I3851" s="70">
        <f t="shared" si="504"/>
        <v>0</v>
      </c>
      <c r="J3851" s="70">
        <f t="shared" si="505"/>
        <v>0</v>
      </c>
      <c r="K3851" s="70">
        <f t="shared" si="506"/>
        <v>0</v>
      </c>
      <c r="M3851" s="70">
        <f t="shared" si="507"/>
        <v>0</v>
      </c>
      <c r="N3851" s="70">
        <f>SUM($M$2085:M3851)/($A3851-273.15)</f>
        <v>0</v>
      </c>
      <c r="O3851" s="70">
        <f t="shared" si="508"/>
        <v>0</v>
      </c>
      <c r="P3851" s="70">
        <f t="shared" si="509"/>
        <v>0</v>
      </c>
      <c r="Q3851" s="70">
        <f t="shared" si="510"/>
        <v>0</v>
      </c>
      <c r="S3851" s="8" t="e">
        <f t="shared" si="511"/>
        <v>#DIV/0!</v>
      </c>
      <c r="U3851" s="8">
        <f t="shared" si="500"/>
        <v>36.139636609574431</v>
      </c>
      <c r="V3851" s="8">
        <f t="shared" si="512"/>
        <v>0</v>
      </c>
      <c r="W3851" s="70">
        <f>SUM($V$2085:V3851)/($A3851-273.15)</f>
        <v>0</v>
      </c>
      <c r="X3851" s="70">
        <f t="shared" si="513"/>
        <v>0</v>
      </c>
      <c r="Y3851" s="70">
        <f t="shared" si="514"/>
        <v>0</v>
      </c>
    </row>
    <row r="3852" spans="1:25" s="8" customFormat="1" x14ac:dyDescent="0.25">
      <c r="A3852" s="70">
        <f t="shared" si="515"/>
        <v>2041.15</v>
      </c>
      <c r="B3852" s="70">
        <f t="shared" si="498"/>
        <v>51.606549151749554</v>
      </c>
      <c r="C3852" s="70">
        <f t="shared" si="502"/>
        <v>37.891797424265221</v>
      </c>
      <c r="D3852" s="70">
        <f t="shared" si="499"/>
        <v>36.053604017757493</v>
      </c>
      <c r="E3852" s="70">
        <f t="shared" si="501"/>
        <v>37.891797424265221</v>
      </c>
      <c r="G3852" s="70">
        <f t="shared" si="503"/>
        <v>0</v>
      </c>
      <c r="H3852" s="70">
        <f>SUM(G$2085:$G3852)/($A3852-273.15)</f>
        <v>0</v>
      </c>
      <c r="I3852" s="70">
        <f t="shared" si="504"/>
        <v>0</v>
      </c>
      <c r="J3852" s="70">
        <f t="shared" si="505"/>
        <v>0</v>
      </c>
      <c r="K3852" s="70">
        <f t="shared" si="506"/>
        <v>0</v>
      </c>
      <c r="M3852" s="70">
        <f t="shared" si="507"/>
        <v>0</v>
      </c>
      <c r="N3852" s="70">
        <f>SUM($M$2085:M3852)/($A3852-273.15)</f>
        <v>0</v>
      </c>
      <c r="O3852" s="70">
        <f t="shared" si="508"/>
        <v>0</v>
      </c>
      <c r="P3852" s="70">
        <f t="shared" si="509"/>
        <v>0</v>
      </c>
      <c r="Q3852" s="70">
        <f t="shared" si="510"/>
        <v>0</v>
      </c>
      <c r="S3852" s="8" t="e">
        <f t="shared" si="511"/>
        <v>#DIV/0!</v>
      </c>
      <c r="U3852" s="8">
        <f t="shared" si="500"/>
        <v>36.141178084123901</v>
      </c>
      <c r="V3852" s="8">
        <f t="shared" si="512"/>
        <v>0</v>
      </c>
      <c r="W3852" s="70">
        <f>SUM($V$2085:V3852)/($A3852-273.15)</f>
        <v>0</v>
      </c>
      <c r="X3852" s="70">
        <f t="shared" si="513"/>
        <v>0</v>
      </c>
      <c r="Y3852" s="70">
        <f t="shared" si="514"/>
        <v>0</v>
      </c>
    </row>
    <row r="3853" spans="1:25" s="8" customFormat="1" x14ac:dyDescent="0.25">
      <c r="A3853" s="70">
        <f t="shared" si="515"/>
        <v>2042.15</v>
      </c>
      <c r="B3853" s="70">
        <f t="shared" si="498"/>
        <v>51.612739059755199</v>
      </c>
      <c r="C3853" s="70">
        <f t="shared" si="502"/>
        <v>37.894482519596323</v>
      </c>
      <c r="D3853" s="70">
        <f t="shared" si="499"/>
        <v>36.055150613531033</v>
      </c>
      <c r="E3853" s="70">
        <f t="shared" si="501"/>
        <v>37.894482519596323</v>
      </c>
      <c r="G3853" s="70">
        <f t="shared" si="503"/>
        <v>0</v>
      </c>
      <c r="H3853" s="70">
        <f>SUM(G$2085:$G3853)/($A3853-273.15)</f>
        <v>0</v>
      </c>
      <c r="I3853" s="70">
        <f t="shared" si="504"/>
        <v>0</v>
      </c>
      <c r="J3853" s="70">
        <f t="shared" si="505"/>
        <v>0</v>
      </c>
      <c r="K3853" s="70">
        <f t="shared" si="506"/>
        <v>0</v>
      </c>
      <c r="M3853" s="70">
        <f t="shared" si="507"/>
        <v>0</v>
      </c>
      <c r="N3853" s="70">
        <f>SUM($M$2085:M3853)/($A3853-273.15)</f>
        <v>0</v>
      </c>
      <c r="O3853" s="70">
        <f t="shared" si="508"/>
        <v>0</v>
      </c>
      <c r="P3853" s="70">
        <f t="shared" si="509"/>
        <v>0</v>
      </c>
      <c r="Q3853" s="70">
        <f t="shared" si="510"/>
        <v>0</v>
      </c>
      <c r="S3853" s="8" t="e">
        <f t="shared" si="511"/>
        <v>#DIV/0!</v>
      </c>
      <c r="U3853" s="8">
        <f t="shared" si="500"/>
        <v>36.142718461178482</v>
      </c>
      <c r="V3853" s="8">
        <f t="shared" si="512"/>
        <v>0</v>
      </c>
      <c r="W3853" s="70">
        <f>SUM($V$2085:V3853)/($A3853-273.15)</f>
        <v>0</v>
      </c>
      <c r="X3853" s="70">
        <f t="shared" si="513"/>
        <v>0</v>
      </c>
      <c r="Y3853" s="70">
        <f t="shared" si="514"/>
        <v>0</v>
      </c>
    </row>
    <row r="3854" spans="1:25" s="8" customFormat="1" x14ac:dyDescent="0.25">
      <c r="A3854" s="70">
        <f t="shared" si="515"/>
        <v>2043.15</v>
      </c>
      <c r="B3854" s="70">
        <f t="shared" si="498"/>
        <v>51.618922391087253</v>
      </c>
      <c r="C3854" s="70">
        <f t="shared" si="502"/>
        <v>37.897166746330583</v>
      </c>
      <c r="D3854" s="70">
        <f t="shared" si="499"/>
        <v>36.056695319163396</v>
      </c>
      <c r="E3854" s="70">
        <f t="shared" si="501"/>
        <v>37.897166746330583</v>
      </c>
      <c r="G3854" s="70">
        <f t="shared" si="503"/>
        <v>0</v>
      </c>
      <c r="H3854" s="70">
        <f>SUM(G$2085:$G3854)/($A3854-273.15)</f>
        <v>0</v>
      </c>
      <c r="I3854" s="70">
        <f t="shared" si="504"/>
        <v>0</v>
      </c>
      <c r="J3854" s="70">
        <f t="shared" si="505"/>
        <v>0</v>
      </c>
      <c r="K3854" s="70">
        <f t="shared" si="506"/>
        <v>0</v>
      </c>
      <c r="M3854" s="70">
        <f t="shared" si="507"/>
        <v>0</v>
      </c>
      <c r="N3854" s="70">
        <f>SUM($M$2085:M3854)/($A3854-273.15)</f>
        <v>0</v>
      </c>
      <c r="O3854" s="70">
        <f t="shared" si="508"/>
        <v>0</v>
      </c>
      <c r="P3854" s="70">
        <f t="shared" si="509"/>
        <v>0</v>
      </c>
      <c r="Q3854" s="70">
        <f t="shared" si="510"/>
        <v>0</v>
      </c>
      <c r="S3854" s="8" t="e">
        <f t="shared" si="511"/>
        <v>#DIV/0!</v>
      </c>
      <c r="U3854" s="8">
        <f t="shared" si="500"/>
        <v>36.144257741978095</v>
      </c>
      <c r="V3854" s="8">
        <f t="shared" si="512"/>
        <v>0</v>
      </c>
      <c r="W3854" s="70">
        <f>SUM($V$2085:V3854)/($A3854-273.15)</f>
        <v>0</v>
      </c>
      <c r="X3854" s="70">
        <f t="shared" si="513"/>
        <v>0</v>
      </c>
      <c r="Y3854" s="70">
        <f t="shared" si="514"/>
        <v>0</v>
      </c>
    </row>
    <row r="3855" spans="1:25" s="8" customFormat="1" x14ac:dyDescent="0.25">
      <c r="A3855" s="70">
        <f t="shared" si="515"/>
        <v>2044.15</v>
      </c>
      <c r="B3855" s="70">
        <f t="shared" si="498"/>
        <v>51.625099157907535</v>
      </c>
      <c r="C3855" s="70">
        <f t="shared" si="502"/>
        <v>37.89985010466085</v>
      </c>
      <c r="D3855" s="70">
        <f t="shared" si="499"/>
        <v>36.058238138352316</v>
      </c>
      <c r="E3855" s="70">
        <f t="shared" si="501"/>
        <v>37.89985010466085</v>
      </c>
      <c r="G3855" s="70">
        <f t="shared" si="503"/>
        <v>0</v>
      </c>
      <c r="H3855" s="70">
        <f>SUM(G$2085:$G3855)/($A3855-273.15)</f>
        <v>0</v>
      </c>
      <c r="I3855" s="70">
        <f t="shared" si="504"/>
        <v>0</v>
      </c>
      <c r="J3855" s="70">
        <f t="shared" si="505"/>
        <v>0</v>
      </c>
      <c r="K3855" s="70">
        <f t="shared" si="506"/>
        <v>0</v>
      </c>
      <c r="M3855" s="70">
        <f t="shared" si="507"/>
        <v>0</v>
      </c>
      <c r="N3855" s="70">
        <f>SUM($M$2085:M3855)/($A3855-273.15)</f>
        <v>0</v>
      </c>
      <c r="O3855" s="70">
        <f t="shared" si="508"/>
        <v>0</v>
      </c>
      <c r="P3855" s="70">
        <f t="shared" si="509"/>
        <v>0</v>
      </c>
      <c r="Q3855" s="70">
        <f t="shared" si="510"/>
        <v>0</v>
      </c>
      <c r="S3855" s="8" t="e">
        <f t="shared" si="511"/>
        <v>#DIV/0!</v>
      </c>
      <c r="U3855" s="8">
        <f t="shared" si="500"/>
        <v>36.145795927759629</v>
      </c>
      <c r="V3855" s="8">
        <f t="shared" si="512"/>
        <v>0</v>
      </c>
      <c r="W3855" s="70">
        <f>SUM($V$2085:V3855)/($A3855-273.15)</f>
        <v>0</v>
      </c>
      <c r="X3855" s="70">
        <f t="shared" si="513"/>
        <v>0</v>
      </c>
      <c r="Y3855" s="70">
        <f t="shared" si="514"/>
        <v>0</v>
      </c>
    </row>
    <row r="3856" spans="1:25" s="8" customFormat="1" x14ac:dyDescent="0.25">
      <c r="A3856" s="70">
        <f t="shared" si="515"/>
        <v>2045.15</v>
      </c>
      <c r="B3856" s="70">
        <f t="shared" si="498"/>
        <v>51.63126937234815</v>
      </c>
      <c r="C3856" s="70">
        <f t="shared" si="502"/>
        <v>37.902532594779565</v>
      </c>
      <c r="D3856" s="70">
        <f t="shared" si="499"/>
        <v>36.059779074786483</v>
      </c>
      <c r="E3856" s="70">
        <f t="shared" si="501"/>
        <v>37.902532594779565</v>
      </c>
      <c r="G3856" s="70">
        <f t="shared" si="503"/>
        <v>0</v>
      </c>
      <c r="H3856" s="70">
        <f>SUM(G$2085:$G3856)/($A3856-273.15)</f>
        <v>0</v>
      </c>
      <c r="I3856" s="70">
        <f t="shared" si="504"/>
        <v>0</v>
      </c>
      <c r="J3856" s="70">
        <f t="shared" si="505"/>
        <v>0</v>
      </c>
      <c r="K3856" s="70">
        <f t="shared" si="506"/>
        <v>0</v>
      </c>
      <c r="M3856" s="70">
        <f t="shared" si="507"/>
        <v>0</v>
      </c>
      <c r="N3856" s="70">
        <f>SUM($M$2085:M3856)/($A3856-273.15)</f>
        <v>0</v>
      </c>
      <c r="O3856" s="70">
        <f t="shared" si="508"/>
        <v>0</v>
      </c>
      <c r="P3856" s="70">
        <f t="shared" si="509"/>
        <v>0</v>
      </c>
      <c r="Q3856" s="70">
        <f t="shared" si="510"/>
        <v>0</v>
      </c>
      <c r="S3856" s="8" t="e">
        <f t="shared" si="511"/>
        <v>#DIV/0!</v>
      </c>
      <c r="U3856" s="8">
        <f t="shared" si="500"/>
        <v>36.147333019756971</v>
      </c>
      <c r="V3856" s="8">
        <f t="shared" si="512"/>
        <v>0</v>
      </c>
      <c r="W3856" s="70">
        <f>SUM($V$2085:V3856)/($A3856-273.15)</f>
        <v>0</v>
      </c>
      <c r="X3856" s="70">
        <f t="shared" si="513"/>
        <v>0</v>
      </c>
      <c r="Y3856" s="70">
        <f t="shared" si="514"/>
        <v>0</v>
      </c>
    </row>
    <row r="3857" spans="1:25" s="8" customFormat="1" x14ac:dyDescent="0.25">
      <c r="A3857" s="70">
        <f t="shared" si="515"/>
        <v>2046.15</v>
      </c>
      <c r="B3857" s="70">
        <f t="shared" si="498"/>
        <v>51.637433046511582</v>
      </c>
      <c r="C3857" s="70">
        <f t="shared" si="502"/>
        <v>37.905214216878669</v>
      </c>
      <c r="D3857" s="70">
        <f t="shared" si="499"/>
        <v>36.06131813214558</v>
      </c>
      <c r="E3857" s="70">
        <f t="shared" si="501"/>
        <v>37.905214216878669</v>
      </c>
      <c r="G3857" s="70">
        <f t="shared" si="503"/>
        <v>0</v>
      </c>
      <c r="H3857" s="70">
        <f>SUM(G$2085:$G3857)/($A3857-273.15)</f>
        <v>0</v>
      </c>
      <c r="I3857" s="70">
        <f t="shared" si="504"/>
        <v>0</v>
      </c>
      <c r="J3857" s="70">
        <f t="shared" si="505"/>
        <v>0</v>
      </c>
      <c r="K3857" s="70">
        <f t="shared" si="506"/>
        <v>0</v>
      </c>
      <c r="M3857" s="70">
        <f t="shared" si="507"/>
        <v>0</v>
      </c>
      <c r="N3857" s="70">
        <f>SUM($M$2085:M3857)/($A3857-273.15)</f>
        <v>0</v>
      </c>
      <c r="O3857" s="70">
        <f t="shared" si="508"/>
        <v>0</v>
      </c>
      <c r="P3857" s="70">
        <f t="shared" si="509"/>
        <v>0</v>
      </c>
      <c r="Q3857" s="70">
        <f t="shared" si="510"/>
        <v>0</v>
      </c>
      <c r="S3857" s="8" t="e">
        <f t="shared" si="511"/>
        <v>#DIV/0!</v>
      </c>
      <c r="U3857" s="8">
        <f t="shared" si="500"/>
        <v>36.14886901920098</v>
      </c>
      <c r="V3857" s="8">
        <f t="shared" si="512"/>
        <v>0</v>
      </c>
      <c r="W3857" s="70">
        <f>SUM($V$2085:V3857)/($A3857-273.15)</f>
        <v>0</v>
      </c>
      <c r="X3857" s="70">
        <f t="shared" si="513"/>
        <v>0</v>
      </c>
      <c r="Y3857" s="70">
        <f t="shared" si="514"/>
        <v>0</v>
      </c>
    </row>
    <row r="3858" spans="1:25" s="8" customFormat="1" x14ac:dyDescent="0.25">
      <c r="A3858" s="70">
        <f t="shared" si="515"/>
        <v>2047.15</v>
      </c>
      <c r="B3858" s="70">
        <f t="shared" si="498"/>
        <v>51.643590192470739</v>
      </c>
      <c r="C3858" s="70">
        <f t="shared" si="502"/>
        <v>37.907894971149638</v>
      </c>
      <c r="D3858" s="70">
        <f t="shared" si="499"/>
        <v>36.062855314100297</v>
      </c>
      <c r="E3858" s="70">
        <f t="shared" si="501"/>
        <v>37.907894971149638</v>
      </c>
      <c r="G3858" s="70">
        <f t="shared" si="503"/>
        <v>0</v>
      </c>
      <c r="H3858" s="70">
        <f>SUM(G$2085:$G3858)/($A3858-273.15)</f>
        <v>0</v>
      </c>
      <c r="I3858" s="70">
        <f t="shared" si="504"/>
        <v>0</v>
      </c>
      <c r="J3858" s="70">
        <f t="shared" si="505"/>
        <v>0</v>
      </c>
      <c r="K3858" s="70">
        <f t="shared" si="506"/>
        <v>0</v>
      </c>
      <c r="M3858" s="70">
        <f t="shared" si="507"/>
        <v>0</v>
      </c>
      <c r="N3858" s="70">
        <f>SUM($M$2085:M3858)/($A3858-273.15)</f>
        <v>0</v>
      </c>
      <c r="O3858" s="70">
        <f t="shared" si="508"/>
        <v>0</v>
      </c>
      <c r="P3858" s="70">
        <f t="shared" si="509"/>
        <v>0</v>
      </c>
      <c r="Q3858" s="70">
        <f t="shared" si="510"/>
        <v>0</v>
      </c>
      <c r="S3858" s="8" t="e">
        <f t="shared" si="511"/>
        <v>#DIV/0!</v>
      </c>
      <c r="U3858" s="8">
        <f t="shared" si="500"/>
        <v>36.150403927319509</v>
      </c>
      <c r="V3858" s="8">
        <f t="shared" si="512"/>
        <v>0</v>
      </c>
      <c r="W3858" s="70">
        <f>SUM($V$2085:V3858)/($A3858-273.15)</f>
        <v>0</v>
      </c>
      <c r="X3858" s="70">
        <f t="shared" si="513"/>
        <v>0</v>
      </c>
      <c r="Y3858" s="70">
        <f t="shared" si="514"/>
        <v>0</v>
      </c>
    </row>
    <row r="3859" spans="1:25" s="8" customFormat="1" x14ac:dyDescent="0.25">
      <c r="A3859" s="70">
        <f t="shared" si="515"/>
        <v>2048.15</v>
      </c>
      <c r="B3859" s="70">
        <f t="shared" ref="B3859:B3922" si="516">51.191+(2.69/1000)*$A3859-(180.201*100000)/$A3859/$A3859-(0.18*0.000001)*$A3859*$A3859</f>
        <v>51.649740822269067</v>
      </c>
      <c r="C3859" s="70">
        <f t="shared" si="502"/>
        <v>37.91057485778348</v>
      </c>
      <c r="D3859" s="70">
        <f t="shared" ref="D3859:D3922" si="517">36.84+(0.259/1000)*$A3859-(54.789*100000)/$A3859/$A3859-(0*0.000001)*$A3859*$A3859</f>
        <v>36.064390624312374</v>
      </c>
      <c r="E3859" s="70">
        <f t="shared" si="501"/>
        <v>37.91057485778348</v>
      </c>
      <c r="G3859" s="70">
        <f t="shared" si="503"/>
        <v>0</v>
      </c>
      <c r="H3859" s="70">
        <f>SUM(G$2085:$G3859)/($A3859-273.15)</f>
        <v>0</v>
      </c>
      <c r="I3859" s="70">
        <f t="shared" si="504"/>
        <v>0</v>
      </c>
      <c r="J3859" s="70">
        <f t="shared" si="505"/>
        <v>0</v>
      </c>
      <c r="K3859" s="70">
        <f t="shared" si="506"/>
        <v>0</v>
      </c>
      <c r="M3859" s="70">
        <f t="shared" si="507"/>
        <v>0</v>
      </c>
      <c r="N3859" s="70">
        <f>SUM($M$2085:M3859)/($A3859-273.15)</f>
        <v>0</v>
      </c>
      <c r="O3859" s="70">
        <f t="shared" si="508"/>
        <v>0</v>
      </c>
      <c r="P3859" s="70">
        <f t="shared" si="509"/>
        <v>0</v>
      </c>
      <c r="Q3859" s="70">
        <f t="shared" si="510"/>
        <v>0</v>
      </c>
      <c r="S3859" s="8" t="e">
        <f t="shared" si="511"/>
        <v>#DIV/0!</v>
      </c>
      <c r="U3859" s="8">
        <f t="shared" si="500"/>
        <v>36.151937745337399</v>
      </c>
      <c r="V3859" s="8">
        <f t="shared" si="512"/>
        <v>0</v>
      </c>
      <c r="W3859" s="70">
        <f>SUM($V$2085:V3859)/($A3859-273.15)</f>
        <v>0</v>
      </c>
      <c r="X3859" s="70">
        <f t="shared" si="513"/>
        <v>0</v>
      </c>
      <c r="Y3859" s="70">
        <f t="shared" si="514"/>
        <v>0</v>
      </c>
    </row>
    <row r="3860" spans="1:25" s="8" customFormat="1" x14ac:dyDescent="0.25">
      <c r="A3860" s="70">
        <f t="shared" si="515"/>
        <v>2049.15</v>
      </c>
      <c r="B3860" s="70">
        <f t="shared" si="516"/>
        <v>51.65588494792064</v>
      </c>
      <c r="C3860" s="70">
        <f t="shared" si="502"/>
        <v>37.913253876970742</v>
      </c>
      <c r="D3860" s="70">
        <f t="shared" si="517"/>
        <v>36.065924066434611</v>
      </c>
      <c r="E3860" s="70">
        <f t="shared" si="501"/>
        <v>37.913253876970742</v>
      </c>
      <c r="G3860" s="70">
        <f t="shared" si="503"/>
        <v>0</v>
      </c>
      <c r="H3860" s="70">
        <f>SUM(G$2085:$G3860)/($A3860-273.15)</f>
        <v>0</v>
      </c>
      <c r="I3860" s="70">
        <f t="shared" si="504"/>
        <v>0</v>
      </c>
      <c r="J3860" s="70">
        <f t="shared" si="505"/>
        <v>0</v>
      </c>
      <c r="K3860" s="70">
        <f t="shared" si="506"/>
        <v>0</v>
      </c>
      <c r="M3860" s="70">
        <f t="shared" si="507"/>
        <v>0</v>
      </c>
      <c r="N3860" s="70">
        <f>SUM($M$2085:M3860)/($A3860-273.15)</f>
        <v>0</v>
      </c>
      <c r="O3860" s="70">
        <f t="shared" si="508"/>
        <v>0</v>
      </c>
      <c r="P3860" s="70">
        <f t="shared" si="509"/>
        <v>0</v>
      </c>
      <c r="Q3860" s="70">
        <f t="shared" si="510"/>
        <v>0</v>
      </c>
      <c r="S3860" s="8" t="e">
        <f t="shared" si="511"/>
        <v>#DIV/0!</v>
      </c>
      <c r="U3860" s="8">
        <f t="shared" si="500"/>
        <v>36.153470474476535</v>
      </c>
      <c r="V3860" s="8">
        <f t="shared" si="512"/>
        <v>0</v>
      </c>
      <c r="W3860" s="70">
        <f>SUM($V$2085:V3860)/($A3860-273.15)</f>
        <v>0</v>
      </c>
      <c r="X3860" s="70">
        <f t="shared" si="513"/>
        <v>0</v>
      </c>
      <c r="Y3860" s="70">
        <f t="shared" si="514"/>
        <v>0</v>
      </c>
    </row>
    <row r="3861" spans="1:25" s="8" customFormat="1" x14ac:dyDescent="0.25">
      <c r="A3861" s="70">
        <f t="shared" si="515"/>
        <v>2050.15</v>
      </c>
      <c r="B3861" s="70">
        <f t="shared" si="516"/>
        <v>51.662022581410241</v>
      </c>
      <c r="C3861" s="70">
        <f t="shared" si="502"/>
        <v>37.915932028901501</v>
      </c>
      <c r="D3861" s="70">
        <f t="shared" si="517"/>
        <v>36.067455644110922</v>
      </c>
      <c r="E3861" s="70">
        <f t="shared" si="501"/>
        <v>37.915932028901501</v>
      </c>
      <c r="G3861" s="70">
        <f t="shared" si="503"/>
        <v>0</v>
      </c>
      <c r="H3861" s="70">
        <f>SUM(G$2085:$G3861)/($A3861-273.15)</f>
        <v>0</v>
      </c>
      <c r="I3861" s="70">
        <f t="shared" si="504"/>
        <v>0</v>
      </c>
      <c r="J3861" s="70">
        <f t="shared" si="505"/>
        <v>0</v>
      </c>
      <c r="K3861" s="70">
        <f t="shared" si="506"/>
        <v>0</v>
      </c>
      <c r="M3861" s="70">
        <f t="shared" si="507"/>
        <v>0</v>
      </c>
      <c r="N3861" s="70">
        <f>SUM($M$2085:M3861)/($A3861-273.15)</f>
        <v>0</v>
      </c>
      <c r="O3861" s="70">
        <f t="shared" si="508"/>
        <v>0</v>
      </c>
      <c r="P3861" s="70">
        <f t="shared" si="509"/>
        <v>0</v>
      </c>
      <c r="Q3861" s="70">
        <f t="shared" si="510"/>
        <v>0</v>
      </c>
      <c r="S3861" s="8" t="e">
        <f t="shared" si="511"/>
        <v>#DIV/0!</v>
      </c>
      <c r="U3861" s="8">
        <f t="shared" si="500"/>
        <v>36.155002115955796</v>
      </c>
      <c r="V3861" s="8">
        <f t="shared" si="512"/>
        <v>0</v>
      </c>
      <c r="W3861" s="70">
        <f>SUM($V$2085:V3861)/($A3861-273.15)</f>
        <v>0</v>
      </c>
      <c r="X3861" s="70">
        <f t="shared" si="513"/>
        <v>0</v>
      </c>
      <c r="Y3861" s="70">
        <f t="shared" si="514"/>
        <v>0</v>
      </c>
    </row>
    <row r="3862" spans="1:25" s="8" customFormat="1" x14ac:dyDescent="0.25">
      <c r="A3862" s="70">
        <f t="shared" si="515"/>
        <v>2051.15</v>
      </c>
      <c r="B3862" s="70">
        <f t="shared" si="516"/>
        <v>51.668153734693433</v>
      </c>
      <c r="C3862" s="70">
        <f t="shared" si="502"/>
        <v>37.918609313765373</v>
      </c>
      <c r="D3862" s="70">
        <f t="shared" si="517"/>
        <v>36.068985360976299</v>
      </c>
      <c r="E3862" s="70">
        <f t="shared" si="501"/>
        <v>37.918609313765373</v>
      </c>
      <c r="G3862" s="70">
        <f t="shared" si="503"/>
        <v>0</v>
      </c>
      <c r="H3862" s="70">
        <f>SUM(G$2085:$G3862)/($A3862-273.15)</f>
        <v>0</v>
      </c>
      <c r="I3862" s="70">
        <f t="shared" si="504"/>
        <v>0</v>
      </c>
      <c r="J3862" s="70">
        <f t="shared" si="505"/>
        <v>0</v>
      </c>
      <c r="K3862" s="70">
        <f t="shared" si="506"/>
        <v>0</v>
      </c>
      <c r="M3862" s="70">
        <f t="shared" si="507"/>
        <v>0</v>
      </c>
      <c r="N3862" s="70">
        <f>SUM($M$2085:M3862)/($A3862-273.15)</f>
        <v>0</v>
      </c>
      <c r="O3862" s="70">
        <f t="shared" si="508"/>
        <v>0</v>
      </c>
      <c r="P3862" s="70">
        <f t="shared" si="509"/>
        <v>0</v>
      </c>
      <c r="Q3862" s="70">
        <f t="shared" si="510"/>
        <v>0</v>
      </c>
      <c r="S3862" s="8" t="e">
        <f t="shared" si="511"/>
        <v>#DIV/0!</v>
      </c>
      <c r="U3862" s="8">
        <f t="shared" si="500"/>
        <v>36.156532670991105</v>
      </c>
      <c r="V3862" s="8">
        <f t="shared" si="512"/>
        <v>0</v>
      </c>
      <c r="W3862" s="70">
        <f>SUM($V$2085:V3862)/($A3862-273.15)</f>
        <v>0</v>
      </c>
      <c r="X3862" s="70">
        <f t="shared" si="513"/>
        <v>0</v>
      </c>
      <c r="Y3862" s="70">
        <f t="shared" si="514"/>
        <v>0</v>
      </c>
    </row>
    <row r="3863" spans="1:25" s="8" customFormat="1" x14ac:dyDescent="0.25">
      <c r="A3863" s="70">
        <f t="shared" si="515"/>
        <v>2052.15</v>
      </c>
      <c r="B3863" s="70">
        <f t="shared" si="516"/>
        <v>51.674278419696662</v>
      </c>
      <c r="C3863" s="70">
        <f t="shared" si="502"/>
        <v>37.921285731751517</v>
      </c>
      <c r="D3863" s="70">
        <f t="shared" si="517"/>
        <v>36.070513220656927</v>
      </c>
      <c r="E3863" s="70">
        <f t="shared" si="501"/>
        <v>37.921285731751517</v>
      </c>
      <c r="G3863" s="70">
        <f t="shared" si="503"/>
        <v>0</v>
      </c>
      <c r="H3863" s="70">
        <f>SUM(G$2085:$G3863)/($A3863-273.15)</f>
        <v>0</v>
      </c>
      <c r="I3863" s="70">
        <f t="shared" si="504"/>
        <v>0</v>
      </c>
      <c r="J3863" s="70">
        <f t="shared" si="505"/>
        <v>0</v>
      </c>
      <c r="K3863" s="70">
        <f t="shared" si="506"/>
        <v>0</v>
      </c>
      <c r="M3863" s="70">
        <f t="shared" si="507"/>
        <v>0</v>
      </c>
      <c r="N3863" s="70">
        <f>SUM($M$2085:M3863)/($A3863-273.15)</f>
        <v>0</v>
      </c>
      <c r="O3863" s="70">
        <f t="shared" si="508"/>
        <v>0</v>
      </c>
      <c r="P3863" s="70">
        <f t="shared" si="509"/>
        <v>0</v>
      </c>
      <c r="Q3863" s="70">
        <f t="shared" si="510"/>
        <v>0</v>
      </c>
      <c r="S3863" s="8" t="e">
        <f t="shared" si="511"/>
        <v>#DIV/0!</v>
      </c>
      <c r="U3863" s="8">
        <f t="shared" si="500"/>
        <v>36.158062140795408</v>
      </c>
      <c r="V3863" s="8">
        <f t="shared" si="512"/>
        <v>0</v>
      </c>
      <c r="W3863" s="70">
        <f>SUM($V$2085:V3863)/($A3863-273.15)</f>
        <v>0</v>
      </c>
      <c r="X3863" s="70">
        <f t="shared" si="513"/>
        <v>0</v>
      </c>
      <c r="Y3863" s="70">
        <f t="shared" si="514"/>
        <v>0</v>
      </c>
    </row>
    <row r="3864" spans="1:25" s="8" customFormat="1" x14ac:dyDescent="0.25">
      <c r="A3864" s="70">
        <f t="shared" si="515"/>
        <v>2053.15</v>
      </c>
      <c r="B3864" s="70">
        <f t="shared" si="516"/>
        <v>51.680396648317348</v>
      </c>
      <c r="C3864" s="70">
        <f t="shared" si="502"/>
        <v>37.923961283048619</v>
      </c>
      <c r="D3864" s="70">
        <f t="shared" si="517"/>
        <v>36.072039226770123</v>
      </c>
      <c r="E3864" s="70">
        <f t="shared" si="501"/>
        <v>37.923961283048619</v>
      </c>
      <c r="G3864" s="70">
        <f t="shared" si="503"/>
        <v>0</v>
      </c>
      <c r="H3864" s="70">
        <f>SUM(G$2085:$G3864)/($A3864-273.15)</f>
        <v>0</v>
      </c>
      <c r="I3864" s="70">
        <f t="shared" si="504"/>
        <v>0</v>
      </c>
      <c r="J3864" s="70">
        <f t="shared" si="505"/>
        <v>0</v>
      </c>
      <c r="K3864" s="70">
        <f t="shared" si="506"/>
        <v>0</v>
      </c>
      <c r="M3864" s="70">
        <f t="shared" si="507"/>
        <v>0</v>
      </c>
      <c r="N3864" s="70">
        <f>SUM($M$2085:M3864)/($A3864-273.15)</f>
        <v>0</v>
      </c>
      <c r="O3864" s="70">
        <f t="shared" si="508"/>
        <v>0</v>
      </c>
      <c r="P3864" s="70">
        <f t="shared" si="509"/>
        <v>0</v>
      </c>
      <c r="Q3864" s="70">
        <f t="shared" si="510"/>
        <v>0</v>
      </c>
      <c r="S3864" s="8" t="e">
        <f t="shared" si="511"/>
        <v>#DIV/0!</v>
      </c>
      <c r="U3864" s="8">
        <f t="shared" si="500"/>
        <v>36.159590526578732</v>
      </c>
      <c r="V3864" s="8">
        <f t="shared" si="512"/>
        <v>0</v>
      </c>
      <c r="W3864" s="70">
        <f>SUM($V$2085:V3864)/($A3864-273.15)</f>
        <v>0</v>
      </c>
      <c r="X3864" s="70">
        <f t="shared" si="513"/>
        <v>0</v>
      </c>
      <c r="Y3864" s="70">
        <f t="shared" si="514"/>
        <v>0</v>
      </c>
    </row>
    <row r="3865" spans="1:25" s="8" customFormat="1" x14ac:dyDescent="0.25">
      <c r="A3865" s="70">
        <f t="shared" si="515"/>
        <v>2054.15</v>
      </c>
      <c r="B3865" s="70">
        <f t="shared" si="516"/>
        <v>51.686508432423942</v>
      </c>
      <c r="C3865" s="70">
        <f t="shared" si="502"/>
        <v>37.926635967844916</v>
      </c>
      <c r="D3865" s="70">
        <f t="shared" si="517"/>
        <v>36.073563382924434</v>
      </c>
      <c r="E3865" s="70">
        <f t="shared" si="501"/>
        <v>37.926635967844916</v>
      </c>
      <c r="G3865" s="70">
        <f t="shared" si="503"/>
        <v>0</v>
      </c>
      <c r="H3865" s="70">
        <f>SUM(G$2085:$G3865)/($A3865-273.15)</f>
        <v>0</v>
      </c>
      <c r="I3865" s="70">
        <f t="shared" si="504"/>
        <v>0</v>
      </c>
      <c r="J3865" s="70">
        <f t="shared" si="505"/>
        <v>0</v>
      </c>
      <c r="K3865" s="70">
        <f t="shared" si="506"/>
        <v>0</v>
      </c>
      <c r="M3865" s="70">
        <f t="shared" si="507"/>
        <v>0</v>
      </c>
      <c r="N3865" s="70">
        <f>SUM($M$2085:M3865)/($A3865-273.15)</f>
        <v>0</v>
      </c>
      <c r="O3865" s="70">
        <f t="shared" si="508"/>
        <v>0</v>
      </c>
      <c r="P3865" s="70">
        <f t="shared" si="509"/>
        <v>0</v>
      </c>
      <c r="Q3865" s="70">
        <f t="shared" si="510"/>
        <v>0</v>
      </c>
      <c r="S3865" s="8" t="e">
        <f t="shared" si="511"/>
        <v>#DIV/0!</v>
      </c>
      <c r="U3865" s="8">
        <f t="shared" si="500"/>
        <v>36.161117829548118</v>
      </c>
      <c r="V3865" s="8">
        <f t="shared" si="512"/>
        <v>0</v>
      </c>
      <c r="W3865" s="70">
        <f>SUM($V$2085:V3865)/($A3865-273.15)</f>
        <v>0</v>
      </c>
      <c r="X3865" s="70">
        <f t="shared" si="513"/>
        <v>0</v>
      </c>
      <c r="Y3865" s="70">
        <f t="shared" si="514"/>
        <v>0</v>
      </c>
    </row>
    <row r="3866" spans="1:25" s="8" customFormat="1" x14ac:dyDescent="0.25">
      <c r="A3866" s="70">
        <f t="shared" si="515"/>
        <v>2055.15</v>
      </c>
      <c r="B3866" s="70">
        <f t="shared" si="516"/>
        <v>51.692613783856046</v>
      </c>
      <c r="C3866" s="70">
        <f t="shared" si="502"/>
        <v>37.929309786328197</v>
      </c>
      <c r="D3866" s="70">
        <f t="shared" si="517"/>
        <v>36.075085692719597</v>
      </c>
      <c r="E3866" s="70">
        <f t="shared" si="501"/>
        <v>37.929309786328197</v>
      </c>
      <c r="G3866" s="70">
        <f t="shared" si="503"/>
        <v>0</v>
      </c>
      <c r="H3866" s="70">
        <f>SUM(G$2085:$G3866)/($A3866-273.15)</f>
        <v>0</v>
      </c>
      <c r="I3866" s="70">
        <f t="shared" si="504"/>
        <v>0</v>
      </c>
      <c r="J3866" s="70">
        <f t="shared" si="505"/>
        <v>0</v>
      </c>
      <c r="K3866" s="70">
        <f t="shared" si="506"/>
        <v>0</v>
      </c>
      <c r="M3866" s="70">
        <f t="shared" si="507"/>
        <v>0</v>
      </c>
      <c r="N3866" s="70">
        <f>SUM($M$2085:M3866)/($A3866-273.15)</f>
        <v>0</v>
      </c>
      <c r="O3866" s="70">
        <f t="shared" si="508"/>
        <v>0</v>
      </c>
      <c r="P3866" s="70">
        <f t="shared" si="509"/>
        <v>0</v>
      </c>
      <c r="Q3866" s="70">
        <f t="shared" si="510"/>
        <v>0</v>
      </c>
      <c r="S3866" s="8" t="e">
        <f t="shared" si="511"/>
        <v>#DIV/0!</v>
      </c>
      <c r="U3866" s="8">
        <f t="shared" si="500"/>
        <v>36.162644050907687</v>
      </c>
      <c r="V3866" s="8">
        <f t="shared" si="512"/>
        <v>0</v>
      </c>
      <c r="W3866" s="70">
        <f>SUM($V$2085:V3866)/($A3866-273.15)</f>
        <v>0</v>
      </c>
      <c r="X3866" s="70">
        <f t="shared" si="513"/>
        <v>0</v>
      </c>
      <c r="Y3866" s="70">
        <f t="shared" si="514"/>
        <v>0</v>
      </c>
    </row>
    <row r="3867" spans="1:25" s="8" customFormat="1" x14ac:dyDescent="0.25">
      <c r="A3867" s="70">
        <f t="shared" si="515"/>
        <v>2056.15</v>
      </c>
      <c r="B3867" s="70">
        <f t="shared" si="516"/>
        <v>51.698712714424445</v>
      </c>
      <c r="C3867" s="70">
        <f t="shared" si="502"/>
        <v>37.931982738685754</v>
      </c>
      <c r="D3867" s="70">
        <f t="shared" si="517"/>
        <v>36.076606159746632</v>
      </c>
      <c r="E3867" s="70">
        <f t="shared" si="501"/>
        <v>37.931982738685754</v>
      </c>
      <c r="G3867" s="70">
        <f t="shared" si="503"/>
        <v>0</v>
      </c>
      <c r="H3867" s="70">
        <f>SUM(G$2085:$G3867)/($A3867-273.15)</f>
        <v>0</v>
      </c>
      <c r="I3867" s="70">
        <f t="shared" si="504"/>
        <v>0</v>
      </c>
      <c r="J3867" s="70">
        <f t="shared" si="505"/>
        <v>0</v>
      </c>
      <c r="K3867" s="70">
        <f t="shared" si="506"/>
        <v>0</v>
      </c>
      <c r="M3867" s="70">
        <f t="shared" si="507"/>
        <v>0</v>
      </c>
      <c r="N3867" s="70">
        <f>SUM($M$2085:M3867)/($A3867-273.15)</f>
        <v>0</v>
      </c>
      <c r="O3867" s="70">
        <f t="shared" si="508"/>
        <v>0</v>
      </c>
      <c r="P3867" s="70">
        <f t="shared" si="509"/>
        <v>0</v>
      </c>
      <c r="Q3867" s="70">
        <f t="shared" si="510"/>
        <v>0</v>
      </c>
      <c r="S3867" s="8" t="e">
        <f t="shared" si="511"/>
        <v>#DIV/0!</v>
      </c>
      <c r="U3867" s="8">
        <f t="shared" si="500"/>
        <v>36.164169191858647</v>
      </c>
      <c r="V3867" s="8">
        <f t="shared" si="512"/>
        <v>0</v>
      </c>
      <c r="W3867" s="70">
        <f>SUM($V$2085:V3867)/($A3867-273.15)</f>
        <v>0</v>
      </c>
      <c r="X3867" s="70">
        <f t="shared" si="513"/>
        <v>0</v>
      </c>
      <c r="Y3867" s="70">
        <f t="shared" si="514"/>
        <v>0</v>
      </c>
    </row>
    <row r="3868" spans="1:25" s="8" customFormat="1" x14ac:dyDescent="0.25">
      <c r="A3868" s="70">
        <f t="shared" si="515"/>
        <v>2057.15</v>
      </c>
      <c r="B3868" s="70">
        <f t="shared" si="516"/>
        <v>51.704805235911259</v>
      </c>
      <c r="C3868" s="70">
        <f t="shared" si="502"/>
        <v>37.934654825104488</v>
      </c>
      <c r="D3868" s="70">
        <f t="shared" si="517"/>
        <v>36.078124787587804</v>
      </c>
      <c r="E3868" s="70">
        <f t="shared" si="501"/>
        <v>37.934654825104488</v>
      </c>
      <c r="G3868" s="70">
        <f t="shared" si="503"/>
        <v>0</v>
      </c>
      <c r="H3868" s="70">
        <f>SUM(G$2085:$G3868)/($A3868-273.15)</f>
        <v>0</v>
      </c>
      <c r="I3868" s="70">
        <f t="shared" si="504"/>
        <v>0</v>
      </c>
      <c r="J3868" s="70">
        <f t="shared" si="505"/>
        <v>0</v>
      </c>
      <c r="K3868" s="70">
        <f t="shared" si="506"/>
        <v>0</v>
      </c>
      <c r="M3868" s="70">
        <f t="shared" si="507"/>
        <v>0</v>
      </c>
      <c r="N3868" s="70">
        <f>SUM($M$2085:M3868)/($A3868-273.15)</f>
        <v>0</v>
      </c>
      <c r="O3868" s="70">
        <f t="shared" si="508"/>
        <v>0</v>
      </c>
      <c r="P3868" s="70">
        <f t="shared" si="509"/>
        <v>0</v>
      </c>
      <c r="Q3868" s="70">
        <f t="shared" si="510"/>
        <v>0</v>
      </c>
      <c r="S3868" s="8" t="e">
        <f t="shared" si="511"/>
        <v>#DIV/0!</v>
      </c>
      <c r="U3868" s="8">
        <f t="shared" si="500"/>
        <v>36.165693253599265</v>
      </c>
      <c r="V3868" s="8">
        <f t="shared" si="512"/>
        <v>0</v>
      </c>
      <c r="W3868" s="70">
        <f>SUM($V$2085:V3868)/($A3868-273.15)</f>
        <v>0</v>
      </c>
      <c r="X3868" s="70">
        <f t="shared" si="513"/>
        <v>0</v>
      </c>
      <c r="Y3868" s="70">
        <f t="shared" si="514"/>
        <v>0</v>
      </c>
    </row>
    <row r="3869" spans="1:25" s="8" customFormat="1" x14ac:dyDescent="0.25">
      <c r="A3869" s="70">
        <f t="shared" si="515"/>
        <v>2058.15</v>
      </c>
      <c r="B3869" s="70">
        <f t="shared" si="516"/>
        <v>51.710891360069986</v>
      </c>
      <c r="C3869" s="70">
        <f t="shared" si="502"/>
        <v>37.937326045770781</v>
      </c>
      <c r="D3869" s="70">
        <f t="shared" si="517"/>
        <v>36.079641579816695</v>
      </c>
      <c r="E3869" s="70">
        <f t="shared" si="501"/>
        <v>37.937326045770781</v>
      </c>
      <c r="G3869" s="70">
        <f t="shared" si="503"/>
        <v>0</v>
      </c>
      <c r="H3869" s="70">
        <f>SUM(G$2085:$G3869)/($A3869-273.15)</f>
        <v>0</v>
      </c>
      <c r="I3869" s="70">
        <f t="shared" si="504"/>
        <v>0</v>
      </c>
      <c r="J3869" s="70">
        <f t="shared" si="505"/>
        <v>0</v>
      </c>
      <c r="K3869" s="70">
        <f t="shared" si="506"/>
        <v>0</v>
      </c>
      <c r="M3869" s="70">
        <f t="shared" si="507"/>
        <v>0</v>
      </c>
      <c r="N3869" s="70">
        <f>SUM($M$2085:M3869)/($A3869-273.15)</f>
        <v>0</v>
      </c>
      <c r="O3869" s="70">
        <f t="shared" si="508"/>
        <v>0</v>
      </c>
      <c r="P3869" s="70">
        <f t="shared" si="509"/>
        <v>0</v>
      </c>
      <c r="Q3869" s="70">
        <f t="shared" si="510"/>
        <v>0</v>
      </c>
      <c r="S3869" s="8" t="e">
        <f t="shared" si="511"/>
        <v>#DIV/0!</v>
      </c>
      <c r="U3869" s="8">
        <f t="shared" si="500"/>
        <v>36.167216237324908</v>
      </c>
      <c r="V3869" s="8">
        <f t="shared" si="512"/>
        <v>0</v>
      </c>
      <c r="W3869" s="70">
        <f>SUM($V$2085:V3869)/($A3869-273.15)</f>
        <v>0</v>
      </c>
      <c r="X3869" s="70">
        <f t="shared" si="513"/>
        <v>0</v>
      </c>
      <c r="Y3869" s="70">
        <f t="shared" si="514"/>
        <v>0</v>
      </c>
    </row>
    <row r="3870" spans="1:25" s="8" customFormat="1" x14ac:dyDescent="0.25">
      <c r="A3870" s="70">
        <f t="shared" si="515"/>
        <v>2059.15</v>
      </c>
      <c r="B3870" s="70">
        <f t="shared" si="516"/>
        <v>51.716971098625571</v>
      </c>
      <c r="C3870" s="70">
        <f t="shared" si="502"/>
        <v>37.939996400870605</v>
      </c>
      <c r="D3870" s="70">
        <f t="shared" si="517"/>
        <v>36.081156539998204</v>
      </c>
      <c r="E3870" s="70">
        <f t="shared" si="501"/>
        <v>37.939996400870605</v>
      </c>
      <c r="G3870" s="70">
        <f t="shared" si="503"/>
        <v>0</v>
      </c>
      <c r="H3870" s="70">
        <f>SUM(G$2085:$G3870)/($A3870-273.15)</f>
        <v>0</v>
      </c>
      <c r="I3870" s="70">
        <f t="shared" si="504"/>
        <v>0</v>
      </c>
      <c r="J3870" s="70">
        <f t="shared" si="505"/>
        <v>0</v>
      </c>
      <c r="K3870" s="70">
        <f t="shared" si="506"/>
        <v>0</v>
      </c>
      <c r="M3870" s="70">
        <f t="shared" si="507"/>
        <v>0</v>
      </c>
      <c r="N3870" s="70">
        <f>SUM($M$2085:M3870)/($A3870-273.15)</f>
        <v>0</v>
      </c>
      <c r="O3870" s="70">
        <f t="shared" si="508"/>
        <v>0</v>
      </c>
      <c r="P3870" s="70">
        <f t="shared" si="509"/>
        <v>0</v>
      </c>
      <c r="Q3870" s="70">
        <f t="shared" si="510"/>
        <v>0</v>
      </c>
      <c r="S3870" s="8" t="e">
        <f t="shared" si="511"/>
        <v>#DIV/0!</v>
      </c>
      <c r="U3870" s="8">
        <f t="shared" si="500"/>
        <v>36.168738144228051</v>
      </c>
      <c r="V3870" s="8">
        <f t="shared" si="512"/>
        <v>0</v>
      </c>
      <c r="W3870" s="70">
        <f>SUM($V$2085:V3870)/($A3870-273.15)</f>
        <v>0</v>
      </c>
      <c r="X3870" s="70">
        <f t="shared" si="513"/>
        <v>0</v>
      </c>
      <c r="Y3870" s="70">
        <f t="shared" si="514"/>
        <v>0</v>
      </c>
    </row>
    <row r="3871" spans="1:25" s="8" customFormat="1" x14ac:dyDescent="0.25">
      <c r="A3871" s="70">
        <f t="shared" si="515"/>
        <v>2060.15</v>
      </c>
      <c r="B3871" s="70">
        <f t="shared" si="516"/>
        <v>51.723044463274533</v>
      </c>
      <c r="C3871" s="70">
        <f t="shared" si="502"/>
        <v>37.942665890589467</v>
      </c>
      <c r="D3871" s="70">
        <f t="shared" si="517"/>
        <v>36.082669671688578</v>
      </c>
      <c r="E3871" s="70">
        <f t="shared" si="501"/>
        <v>37.942665890589467</v>
      </c>
      <c r="G3871" s="70">
        <f t="shared" si="503"/>
        <v>0</v>
      </c>
      <c r="H3871" s="70">
        <f>SUM(G$2085:$G3871)/($A3871-273.15)</f>
        <v>0</v>
      </c>
      <c r="I3871" s="70">
        <f t="shared" si="504"/>
        <v>0</v>
      </c>
      <c r="J3871" s="70">
        <f t="shared" si="505"/>
        <v>0</v>
      </c>
      <c r="K3871" s="70">
        <f t="shared" si="506"/>
        <v>0</v>
      </c>
      <c r="M3871" s="70">
        <f t="shared" si="507"/>
        <v>0</v>
      </c>
      <c r="N3871" s="70">
        <f>SUM($M$2085:M3871)/($A3871-273.15)</f>
        <v>0</v>
      </c>
      <c r="O3871" s="70">
        <f t="shared" si="508"/>
        <v>0</v>
      </c>
      <c r="P3871" s="70">
        <f t="shared" si="509"/>
        <v>0</v>
      </c>
      <c r="Q3871" s="70">
        <f t="shared" si="510"/>
        <v>0</v>
      </c>
      <c r="S3871" s="8" t="e">
        <f t="shared" si="511"/>
        <v>#DIV/0!</v>
      </c>
      <c r="U3871" s="8">
        <f t="shared" si="500"/>
        <v>36.17025897549825</v>
      </c>
      <c r="V3871" s="8">
        <f t="shared" si="512"/>
        <v>0</v>
      </c>
      <c r="W3871" s="70">
        <f>SUM($V$2085:V3871)/($A3871-273.15)</f>
        <v>0</v>
      </c>
      <c r="X3871" s="70">
        <f t="shared" si="513"/>
        <v>0</v>
      </c>
      <c r="Y3871" s="70">
        <f t="shared" si="514"/>
        <v>0</v>
      </c>
    </row>
    <row r="3872" spans="1:25" s="8" customFormat="1" x14ac:dyDescent="0.25">
      <c r="A3872" s="70">
        <f t="shared" si="515"/>
        <v>2061.15</v>
      </c>
      <c r="B3872" s="70">
        <f t="shared" si="516"/>
        <v>51.729111465685001</v>
      </c>
      <c r="C3872" s="70">
        <f t="shared" si="502"/>
        <v>37.945334515112414</v>
      </c>
      <c r="D3872" s="70">
        <f t="shared" si="517"/>
        <v>36.084180978435455</v>
      </c>
      <c r="E3872" s="70">
        <f t="shared" si="501"/>
        <v>37.945334515112414</v>
      </c>
      <c r="G3872" s="70">
        <f t="shared" si="503"/>
        <v>0</v>
      </c>
      <c r="H3872" s="70">
        <f>SUM(G$2085:$G3872)/($A3872-273.15)</f>
        <v>0</v>
      </c>
      <c r="I3872" s="70">
        <f t="shared" si="504"/>
        <v>0</v>
      </c>
      <c r="J3872" s="70">
        <f t="shared" si="505"/>
        <v>0</v>
      </c>
      <c r="K3872" s="70">
        <f t="shared" si="506"/>
        <v>0</v>
      </c>
      <c r="M3872" s="70">
        <f t="shared" si="507"/>
        <v>0</v>
      </c>
      <c r="N3872" s="70">
        <f>SUM($M$2085:M3872)/($A3872-273.15)</f>
        <v>0</v>
      </c>
      <c r="O3872" s="70">
        <f t="shared" si="508"/>
        <v>0</v>
      </c>
      <c r="P3872" s="70">
        <f t="shared" si="509"/>
        <v>0</v>
      </c>
      <c r="Q3872" s="70">
        <f t="shared" si="510"/>
        <v>0</v>
      </c>
      <c r="S3872" s="8" t="e">
        <f t="shared" si="511"/>
        <v>#DIV/0!</v>
      </c>
      <c r="U3872" s="8">
        <f t="shared" si="500"/>
        <v>36.171778732322203</v>
      </c>
      <c r="V3872" s="8">
        <f t="shared" si="512"/>
        <v>0</v>
      </c>
      <c r="W3872" s="70">
        <f>SUM($V$2085:V3872)/($A3872-273.15)</f>
        <v>0</v>
      </c>
      <c r="X3872" s="70">
        <f t="shared" si="513"/>
        <v>0</v>
      </c>
      <c r="Y3872" s="70">
        <f t="shared" si="514"/>
        <v>0</v>
      </c>
    </row>
    <row r="3873" spans="1:25" s="8" customFormat="1" x14ac:dyDescent="0.25">
      <c r="A3873" s="70">
        <f t="shared" si="515"/>
        <v>2062.15</v>
      </c>
      <c r="B3873" s="70">
        <f t="shared" si="516"/>
        <v>51.735172117496852</v>
      </c>
      <c r="C3873" s="70">
        <f t="shared" si="502"/>
        <v>37.948002274624073</v>
      </c>
      <c r="D3873" s="70">
        <f t="shared" si="517"/>
        <v>36.085690463777851</v>
      </c>
      <c r="E3873" s="70">
        <f t="shared" si="501"/>
        <v>37.948002274624073</v>
      </c>
      <c r="G3873" s="70">
        <f t="shared" si="503"/>
        <v>0</v>
      </c>
      <c r="H3873" s="70">
        <f>SUM(G$2085:$G3873)/($A3873-273.15)</f>
        <v>0</v>
      </c>
      <c r="I3873" s="70">
        <f t="shared" si="504"/>
        <v>0</v>
      </c>
      <c r="J3873" s="70">
        <f t="shared" si="505"/>
        <v>0</v>
      </c>
      <c r="K3873" s="70">
        <f t="shared" si="506"/>
        <v>0</v>
      </c>
      <c r="M3873" s="70">
        <f t="shared" si="507"/>
        <v>0</v>
      </c>
      <c r="N3873" s="70">
        <f>SUM($M$2085:M3873)/($A3873-273.15)</f>
        <v>0</v>
      </c>
      <c r="O3873" s="70">
        <f t="shared" si="508"/>
        <v>0</v>
      </c>
      <c r="P3873" s="70">
        <f t="shared" si="509"/>
        <v>0</v>
      </c>
      <c r="Q3873" s="70">
        <f t="shared" si="510"/>
        <v>0</v>
      </c>
      <c r="S3873" s="8" t="e">
        <f t="shared" si="511"/>
        <v>#DIV/0!</v>
      </c>
      <c r="U3873" s="8">
        <f t="shared" ref="U3873:U3936" si="518">33.349+(2.057/1000)*$A3873-(18.327*100000)/$A3873/$A3873-(0.232*0.000001)*$A3873*$A3873</f>
        <v>36.173297415883724</v>
      </c>
      <c r="V3873" s="8">
        <f t="shared" si="512"/>
        <v>0</v>
      </c>
      <c r="W3873" s="70">
        <f>SUM($V$2085:V3873)/($A3873-273.15)</f>
        <v>0</v>
      </c>
      <c r="X3873" s="70">
        <f t="shared" si="513"/>
        <v>0</v>
      </c>
      <c r="Y3873" s="70">
        <f t="shared" si="514"/>
        <v>0</v>
      </c>
    </row>
    <row r="3874" spans="1:25" s="8" customFormat="1" x14ac:dyDescent="0.25">
      <c r="A3874" s="70">
        <f t="shared" si="515"/>
        <v>2063.15</v>
      </c>
      <c r="B3874" s="70">
        <f t="shared" si="516"/>
        <v>51.741226430321724</v>
      </c>
      <c r="C3874" s="70">
        <f t="shared" si="502"/>
        <v>37.950669169308597</v>
      </c>
      <c r="D3874" s="70">
        <f t="shared" si="517"/>
        <v>36.087198131246218</v>
      </c>
      <c r="E3874" s="70">
        <f t="shared" si="501"/>
        <v>37.950669169308597</v>
      </c>
      <c r="G3874" s="70">
        <f t="shared" si="503"/>
        <v>0</v>
      </c>
      <c r="H3874" s="70">
        <f>SUM(G$2085:$G3874)/($A3874-273.15)</f>
        <v>0</v>
      </c>
      <c r="I3874" s="70">
        <f t="shared" si="504"/>
        <v>0</v>
      </c>
      <c r="J3874" s="70">
        <f t="shared" si="505"/>
        <v>0</v>
      </c>
      <c r="K3874" s="70">
        <f t="shared" si="506"/>
        <v>0</v>
      </c>
      <c r="M3874" s="70">
        <f t="shared" si="507"/>
        <v>0</v>
      </c>
      <c r="N3874" s="70">
        <f>SUM($M$2085:M3874)/($A3874-273.15)</f>
        <v>0</v>
      </c>
      <c r="O3874" s="70">
        <f t="shared" si="508"/>
        <v>0</v>
      </c>
      <c r="P3874" s="70">
        <f t="shared" si="509"/>
        <v>0</v>
      </c>
      <c r="Q3874" s="70">
        <f t="shared" si="510"/>
        <v>0</v>
      </c>
      <c r="S3874" s="8" t="e">
        <f t="shared" si="511"/>
        <v>#DIV/0!</v>
      </c>
      <c r="U3874" s="8">
        <f t="shared" si="518"/>
        <v>36.174815027363735</v>
      </c>
      <c r="V3874" s="8">
        <f t="shared" si="512"/>
        <v>0</v>
      </c>
      <c r="W3874" s="70">
        <f>SUM($V$2085:V3874)/($A3874-273.15)</f>
        <v>0</v>
      </c>
      <c r="X3874" s="70">
        <f t="shared" si="513"/>
        <v>0</v>
      </c>
      <c r="Y3874" s="70">
        <f t="shared" si="514"/>
        <v>0</v>
      </c>
    </row>
    <row r="3875" spans="1:25" s="8" customFormat="1" x14ac:dyDescent="0.25">
      <c r="A3875" s="70">
        <f t="shared" si="515"/>
        <v>2064.15</v>
      </c>
      <c r="B3875" s="70">
        <f t="shared" si="516"/>
        <v>51.747274415743142</v>
      </c>
      <c r="C3875" s="70">
        <f t="shared" si="502"/>
        <v>37.953335199349688</v>
      </c>
      <c r="D3875" s="70">
        <f t="shared" si="517"/>
        <v>36.088703984362468</v>
      </c>
      <c r="E3875" s="70">
        <f t="shared" si="501"/>
        <v>37.953335199349688</v>
      </c>
      <c r="G3875" s="70">
        <f t="shared" si="503"/>
        <v>0</v>
      </c>
      <c r="H3875" s="70">
        <f>SUM(G$2085:$G3875)/($A3875-273.15)</f>
        <v>0</v>
      </c>
      <c r="I3875" s="70">
        <f t="shared" si="504"/>
        <v>0</v>
      </c>
      <c r="J3875" s="70">
        <f t="shared" si="505"/>
        <v>0</v>
      </c>
      <c r="K3875" s="70">
        <f t="shared" si="506"/>
        <v>0</v>
      </c>
      <c r="M3875" s="70">
        <f t="shared" si="507"/>
        <v>0</v>
      </c>
      <c r="N3875" s="70">
        <f>SUM($M$2085:M3875)/($A3875-273.15)</f>
        <v>0</v>
      </c>
      <c r="O3875" s="70">
        <f t="shared" si="508"/>
        <v>0</v>
      </c>
      <c r="P3875" s="70">
        <f t="shared" si="509"/>
        <v>0</v>
      </c>
      <c r="Q3875" s="70">
        <f t="shared" si="510"/>
        <v>0</v>
      </c>
      <c r="S3875" s="8" t="e">
        <f t="shared" si="511"/>
        <v>#DIV/0!</v>
      </c>
      <c r="U3875" s="8">
        <f t="shared" si="518"/>
        <v>36.176331567940331</v>
      </c>
      <c r="V3875" s="8">
        <f t="shared" si="512"/>
        <v>0</v>
      </c>
      <c r="W3875" s="70">
        <f>SUM($V$2085:V3875)/($A3875-273.15)</f>
        <v>0</v>
      </c>
      <c r="X3875" s="70">
        <f t="shared" si="513"/>
        <v>0</v>
      </c>
      <c r="Y3875" s="70">
        <f t="shared" si="514"/>
        <v>0</v>
      </c>
    </row>
    <row r="3876" spans="1:25" s="8" customFormat="1" x14ac:dyDescent="0.25">
      <c r="A3876" s="70">
        <f t="shared" si="515"/>
        <v>2065.15</v>
      </c>
      <c r="B3876" s="70">
        <f t="shared" si="516"/>
        <v>51.753316085316634</v>
      </c>
      <c r="C3876" s="70">
        <f t="shared" si="502"/>
        <v>37.956000364930645</v>
      </c>
      <c r="D3876" s="70">
        <f t="shared" si="517"/>
        <v>36.090208026639964</v>
      </c>
      <c r="E3876" s="70">
        <f t="shared" si="501"/>
        <v>37.956000364930645</v>
      </c>
      <c r="G3876" s="70">
        <f t="shared" si="503"/>
        <v>0</v>
      </c>
      <c r="H3876" s="70">
        <f>SUM(G$2085:$G3876)/($A3876-273.15)</f>
        <v>0</v>
      </c>
      <c r="I3876" s="70">
        <f t="shared" si="504"/>
        <v>0</v>
      </c>
      <c r="J3876" s="70">
        <f t="shared" si="505"/>
        <v>0</v>
      </c>
      <c r="K3876" s="70">
        <f t="shared" si="506"/>
        <v>0</v>
      </c>
      <c r="M3876" s="70">
        <f t="shared" si="507"/>
        <v>0</v>
      </c>
      <c r="N3876" s="70">
        <f>SUM($M$2085:M3876)/($A3876-273.15)</f>
        <v>0</v>
      </c>
      <c r="O3876" s="70">
        <f t="shared" si="508"/>
        <v>0</v>
      </c>
      <c r="P3876" s="70">
        <f t="shared" si="509"/>
        <v>0</v>
      </c>
      <c r="Q3876" s="70">
        <f t="shared" si="510"/>
        <v>0</v>
      </c>
      <c r="S3876" s="8" t="e">
        <f t="shared" si="511"/>
        <v>#DIV/0!</v>
      </c>
      <c r="U3876" s="8">
        <f t="shared" si="518"/>
        <v>36.177847038788734</v>
      </c>
      <c r="V3876" s="8">
        <f t="shared" si="512"/>
        <v>0</v>
      </c>
      <c r="W3876" s="70">
        <f>SUM($V$2085:V3876)/($A3876-273.15)</f>
        <v>0</v>
      </c>
      <c r="X3876" s="70">
        <f t="shared" si="513"/>
        <v>0</v>
      </c>
      <c r="Y3876" s="70">
        <f t="shared" si="514"/>
        <v>0</v>
      </c>
    </row>
    <row r="3877" spans="1:25" s="8" customFormat="1" x14ac:dyDescent="0.25">
      <c r="A3877" s="70">
        <f t="shared" si="515"/>
        <v>2066.15</v>
      </c>
      <c r="B3877" s="70">
        <f t="shared" si="516"/>
        <v>51.759351450569717</v>
      </c>
      <c r="C3877" s="70">
        <f t="shared" si="502"/>
        <v>37.958664666234263</v>
      </c>
      <c r="D3877" s="70">
        <f t="shared" si="517"/>
        <v>36.091710261583593</v>
      </c>
      <c r="E3877" s="70">
        <f t="shared" ref="E3877:E3940" si="519">31.012+(4.19/1000)*$A3877-(2.858*100000)/$A3877/$A3877-(0.385*0.000001)*$A3877*$A3877</f>
        <v>37.958664666234263</v>
      </c>
      <c r="G3877" s="70">
        <f t="shared" si="503"/>
        <v>0</v>
      </c>
      <c r="H3877" s="70">
        <f>SUM(G$2085:$G3877)/($A3877-273.15)</f>
        <v>0</v>
      </c>
      <c r="I3877" s="70">
        <f t="shared" si="504"/>
        <v>0</v>
      </c>
      <c r="J3877" s="70">
        <f t="shared" si="505"/>
        <v>0</v>
      </c>
      <c r="K3877" s="70">
        <f t="shared" si="506"/>
        <v>0</v>
      </c>
      <c r="M3877" s="70">
        <f t="shared" si="507"/>
        <v>0</v>
      </c>
      <c r="N3877" s="70">
        <f>SUM($M$2085:M3877)/($A3877-273.15)</f>
        <v>0</v>
      </c>
      <c r="O3877" s="70">
        <f t="shared" si="508"/>
        <v>0</v>
      </c>
      <c r="P3877" s="70">
        <f t="shared" si="509"/>
        <v>0</v>
      </c>
      <c r="Q3877" s="70">
        <f t="shared" si="510"/>
        <v>0</v>
      </c>
      <c r="S3877" s="8" t="e">
        <f t="shared" si="511"/>
        <v>#DIV/0!</v>
      </c>
      <c r="U3877" s="8">
        <f t="shared" si="518"/>
        <v>36.179361441081333</v>
      </c>
      <c r="V3877" s="8">
        <f t="shared" si="512"/>
        <v>0</v>
      </c>
      <c r="W3877" s="70">
        <f>SUM($V$2085:V3877)/($A3877-273.15)</f>
        <v>0</v>
      </c>
      <c r="X3877" s="70">
        <f t="shared" si="513"/>
        <v>0</v>
      </c>
      <c r="Y3877" s="70">
        <f t="shared" si="514"/>
        <v>0</v>
      </c>
    </row>
    <row r="3878" spans="1:25" s="8" customFormat="1" x14ac:dyDescent="0.25">
      <c r="A3878" s="70">
        <f t="shared" si="515"/>
        <v>2067.15</v>
      </c>
      <c r="B3878" s="70">
        <f t="shared" si="516"/>
        <v>51.765380523002065</v>
      </c>
      <c r="C3878" s="70">
        <f t="shared" ref="C3878:C3941" si="520">31.012+(4.19/1000)*$A3878-(2.858*100000)/$A3878/$A3878-(0.385*0.000001)*$A3878*$A3878</f>
        <v>37.961328103442959</v>
      </c>
      <c r="D3878" s="70">
        <f t="shared" si="517"/>
        <v>36.093210692689766</v>
      </c>
      <c r="E3878" s="70">
        <f t="shared" si="519"/>
        <v>37.961328103442959</v>
      </c>
      <c r="G3878" s="70">
        <f t="shared" ref="G3878:G3941" si="521">($I$2039*$B3878+$I$2040*$C3878+$I$2041*$D3878)</f>
        <v>0</v>
      </c>
      <c r="H3878" s="70">
        <f>SUM(G$2085:$G3878)/($A3878-273.15)</f>
        <v>0</v>
      </c>
      <c r="I3878" s="70">
        <f t="shared" ref="I3878:I3941" si="522">H3878*($A3878-273.15)*0.000001</f>
        <v>0</v>
      </c>
      <c r="J3878" s="70">
        <f t="shared" ref="J3878:J3941" si="523">$N$2039-I3878</f>
        <v>0</v>
      </c>
      <c r="K3878" s="70">
        <f t="shared" ref="K3878:K3941" si="524">IF(AND(J3878&gt;0,J3879&lt;0),A3878-273.15,0)</f>
        <v>0</v>
      </c>
      <c r="M3878" s="70">
        <f t="shared" ref="M3878:M3941" si="525">($K$2050*$B3878+$K$2049*$C3878+$K$2048*$D3878+$K$2047*$E3878)</f>
        <v>0</v>
      </c>
      <c r="N3878" s="70">
        <f>SUM($M$2085:M3878)/($A3878-273.15)</f>
        <v>0</v>
      </c>
      <c r="O3878" s="70">
        <f t="shared" ref="O3878:O3941" si="526">N3878*($A3878-273.15)*0.000001</f>
        <v>0</v>
      </c>
      <c r="P3878" s="70">
        <f t="shared" ref="P3878:P3941" si="527">$N$2039-O3878</f>
        <v>0</v>
      </c>
      <c r="Q3878" s="70">
        <f t="shared" ref="Q3878:Q3941" si="528">IF(AND(P3878&gt;0,P3879&lt;0),A3878-273.15,0)</f>
        <v>0</v>
      </c>
      <c r="S3878" s="8" t="e">
        <f t="shared" ref="S3878:S3941" si="529">IF($P$2050-$A3878=0,$O3878,0)</f>
        <v>#DIV/0!</v>
      </c>
      <c r="U3878" s="8">
        <f t="shared" si="518"/>
        <v>36.180874775987689</v>
      </c>
      <c r="V3878" s="8">
        <f t="shared" ref="V3878:V3941" si="530">($L$2071*$B3878+$L$2072*$C3878+$L$2070*$D3878+$L$2073*$U3878)</f>
        <v>0</v>
      </c>
      <c r="W3878" s="70">
        <f>SUM($V$2085:V3878)/($A3878-273.15)</f>
        <v>0</v>
      </c>
      <c r="X3878" s="70">
        <f t="shared" ref="X3878:X3941" si="531">W3878*($A3878-273.15)*0.000001</f>
        <v>0</v>
      </c>
      <c r="Y3878" s="70">
        <f t="shared" ref="Y3878:Y3941" si="532">$N$2039-X3878</f>
        <v>0</v>
      </c>
    </row>
    <row r="3879" spans="1:25" s="8" customFormat="1" x14ac:dyDescent="0.25">
      <c r="A3879" s="70">
        <f t="shared" ref="A3879:A3942" si="533">A3878+1</f>
        <v>2068.15</v>
      </c>
      <c r="B3879" s="70">
        <f t="shared" si="516"/>
        <v>51.771403314085539</v>
      </c>
      <c r="C3879" s="70">
        <f t="shared" si="520"/>
        <v>37.963990676738653</v>
      </c>
      <c r="D3879" s="70">
        <f t="shared" si="517"/>
        <v>36.094709323446409</v>
      </c>
      <c r="E3879" s="70">
        <f t="shared" si="519"/>
        <v>37.963990676738653</v>
      </c>
      <c r="G3879" s="70">
        <f t="shared" si="521"/>
        <v>0</v>
      </c>
      <c r="H3879" s="70">
        <f>SUM(G$2085:$G3879)/($A3879-273.15)</f>
        <v>0</v>
      </c>
      <c r="I3879" s="70">
        <f t="shared" si="522"/>
        <v>0</v>
      </c>
      <c r="J3879" s="70">
        <f t="shared" si="523"/>
        <v>0</v>
      </c>
      <c r="K3879" s="70">
        <f t="shared" si="524"/>
        <v>0</v>
      </c>
      <c r="M3879" s="70">
        <f t="shared" si="525"/>
        <v>0</v>
      </c>
      <c r="N3879" s="70">
        <f>SUM($M$2085:M3879)/($A3879-273.15)</f>
        <v>0</v>
      </c>
      <c r="O3879" s="70">
        <f t="shared" si="526"/>
        <v>0</v>
      </c>
      <c r="P3879" s="70">
        <f t="shared" si="527"/>
        <v>0</v>
      </c>
      <c r="Q3879" s="70">
        <f t="shared" si="528"/>
        <v>0</v>
      </c>
      <c r="S3879" s="8" t="e">
        <f t="shared" si="529"/>
        <v>#DIV/0!</v>
      </c>
      <c r="U3879" s="8">
        <f t="shared" si="518"/>
        <v>36.182387044674513</v>
      </c>
      <c r="V3879" s="8">
        <f t="shared" si="530"/>
        <v>0</v>
      </c>
      <c r="W3879" s="70">
        <f>SUM($V$2085:V3879)/($A3879-273.15)</f>
        <v>0</v>
      </c>
      <c r="X3879" s="70">
        <f t="shared" si="531"/>
        <v>0</v>
      </c>
      <c r="Y3879" s="70">
        <f t="shared" si="532"/>
        <v>0</v>
      </c>
    </row>
    <row r="3880" spans="1:25" s="8" customFormat="1" x14ac:dyDescent="0.25">
      <c r="A3880" s="70">
        <f t="shared" si="533"/>
        <v>2069.15</v>
      </c>
      <c r="B3880" s="70">
        <f t="shared" si="516"/>
        <v>51.77741983526429</v>
      </c>
      <c r="C3880" s="70">
        <f t="shared" si="520"/>
        <v>37.966652386302869</v>
      </c>
      <c r="D3880" s="70">
        <f t="shared" si="517"/>
        <v>36.096206157333064</v>
      </c>
      <c r="E3880" s="70">
        <f t="shared" si="519"/>
        <v>37.966652386302869</v>
      </c>
      <c r="G3880" s="70">
        <f t="shared" si="521"/>
        <v>0</v>
      </c>
      <c r="H3880" s="70">
        <f>SUM(G$2085:$G3880)/($A3880-273.15)</f>
        <v>0</v>
      </c>
      <c r="I3880" s="70">
        <f t="shared" si="522"/>
        <v>0</v>
      </c>
      <c r="J3880" s="70">
        <f t="shared" si="523"/>
        <v>0</v>
      </c>
      <c r="K3880" s="70">
        <f t="shared" si="524"/>
        <v>0</v>
      </c>
      <c r="M3880" s="70">
        <f t="shared" si="525"/>
        <v>0</v>
      </c>
      <c r="N3880" s="70">
        <f>SUM($M$2085:M3880)/($A3880-273.15)</f>
        <v>0</v>
      </c>
      <c r="O3880" s="70">
        <f t="shared" si="526"/>
        <v>0</v>
      </c>
      <c r="P3880" s="70">
        <f t="shared" si="527"/>
        <v>0</v>
      </c>
      <c r="Q3880" s="70">
        <f t="shared" si="528"/>
        <v>0</v>
      </c>
      <c r="S3880" s="8" t="e">
        <f t="shared" si="529"/>
        <v>#DIV/0!</v>
      </c>
      <c r="U3880" s="8">
        <f t="shared" si="518"/>
        <v>36.183898248305731</v>
      </c>
      <c r="V3880" s="8">
        <f t="shared" si="530"/>
        <v>0</v>
      </c>
      <c r="W3880" s="70">
        <f>SUM($V$2085:V3880)/($A3880-273.15)</f>
        <v>0</v>
      </c>
      <c r="X3880" s="70">
        <f t="shared" si="531"/>
        <v>0</v>
      </c>
      <c r="Y3880" s="70">
        <f t="shared" si="532"/>
        <v>0</v>
      </c>
    </row>
    <row r="3881" spans="1:25" s="8" customFormat="1" x14ac:dyDescent="0.25">
      <c r="A3881" s="70">
        <f t="shared" si="533"/>
        <v>2070.15</v>
      </c>
      <c r="B3881" s="70">
        <f t="shared" si="516"/>
        <v>51.783430097954849</v>
      </c>
      <c r="C3881" s="70">
        <f t="shared" si="520"/>
        <v>37.969313232316658</v>
      </c>
      <c r="D3881" s="70">
        <f t="shared" si="517"/>
        <v>36.097701197820847</v>
      </c>
      <c r="E3881" s="70">
        <f t="shared" si="519"/>
        <v>37.969313232316658</v>
      </c>
      <c r="G3881" s="70">
        <f t="shared" si="521"/>
        <v>0</v>
      </c>
      <c r="H3881" s="70">
        <f>SUM(G$2085:$G3881)/($A3881-273.15)</f>
        <v>0</v>
      </c>
      <c r="I3881" s="70">
        <f t="shared" si="522"/>
        <v>0</v>
      </c>
      <c r="J3881" s="70">
        <f t="shared" si="523"/>
        <v>0</v>
      </c>
      <c r="K3881" s="70">
        <f t="shared" si="524"/>
        <v>0</v>
      </c>
      <c r="M3881" s="70">
        <f t="shared" si="525"/>
        <v>0</v>
      </c>
      <c r="N3881" s="70">
        <f>SUM($M$2085:M3881)/($A3881-273.15)</f>
        <v>0</v>
      </c>
      <c r="O3881" s="70">
        <f t="shared" si="526"/>
        <v>0</v>
      </c>
      <c r="P3881" s="70">
        <f t="shared" si="527"/>
        <v>0</v>
      </c>
      <c r="Q3881" s="70">
        <f t="shared" si="528"/>
        <v>0</v>
      </c>
      <c r="S3881" s="8" t="e">
        <f t="shared" si="529"/>
        <v>#DIV/0!</v>
      </c>
      <c r="U3881" s="8">
        <f t="shared" si="518"/>
        <v>36.185408388042411</v>
      </c>
      <c r="V3881" s="8">
        <f t="shared" si="530"/>
        <v>0</v>
      </c>
      <c r="W3881" s="70">
        <f>SUM($V$2085:V3881)/($A3881-273.15)</f>
        <v>0</v>
      </c>
      <c r="X3881" s="70">
        <f t="shared" si="531"/>
        <v>0</v>
      </c>
      <c r="Y3881" s="70">
        <f t="shared" si="532"/>
        <v>0</v>
      </c>
    </row>
    <row r="3882" spans="1:25" s="8" customFormat="1" x14ac:dyDescent="0.25">
      <c r="A3882" s="70">
        <f t="shared" si="533"/>
        <v>2071.15</v>
      </c>
      <c r="B3882" s="70">
        <f t="shared" si="516"/>
        <v>51.789434113546179</v>
      </c>
      <c r="C3882" s="70">
        <f t="shared" si="520"/>
        <v>37.971973214960656</v>
      </c>
      <c r="D3882" s="70">
        <f t="shared" si="517"/>
        <v>36.099194448372508</v>
      </c>
      <c r="E3882" s="70">
        <f t="shared" si="519"/>
        <v>37.971973214960656</v>
      </c>
      <c r="G3882" s="70">
        <f t="shared" si="521"/>
        <v>0</v>
      </c>
      <c r="H3882" s="70">
        <f>SUM(G$2085:$G3882)/($A3882-273.15)</f>
        <v>0</v>
      </c>
      <c r="I3882" s="70">
        <f t="shared" si="522"/>
        <v>0</v>
      </c>
      <c r="J3882" s="70">
        <f t="shared" si="523"/>
        <v>0</v>
      </c>
      <c r="K3882" s="70">
        <f t="shared" si="524"/>
        <v>0</v>
      </c>
      <c r="M3882" s="70">
        <f t="shared" si="525"/>
        <v>0</v>
      </c>
      <c r="N3882" s="70">
        <f>SUM($M$2085:M3882)/($A3882-273.15)</f>
        <v>0</v>
      </c>
      <c r="O3882" s="70">
        <f t="shared" si="526"/>
        <v>0</v>
      </c>
      <c r="P3882" s="70">
        <f t="shared" si="527"/>
        <v>0</v>
      </c>
      <c r="Q3882" s="70">
        <f t="shared" si="528"/>
        <v>0</v>
      </c>
      <c r="S3882" s="8" t="e">
        <f t="shared" si="529"/>
        <v>#DIV/0!</v>
      </c>
      <c r="U3882" s="8">
        <f t="shared" si="518"/>
        <v>36.186917465042868</v>
      </c>
      <c r="V3882" s="8">
        <f t="shared" si="530"/>
        <v>0</v>
      </c>
      <c r="W3882" s="70">
        <f>SUM($V$2085:V3882)/($A3882-273.15)</f>
        <v>0</v>
      </c>
      <c r="X3882" s="70">
        <f t="shared" si="531"/>
        <v>0</v>
      </c>
      <c r="Y3882" s="70">
        <f t="shared" si="532"/>
        <v>0</v>
      </c>
    </row>
    <row r="3883" spans="1:25" s="8" customFormat="1" x14ac:dyDescent="0.25">
      <c r="A3883" s="70">
        <f t="shared" si="533"/>
        <v>2072.15</v>
      </c>
      <c r="B3883" s="70">
        <f t="shared" si="516"/>
        <v>51.795431893399765</v>
      </c>
      <c r="C3883" s="70">
        <f t="shared" si="520"/>
        <v>37.974632334415062</v>
      </c>
      <c r="D3883" s="70">
        <f t="shared" si="517"/>
        <v>36.10068591244243</v>
      </c>
      <c r="E3883" s="70">
        <f t="shared" si="519"/>
        <v>37.974632334415062</v>
      </c>
      <c r="G3883" s="70">
        <f t="shared" si="521"/>
        <v>0</v>
      </c>
      <c r="H3883" s="70">
        <f>SUM(G$2085:$G3883)/($A3883-273.15)</f>
        <v>0</v>
      </c>
      <c r="I3883" s="70">
        <f t="shared" si="522"/>
        <v>0</v>
      </c>
      <c r="J3883" s="70">
        <f t="shared" si="523"/>
        <v>0</v>
      </c>
      <c r="K3883" s="70">
        <f t="shared" si="524"/>
        <v>0</v>
      </c>
      <c r="M3883" s="70">
        <f t="shared" si="525"/>
        <v>0</v>
      </c>
      <c r="N3883" s="70">
        <f>SUM($M$2085:M3883)/($A3883-273.15)</f>
        <v>0</v>
      </c>
      <c r="O3883" s="70">
        <f t="shared" si="526"/>
        <v>0</v>
      </c>
      <c r="P3883" s="70">
        <f t="shared" si="527"/>
        <v>0</v>
      </c>
      <c r="Q3883" s="70">
        <f t="shared" si="528"/>
        <v>0</v>
      </c>
      <c r="S3883" s="8" t="e">
        <f t="shared" si="529"/>
        <v>#DIV/0!</v>
      </c>
      <c r="U3883" s="8">
        <f t="shared" si="518"/>
        <v>36.188425480462591</v>
      </c>
      <c r="V3883" s="8">
        <f t="shared" si="530"/>
        <v>0</v>
      </c>
      <c r="W3883" s="70">
        <f>SUM($V$2085:V3883)/($A3883-273.15)</f>
        <v>0</v>
      </c>
      <c r="X3883" s="70">
        <f t="shared" si="531"/>
        <v>0</v>
      </c>
      <c r="Y3883" s="70">
        <f t="shared" si="532"/>
        <v>0</v>
      </c>
    </row>
    <row r="3884" spans="1:25" s="8" customFormat="1" x14ac:dyDescent="0.25">
      <c r="A3884" s="70">
        <f t="shared" si="533"/>
        <v>2073.15</v>
      </c>
      <c r="B3884" s="70">
        <f t="shared" si="516"/>
        <v>51.801423448849704</v>
      </c>
      <c r="C3884" s="70">
        <f t="shared" si="520"/>
        <v>37.977290590859631</v>
      </c>
      <c r="D3884" s="70">
        <f t="shared" si="517"/>
        <v>36.10217559347668</v>
      </c>
      <c r="E3884" s="70">
        <f t="shared" si="519"/>
        <v>37.977290590859631</v>
      </c>
      <c r="G3884" s="70">
        <f t="shared" si="521"/>
        <v>0</v>
      </c>
      <c r="H3884" s="70">
        <f>SUM(G$2085:$G3884)/($A3884-273.15)</f>
        <v>0</v>
      </c>
      <c r="I3884" s="70">
        <f t="shared" si="522"/>
        <v>0</v>
      </c>
      <c r="J3884" s="70">
        <f t="shared" si="523"/>
        <v>0</v>
      </c>
      <c r="K3884" s="70">
        <f t="shared" si="524"/>
        <v>0</v>
      </c>
      <c r="M3884" s="70">
        <f t="shared" si="525"/>
        <v>0</v>
      </c>
      <c r="N3884" s="70">
        <f>SUM($M$2085:M3884)/($A3884-273.15)</f>
        <v>0</v>
      </c>
      <c r="O3884" s="70">
        <f t="shared" si="526"/>
        <v>0</v>
      </c>
      <c r="P3884" s="70">
        <f t="shared" si="527"/>
        <v>0</v>
      </c>
      <c r="Q3884" s="70">
        <f t="shared" si="528"/>
        <v>0</v>
      </c>
      <c r="S3884" s="8" t="e">
        <f t="shared" si="529"/>
        <v>#DIV/0!</v>
      </c>
      <c r="U3884" s="8">
        <f t="shared" si="518"/>
        <v>36.189932435454288</v>
      </c>
      <c r="V3884" s="8">
        <f t="shared" si="530"/>
        <v>0</v>
      </c>
      <c r="W3884" s="70">
        <f>SUM($V$2085:V3884)/($A3884-273.15)</f>
        <v>0</v>
      </c>
      <c r="X3884" s="70">
        <f t="shared" si="531"/>
        <v>0</v>
      </c>
      <c r="Y3884" s="70">
        <f t="shared" si="532"/>
        <v>0</v>
      </c>
    </row>
    <row r="3885" spans="1:25" s="8" customFormat="1" x14ac:dyDescent="0.25">
      <c r="A3885" s="70">
        <f t="shared" si="533"/>
        <v>2074.15</v>
      </c>
      <c r="B3885" s="70">
        <f t="shared" si="516"/>
        <v>51.807408791202782</v>
      </c>
      <c r="C3885" s="70">
        <f t="shared" si="520"/>
        <v>37.979947984473682</v>
      </c>
      <c r="D3885" s="70">
        <f t="shared" si="517"/>
        <v>36.103663494913008</v>
      </c>
      <c r="E3885" s="70">
        <f t="shared" si="519"/>
        <v>37.979947984473682</v>
      </c>
      <c r="G3885" s="70">
        <f t="shared" si="521"/>
        <v>0</v>
      </c>
      <c r="H3885" s="70">
        <f>SUM(G$2085:$G3885)/($A3885-273.15)</f>
        <v>0</v>
      </c>
      <c r="I3885" s="70">
        <f t="shared" si="522"/>
        <v>0</v>
      </c>
      <c r="J3885" s="70">
        <f t="shared" si="523"/>
        <v>0</v>
      </c>
      <c r="K3885" s="70">
        <f t="shared" si="524"/>
        <v>0</v>
      </c>
      <c r="M3885" s="70">
        <f t="shared" si="525"/>
        <v>0</v>
      </c>
      <c r="N3885" s="70">
        <f>SUM($M$2085:M3885)/($A3885-273.15)</f>
        <v>0</v>
      </c>
      <c r="O3885" s="70">
        <f t="shared" si="526"/>
        <v>0</v>
      </c>
      <c r="P3885" s="70">
        <f t="shared" si="527"/>
        <v>0</v>
      </c>
      <c r="Q3885" s="70">
        <f t="shared" si="528"/>
        <v>0</v>
      </c>
      <c r="S3885" s="8" t="e">
        <f t="shared" si="529"/>
        <v>#DIV/0!</v>
      </c>
      <c r="U3885" s="8">
        <f t="shared" si="518"/>
        <v>36.191438331167902</v>
      </c>
      <c r="V3885" s="8">
        <f t="shared" si="530"/>
        <v>0</v>
      </c>
      <c r="W3885" s="70">
        <f>SUM($V$2085:V3885)/($A3885-273.15)</f>
        <v>0</v>
      </c>
      <c r="X3885" s="70">
        <f t="shared" si="531"/>
        <v>0</v>
      </c>
      <c r="Y3885" s="70">
        <f t="shared" si="532"/>
        <v>0</v>
      </c>
    </row>
    <row r="3886" spans="1:25" s="8" customFormat="1" x14ac:dyDescent="0.25">
      <c r="A3886" s="70">
        <f t="shared" si="533"/>
        <v>2075.15</v>
      </c>
      <c r="B3886" s="70">
        <f t="shared" si="516"/>
        <v>51.813387931738539</v>
      </c>
      <c r="C3886" s="70">
        <f t="shared" si="520"/>
        <v>37.98260451543613</v>
      </c>
      <c r="D3886" s="70">
        <f t="shared" si="517"/>
        <v>36.105149620180903</v>
      </c>
      <c r="E3886" s="70">
        <f t="shared" si="519"/>
        <v>37.98260451543613</v>
      </c>
      <c r="G3886" s="70">
        <f t="shared" si="521"/>
        <v>0</v>
      </c>
      <c r="H3886" s="70">
        <f>SUM(G$2085:$G3886)/($A3886-273.15)</f>
        <v>0</v>
      </c>
      <c r="I3886" s="70">
        <f t="shared" si="522"/>
        <v>0</v>
      </c>
      <c r="J3886" s="70">
        <f t="shared" si="523"/>
        <v>0</v>
      </c>
      <c r="K3886" s="70">
        <f t="shared" si="524"/>
        <v>0</v>
      </c>
      <c r="M3886" s="70">
        <f t="shared" si="525"/>
        <v>0</v>
      </c>
      <c r="N3886" s="70">
        <f>SUM($M$2085:M3886)/($A3886-273.15)</f>
        <v>0</v>
      </c>
      <c r="O3886" s="70">
        <f t="shared" si="526"/>
        <v>0</v>
      </c>
      <c r="P3886" s="70">
        <f t="shared" si="527"/>
        <v>0</v>
      </c>
      <c r="Q3886" s="70">
        <f t="shared" si="528"/>
        <v>0</v>
      </c>
      <c r="S3886" s="8" t="e">
        <f t="shared" si="529"/>
        <v>#DIV/0!</v>
      </c>
      <c r="U3886" s="8">
        <f t="shared" si="518"/>
        <v>36.192943168750602</v>
      </c>
      <c r="V3886" s="8">
        <f t="shared" si="530"/>
        <v>0</v>
      </c>
      <c r="W3886" s="70">
        <f>SUM($V$2085:V3886)/($A3886-273.15)</f>
        <v>0</v>
      </c>
      <c r="X3886" s="70">
        <f t="shared" si="531"/>
        <v>0</v>
      </c>
      <c r="Y3886" s="70">
        <f t="shared" si="532"/>
        <v>0</v>
      </c>
    </row>
    <row r="3887" spans="1:25" s="8" customFormat="1" x14ac:dyDescent="0.25">
      <c r="A3887" s="70">
        <f t="shared" si="533"/>
        <v>2076.15</v>
      </c>
      <c r="B3887" s="70">
        <f t="shared" si="516"/>
        <v>51.819360881709365</v>
      </c>
      <c r="C3887" s="70">
        <f t="shared" si="520"/>
        <v>37.985260183925412</v>
      </c>
      <c r="D3887" s="70">
        <f t="shared" si="517"/>
        <v>36.106633972701573</v>
      </c>
      <c r="E3887" s="70">
        <f t="shared" si="519"/>
        <v>37.985260183925412</v>
      </c>
      <c r="G3887" s="70">
        <f t="shared" si="521"/>
        <v>0</v>
      </c>
      <c r="H3887" s="70">
        <f>SUM(G$2085:$G3887)/($A3887-273.15)</f>
        <v>0</v>
      </c>
      <c r="I3887" s="70">
        <f t="shared" si="522"/>
        <v>0</v>
      </c>
      <c r="J3887" s="70">
        <f t="shared" si="523"/>
        <v>0</v>
      </c>
      <c r="K3887" s="70">
        <f t="shared" si="524"/>
        <v>0</v>
      </c>
      <c r="M3887" s="70">
        <f t="shared" si="525"/>
        <v>0</v>
      </c>
      <c r="N3887" s="70">
        <f>SUM($M$2085:M3887)/($A3887-273.15)</f>
        <v>0</v>
      </c>
      <c r="O3887" s="70">
        <f t="shared" si="526"/>
        <v>0</v>
      </c>
      <c r="P3887" s="70">
        <f t="shared" si="527"/>
        <v>0</v>
      </c>
      <c r="Q3887" s="70">
        <f t="shared" si="528"/>
        <v>0</v>
      </c>
      <c r="S3887" s="8" t="e">
        <f t="shared" si="529"/>
        <v>#DIV/0!</v>
      </c>
      <c r="U3887" s="8">
        <f t="shared" si="518"/>
        <v>36.194446949346776</v>
      </c>
      <c r="V3887" s="8">
        <f t="shared" si="530"/>
        <v>0</v>
      </c>
      <c r="W3887" s="70">
        <f>SUM($V$2085:V3887)/($A3887-273.15)</f>
        <v>0</v>
      </c>
      <c r="X3887" s="70">
        <f t="shared" si="531"/>
        <v>0</v>
      </c>
      <c r="Y3887" s="70">
        <f t="shared" si="532"/>
        <v>0</v>
      </c>
    </row>
    <row r="3888" spans="1:25" s="8" customFormat="1" x14ac:dyDescent="0.25">
      <c r="A3888" s="70">
        <f t="shared" si="533"/>
        <v>2077.15</v>
      </c>
      <c r="B3888" s="70">
        <f t="shared" si="516"/>
        <v>51.825327652340555</v>
      </c>
      <c r="C3888" s="70">
        <f t="shared" si="520"/>
        <v>37.987914990119585</v>
      </c>
      <c r="D3888" s="70">
        <f t="shared" si="517"/>
        <v>36.10811655588801</v>
      </c>
      <c r="E3888" s="70">
        <f t="shared" si="519"/>
        <v>37.987914990119585</v>
      </c>
      <c r="G3888" s="70">
        <f t="shared" si="521"/>
        <v>0</v>
      </c>
      <c r="H3888" s="70">
        <f>SUM(G$2085:$G3888)/($A3888-273.15)</f>
        <v>0</v>
      </c>
      <c r="I3888" s="70">
        <f t="shared" si="522"/>
        <v>0</v>
      </c>
      <c r="J3888" s="70">
        <f t="shared" si="523"/>
        <v>0</v>
      </c>
      <c r="K3888" s="70">
        <f t="shared" si="524"/>
        <v>0</v>
      </c>
      <c r="M3888" s="70">
        <f t="shared" si="525"/>
        <v>0</v>
      </c>
      <c r="N3888" s="70">
        <f>SUM($M$2085:M3888)/($A3888-273.15)</f>
        <v>0</v>
      </c>
      <c r="O3888" s="70">
        <f t="shared" si="526"/>
        <v>0</v>
      </c>
      <c r="P3888" s="70">
        <f t="shared" si="527"/>
        <v>0</v>
      </c>
      <c r="Q3888" s="70">
        <f t="shared" si="528"/>
        <v>0</v>
      </c>
      <c r="S3888" s="8" t="e">
        <f t="shared" si="529"/>
        <v>#DIV/0!</v>
      </c>
      <c r="U3888" s="8">
        <f t="shared" si="518"/>
        <v>36.195949674098074</v>
      </c>
      <c r="V3888" s="8">
        <f t="shared" si="530"/>
        <v>0</v>
      </c>
      <c r="W3888" s="70">
        <f>SUM($V$2085:V3888)/($A3888-273.15)</f>
        <v>0</v>
      </c>
      <c r="X3888" s="70">
        <f t="shared" si="531"/>
        <v>0</v>
      </c>
      <c r="Y3888" s="70">
        <f t="shared" si="532"/>
        <v>0</v>
      </c>
    </row>
    <row r="3889" spans="1:25" s="8" customFormat="1" x14ac:dyDescent="0.25">
      <c r="A3889" s="70">
        <f t="shared" si="533"/>
        <v>2078.15</v>
      </c>
      <c r="B3889" s="70">
        <f t="shared" si="516"/>
        <v>51.831288254830433</v>
      </c>
      <c r="C3889" s="70">
        <f t="shared" si="520"/>
        <v>37.990568934196233</v>
      </c>
      <c r="D3889" s="70">
        <f t="shared" si="517"/>
        <v>36.109597373144979</v>
      </c>
      <c r="E3889" s="70">
        <f t="shared" si="519"/>
        <v>37.990568934196233</v>
      </c>
      <c r="G3889" s="70">
        <f t="shared" si="521"/>
        <v>0</v>
      </c>
      <c r="H3889" s="70">
        <f>SUM(G$2085:$G3889)/($A3889-273.15)</f>
        <v>0</v>
      </c>
      <c r="I3889" s="70">
        <f t="shared" si="522"/>
        <v>0</v>
      </c>
      <c r="J3889" s="70">
        <f t="shared" si="523"/>
        <v>0</v>
      </c>
      <c r="K3889" s="70">
        <f t="shared" si="524"/>
        <v>0</v>
      </c>
      <c r="M3889" s="70">
        <f t="shared" si="525"/>
        <v>0</v>
      </c>
      <c r="N3889" s="70">
        <f>SUM($M$2085:M3889)/($A3889-273.15)</f>
        <v>0</v>
      </c>
      <c r="O3889" s="70">
        <f t="shared" si="526"/>
        <v>0</v>
      </c>
      <c r="P3889" s="70">
        <f t="shared" si="527"/>
        <v>0</v>
      </c>
      <c r="Q3889" s="70">
        <f t="shared" si="528"/>
        <v>0</v>
      </c>
      <c r="S3889" s="8" t="e">
        <f t="shared" si="529"/>
        <v>#DIV/0!</v>
      </c>
      <c r="U3889" s="8">
        <f t="shared" si="518"/>
        <v>36.197451344143417</v>
      </c>
      <c r="V3889" s="8">
        <f t="shared" si="530"/>
        <v>0</v>
      </c>
      <c r="W3889" s="70">
        <f>SUM($V$2085:V3889)/($A3889-273.15)</f>
        <v>0</v>
      </c>
      <c r="X3889" s="70">
        <f t="shared" si="531"/>
        <v>0</v>
      </c>
      <c r="Y3889" s="70">
        <f t="shared" si="532"/>
        <v>0</v>
      </c>
    </row>
    <row r="3890" spans="1:25" s="8" customFormat="1" x14ac:dyDescent="0.25">
      <c r="A3890" s="70">
        <f t="shared" si="533"/>
        <v>2079.15</v>
      </c>
      <c r="B3890" s="70">
        <f t="shared" si="516"/>
        <v>51.837242700350366</v>
      </c>
      <c r="C3890" s="70">
        <f t="shared" si="520"/>
        <v>37.99322201633256</v>
      </c>
      <c r="D3890" s="70">
        <f t="shared" si="517"/>
        <v>36.111076427869079</v>
      </c>
      <c r="E3890" s="70">
        <f t="shared" si="519"/>
        <v>37.99322201633256</v>
      </c>
      <c r="G3890" s="70">
        <f t="shared" si="521"/>
        <v>0</v>
      </c>
      <c r="H3890" s="70">
        <f>SUM(G$2085:$G3890)/($A3890-273.15)</f>
        <v>0</v>
      </c>
      <c r="I3890" s="70">
        <f t="shared" si="522"/>
        <v>0</v>
      </c>
      <c r="J3890" s="70">
        <f t="shared" si="523"/>
        <v>0</v>
      </c>
      <c r="K3890" s="70">
        <f t="shared" si="524"/>
        <v>0</v>
      </c>
      <c r="M3890" s="70">
        <f t="shared" si="525"/>
        <v>0</v>
      </c>
      <c r="N3890" s="70">
        <f>SUM($M$2085:M3890)/($A3890-273.15)</f>
        <v>0</v>
      </c>
      <c r="O3890" s="70">
        <f t="shared" si="526"/>
        <v>0</v>
      </c>
      <c r="P3890" s="70">
        <f t="shared" si="527"/>
        <v>0</v>
      </c>
      <c r="Q3890" s="70">
        <f t="shared" si="528"/>
        <v>0</v>
      </c>
      <c r="S3890" s="8" t="e">
        <f t="shared" si="529"/>
        <v>#DIV/0!</v>
      </c>
      <c r="U3890" s="8">
        <f t="shared" si="518"/>
        <v>36.198951960618963</v>
      </c>
      <c r="V3890" s="8">
        <f t="shared" si="530"/>
        <v>0</v>
      </c>
      <c r="W3890" s="70">
        <f>SUM($V$2085:V3890)/($A3890-273.15)</f>
        <v>0</v>
      </c>
      <c r="X3890" s="70">
        <f t="shared" si="531"/>
        <v>0</v>
      </c>
      <c r="Y3890" s="70">
        <f t="shared" si="532"/>
        <v>0</v>
      </c>
    </row>
    <row r="3891" spans="1:25" s="8" customFormat="1" x14ac:dyDescent="0.25">
      <c r="A3891" s="70">
        <f t="shared" si="533"/>
        <v>2080.15</v>
      </c>
      <c r="B3891" s="70">
        <f t="shared" si="516"/>
        <v>51.843191000044889</v>
      </c>
      <c r="C3891" s="70">
        <f t="shared" si="520"/>
        <v>37.995874236705305</v>
      </c>
      <c r="D3891" s="70">
        <f t="shared" si="517"/>
        <v>36.112553723448734</v>
      </c>
      <c r="E3891" s="70">
        <f t="shared" si="519"/>
        <v>37.995874236705305</v>
      </c>
      <c r="G3891" s="70">
        <f t="shared" si="521"/>
        <v>0</v>
      </c>
      <c r="H3891" s="70">
        <f>SUM(G$2085:$G3891)/($A3891-273.15)</f>
        <v>0</v>
      </c>
      <c r="I3891" s="70">
        <f t="shared" si="522"/>
        <v>0</v>
      </c>
      <c r="J3891" s="70">
        <f t="shared" si="523"/>
        <v>0</v>
      </c>
      <c r="K3891" s="70">
        <f t="shared" si="524"/>
        <v>0</v>
      </c>
      <c r="M3891" s="70">
        <f t="shared" si="525"/>
        <v>0</v>
      </c>
      <c r="N3891" s="70">
        <f>SUM($M$2085:M3891)/($A3891-273.15)</f>
        <v>0</v>
      </c>
      <c r="O3891" s="70">
        <f t="shared" si="526"/>
        <v>0</v>
      </c>
      <c r="P3891" s="70">
        <f t="shared" si="527"/>
        <v>0</v>
      </c>
      <c r="Q3891" s="70">
        <f t="shared" si="528"/>
        <v>0</v>
      </c>
      <c r="S3891" s="8" t="e">
        <f t="shared" si="529"/>
        <v>#DIV/0!</v>
      </c>
      <c r="U3891" s="8">
        <f t="shared" si="518"/>
        <v>36.200451524658121</v>
      </c>
      <c r="V3891" s="8">
        <f t="shared" si="530"/>
        <v>0</v>
      </c>
      <c r="W3891" s="70">
        <f>SUM($V$2085:V3891)/($A3891-273.15)</f>
        <v>0</v>
      </c>
      <c r="X3891" s="70">
        <f t="shared" si="531"/>
        <v>0</v>
      </c>
      <c r="Y3891" s="70">
        <f t="shared" si="532"/>
        <v>0</v>
      </c>
    </row>
    <row r="3892" spans="1:25" s="8" customFormat="1" x14ac:dyDescent="0.25">
      <c r="A3892" s="70">
        <f t="shared" si="533"/>
        <v>2081.15</v>
      </c>
      <c r="B3892" s="70">
        <f t="shared" si="516"/>
        <v>51.849133165031766</v>
      </c>
      <c r="C3892" s="70">
        <f t="shared" si="520"/>
        <v>37.99852559549079</v>
      </c>
      <c r="D3892" s="70">
        <f t="shared" si="517"/>
        <v>36.114029263264229</v>
      </c>
      <c r="E3892" s="70">
        <f t="shared" si="519"/>
        <v>37.99852559549079</v>
      </c>
      <c r="G3892" s="70">
        <f t="shared" si="521"/>
        <v>0</v>
      </c>
      <c r="H3892" s="70">
        <f>SUM(G$2085:$G3892)/($A3892-273.15)</f>
        <v>0</v>
      </c>
      <c r="I3892" s="70">
        <f t="shared" si="522"/>
        <v>0</v>
      </c>
      <c r="J3892" s="70">
        <f t="shared" si="523"/>
        <v>0</v>
      </c>
      <c r="K3892" s="70">
        <f t="shared" si="524"/>
        <v>0</v>
      </c>
      <c r="M3892" s="70">
        <f t="shared" si="525"/>
        <v>0</v>
      </c>
      <c r="N3892" s="70">
        <f>SUM($M$2085:M3892)/($A3892-273.15)</f>
        <v>0</v>
      </c>
      <c r="O3892" s="70">
        <f t="shared" si="526"/>
        <v>0</v>
      </c>
      <c r="P3892" s="70">
        <f t="shared" si="527"/>
        <v>0</v>
      </c>
      <c r="Q3892" s="70">
        <f t="shared" si="528"/>
        <v>0</v>
      </c>
      <c r="S3892" s="8" t="e">
        <f t="shared" si="529"/>
        <v>#DIV/0!</v>
      </c>
      <c r="U3892" s="8">
        <f t="shared" si="518"/>
        <v>36.201950037391633</v>
      </c>
      <c r="V3892" s="8">
        <f t="shared" si="530"/>
        <v>0</v>
      </c>
      <c r="W3892" s="70">
        <f>SUM($V$2085:V3892)/($A3892-273.15)</f>
        <v>0</v>
      </c>
      <c r="X3892" s="70">
        <f t="shared" si="531"/>
        <v>0</v>
      </c>
      <c r="Y3892" s="70">
        <f t="shared" si="532"/>
        <v>0</v>
      </c>
    </row>
    <row r="3893" spans="1:25" s="8" customFormat="1" x14ac:dyDescent="0.25">
      <c r="A3893" s="70">
        <f t="shared" si="533"/>
        <v>2082.15</v>
      </c>
      <c r="B3893" s="70">
        <f t="shared" si="516"/>
        <v>51.855069206402085</v>
      </c>
      <c r="C3893" s="70">
        <f t="shared" si="520"/>
        <v>38.001176092864938</v>
      </c>
      <c r="D3893" s="70">
        <f t="shared" si="517"/>
        <v>36.115503050687742</v>
      </c>
      <c r="E3893" s="70">
        <f t="shared" si="519"/>
        <v>38.001176092864938</v>
      </c>
      <c r="G3893" s="70">
        <f t="shared" si="521"/>
        <v>0</v>
      </c>
      <c r="H3893" s="70">
        <f>SUM(G$2085:$G3893)/($A3893-273.15)</f>
        <v>0</v>
      </c>
      <c r="I3893" s="70">
        <f t="shared" si="522"/>
        <v>0</v>
      </c>
      <c r="J3893" s="70">
        <f t="shared" si="523"/>
        <v>0</v>
      </c>
      <c r="K3893" s="70">
        <f t="shared" si="524"/>
        <v>0</v>
      </c>
      <c r="M3893" s="70">
        <f t="shared" si="525"/>
        <v>0</v>
      </c>
      <c r="N3893" s="70">
        <f>SUM($M$2085:M3893)/($A3893-273.15)</f>
        <v>0</v>
      </c>
      <c r="O3893" s="70">
        <f t="shared" si="526"/>
        <v>0</v>
      </c>
      <c r="P3893" s="70">
        <f t="shared" si="527"/>
        <v>0</v>
      </c>
      <c r="Q3893" s="70">
        <f t="shared" si="528"/>
        <v>0</v>
      </c>
      <c r="S3893" s="8" t="e">
        <f t="shared" si="529"/>
        <v>#DIV/0!</v>
      </c>
      <c r="U3893" s="8">
        <f t="shared" si="518"/>
        <v>36.203447499947487</v>
      </c>
      <c r="V3893" s="8">
        <f t="shared" si="530"/>
        <v>0</v>
      </c>
      <c r="W3893" s="70">
        <f>SUM($V$2085:V3893)/($A3893-273.15)</f>
        <v>0</v>
      </c>
      <c r="X3893" s="70">
        <f t="shared" si="531"/>
        <v>0</v>
      </c>
      <c r="Y3893" s="70">
        <f t="shared" si="532"/>
        <v>0</v>
      </c>
    </row>
    <row r="3894" spans="1:25" s="8" customFormat="1" x14ac:dyDescent="0.25">
      <c r="A3894" s="70">
        <f t="shared" si="533"/>
        <v>2083.15</v>
      </c>
      <c r="B3894" s="70">
        <f t="shared" si="516"/>
        <v>51.860999135220304</v>
      </c>
      <c r="C3894" s="70">
        <f t="shared" si="520"/>
        <v>38.003825729003204</v>
      </c>
      <c r="D3894" s="70">
        <f t="shared" si="517"/>
        <v>36.116975089083354</v>
      </c>
      <c r="E3894" s="70">
        <f t="shared" si="519"/>
        <v>38.003825729003204</v>
      </c>
      <c r="G3894" s="70">
        <f t="shared" si="521"/>
        <v>0</v>
      </c>
      <c r="H3894" s="70">
        <f>SUM(G$2085:$G3894)/($A3894-273.15)</f>
        <v>0</v>
      </c>
      <c r="I3894" s="70">
        <f t="shared" si="522"/>
        <v>0</v>
      </c>
      <c r="J3894" s="70">
        <f t="shared" si="523"/>
        <v>0</v>
      </c>
      <c r="K3894" s="70">
        <f t="shared" si="524"/>
        <v>0</v>
      </c>
      <c r="M3894" s="70">
        <f t="shared" si="525"/>
        <v>0</v>
      </c>
      <c r="N3894" s="70">
        <f>SUM($M$2085:M3894)/($A3894-273.15)</f>
        <v>0</v>
      </c>
      <c r="O3894" s="70">
        <f t="shared" si="526"/>
        <v>0</v>
      </c>
      <c r="P3894" s="70">
        <f t="shared" si="527"/>
        <v>0</v>
      </c>
      <c r="Q3894" s="70">
        <f t="shared" si="528"/>
        <v>0</v>
      </c>
      <c r="S3894" s="8" t="e">
        <f t="shared" si="529"/>
        <v>#DIV/0!</v>
      </c>
      <c r="U3894" s="8">
        <f t="shared" si="518"/>
        <v>36.204943913450954</v>
      </c>
      <c r="V3894" s="8">
        <f t="shared" si="530"/>
        <v>0</v>
      </c>
      <c r="W3894" s="70">
        <f>SUM($V$2085:V3894)/($A3894-273.15)</f>
        <v>0</v>
      </c>
      <c r="X3894" s="70">
        <f t="shared" si="531"/>
        <v>0</v>
      </c>
      <c r="Y3894" s="70">
        <f t="shared" si="532"/>
        <v>0</v>
      </c>
    </row>
    <row r="3895" spans="1:25" s="8" customFormat="1" x14ac:dyDescent="0.25">
      <c r="A3895" s="70">
        <f t="shared" si="533"/>
        <v>2084.15</v>
      </c>
      <c r="B3895" s="70">
        <f t="shared" si="516"/>
        <v>51.866922962524342</v>
      </c>
      <c r="C3895" s="70">
        <f t="shared" si="520"/>
        <v>38.006474504080686</v>
      </c>
      <c r="D3895" s="70">
        <f t="shared" si="517"/>
        <v>36.118445381807071</v>
      </c>
      <c r="E3895" s="70">
        <f t="shared" si="519"/>
        <v>38.006474504080686</v>
      </c>
      <c r="G3895" s="70">
        <f t="shared" si="521"/>
        <v>0</v>
      </c>
      <c r="H3895" s="70">
        <f>SUM(G$2085:$G3895)/($A3895-273.15)</f>
        <v>0</v>
      </c>
      <c r="I3895" s="70">
        <f t="shared" si="522"/>
        <v>0</v>
      </c>
      <c r="J3895" s="70">
        <f t="shared" si="523"/>
        <v>0</v>
      </c>
      <c r="K3895" s="70">
        <f t="shared" si="524"/>
        <v>0</v>
      </c>
      <c r="M3895" s="70">
        <f t="shared" si="525"/>
        <v>0</v>
      </c>
      <c r="N3895" s="70">
        <f>SUM($M$2085:M3895)/($A3895-273.15)</f>
        <v>0</v>
      </c>
      <c r="O3895" s="70">
        <f t="shared" si="526"/>
        <v>0</v>
      </c>
      <c r="P3895" s="70">
        <f t="shared" si="527"/>
        <v>0</v>
      </c>
      <c r="Q3895" s="70">
        <f t="shared" si="528"/>
        <v>0</v>
      </c>
      <c r="S3895" s="8" t="e">
        <f t="shared" si="529"/>
        <v>#DIV/0!</v>
      </c>
      <c r="U3895" s="8">
        <f t="shared" si="518"/>
        <v>36.206439279024657</v>
      </c>
      <c r="V3895" s="8">
        <f t="shared" si="530"/>
        <v>0</v>
      </c>
      <c r="W3895" s="70">
        <f>SUM($V$2085:V3895)/($A3895-273.15)</f>
        <v>0</v>
      </c>
      <c r="X3895" s="70">
        <f t="shared" si="531"/>
        <v>0</v>
      </c>
      <c r="Y3895" s="70">
        <f t="shared" si="532"/>
        <v>0</v>
      </c>
    </row>
    <row r="3896" spans="1:25" s="8" customFormat="1" x14ac:dyDescent="0.25">
      <c r="A3896" s="70">
        <f t="shared" si="533"/>
        <v>2085.15</v>
      </c>
      <c r="B3896" s="70">
        <f t="shared" si="516"/>
        <v>51.872840699325664</v>
      </c>
      <c r="C3896" s="70">
        <f t="shared" si="520"/>
        <v>38.009122418272014</v>
      </c>
      <c r="D3896" s="70">
        <f t="shared" si="517"/>
        <v>36.119913932206863</v>
      </c>
      <c r="E3896" s="70">
        <f t="shared" si="519"/>
        <v>38.009122418272014</v>
      </c>
      <c r="G3896" s="70">
        <f t="shared" si="521"/>
        <v>0</v>
      </c>
      <c r="H3896" s="70">
        <f>SUM(G$2085:$G3896)/($A3896-273.15)</f>
        <v>0</v>
      </c>
      <c r="I3896" s="70">
        <f t="shared" si="522"/>
        <v>0</v>
      </c>
      <c r="J3896" s="70">
        <f t="shared" si="523"/>
        <v>0</v>
      </c>
      <c r="K3896" s="70">
        <f t="shared" si="524"/>
        <v>0</v>
      </c>
      <c r="M3896" s="70">
        <f t="shared" si="525"/>
        <v>0</v>
      </c>
      <c r="N3896" s="70">
        <f>SUM($M$2085:M3896)/($A3896-273.15)</f>
        <v>0</v>
      </c>
      <c r="O3896" s="70">
        <f t="shared" si="526"/>
        <v>0</v>
      </c>
      <c r="P3896" s="70">
        <f t="shared" si="527"/>
        <v>0</v>
      </c>
      <c r="Q3896" s="70">
        <f t="shared" si="528"/>
        <v>0</v>
      </c>
      <c r="S3896" s="8" t="e">
        <f t="shared" si="529"/>
        <v>#DIV/0!</v>
      </c>
      <c r="U3896" s="8">
        <f t="shared" si="518"/>
        <v>36.207933597788468</v>
      </c>
      <c r="V3896" s="8">
        <f t="shared" si="530"/>
        <v>0</v>
      </c>
      <c r="W3896" s="70">
        <f>SUM($V$2085:V3896)/($A3896-273.15)</f>
        <v>0</v>
      </c>
      <c r="X3896" s="70">
        <f t="shared" si="531"/>
        <v>0</v>
      </c>
      <c r="Y3896" s="70">
        <f t="shared" si="532"/>
        <v>0</v>
      </c>
    </row>
    <row r="3897" spans="1:25" s="8" customFormat="1" x14ac:dyDescent="0.25">
      <c r="A3897" s="70">
        <f t="shared" si="533"/>
        <v>2086.15</v>
      </c>
      <c r="B3897" s="70">
        <f t="shared" si="516"/>
        <v>51.878752356609333</v>
      </c>
      <c r="C3897" s="70">
        <f t="shared" si="520"/>
        <v>38.011769471751393</v>
      </c>
      <c r="D3897" s="70">
        <f t="shared" si="517"/>
        <v>36.12138074362268</v>
      </c>
      <c r="E3897" s="70">
        <f t="shared" si="519"/>
        <v>38.011769471751393</v>
      </c>
      <c r="G3897" s="70">
        <f t="shared" si="521"/>
        <v>0</v>
      </c>
      <c r="H3897" s="70">
        <f>SUM(G$2085:$G3897)/($A3897-273.15)</f>
        <v>0</v>
      </c>
      <c r="I3897" s="70">
        <f t="shared" si="522"/>
        <v>0</v>
      </c>
      <c r="J3897" s="70">
        <f t="shared" si="523"/>
        <v>0</v>
      </c>
      <c r="K3897" s="70">
        <f t="shared" si="524"/>
        <v>0</v>
      </c>
      <c r="M3897" s="70">
        <f t="shared" si="525"/>
        <v>0</v>
      </c>
      <c r="N3897" s="70">
        <f>SUM($M$2085:M3897)/($A3897-273.15)</f>
        <v>0</v>
      </c>
      <c r="O3897" s="70">
        <f t="shared" si="526"/>
        <v>0</v>
      </c>
      <c r="P3897" s="70">
        <f t="shared" si="527"/>
        <v>0</v>
      </c>
      <c r="Q3897" s="70">
        <f t="shared" si="528"/>
        <v>0</v>
      </c>
      <c r="S3897" s="8" t="e">
        <f t="shared" si="529"/>
        <v>#DIV/0!</v>
      </c>
      <c r="U3897" s="8">
        <f t="shared" si="518"/>
        <v>36.209426870859616</v>
      </c>
      <c r="V3897" s="8">
        <f t="shared" si="530"/>
        <v>0</v>
      </c>
      <c r="W3897" s="70">
        <f>SUM($V$2085:V3897)/($A3897-273.15)</f>
        <v>0</v>
      </c>
      <c r="X3897" s="70">
        <f t="shared" si="531"/>
        <v>0</v>
      </c>
      <c r="Y3897" s="70">
        <f t="shared" si="532"/>
        <v>0</v>
      </c>
    </row>
    <row r="3898" spans="1:25" s="8" customFormat="1" x14ac:dyDescent="0.25">
      <c r="A3898" s="70">
        <f t="shared" si="533"/>
        <v>2087.15</v>
      </c>
      <c r="B3898" s="70">
        <f t="shared" si="516"/>
        <v>51.884657945334141</v>
      </c>
      <c r="C3898" s="70">
        <f t="shared" si="520"/>
        <v>38.014415664692649</v>
      </c>
      <c r="D3898" s="70">
        <f t="shared" si="517"/>
        <v>36.122845819386463</v>
      </c>
      <c r="E3898" s="70">
        <f t="shared" si="519"/>
        <v>38.014415664692649</v>
      </c>
      <c r="G3898" s="70">
        <f t="shared" si="521"/>
        <v>0</v>
      </c>
      <c r="H3898" s="70">
        <f>SUM(G$2085:$G3898)/($A3898-273.15)</f>
        <v>0</v>
      </c>
      <c r="I3898" s="70">
        <f t="shared" si="522"/>
        <v>0</v>
      </c>
      <c r="J3898" s="70">
        <f t="shared" si="523"/>
        <v>0</v>
      </c>
      <c r="K3898" s="70">
        <f t="shared" si="524"/>
        <v>0</v>
      </c>
      <c r="M3898" s="70">
        <f t="shared" si="525"/>
        <v>0</v>
      </c>
      <c r="N3898" s="70">
        <f>SUM($M$2085:M3898)/($A3898-273.15)</f>
        <v>0</v>
      </c>
      <c r="O3898" s="70">
        <f t="shared" si="526"/>
        <v>0</v>
      </c>
      <c r="P3898" s="70">
        <f t="shared" si="527"/>
        <v>0</v>
      </c>
      <c r="Q3898" s="70">
        <f t="shared" si="528"/>
        <v>0</v>
      </c>
      <c r="S3898" s="8" t="e">
        <f t="shared" si="529"/>
        <v>#DIV/0!</v>
      </c>
      <c r="U3898" s="8">
        <f t="shared" si="518"/>
        <v>36.210919099352651</v>
      </c>
      <c r="V3898" s="8">
        <f t="shared" si="530"/>
        <v>0</v>
      </c>
      <c r="W3898" s="70">
        <f>SUM($V$2085:V3898)/($A3898-273.15)</f>
        <v>0</v>
      </c>
      <c r="X3898" s="70">
        <f t="shared" si="531"/>
        <v>0</v>
      </c>
      <c r="Y3898" s="70">
        <f t="shared" si="532"/>
        <v>0</v>
      </c>
    </row>
    <row r="3899" spans="1:25" s="8" customFormat="1" x14ac:dyDescent="0.25">
      <c r="A3899" s="70">
        <f t="shared" si="533"/>
        <v>2088.15</v>
      </c>
      <c r="B3899" s="70">
        <f t="shared" si="516"/>
        <v>51.890557476432583</v>
      </c>
      <c r="C3899" s="70">
        <f t="shared" si="520"/>
        <v>38.017060997269155</v>
      </c>
      <c r="D3899" s="70">
        <f t="shared" si="517"/>
        <v>36.124309162822172</v>
      </c>
      <c r="E3899" s="70">
        <f t="shared" si="519"/>
        <v>38.017060997269155</v>
      </c>
      <c r="G3899" s="70">
        <f t="shared" si="521"/>
        <v>0</v>
      </c>
      <c r="H3899" s="70">
        <f>SUM(G$2085:$G3899)/($A3899-273.15)</f>
        <v>0</v>
      </c>
      <c r="I3899" s="70">
        <f t="shared" si="522"/>
        <v>0</v>
      </c>
      <c r="J3899" s="70">
        <f t="shared" si="523"/>
        <v>0</v>
      </c>
      <c r="K3899" s="70">
        <f t="shared" si="524"/>
        <v>0</v>
      </c>
      <c r="M3899" s="70">
        <f t="shared" si="525"/>
        <v>0</v>
      </c>
      <c r="N3899" s="70">
        <f>SUM($M$2085:M3899)/($A3899-273.15)</f>
        <v>0</v>
      </c>
      <c r="O3899" s="70">
        <f t="shared" si="526"/>
        <v>0</v>
      </c>
      <c r="P3899" s="70">
        <f t="shared" si="527"/>
        <v>0</v>
      </c>
      <c r="Q3899" s="70">
        <f t="shared" si="528"/>
        <v>0</v>
      </c>
      <c r="S3899" s="8" t="e">
        <f t="shared" si="529"/>
        <v>#DIV/0!</v>
      </c>
      <c r="U3899" s="8">
        <f t="shared" si="518"/>
        <v>36.212410284379416</v>
      </c>
      <c r="V3899" s="8">
        <f t="shared" si="530"/>
        <v>0</v>
      </c>
      <c r="W3899" s="70">
        <f>SUM($V$2085:V3899)/($A3899-273.15)</f>
        <v>0</v>
      </c>
      <c r="X3899" s="70">
        <f t="shared" si="531"/>
        <v>0</v>
      </c>
      <c r="Y3899" s="70">
        <f t="shared" si="532"/>
        <v>0</v>
      </c>
    </row>
    <row r="3900" spans="1:25" s="8" customFormat="1" x14ac:dyDescent="0.25">
      <c r="A3900" s="70">
        <f t="shared" si="533"/>
        <v>2089.15</v>
      </c>
      <c r="B3900" s="70">
        <f t="shared" si="516"/>
        <v>51.896450960811066</v>
      </c>
      <c r="C3900" s="70">
        <f t="shared" si="520"/>
        <v>38.019705469653921</v>
      </c>
      <c r="D3900" s="70">
        <f t="shared" si="517"/>
        <v>36.12577077724584</v>
      </c>
      <c r="E3900" s="70">
        <f t="shared" si="519"/>
        <v>38.019705469653921</v>
      </c>
      <c r="G3900" s="70">
        <f t="shared" si="521"/>
        <v>0</v>
      </c>
      <c r="H3900" s="70">
        <f>SUM(G$2085:$G3900)/($A3900-273.15)</f>
        <v>0</v>
      </c>
      <c r="I3900" s="70">
        <f t="shared" si="522"/>
        <v>0</v>
      </c>
      <c r="J3900" s="70">
        <f t="shared" si="523"/>
        <v>0</v>
      </c>
      <c r="K3900" s="70">
        <f t="shared" si="524"/>
        <v>0</v>
      </c>
      <c r="M3900" s="70">
        <f t="shared" si="525"/>
        <v>0</v>
      </c>
      <c r="N3900" s="70">
        <f>SUM($M$2085:M3900)/($A3900-273.15)</f>
        <v>0</v>
      </c>
      <c r="O3900" s="70">
        <f t="shared" si="526"/>
        <v>0</v>
      </c>
      <c r="P3900" s="70">
        <f t="shared" si="527"/>
        <v>0</v>
      </c>
      <c r="Q3900" s="70">
        <f t="shared" si="528"/>
        <v>0</v>
      </c>
      <c r="S3900" s="8" t="e">
        <f t="shared" si="529"/>
        <v>#DIV/0!</v>
      </c>
      <c r="U3900" s="8">
        <f t="shared" si="518"/>
        <v>36.213900427049154</v>
      </c>
      <c r="V3900" s="8">
        <f t="shared" si="530"/>
        <v>0</v>
      </c>
      <c r="W3900" s="70">
        <f>SUM($V$2085:V3900)/($A3900-273.15)</f>
        <v>0</v>
      </c>
      <c r="X3900" s="70">
        <f t="shared" si="531"/>
        <v>0</v>
      </c>
      <c r="Y3900" s="70">
        <f t="shared" si="532"/>
        <v>0</v>
      </c>
    </row>
    <row r="3901" spans="1:25" s="8" customFormat="1" x14ac:dyDescent="0.25">
      <c r="A3901" s="70">
        <f t="shared" si="533"/>
        <v>2090.15</v>
      </c>
      <c r="B3901" s="70">
        <f t="shared" si="516"/>
        <v>51.902338409349866</v>
      </c>
      <c r="C3901" s="70">
        <f t="shared" si="520"/>
        <v>38.022349082019467</v>
      </c>
      <c r="D3901" s="70">
        <f t="shared" si="517"/>
        <v>36.127230665965534</v>
      </c>
      <c r="E3901" s="70">
        <f t="shared" si="519"/>
        <v>38.022349082019467</v>
      </c>
      <c r="G3901" s="70">
        <f t="shared" si="521"/>
        <v>0</v>
      </c>
      <c r="H3901" s="70">
        <f>SUM(G$2085:$G3901)/($A3901-273.15)</f>
        <v>0</v>
      </c>
      <c r="I3901" s="70">
        <f t="shared" si="522"/>
        <v>0</v>
      </c>
      <c r="J3901" s="70">
        <f t="shared" si="523"/>
        <v>0</v>
      </c>
      <c r="K3901" s="70">
        <f t="shared" si="524"/>
        <v>0</v>
      </c>
      <c r="M3901" s="70">
        <f t="shared" si="525"/>
        <v>0</v>
      </c>
      <c r="N3901" s="70">
        <f>SUM($M$2085:M3901)/($A3901-273.15)</f>
        <v>0</v>
      </c>
      <c r="O3901" s="70">
        <f t="shared" si="526"/>
        <v>0</v>
      </c>
      <c r="P3901" s="70">
        <f t="shared" si="527"/>
        <v>0</v>
      </c>
      <c r="Q3901" s="70">
        <f t="shared" si="528"/>
        <v>0</v>
      </c>
      <c r="S3901" s="8" t="e">
        <f t="shared" si="529"/>
        <v>#DIV/0!</v>
      </c>
      <c r="U3901" s="8">
        <f t="shared" si="518"/>
        <v>36.2153895284684</v>
      </c>
      <c r="V3901" s="8">
        <f t="shared" si="530"/>
        <v>0</v>
      </c>
      <c r="W3901" s="70">
        <f>SUM($V$2085:V3901)/($A3901-273.15)</f>
        <v>0</v>
      </c>
      <c r="X3901" s="70">
        <f t="shared" si="531"/>
        <v>0</v>
      </c>
      <c r="Y3901" s="70">
        <f t="shared" si="532"/>
        <v>0</v>
      </c>
    </row>
    <row r="3902" spans="1:25" s="8" customFormat="1" x14ac:dyDescent="0.25">
      <c r="A3902" s="70">
        <f t="shared" si="533"/>
        <v>2091.15</v>
      </c>
      <c r="B3902" s="70">
        <f t="shared" si="516"/>
        <v>51.908219832903271</v>
      </c>
      <c r="C3902" s="70">
        <f t="shared" si="520"/>
        <v>38.024991834537978</v>
      </c>
      <c r="D3902" s="70">
        <f t="shared" si="517"/>
        <v>36.128688832281448</v>
      </c>
      <c r="E3902" s="70">
        <f t="shared" si="519"/>
        <v>38.024991834537978</v>
      </c>
      <c r="G3902" s="70">
        <f t="shared" si="521"/>
        <v>0</v>
      </c>
      <c r="H3902" s="70">
        <f>SUM(G$2085:$G3902)/($A3902-273.15)</f>
        <v>0</v>
      </c>
      <c r="I3902" s="70">
        <f t="shared" si="522"/>
        <v>0</v>
      </c>
      <c r="J3902" s="70">
        <f t="shared" si="523"/>
        <v>0</v>
      </c>
      <c r="K3902" s="70">
        <f t="shared" si="524"/>
        <v>0</v>
      </c>
      <c r="M3902" s="70">
        <f t="shared" si="525"/>
        <v>0</v>
      </c>
      <c r="N3902" s="70">
        <f>SUM($M$2085:M3902)/($A3902-273.15)</f>
        <v>0</v>
      </c>
      <c r="O3902" s="70">
        <f t="shared" si="526"/>
        <v>0</v>
      </c>
      <c r="P3902" s="70">
        <f t="shared" si="527"/>
        <v>0</v>
      </c>
      <c r="Q3902" s="70">
        <f t="shared" si="528"/>
        <v>0</v>
      </c>
      <c r="S3902" s="8" t="e">
        <f t="shared" si="529"/>
        <v>#DIV/0!</v>
      </c>
      <c r="U3902" s="8">
        <f t="shared" si="518"/>
        <v>36.216877589741088</v>
      </c>
      <c r="V3902" s="8">
        <f t="shared" si="530"/>
        <v>0</v>
      </c>
      <c r="W3902" s="70">
        <f>SUM($V$2085:V3902)/($A3902-273.15)</f>
        <v>0</v>
      </c>
      <c r="X3902" s="70">
        <f t="shared" si="531"/>
        <v>0</v>
      </c>
      <c r="Y3902" s="70">
        <f t="shared" si="532"/>
        <v>0</v>
      </c>
    </row>
    <row r="3903" spans="1:25" s="8" customFormat="1" x14ac:dyDescent="0.25">
      <c r="A3903" s="70">
        <f t="shared" si="533"/>
        <v>2092.15</v>
      </c>
      <c r="B3903" s="70">
        <f t="shared" si="516"/>
        <v>51.914095242299616</v>
      </c>
      <c r="C3903" s="70">
        <f t="shared" si="520"/>
        <v>38.027633727381172</v>
      </c>
      <c r="D3903" s="70">
        <f t="shared" si="517"/>
        <v>36.130145279485859</v>
      </c>
      <c r="E3903" s="70">
        <f t="shared" si="519"/>
        <v>38.027633727381172</v>
      </c>
      <c r="G3903" s="70">
        <f t="shared" si="521"/>
        <v>0</v>
      </c>
      <c r="H3903" s="70">
        <f>SUM(G$2085:$G3903)/($A3903-273.15)</f>
        <v>0</v>
      </c>
      <c r="I3903" s="70">
        <f t="shared" si="522"/>
        <v>0</v>
      </c>
      <c r="J3903" s="70">
        <f t="shared" si="523"/>
        <v>0</v>
      </c>
      <c r="K3903" s="70">
        <f t="shared" si="524"/>
        <v>0</v>
      </c>
      <c r="M3903" s="70">
        <f t="shared" si="525"/>
        <v>0</v>
      </c>
      <c r="N3903" s="70">
        <f>SUM($M$2085:M3903)/($A3903-273.15)</f>
        <v>0</v>
      </c>
      <c r="O3903" s="70">
        <f t="shared" si="526"/>
        <v>0</v>
      </c>
      <c r="P3903" s="70">
        <f t="shared" si="527"/>
        <v>0</v>
      </c>
      <c r="Q3903" s="70">
        <f t="shared" si="528"/>
        <v>0</v>
      </c>
      <c r="S3903" s="8" t="e">
        <f t="shared" si="529"/>
        <v>#DIV/0!</v>
      </c>
      <c r="U3903" s="8">
        <f t="shared" si="518"/>
        <v>36.218364611968489</v>
      </c>
      <c r="V3903" s="8">
        <f t="shared" si="530"/>
        <v>0</v>
      </c>
      <c r="W3903" s="70">
        <f>SUM($V$2085:V3903)/($A3903-273.15)</f>
        <v>0</v>
      </c>
      <c r="X3903" s="70">
        <f t="shared" si="531"/>
        <v>0</v>
      </c>
      <c r="Y3903" s="70">
        <f t="shared" si="532"/>
        <v>0</v>
      </c>
    </row>
    <row r="3904" spans="1:25" s="8" customFormat="1" x14ac:dyDescent="0.25">
      <c r="A3904" s="70">
        <f t="shared" si="533"/>
        <v>2093.15</v>
      </c>
      <c r="B3904" s="70">
        <f t="shared" si="516"/>
        <v>51.919964648341391</v>
      </c>
      <c r="C3904" s="70">
        <f t="shared" si="520"/>
        <v>38.030274760720381</v>
      </c>
      <c r="D3904" s="70">
        <f t="shared" si="517"/>
        <v>36.131600010863202</v>
      </c>
      <c r="E3904" s="70">
        <f t="shared" si="519"/>
        <v>38.030274760720381</v>
      </c>
      <c r="G3904" s="70">
        <f t="shared" si="521"/>
        <v>0</v>
      </c>
      <c r="H3904" s="70">
        <f>SUM(G$2085:$G3904)/($A3904-273.15)</f>
        <v>0</v>
      </c>
      <c r="I3904" s="70">
        <f t="shared" si="522"/>
        <v>0</v>
      </c>
      <c r="J3904" s="70">
        <f t="shared" si="523"/>
        <v>0</v>
      </c>
      <c r="K3904" s="70">
        <f t="shared" si="524"/>
        <v>0</v>
      </c>
      <c r="M3904" s="70">
        <f t="shared" si="525"/>
        <v>0</v>
      </c>
      <c r="N3904" s="70">
        <f>SUM($M$2085:M3904)/($A3904-273.15)</f>
        <v>0</v>
      </c>
      <c r="O3904" s="70">
        <f t="shared" si="526"/>
        <v>0</v>
      </c>
      <c r="P3904" s="70">
        <f t="shared" si="527"/>
        <v>0</v>
      </c>
      <c r="Q3904" s="70">
        <f t="shared" si="528"/>
        <v>0</v>
      </c>
      <c r="S3904" s="8" t="e">
        <f t="shared" si="529"/>
        <v>#DIV/0!</v>
      </c>
      <c r="U3904" s="8">
        <f t="shared" si="518"/>
        <v>36.219850596249245</v>
      </c>
      <c r="V3904" s="8">
        <f t="shared" si="530"/>
        <v>0</v>
      </c>
      <c r="W3904" s="70">
        <f>SUM($V$2085:V3904)/($A3904-273.15)</f>
        <v>0</v>
      </c>
      <c r="X3904" s="70">
        <f t="shared" si="531"/>
        <v>0</v>
      </c>
      <c r="Y3904" s="70">
        <f t="shared" si="532"/>
        <v>0</v>
      </c>
    </row>
    <row r="3905" spans="1:25" s="8" customFormat="1" x14ac:dyDescent="0.25">
      <c r="A3905" s="70">
        <f t="shared" si="533"/>
        <v>2094.15</v>
      </c>
      <c r="B3905" s="70">
        <f t="shared" si="516"/>
        <v>51.925828061805305</v>
      </c>
      <c r="C3905" s="70">
        <f t="shared" si="520"/>
        <v>38.032914934726534</v>
      </c>
      <c r="D3905" s="70">
        <f t="shared" si="517"/>
        <v>36.133053029690068</v>
      </c>
      <c r="E3905" s="70">
        <f t="shared" si="519"/>
        <v>38.032914934726534</v>
      </c>
      <c r="G3905" s="70">
        <f t="shared" si="521"/>
        <v>0</v>
      </c>
      <c r="H3905" s="70">
        <f>SUM(G$2085:$G3905)/($A3905-273.15)</f>
        <v>0</v>
      </c>
      <c r="I3905" s="70">
        <f t="shared" si="522"/>
        <v>0</v>
      </c>
      <c r="J3905" s="70">
        <f t="shared" si="523"/>
        <v>0</v>
      </c>
      <c r="K3905" s="70">
        <f t="shared" si="524"/>
        <v>0</v>
      </c>
      <c r="M3905" s="70">
        <f t="shared" si="525"/>
        <v>0</v>
      </c>
      <c r="N3905" s="70">
        <f>SUM($M$2085:M3905)/($A3905-273.15)</f>
        <v>0</v>
      </c>
      <c r="O3905" s="70">
        <f t="shared" si="526"/>
        <v>0</v>
      </c>
      <c r="P3905" s="70">
        <f t="shared" si="527"/>
        <v>0</v>
      </c>
      <c r="Q3905" s="70">
        <f t="shared" si="528"/>
        <v>0</v>
      </c>
      <c r="S3905" s="8" t="e">
        <f t="shared" si="529"/>
        <v>#DIV/0!</v>
      </c>
      <c r="U3905" s="8">
        <f t="shared" si="518"/>
        <v>36.22133554367938</v>
      </c>
      <c r="V3905" s="8">
        <f t="shared" si="530"/>
        <v>0</v>
      </c>
      <c r="W3905" s="70">
        <f>SUM($V$2085:V3905)/($A3905-273.15)</f>
        <v>0</v>
      </c>
      <c r="X3905" s="70">
        <f t="shared" si="531"/>
        <v>0</v>
      </c>
      <c r="Y3905" s="70">
        <f t="shared" si="532"/>
        <v>0</v>
      </c>
    </row>
    <row r="3906" spans="1:25" s="8" customFormat="1" x14ac:dyDescent="0.25">
      <c r="A3906" s="70">
        <f t="shared" si="533"/>
        <v>2095.15</v>
      </c>
      <c r="B3906" s="70">
        <f t="shared" si="516"/>
        <v>51.931685493442345</v>
      </c>
      <c r="C3906" s="70">
        <f t="shared" si="520"/>
        <v>38.035554249570112</v>
      </c>
      <c r="D3906" s="70">
        <f t="shared" si="517"/>
        <v>36.134504339235228</v>
      </c>
      <c r="E3906" s="70">
        <f t="shared" si="519"/>
        <v>38.035554249570112</v>
      </c>
      <c r="G3906" s="70">
        <f t="shared" si="521"/>
        <v>0</v>
      </c>
      <c r="H3906" s="70">
        <f>SUM(G$2085:$G3906)/($A3906-273.15)</f>
        <v>0</v>
      </c>
      <c r="I3906" s="70">
        <f t="shared" si="522"/>
        <v>0</v>
      </c>
      <c r="J3906" s="70">
        <f t="shared" si="523"/>
        <v>0</v>
      </c>
      <c r="K3906" s="70">
        <f t="shared" si="524"/>
        <v>0</v>
      </c>
      <c r="M3906" s="70">
        <f t="shared" si="525"/>
        <v>0</v>
      </c>
      <c r="N3906" s="70">
        <f>SUM($M$2085:M3906)/($A3906-273.15)</f>
        <v>0</v>
      </c>
      <c r="O3906" s="70">
        <f t="shared" si="526"/>
        <v>0</v>
      </c>
      <c r="P3906" s="70">
        <f t="shared" si="527"/>
        <v>0</v>
      </c>
      <c r="Q3906" s="70">
        <f t="shared" si="528"/>
        <v>0</v>
      </c>
      <c r="S3906" s="8" t="e">
        <f t="shared" si="529"/>
        <v>#DIV/0!</v>
      </c>
      <c r="U3906" s="8">
        <f t="shared" si="518"/>
        <v>36.222819455352308</v>
      </c>
      <c r="V3906" s="8">
        <f t="shared" si="530"/>
        <v>0</v>
      </c>
      <c r="W3906" s="70">
        <f>SUM($V$2085:V3906)/($A3906-273.15)</f>
        <v>0</v>
      </c>
      <c r="X3906" s="70">
        <f t="shared" si="531"/>
        <v>0</v>
      </c>
      <c r="Y3906" s="70">
        <f t="shared" si="532"/>
        <v>0</v>
      </c>
    </row>
    <row r="3907" spans="1:25" s="8" customFormat="1" x14ac:dyDescent="0.25">
      <c r="A3907" s="70">
        <f t="shared" si="533"/>
        <v>2096.15</v>
      </c>
      <c r="B3907" s="70">
        <f t="shared" si="516"/>
        <v>51.937536953977848</v>
      </c>
      <c r="C3907" s="70">
        <f t="shared" si="520"/>
        <v>38.03819270542126</v>
      </c>
      <c r="D3907" s="70">
        <f t="shared" si="517"/>
        <v>36.135953942759663</v>
      </c>
      <c r="E3907" s="70">
        <f t="shared" si="519"/>
        <v>38.03819270542126</v>
      </c>
      <c r="G3907" s="70">
        <f t="shared" si="521"/>
        <v>0</v>
      </c>
      <c r="H3907" s="70">
        <f>SUM(G$2085:$G3907)/($A3907-273.15)</f>
        <v>0</v>
      </c>
      <c r="I3907" s="70">
        <f t="shared" si="522"/>
        <v>0</v>
      </c>
      <c r="J3907" s="70">
        <f t="shared" si="523"/>
        <v>0</v>
      </c>
      <c r="K3907" s="70">
        <f t="shared" si="524"/>
        <v>0</v>
      </c>
      <c r="M3907" s="70">
        <f t="shared" si="525"/>
        <v>0</v>
      </c>
      <c r="N3907" s="70">
        <f>SUM($M$2085:M3907)/($A3907-273.15)</f>
        <v>0</v>
      </c>
      <c r="O3907" s="70">
        <f t="shared" si="526"/>
        <v>0</v>
      </c>
      <c r="P3907" s="70">
        <f t="shared" si="527"/>
        <v>0</v>
      </c>
      <c r="Q3907" s="70">
        <f t="shared" si="528"/>
        <v>0</v>
      </c>
      <c r="S3907" s="8" t="e">
        <f t="shared" si="529"/>
        <v>#DIV/0!</v>
      </c>
      <c r="U3907" s="8">
        <f t="shared" si="518"/>
        <v>36.224302332358818</v>
      </c>
      <c r="V3907" s="8">
        <f t="shared" si="530"/>
        <v>0</v>
      </c>
      <c r="W3907" s="70">
        <f>SUM($V$2085:V3907)/($A3907-273.15)</f>
        <v>0</v>
      </c>
      <c r="X3907" s="70">
        <f t="shared" si="531"/>
        <v>0</v>
      </c>
      <c r="Y3907" s="70">
        <f t="shared" si="532"/>
        <v>0</v>
      </c>
    </row>
    <row r="3908" spans="1:25" s="8" customFormat="1" x14ac:dyDescent="0.25">
      <c r="A3908" s="70">
        <f t="shared" si="533"/>
        <v>2097.15</v>
      </c>
      <c r="B3908" s="70">
        <f t="shared" si="516"/>
        <v>51.943382454111614</v>
      </c>
      <c r="C3908" s="70">
        <f t="shared" si="520"/>
        <v>38.040830302449656</v>
      </c>
      <c r="D3908" s="70">
        <f t="shared" si="517"/>
        <v>36.137401843516564</v>
      </c>
      <c r="E3908" s="70">
        <f t="shared" si="519"/>
        <v>38.040830302449656</v>
      </c>
      <c r="G3908" s="70">
        <f t="shared" si="521"/>
        <v>0</v>
      </c>
      <c r="H3908" s="70">
        <f>SUM(G$2085:$G3908)/($A3908-273.15)</f>
        <v>0</v>
      </c>
      <c r="I3908" s="70">
        <f t="shared" si="522"/>
        <v>0</v>
      </c>
      <c r="J3908" s="70">
        <f t="shared" si="523"/>
        <v>0</v>
      </c>
      <c r="K3908" s="70">
        <f t="shared" si="524"/>
        <v>0</v>
      </c>
      <c r="M3908" s="70">
        <f t="shared" si="525"/>
        <v>0</v>
      </c>
      <c r="N3908" s="70">
        <f>SUM($M$2085:M3908)/($A3908-273.15)</f>
        <v>0</v>
      </c>
      <c r="O3908" s="70">
        <f t="shared" si="526"/>
        <v>0</v>
      </c>
      <c r="P3908" s="70">
        <f t="shared" si="527"/>
        <v>0</v>
      </c>
      <c r="Q3908" s="70">
        <f t="shared" si="528"/>
        <v>0</v>
      </c>
      <c r="S3908" s="8" t="e">
        <f t="shared" si="529"/>
        <v>#DIV/0!</v>
      </c>
      <c r="U3908" s="8">
        <f t="shared" si="518"/>
        <v>36.225784175787119</v>
      </c>
      <c r="V3908" s="8">
        <f t="shared" si="530"/>
        <v>0</v>
      </c>
      <c r="W3908" s="70">
        <f>SUM($V$2085:V3908)/($A3908-273.15)</f>
        <v>0</v>
      </c>
      <c r="X3908" s="70">
        <f t="shared" si="531"/>
        <v>0</v>
      </c>
      <c r="Y3908" s="70">
        <f t="shared" si="532"/>
        <v>0</v>
      </c>
    </row>
    <row r="3909" spans="1:25" s="8" customFormat="1" x14ac:dyDescent="0.25">
      <c r="A3909" s="70">
        <f t="shared" si="533"/>
        <v>2098.15</v>
      </c>
      <c r="B3909" s="70">
        <f t="shared" si="516"/>
        <v>51.949222004517928</v>
      </c>
      <c r="C3909" s="70">
        <f t="shared" si="520"/>
        <v>38.043467040824595</v>
      </c>
      <c r="D3909" s="70">
        <f t="shared" si="517"/>
        <v>36.138848044751391</v>
      </c>
      <c r="E3909" s="70">
        <f t="shared" si="519"/>
        <v>38.043467040824595</v>
      </c>
      <c r="G3909" s="70">
        <f t="shared" si="521"/>
        <v>0</v>
      </c>
      <c r="H3909" s="70">
        <f>SUM(G$2085:$G3909)/($A3909-273.15)</f>
        <v>0</v>
      </c>
      <c r="I3909" s="70">
        <f t="shared" si="522"/>
        <v>0</v>
      </c>
      <c r="J3909" s="70">
        <f t="shared" si="523"/>
        <v>0</v>
      </c>
      <c r="K3909" s="70">
        <f t="shared" si="524"/>
        <v>0</v>
      </c>
      <c r="M3909" s="70">
        <f t="shared" si="525"/>
        <v>0</v>
      </c>
      <c r="N3909" s="70">
        <f>SUM($M$2085:M3909)/($A3909-273.15)</f>
        <v>0</v>
      </c>
      <c r="O3909" s="70">
        <f t="shared" si="526"/>
        <v>0</v>
      </c>
      <c r="P3909" s="70">
        <f t="shared" si="527"/>
        <v>0</v>
      </c>
      <c r="Q3909" s="70">
        <f t="shared" si="528"/>
        <v>0</v>
      </c>
      <c r="S3909" s="8" t="e">
        <f t="shared" si="529"/>
        <v>#DIV/0!</v>
      </c>
      <c r="U3909" s="8">
        <f t="shared" si="518"/>
        <v>36.22726498672283</v>
      </c>
      <c r="V3909" s="8">
        <f t="shared" si="530"/>
        <v>0</v>
      </c>
      <c r="W3909" s="70">
        <f>SUM($V$2085:V3909)/($A3909-273.15)</f>
        <v>0</v>
      </c>
      <c r="X3909" s="70">
        <f t="shared" si="531"/>
        <v>0</v>
      </c>
      <c r="Y3909" s="70">
        <f t="shared" si="532"/>
        <v>0</v>
      </c>
    </row>
    <row r="3910" spans="1:25" s="8" customFormat="1" x14ac:dyDescent="0.25">
      <c r="A3910" s="70">
        <f t="shared" si="533"/>
        <v>2099.15</v>
      </c>
      <c r="B3910" s="70">
        <f t="shared" si="516"/>
        <v>51.955055615845659</v>
      </c>
      <c r="C3910" s="70">
        <f t="shared" si="520"/>
        <v>38.046102920714979</v>
      </c>
      <c r="D3910" s="70">
        <f t="shared" si="517"/>
        <v>36.140292549701876</v>
      </c>
      <c r="E3910" s="70">
        <f t="shared" si="519"/>
        <v>38.046102920714979</v>
      </c>
      <c r="G3910" s="70">
        <f t="shared" si="521"/>
        <v>0</v>
      </c>
      <c r="H3910" s="70">
        <f>SUM(G$2085:$G3910)/($A3910-273.15)</f>
        <v>0</v>
      </c>
      <c r="I3910" s="70">
        <f t="shared" si="522"/>
        <v>0</v>
      </c>
      <c r="J3910" s="70">
        <f t="shared" si="523"/>
        <v>0</v>
      </c>
      <c r="K3910" s="70">
        <f t="shared" si="524"/>
        <v>0</v>
      </c>
      <c r="M3910" s="70">
        <f t="shared" si="525"/>
        <v>0</v>
      </c>
      <c r="N3910" s="70">
        <f>SUM($M$2085:M3910)/($A3910-273.15)</f>
        <v>0</v>
      </c>
      <c r="O3910" s="70">
        <f t="shared" si="526"/>
        <v>0</v>
      </c>
      <c r="P3910" s="70">
        <f t="shared" si="527"/>
        <v>0</v>
      </c>
      <c r="Q3910" s="70">
        <f t="shared" si="528"/>
        <v>0</v>
      </c>
      <c r="S3910" s="8" t="e">
        <f t="shared" si="529"/>
        <v>#DIV/0!</v>
      </c>
      <c r="U3910" s="8">
        <f t="shared" si="518"/>
        <v>36.228744766248944</v>
      </c>
      <c r="V3910" s="8">
        <f t="shared" si="530"/>
        <v>0</v>
      </c>
      <c r="W3910" s="70">
        <f>SUM($V$2085:V3910)/($A3910-273.15)</f>
        <v>0</v>
      </c>
      <c r="X3910" s="70">
        <f t="shared" si="531"/>
        <v>0</v>
      </c>
      <c r="Y3910" s="70">
        <f t="shared" si="532"/>
        <v>0</v>
      </c>
    </row>
    <row r="3911" spans="1:25" s="8" customFormat="1" x14ac:dyDescent="0.25">
      <c r="A3911" s="70">
        <f t="shared" si="533"/>
        <v>2100.15</v>
      </c>
      <c r="B3911" s="70">
        <f t="shared" si="516"/>
        <v>51.960883298718343</v>
      </c>
      <c r="C3911" s="70">
        <f t="shared" si="520"/>
        <v>38.048737942289279</v>
      </c>
      <c r="D3911" s="70">
        <f t="shared" si="517"/>
        <v>36.14173536159803</v>
      </c>
      <c r="E3911" s="70">
        <f t="shared" si="519"/>
        <v>38.048737942289279</v>
      </c>
      <c r="G3911" s="70">
        <f t="shared" si="521"/>
        <v>0</v>
      </c>
      <c r="H3911" s="70">
        <f>SUM(G$2085:$G3911)/($A3911-273.15)</f>
        <v>0</v>
      </c>
      <c r="I3911" s="70">
        <f t="shared" si="522"/>
        <v>0</v>
      </c>
      <c r="J3911" s="70">
        <f t="shared" si="523"/>
        <v>0</v>
      </c>
      <c r="K3911" s="70">
        <f t="shared" si="524"/>
        <v>0</v>
      </c>
      <c r="M3911" s="70">
        <f t="shared" si="525"/>
        <v>0</v>
      </c>
      <c r="N3911" s="70">
        <f>SUM($M$2085:M3911)/($A3911-273.15)</f>
        <v>0</v>
      </c>
      <c r="O3911" s="70">
        <f t="shared" si="526"/>
        <v>0</v>
      </c>
      <c r="P3911" s="70">
        <f t="shared" si="527"/>
        <v>0</v>
      </c>
      <c r="Q3911" s="70">
        <f t="shared" si="528"/>
        <v>0</v>
      </c>
      <c r="S3911" s="8" t="e">
        <f t="shared" si="529"/>
        <v>#DIV/0!</v>
      </c>
      <c r="U3911" s="8">
        <f t="shared" si="518"/>
        <v>36.23022351544595</v>
      </c>
      <c r="V3911" s="8">
        <f t="shared" si="530"/>
        <v>0</v>
      </c>
      <c r="W3911" s="70">
        <f>SUM($V$2085:V3911)/($A3911-273.15)</f>
        <v>0</v>
      </c>
      <c r="X3911" s="70">
        <f t="shared" si="531"/>
        <v>0</v>
      </c>
      <c r="Y3911" s="70">
        <f t="shared" si="532"/>
        <v>0</v>
      </c>
    </row>
    <row r="3912" spans="1:25" s="8" customFormat="1" x14ac:dyDescent="0.25">
      <c r="A3912" s="70">
        <f t="shared" si="533"/>
        <v>2101.15</v>
      </c>
      <c r="B3912" s="70">
        <f t="shared" si="516"/>
        <v>51.966705063734238</v>
      </c>
      <c r="C3912" s="70">
        <f t="shared" si="520"/>
        <v>38.051372105715608</v>
      </c>
      <c r="D3912" s="70">
        <f t="shared" si="517"/>
        <v>36.143176483662174</v>
      </c>
      <c r="E3912" s="70">
        <f t="shared" si="519"/>
        <v>38.051372105715608</v>
      </c>
      <c r="G3912" s="70">
        <f t="shared" si="521"/>
        <v>0</v>
      </c>
      <c r="H3912" s="70">
        <f>SUM(G$2085:$G3912)/($A3912-273.15)</f>
        <v>0</v>
      </c>
      <c r="I3912" s="70">
        <f t="shared" si="522"/>
        <v>0</v>
      </c>
      <c r="J3912" s="70">
        <f t="shared" si="523"/>
        <v>0</v>
      </c>
      <c r="K3912" s="70">
        <f t="shared" si="524"/>
        <v>0</v>
      </c>
      <c r="M3912" s="70">
        <f t="shared" si="525"/>
        <v>0</v>
      </c>
      <c r="N3912" s="70">
        <f>SUM($M$2085:M3912)/($A3912-273.15)</f>
        <v>0</v>
      </c>
      <c r="O3912" s="70">
        <f t="shared" si="526"/>
        <v>0</v>
      </c>
      <c r="P3912" s="70">
        <f t="shared" si="527"/>
        <v>0</v>
      </c>
      <c r="Q3912" s="70">
        <f t="shared" si="528"/>
        <v>0</v>
      </c>
      <c r="S3912" s="8" t="e">
        <f t="shared" si="529"/>
        <v>#DIV/0!</v>
      </c>
      <c r="U3912" s="8">
        <f t="shared" si="518"/>
        <v>36.231701235391689</v>
      </c>
      <c r="V3912" s="8">
        <f t="shared" si="530"/>
        <v>0</v>
      </c>
      <c r="W3912" s="70">
        <f>SUM($V$2085:V3912)/($A3912-273.15)</f>
        <v>0</v>
      </c>
      <c r="X3912" s="70">
        <f t="shared" si="531"/>
        <v>0</v>
      </c>
      <c r="Y3912" s="70">
        <f t="shared" si="532"/>
        <v>0</v>
      </c>
    </row>
    <row r="3913" spans="1:25" s="8" customFormat="1" x14ac:dyDescent="0.25">
      <c r="A3913" s="70">
        <f t="shared" si="533"/>
        <v>2102.15</v>
      </c>
      <c r="B3913" s="70">
        <f t="shared" si="516"/>
        <v>51.972520921466391</v>
      </c>
      <c r="C3913" s="70">
        <f t="shared" si="520"/>
        <v>38.054005411161633</v>
      </c>
      <c r="D3913" s="70">
        <f t="shared" si="517"/>
        <v>36.144615919109</v>
      </c>
      <c r="E3913" s="70">
        <f t="shared" si="519"/>
        <v>38.054005411161633</v>
      </c>
      <c r="G3913" s="70">
        <f t="shared" si="521"/>
        <v>0</v>
      </c>
      <c r="H3913" s="70">
        <f>SUM(G$2085:$G3913)/($A3913-273.15)</f>
        <v>0</v>
      </c>
      <c r="I3913" s="70">
        <f t="shared" si="522"/>
        <v>0</v>
      </c>
      <c r="J3913" s="70">
        <f t="shared" si="523"/>
        <v>0</v>
      </c>
      <c r="K3913" s="70">
        <f t="shared" si="524"/>
        <v>0</v>
      </c>
      <c r="M3913" s="70">
        <f t="shared" si="525"/>
        <v>0</v>
      </c>
      <c r="N3913" s="70">
        <f>SUM($M$2085:M3913)/($A3913-273.15)</f>
        <v>0</v>
      </c>
      <c r="O3913" s="70">
        <f t="shared" si="526"/>
        <v>0</v>
      </c>
      <c r="P3913" s="70">
        <f t="shared" si="527"/>
        <v>0</v>
      </c>
      <c r="Q3913" s="70">
        <f t="shared" si="528"/>
        <v>0</v>
      </c>
      <c r="S3913" s="8" t="e">
        <f t="shared" si="529"/>
        <v>#DIV/0!</v>
      </c>
      <c r="U3913" s="8">
        <f t="shared" si="518"/>
        <v>36.233177927161492</v>
      </c>
      <c r="V3913" s="8">
        <f t="shared" si="530"/>
        <v>0</v>
      </c>
      <c r="W3913" s="70">
        <f>SUM($V$2085:V3913)/($A3913-273.15)</f>
        <v>0</v>
      </c>
      <c r="X3913" s="70">
        <f t="shared" si="531"/>
        <v>0</v>
      </c>
      <c r="Y3913" s="70">
        <f t="shared" si="532"/>
        <v>0</v>
      </c>
    </row>
    <row r="3914" spans="1:25" s="8" customFormat="1" x14ac:dyDescent="0.25">
      <c r="A3914" s="70">
        <f t="shared" si="533"/>
        <v>2103.15</v>
      </c>
      <c r="B3914" s="70">
        <f t="shared" si="516"/>
        <v>51.978330882462707</v>
      </c>
      <c r="C3914" s="70">
        <f t="shared" si="520"/>
        <v>38.056637858794666</v>
      </c>
      <c r="D3914" s="70">
        <f t="shared" si="517"/>
        <v>36.146053671145523</v>
      </c>
      <c r="E3914" s="70">
        <f t="shared" si="519"/>
        <v>38.056637858794666</v>
      </c>
      <c r="G3914" s="70">
        <f t="shared" si="521"/>
        <v>0</v>
      </c>
      <c r="H3914" s="70">
        <f>SUM(G$2085:$G3914)/($A3914-273.15)</f>
        <v>0</v>
      </c>
      <c r="I3914" s="70">
        <f t="shared" si="522"/>
        <v>0</v>
      </c>
      <c r="J3914" s="70">
        <f t="shared" si="523"/>
        <v>0</v>
      </c>
      <c r="K3914" s="70">
        <f t="shared" si="524"/>
        <v>0</v>
      </c>
      <c r="M3914" s="70">
        <f t="shared" si="525"/>
        <v>0</v>
      </c>
      <c r="N3914" s="70">
        <f>SUM($M$2085:M3914)/($A3914-273.15)</f>
        <v>0</v>
      </c>
      <c r="O3914" s="70">
        <f t="shared" si="526"/>
        <v>0</v>
      </c>
      <c r="P3914" s="70">
        <f t="shared" si="527"/>
        <v>0</v>
      </c>
      <c r="Q3914" s="70">
        <f t="shared" si="528"/>
        <v>0</v>
      </c>
      <c r="S3914" s="8" t="e">
        <f t="shared" si="529"/>
        <v>#DIV/0!</v>
      </c>
      <c r="U3914" s="8">
        <f t="shared" si="518"/>
        <v>36.234653591828106</v>
      </c>
      <c r="V3914" s="8">
        <f t="shared" si="530"/>
        <v>0</v>
      </c>
      <c r="W3914" s="70">
        <f>SUM($V$2085:V3914)/($A3914-273.15)</f>
        <v>0</v>
      </c>
      <c r="X3914" s="70">
        <f t="shared" si="531"/>
        <v>0</v>
      </c>
      <c r="Y3914" s="70">
        <f t="shared" si="532"/>
        <v>0</v>
      </c>
    </row>
    <row r="3915" spans="1:25" s="8" customFormat="1" x14ac:dyDescent="0.25">
      <c r="A3915" s="70">
        <f t="shared" si="533"/>
        <v>2104.15</v>
      </c>
      <c r="B3915" s="70">
        <f t="shared" si="516"/>
        <v>51.98413495724607</v>
      </c>
      <c r="C3915" s="70">
        <f t="shared" si="520"/>
        <v>38.059269448781578</v>
      </c>
      <c r="D3915" s="70">
        <f t="shared" si="517"/>
        <v>36.147489742971153</v>
      </c>
      <c r="E3915" s="70">
        <f t="shared" si="519"/>
        <v>38.059269448781578</v>
      </c>
      <c r="G3915" s="70">
        <f t="shared" si="521"/>
        <v>0</v>
      </c>
      <c r="H3915" s="70">
        <f>SUM(G$2085:$G3915)/($A3915-273.15)</f>
        <v>0</v>
      </c>
      <c r="I3915" s="70">
        <f t="shared" si="522"/>
        <v>0</v>
      </c>
      <c r="J3915" s="70">
        <f t="shared" si="523"/>
        <v>0</v>
      </c>
      <c r="K3915" s="70">
        <f t="shared" si="524"/>
        <v>0</v>
      </c>
      <c r="M3915" s="70">
        <f t="shared" si="525"/>
        <v>0</v>
      </c>
      <c r="N3915" s="70">
        <f>SUM($M$2085:M3915)/($A3915-273.15)</f>
        <v>0</v>
      </c>
      <c r="O3915" s="70">
        <f t="shared" si="526"/>
        <v>0</v>
      </c>
      <c r="P3915" s="70">
        <f t="shared" si="527"/>
        <v>0</v>
      </c>
      <c r="Q3915" s="70">
        <f t="shared" si="528"/>
        <v>0</v>
      </c>
      <c r="S3915" s="8" t="e">
        <f t="shared" si="529"/>
        <v>#DIV/0!</v>
      </c>
      <c r="U3915" s="8">
        <f t="shared" si="518"/>
        <v>36.23612823046173</v>
      </c>
      <c r="V3915" s="8">
        <f t="shared" si="530"/>
        <v>0</v>
      </c>
      <c r="W3915" s="70">
        <f>SUM($V$2085:V3915)/($A3915-273.15)</f>
        <v>0</v>
      </c>
      <c r="X3915" s="70">
        <f t="shared" si="531"/>
        <v>0</v>
      </c>
      <c r="Y3915" s="70">
        <f t="shared" si="532"/>
        <v>0</v>
      </c>
    </row>
    <row r="3916" spans="1:25" s="8" customFormat="1" x14ac:dyDescent="0.25">
      <c r="A3916" s="70">
        <f t="shared" si="533"/>
        <v>2105.15</v>
      </c>
      <c r="B3916" s="70">
        <f t="shared" si="516"/>
        <v>51.989933156314336</v>
      </c>
      <c r="C3916" s="70">
        <f t="shared" si="520"/>
        <v>38.061900181288877</v>
      </c>
      <c r="D3916" s="70">
        <f t="shared" si="517"/>
        <v>36.148924137777719</v>
      </c>
      <c r="E3916" s="70">
        <f t="shared" si="519"/>
        <v>38.061900181288877</v>
      </c>
      <c r="G3916" s="70">
        <f t="shared" si="521"/>
        <v>0</v>
      </c>
      <c r="H3916" s="70">
        <f>SUM(G$2085:$G3916)/($A3916-273.15)</f>
        <v>0</v>
      </c>
      <c r="I3916" s="70">
        <f t="shared" si="522"/>
        <v>0</v>
      </c>
      <c r="J3916" s="70">
        <f t="shared" si="523"/>
        <v>0</v>
      </c>
      <c r="K3916" s="70">
        <f t="shared" si="524"/>
        <v>0</v>
      </c>
      <c r="M3916" s="70">
        <f t="shared" si="525"/>
        <v>0</v>
      </c>
      <c r="N3916" s="70">
        <f>SUM($M$2085:M3916)/($A3916-273.15)</f>
        <v>0</v>
      </c>
      <c r="O3916" s="70">
        <f t="shared" si="526"/>
        <v>0</v>
      </c>
      <c r="P3916" s="70">
        <f t="shared" si="527"/>
        <v>0</v>
      </c>
      <c r="Q3916" s="70">
        <f t="shared" si="528"/>
        <v>0</v>
      </c>
      <c r="S3916" s="8" t="e">
        <f t="shared" si="529"/>
        <v>#DIV/0!</v>
      </c>
      <c r="U3916" s="8">
        <f t="shared" si="518"/>
        <v>36.237601844130054</v>
      </c>
      <c r="V3916" s="8">
        <f t="shared" si="530"/>
        <v>0</v>
      </c>
      <c r="W3916" s="70">
        <f>SUM($V$2085:V3916)/($A3916-273.15)</f>
        <v>0</v>
      </c>
      <c r="X3916" s="70">
        <f t="shared" si="531"/>
        <v>0</v>
      </c>
      <c r="Y3916" s="70">
        <f t="shared" si="532"/>
        <v>0</v>
      </c>
    </row>
    <row r="3917" spans="1:25" s="8" customFormat="1" x14ac:dyDescent="0.25">
      <c r="A3917" s="70">
        <f t="shared" si="533"/>
        <v>2106.15</v>
      </c>
      <c r="B3917" s="70">
        <f t="shared" si="516"/>
        <v>51.99572549014048</v>
      </c>
      <c r="C3917" s="70">
        <f t="shared" si="520"/>
        <v>38.064530056482681</v>
      </c>
      <c r="D3917" s="70">
        <f t="shared" si="517"/>
        <v>36.150356858749447</v>
      </c>
      <c r="E3917" s="70">
        <f t="shared" si="519"/>
        <v>38.064530056482681</v>
      </c>
      <c r="G3917" s="70">
        <f t="shared" si="521"/>
        <v>0</v>
      </c>
      <c r="H3917" s="70">
        <f>SUM(G$2085:$G3917)/($A3917-273.15)</f>
        <v>0</v>
      </c>
      <c r="I3917" s="70">
        <f t="shared" si="522"/>
        <v>0</v>
      </c>
      <c r="J3917" s="70">
        <f t="shared" si="523"/>
        <v>0</v>
      </c>
      <c r="K3917" s="70">
        <f t="shared" si="524"/>
        <v>0</v>
      </c>
      <c r="M3917" s="70">
        <f t="shared" si="525"/>
        <v>0</v>
      </c>
      <c r="N3917" s="70">
        <f>SUM($M$2085:M3917)/($A3917-273.15)</f>
        <v>0</v>
      </c>
      <c r="O3917" s="70">
        <f t="shared" si="526"/>
        <v>0</v>
      </c>
      <c r="P3917" s="70">
        <f t="shared" si="527"/>
        <v>0</v>
      </c>
      <c r="Q3917" s="70">
        <f t="shared" si="528"/>
        <v>0</v>
      </c>
      <c r="S3917" s="8" t="e">
        <f t="shared" si="529"/>
        <v>#DIV/0!</v>
      </c>
      <c r="U3917" s="8">
        <f t="shared" si="518"/>
        <v>36.239074433898189</v>
      </c>
      <c r="V3917" s="8">
        <f t="shared" si="530"/>
        <v>0</v>
      </c>
      <c r="W3917" s="70">
        <f>SUM($V$2085:V3917)/($A3917-273.15)</f>
        <v>0</v>
      </c>
      <c r="X3917" s="70">
        <f t="shared" si="531"/>
        <v>0</v>
      </c>
      <c r="Y3917" s="70">
        <f t="shared" si="532"/>
        <v>0</v>
      </c>
    </row>
    <row r="3918" spans="1:25" s="8" customFormat="1" x14ac:dyDescent="0.25">
      <c r="A3918" s="70">
        <f t="shared" si="533"/>
        <v>2107.15</v>
      </c>
      <c r="B3918" s="70">
        <f t="shared" si="516"/>
        <v>52.001511969172597</v>
      </c>
      <c r="C3918" s="70">
        <f t="shared" si="520"/>
        <v>38.067159074528661</v>
      </c>
      <c r="D3918" s="70">
        <f t="shared" si="517"/>
        <v>36.151787909063025</v>
      </c>
      <c r="E3918" s="70">
        <f t="shared" si="519"/>
        <v>38.067159074528661</v>
      </c>
      <c r="G3918" s="70">
        <f t="shared" si="521"/>
        <v>0</v>
      </c>
      <c r="H3918" s="70">
        <f>SUM(G$2085:$G3918)/($A3918-273.15)</f>
        <v>0</v>
      </c>
      <c r="I3918" s="70">
        <f t="shared" si="522"/>
        <v>0</v>
      </c>
      <c r="J3918" s="70">
        <f t="shared" si="523"/>
        <v>0</v>
      </c>
      <c r="K3918" s="70">
        <f t="shared" si="524"/>
        <v>0</v>
      </c>
      <c r="M3918" s="70">
        <f t="shared" si="525"/>
        <v>0</v>
      </c>
      <c r="N3918" s="70">
        <f>SUM($M$2085:M3918)/($A3918-273.15)</f>
        <v>0</v>
      </c>
      <c r="O3918" s="70">
        <f t="shared" si="526"/>
        <v>0</v>
      </c>
      <c r="P3918" s="70">
        <f t="shared" si="527"/>
        <v>0</v>
      </c>
      <c r="Q3918" s="70">
        <f t="shared" si="528"/>
        <v>0</v>
      </c>
      <c r="S3918" s="8" t="e">
        <f t="shared" si="529"/>
        <v>#DIV/0!</v>
      </c>
      <c r="U3918" s="8">
        <f t="shared" si="518"/>
        <v>36.240546000828751</v>
      </c>
      <c r="V3918" s="8">
        <f t="shared" si="530"/>
        <v>0</v>
      </c>
      <c r="W3918" s="70">
        <f>SUM($V$2085:V3918)/($A3918-273.15)</f>
        <v>0</v>
      </c>
      <c r="X3918" s="70">
        <f t="shared" si="531"/>
        <v>0</v>
      </c>
      <c r="Y3918" s="70">
        <f t="shared" si="532"/>
        <v>0</v>
      </c>
    </row>
    <row r="3919" spans="1:25" s="8" customFormat="1" x14ac:dyDescent="0.25">
      <c r="A3919" s="70">
        <f t="shared" si="533"/>
        <v>2108.15</v>
      </c>
      <c r="B3919" s="70">
        <f t="shared" si="516"/>
        <v>52.007292603834046</v>
      </c>
      <c r="C3919" s="70">
        <f t="shared" si="520"/>
        <v>38.069787235592159</v>
      </c>
      <c r="D3919" s="70">
        <f t="shared" si="517"/>
        <v>36.1532172918876</v>
      </c>
      <c r="E3919" s="70">
        <f t="shared" si="519"/>
        <v>38.069787235592159</v>
      </c>
      <c r="G3919" s="70">
        <f t="shared" si="521"/>
        <v>0</v>
      </c>
      <c r="H3919" s="70">
        <f>SUM(G$2085:$G3919)/($A3919-273.15)</f>
        <v>0</v>
      </c>
      <c r="I3919" s="70">
        <f t="shared" si="522"/>
        <v>0</v>
      </c>
      <c r="J3919" s="70">
        <f t="shared" si="523"/>
        <v>0</v>
      </c>
      <c r="K3919" s="70">
        <f t="shared" si="524"/>
        <v>0</v>
      </c>
      <c r="M3919" s="70">
        <f t="shared" si="525"/>
        <v>0</v>
      </c>
      <c r="N3919" s="70">
        <f>SUM($M$2085:M3919)/($A3919-273.15)</f>
        <v>0</v>
      </c>
      <c r="O3919" s="70">
        <f t="shared" si="526"/>
        <v>0</v>
      </c>
      <c r="P3919" s="70">
        <f t="shared" si="527"/>
        <v>0</v>
      </c>
      <c r="Q3919" s="70">
        <f t="shared" si="528"/>
        <v>0</v>
      </c>
      <c r="S3919" s="8" t="e">
        <f t="shared" si="529"/>
        <v>#DIV/0!</v>
      </c>
      <c r="U3919" s="8">
        <f t="shared" si="518"/>
        <v>36.242016545981826</v>
      </c>
      <c r="V3919" s="8">
        <f t="shared" si="530"/>
        <v>0</v>
      </c>
      <c r="W3919" s="70">
        <f>SUM($V$2085:V3919)/($A3919-273.15)</f>
        <v>0</v>
      </c>
      <c r="X3919" s="70">
        <f t="shared" si="531"/>
        <v>0</v>
      </c>
      <c r="Y3919" s="70">
        <f t="shared" si="532"/>
        <v>0</v>
      </c>
    </row>
    <row r="3920" spans="1:25" s="8" customFormat="1" x14ac:dyDescent="0.25">
      <c r="A3920" s="70">
        <f t="shared" si="533"/>
        <v>2109.15</v>
      </c>
      <c r="B3920" s="70">
        <f t="shared" si="516"/>
        <v>52.013067404523447</v>
      </c>
      <c r="C3920" s="70">
        <f t="shared" si="520"/>
        <v>38.0724145398381</v>
      </c>
      <c r="D3920" s="70">
        <f t="shared" si="517"/>
        <v>36.154645010384826</v>
      </c>
      <c r="E3920" s="70">
        <f t="shared" si="519"/>
        <v>38.0724145398381</v>
      </c>
      <c r="G3920" s="70">
        <f t="shared" si="521"/>
        <v>0</v>
      </c>
      <c r="H3920" s="70">
        <f>SUM(G$2085:$G3920)/($A3920-273.15)</f>
        <v>0</v>
      </c>
      <c r="I3920" s="70">
        <f t="shared" si="522"/>
        <v>0</v>
      </c>
      <c r="J3920" s="70">
        <f t="shared" si="523"/>
        <v>0</v>
      </c>
      <c r="K3920" s="70">
        <f t="shared" si="524"/>
        <v>0</v>
      </c>
      <c r="M3920" s="70">
        <f t="shared" si="525"/>
        <v>0</v>
      </c>
      <c r="N3920" s="70">
        <f>SUM($M$2085:M3920)/($A3920-273.15)</f>
        <v>0</v>
      </c>
      <c r="O3920" s="70">
        <f t="shared" si="526"/>
        <v>0</v>
      </c>
      <c r="P3920" s="70">
        <f t="shared" si="527"/>
        <v>0</v>
      </c>
      <c r="Q3920" s="70">
        <f t="shared" si="528"/>
        <v>0</v>
      </c>
      <c r="S3920" s="8" t="e">
        <f t="shared" si="529"/>
        <v>#DIV/0!</v>
      </c>
      <c r="U3920" s="8">
        <f t="shared" si="518"/>
        <v>36.243486070414981</v>
      </c>
      <c r="V3920" s="8">
        <f t="shared" si="530"/>
        <v>0</v>
      </c>
      <c r="W3920" s="70">
        <f>SUM($V$2085:V3920)/($A3920-273.15)</f>
        <v>0</v>
      </c>
      <c r="X3920" s="70">
        <f t="shared" si="531"/>
        <v>0</v>
      </c>
      <c r="Y3920" s="70">
        <f t="shared" si="532"/>
        <v>0</v>
      </c>
    </row>
    <row r="3921" spans="1:25" s="8" customFormat="1" x14ac:dyDescent="0.25">
      <c r="A3921" s="70">
        <f t="shared" si="533"/>
        <v>2110.15</v>
      </c>
      <c r="B3921" s="70">
        <f t="shared" si="516"/>
        <v>52.018836381614818</v>
      </c>
      <c r="C3921" s="70">
        <f t="shared" si="520"/>
        <v>38.075040987431002</v>
      </c>
      <c r="D3921" s="70">
        <f t="shared" si="517"/>
        <v>36.156071067708837</v>
      </c>
      <c r="E3921" s="70">
        <f t="shared" si="519"/>
        <v>38.075040987431002</v>
      </c>
      <c r="G3921" s="70">
        <f t="shared" si="521"/>
        <v>0</v>
      </c>
      <c r="H3921" s="70">
        <f>SUM(G$2085:$G3921)/($A3921-273.15)</f>
        <v>0</v>
      </c>
      <c r="I3921" s="70">
        <f t="shared" si="522"/>
        <v>0</v>
      </c>
      <c r="J3921" s="70">
        <f t="shared" si="523"/>
        <v>0</v>
      </c>
      <c r="K3921" s="70">
        <f t="shared" si="524"/>
        <v>0</v>
      </c>
      <c r="M3921" s="70">
        <f t="shared" si="525"/>
        <v>0</v>
      </c>
      <c r="N3921" s="70">
        <f>SUM($M$2085:M3921)/($A3921-273.15)</f>
        <v>0</v>
      </c>
      <c r="O3921" s="70">
        <f t="shared" si="526"/>
        <v>0</v>
      </c>
      <c r="P3921" s="70">
        <f t="shared" si="527"/>
        <v>0</v>
      </c>
      <c r="Q3921" s="70">
        <f t="shared" si="528"/>
        <v>0</v>
      </c>
      <c r="S3921" s="8" t="e">
        <f t="shared" si="529"/>
        <v>#DIV/0!</v>
      </c>
      <c r="U3921" s="8">
        <f t="shared" si="518"/>
        <v>36.244954575183279</v>
      </c>
      <c r="V3921" s="8">
        <f t="shared" si="530"/>
        <v>0</v>
      </c>
      <c r="W3921" s="70">
        <f>SUM($V$2085:V3921)/($A3921-273.15)</f>
        <v>0</v>
      </c>
      <c r="X3921" s="70">
        <f t="shared" si="531"/>
        <v>0</v>
      </c>
      <c r="Y3921" s="70">
        <f t="shared" si="532"/>
        <v>0</v>
      </c>
    </row>
    <row r="3922" spans="1:25" s="8" customFormat="1" x14ac:dyDescent="0.25">
      <c r="A3922" s="70">
        <f t="shared" si="533"/>
        <v>2111.15</v>
      </c>
      <c r="B3922" s="70">
        <f t="shared" si="516"/>
        <v>52.024599545457576</v>
      </c>
      <c r="C3922" s="70">
        <f t="shared" si="520"/>
        <v>38.077666578535016</v>
      </c>
      <c r="D3922" s="70">
        <f t="shared" si="517"/>
        <v>36.157495467006328</v>
      </c>
      <c r="E3922" s="70">
        <f t="shared" si="519"/>
        <v>38.077666578535016</v>
      </c>
      <c r="G3922" s="70">
        <f t="shared" si="521"/>
        <v>0</v>
      </c>
      <c r="H3922" s="70">
        <f>SUM(G$2085:$G3922)/($A3922-273.15)</f>
        <v>0</v>
      </c>
      <c r="I3922" s="70">
        <f t="shared" si="522"/>
        <v>0</v>
      </c>
      <c r="J3922" s="70">
        <f t="shared" si="523"/>
        <v>0</v>
      </c>
      <c r="K3922" s="70">
        <f t="shared" si="524"/>
        <v>0</v>
      </c>
      <c r="M3922" s="70">
        <f t="shared" si="525"/>
        <v>0</v>
      </c>
      <c r="N3922" s="70">
        <f>SUM($M$2085:M3922)/($A3922-273.15)</f>
        <v>0</v>
      </c>
      <c r="O3922" s="70">
        <f t="shared" si="526"/>
        <v>0</v>
      </c>
      <c r="P3922" s="70">
        <f t="shared" si="527"/>
        <v>0</v>
      </c>
      <c r="Q3922" s="70">
        <f t="shared" si="528"/>
        <v>0</v>
      </c>
      <c r="S3922" s="8" t="e">
        <f t="shared" si="529"/>
        <v>#DIV/0!</v>
      </c>
      <c r="U3922" s="8">
        <f t="shared" si="518"/>
        <v>36.24642206133931</v>
      </c>
      <c r="V3922" s="8">
        <f t="shared" si="530"/>
        <v>0</v>
      </c>
      <c r="W3922" s="70">
        <f>SUM($V$2085:V3922)/($A3922-273.15)</f>
        <v>0</v>
      </c>
      <c r="X3922" s="70">
        <f t="shared" si="531"/>
        <v>0</v>
      </c>
      <c r="Y3922" s="70">
        <f t="shared" si="532"/>
        <v>0</v>
      </c>
    </row>
    <row r="3923" spans="1:25" s="8" customFormat="1" x14ac:dyDescent="0.25">
      <c r="A3923" s="70">
        <f t="shared" si="533"/>
        <v>2112.15</v>
      </c>
      <c r="B3923" s="70">
        <f t="shared" ref="B3923:B3986" si="534">51.191+(2.69/1000)*$A3923-(180.201*100000)/$A3923/$A3923-(0.18*0.000001)*$A3923*$A3923</f>
        <v>52.030356906376667</v>
      </c>
      <c r="C3923" s="70">
        <f t="shared" si="520"/>
        <v>38.080291313313886</v>
      </c>
      <c r="D3923" s="70">
        <f t="shared" ref="D3923:D3986" si="535">36.84+(0.259/1000)*$A3923-(54.789*100000)/$A3923/$A3923-(0*0.000001)*$A3923*$A3923</f>
        <v>36.158918211416527</v>
      </c>
      <c r="E3923" s="70">
        <f t="shared" si="519"/>
        <v>38.080291313313886</v>
      </c>
      <c r="G3923" s="70">
        <f t="shared" si="521"/>
        <v>0</v>
      </c>
      <c r="H3923" s="70">
        <f>SUM(G$2085:$G3923)/($A3923-273.15)</f>
        <v>0</v>
      </c>
      <c r="I3923" s="70">
        <f t="shared" si="522"/>
        <v>0</v>
      </c>
      <c r="J3923" s="70">
        <f t="shared" si="523"/>
        <v>0</v>
      </c>
      <c r="K3923" s="70">
        <f t="shared" si="524"/>
        <v>0</v>
      </c>
      <c r="M3923" s="70">
        <f t="shared" si="525"/>
        <v>0</v>
      </c>
      <c r="N3923" s="70">
        <f>SUM($M$2085:M3923)/($A3923-273.15)</f>
        <v>0</v>
      </c>
      <c r="O3923" s="70">
        <f t="shared" si="526"/>
        <v>0</v>
      </c>
      <c r="P3923" s="70">
        <f t="shared" si="527"/>
        <v>0</v>
      </c>
      <c r="Q3923" s="70">
        <f t="shared" si="528"/>
        <v>0</v>
      </c>
      <c r="S3923" s="8" t="e">
        <f t="shared" si="529"/>
        <v>#DIV/0!</v>
      </c>
      <c r="U3923" s="8">
        <f t="shared" si="518"/>
        <v>36.247888529933142</v>
      </c>
      <c r="V3923" s="8">
        <f t="shared" si="530"/>
        <v>0</v>
      </c>
      <c r="W3923" s="70">
        <f>SUM($V$2085:V3923)/($A3923-273.15)</f>
        <v>0</v>
      </c>
      <c r="X3923" s="70">
        <f t="shared" si="531"/>
        <v>0</v>
      </c>
      <c r="Y3923" s="70">
        <f t="shared" si="532"/>
        <v>0</v>
      </c>
    </row>
    <row r="3924" spans="1:25" s="8" customFormat="1" x14ac:dyDescent="0.25">
      <c r="A3924" s="70">
        <f t="shared" si="533"/>
        <v>2113.15</v>
      </c>
      <c r="B3924" s="70">
        <f t="shared" si="534"/>
        <v>52.036108474672638</v>
      </c>
      <c r="C3924" s="70">
        <f t="shared" si="520"/>
        <v>38.082915191930994</v>
      </c>
      <c r="D3924" s="70">
        <f t="shared" si="535"/>
        <v>36.16033930407125</v>
      </c>
      <c r="E3924" s="70">
        <f t="shared" si="519"/>
        <v>38.082915191930994</v>
      </c>
      <c r="G3924" s="70">
        <f t="shared" si="521"/>
        <v>0</v>
      </c>
      <c r="H3924" s="70">
        <f>SUM(G$2085:$G3924)/($A3924-273.15)</f>
        <v>0</v>
      </c>
      <c r="I3924" s="70">
        <f t="shared" si="522"/>
        <v>0</v>
      </c>
      <c r="J3924" s="70">
        <f t="shared" si="523"/>
        <v>0</v>
      </c>
      <c r="K3924" s="70">
        <f t="shared" si="524"/>
        <v>0</v>
      </c>
      <c r="M3924" s="70">
        <f t="shared" si="525"/>
        <v>0</v>
      </c>
      <c r="N3924" s="70">
        <f>SUM($M$2085:M3924)/($A3924-273.15)</f>
        <v>0</v>
      </c>
      <c r="O3924" s="70">
        <f t="shared" si="526"/>
        <v>0</v>
      </c>
      <c r="P3924" s="70">
        <f t="shared" si="527"/>
        <v>0</v>
      </c>
      <c r="Q3924" s="70">
        <f t="shared" si="528"/>
        <v>0</v>
      </c>
      <c r="S3924" s="8" t="e">
        <f t="shared" si="529"/>
        <v>#DIV/0!</v>
      </c>
      <c r="U3924" s="8">
        <f t="shared" si="518"/>
        <v>36.249353982012373</v>
      </c>
      <c r="V3924" s="8">
        <f t="shared" si="530"/>
        <v>0</v>
      </c>
      <c r="W3924" s="70">
        <f>SUM($V$2085:V3924)/($A3924-273.15)</f>
        <v>0</v>
      </c>
      <c r="X3924" s="70">
        <f t="shared" si="531"/>
        <v>0</v>
      </c>
      <c r="Y3924" s="70">
        <f t="shared" si="532"/>
        <v>0</v>
      </c>
    </row>
    <row r="3925" spans="1:25" s="8" customFormat="1" x14ac:dyDescent="0.25">
      <c r="A3925" s="70">
        <f t="shared" si="533"/>
        <v>2114.15</v>
      </c>
      <c r="B3925" s="70">
        <f t="shared" si="534"/>
        <v>52.041854260621619</v>
      </c>
      <c r="C3925" s="70">
        <f t="shared" si="520"/>
        <v>38.085538214549317</v>
      </c>
      <c r="D3925" s="70">
        <f t="shared" si="535"/>
        <v>36.16175874809489</v>
      </c>
      <c r="E3925" s="70">
        <f t="shared" si="519"/>
        <v>38.085538214549317</v>
      </c>
      <c r="G3925" s="70">
        <f t="shared" si="521"/>
        <v>0</v>
      </c>
      <c r="H3925" s="70">
        <f>SUM(G$2085:$G3925)/($A3925-273.15)</f>
        <v>0</v>
      </c>
      <c r="I3925" s="70">
        <f t="shared" si="522"/>
        <v>0</v>
      </c>
      <c r="J3925" s="70">
        <f t="shared" si="523"/>
        <v>0</v>
      </c>
      <c r="K3925" s="70">
        <f t="shared" si="524"/>
        <v>0</v>
      </c>
      <c r="M3925" s="70">
        <f t="shared" si="525"/>
        <v>0</v>
      </c>
      <c r="N3925" s="70">
        <f>SUM($M$2085:M3925)/($A3925-273.15)</f>
        <v>0</v>
      </c>
      <c r="O3925" s="70">
        <f t="shared" si="526"/>
        <v>0</v>
      </c>
      <c r="P3925" s="70">
        <f t="shared" si="527"/>
        <v>0</v>
      </c>
      <c r="Q3925" s="70">
        <f t="shared" si="528"/>
        <v>0</v>
      </c>
      <c r="S3925" s="8" t="e">
        <f t="shared" si="529"/>
        <v>#DIV/0!</v>
      </c>
      <c r="U3925" s="8">
        <f t="shared" si="518"/>
        <v>36.25081841862211</v>
      </c>
      <c r="V3925" s="8">
        <f t="shared" si="530"/>
        <v>0</v>
      </c>
      <c r="W3925" s="70">
        <f>SUM($V$2085:V3925)/($A3925-273.15)</f>
        <v>0</v>
      </c>
      <c r="X3925" s="70">
        <f t="shared" si="531"/>
        <v>0</v>
      </c>
      <c r="Y3925" s="70">
        <f t="shared" si="532"/>
        <v>0</v>
      </c>
    </row>
    <row r="3926" spans="1:25" s="8" customFormat="1" x14ac:dyDescent="0.25">
      <c r="A3926" s="70">
        <f t="shared" si="533"/>
        <v>2115.15</v>
      </c>
      <c r="B3926" s="70">
        <f t="shared" si="534"/>
        <v>52.047594274475507</v>
      </c>
      <c r="C3926" s="70">
        <f t="shared" si="520"/>
        <v>38.088160381331441</v>
      </c>
      <c r="D3926" s="70">
        <f t="shared" si="535"/>
        <v>36.163176546604483</v>
      </c>
      <c r="E3926" s="70">
        <f t="shared" si="519"/>
        <v>38.088160381331441</v>
      </c>
      <c r="G3926" s="70">
        <f t="shared" si="521"/>
        <v>0</v>
      </c>
      <c r="H3926" s="70">
        <f>SUM(G$2085:$G3926)/($A3926-273.15)</f>
        <v>0</v>
      </c>
      <c r="I3926" s="70">
        <f t="shared" si="522"/>
        <v>0</v>
      </c>
      <c r="J3926" s="70">
        <f t="shared" si="523"/>
        <v>0</v>
      </c>
      <c r="K3926" s="70">
        <f t="shared" si="524"/>
        <v>0</v>
      </c>
      <c r="M3926" s="70">
        <f t="shared" si="525"/>
        <v>0</v>
      </c>
      <c r="N3926" s="70">
        <f>SUM($M$2085:M3926)/($A3926-273.15)</f>
        <v>0</v>
      </c>
      <c r="O3926" s="70">
        <f t="shared" si="526"/>
        <v>0</v>
      </c>
      <c r="P3926" s="70">
        <f t="shared" si="527"/>
        <v>0</v>
      </c>
      <c r="Q3926" s="70">
        <f t="shared" si="528"/>
        <v>0</v>
      </c>
      <c r="S3926" s="8" t="e">
        <f t="shared" si="529"/>
        <v>#DIV/0!</v>
      </c>
      <c r="U3926" s="8">
        <f t="shared" si="518"/>
        <v>36.252281840805011</v>
      </c>
      <c r="V3926" s="8">
        <f t="shared" si="530"/>
        <v>0</v>
      </c>
      <c r="W3926" s="70">
        <f>SUM($V$2085:V3926)/($A3926-273.15)</f>
        <v>0</v>
      </c>
      <c r="X3926" s="70">
        <f t="shared" si="531"/>
        <v>0</v>
      </c>
      <c r="Y3926" s="70">
        <f t="shared" si="532"/>
        <v>0</v>
      </c>
    </row>
    <row r="3927" spans="1:25" s="8" customFormat="1" x14ac:dyDescent="0.25">
      <c r="A3927" s="70">
        <f t="shared" si="533"/>
        <v>2116.15</v>
      </c>
      <c r="B3927" s="70">
        <f t="shared" si="534"/>
        <v>52.053328526461961</v>
      </c>
      <c r="C3927" s="70">
        <f t="shared" si="520"/>
        <v>38.090781692439585</v>
      </c>
      <c r="D3927" s="70">
        <f t="shared" si="535"/>
        <v>36.164592702709676</v>
      </c>
      <c r="E3927" s="70">
        <f t="shared" si="519"/>
        <v>38.090781692439585</v>
      </c>
      <c r="G3927" s="70">
        <f t="shared" si="521"/>
        <v>0</v>
      </c>
      <c r="H3927" s="70">
        <f>SUM(G$2085:$G3927)/($A3927-273.15)</f>
        <v>0</v>
      </c>
      <c r="I3927" s="70">
        <f t="shared" si="522"/>
        <v>0</v>
      </c>
      <c r="J3927" s="70">
        <f t="shared" si="523"/>
        <v>0</v>
      </c>
      <c r="K3927" s="70">
        <f t="shared" si="524"/>
        <v>0</v>
      </c>
      <c r="M3927" s="70">
        <f t="shared" si="525"/>
        <v>0</v>
      </c>
      <c r="N3927" s="70">
        <f>SUM($M$2085:M3927)/($A3927-273.15)</f>
        <v>0</v>
      </c>
      <c r="O3927" s="70">
        <f t="shared" si="526"/>
        <v>0</v>
      </c>
      <c r="P3927" s="70">
        <f t="shared" si="527"/>
        <v>0</v>
      </c>
      <c r="Q3927" s="70">
        <f t="shared" si="528"/>
        <v>0</v>
      </c>
      <c r="S3927" s="8" t="e">
        <f t="shared" si="529"/>
        <v>#DIV/0!</v>
      </c>
      <c r="U3927" s="8">
        <f t="shared" si="518"/>
        <v>36.253744249601255</v>
      </c>
      <c r="V3927" s="8">
        <f t="shared" si="530"/>
        <v>0</v>
      </c>
      <c r="W3927" s="70">
        <f>SUM($V$2085:V3927)/($A3927-273.15)</f>
        <v>0</v>
      </c>
      <c r="X3927" s="70">
        <f t="shared" si="531"/>
        <v>0</v>
      </c>
      <c r="Y3927" s="70">
        <f t="shared" si="532"/>
        <v>0</v>
      </c>
    </row>
    <row r="3928" spans="1:25" s="8" customFormat="1" x14ac:dyDescent="0.25">
      <c r="A3928" s="70">
        <f t="shared" si="533"/>
        <v>2117.15</v>
      </c>
      <c r="B3928" s="70">
        <f t="shared" si="534"/>
        <v>52.059057026784473</v>
      </c>
      <c r="C3928" s="70">
        <f t="shared" si="520"/>
        <v>38.093402148035572</v>
      </c>
      <c r="D3928" s="70">
        <f t="shared" si="535"/>
        <v>36.166007219512778</v>
      </c>
      <c r="E3928" s="70">
        <f t="shared" si="519"/>
        <v>38.093402148035572</v>
      </c>
      <c r="G3928" s="70">
        <f t="shared" si="521"/>
        <v>0</v>
      </c>
      <c r="H3928" s="70">
        <f>SUM(G$2085:$G3928)/($A3928-273.15)</f>
        <v>0</v>
      </c>
      <c r="I3928" s="70">
        <f t="shared" si="522"/>
        <v>0</v>
      </c>
      <c r="J3928" s="70">
        <f t="shared" si="523"/>
        <v>0</v>
      </c>
      <c r="K3928" s="70">
        <f t="shared" si="524"/>
        <v>0</v>
      </c>
      <c r="M3928" s="70">
        <f t="shared" si="525"/>
        <v>0</v>
      </c>
      <c r="N3928" s="70">
        <f>SUM($M$2085:M3928)/($A3928-273.15)</f>
        <v>0</v>
      </c>
      <c r="O3928" s="70">
        <f t="shared" si="526"/>
        <v>0</v>
      </c>
      <c r="P3928" s="70">
        <f t="shared" si="527"/>
        <v>0</v>
      </c>
      <c r="Q3928" s="70">
        <f t="shared" si="528"/>
        <v>0</v>
      </c>
      <c r="S3928" s="8" t="e">
        <f t="shared" si="529"/>
        <v>#DIV/0!</v>
      </c>
      <c r="U3928" s="8">
        <f t="shared" si="518"/>
        <v>36.255205646048566</v>
      </c>
      <c r="V3928" s="8">
        <f t="shared" si="530"/>
        <v>0</v>
      </c>
      <c r="W3928" s="70">
        <f>SUM($V$2085:V3928)/($A3928-273.15)</f>
        <v>0</v>
      </c>
      <c r="X3928" s="70">
        <f t="shared" si="531"/>
        <v>0</v>
      </c>
      <c r="Y3928" s="70">
        <f t="shared" si="532"/>
        <v>0</v>
      </c>
    </row>
    <row r="3929" spans="1:25" s="8" customFormat="1" x14ac:dyDescent="0.25">
      <c r="A3929" s="70">
        <f t="shared" si="533"/>
        <v>2118.15</v>
      </c>
      <c r="B3929" s="70">
        <f t="shared" si="534"/>
        <v>52.064779785622505</v>
      </c>
      <c r="C3929" s="70">
        <f t="shared" si="520"/>
        <v>38.096021748280862</v>
      </c>
      <c r="D3929" s="70">
        <f t="shared" si="535"/>
        <v>36.167420100108799</v>
      </c>
      <c r="E3929" s="70">
        <f t="shared" si="519"/>
        <v>38.096021748280862</v>
      </c>
      <c r="G3929" s="70">
        <f t="shared" si="521"/>
        <v>0</v>
      </c>
      <c r="H3929" s="70">
        <f>SUM(G$2085:$G3929)/($A3929-273.15)</f>
        <v>0</v>
      </c>
      <c r="I3929" s="70">
        <f t="shared" si="522"/>
        <v>0</v>
      </c>
      <c r="J3929" s="70">
        <f t="shared" si="523"/>
        <v>0</v>
      </c>
      <c r="K3929" s="70">
        <f t="shared" si="524"/>
        <v>0</v>
      </c>
      <c r="M3929" s="70">
        <f t="shared" si="525"/>
        <v>0</v>
      </c>
      <c r="N3929" s="70">
        <f>SUM($M$2085:M3929)/($A3929-273.15)</f>
        <v>0</v>
      </c>
      <c r="O3929" s="70">
        <f t="shared" si="526"/>
        <v>0</v>
      </c>
      <c r="P3929" s="70">
        <f t="shared" si="527"/>
        <v>0</v>
      </c>
      <c r="Q3929" s="70">
        <f t="shared" si="528"/>
        <v>0</v>
      </c>
      <c r="S3929" s="8" t="e">
        <f t="shared" si="529"/>
        <v>#DIV/0!</v>
      </c>
      <c r="U3929" s="8">
        <f t="shared" si="518"/>
        <v>36.256666031182242</v>
      </c>
      <c r="V3929" s="8">
        <f t="shared" si="530"/>
        <v>0</v>
      </c>
      <c r="W3929" s="70">
        <f>SUM($V$2085:V3929)/($A3929-273.15)</f>
        <v>0</v>
      </c>
      <c r="X3929" s="70">
        <f t="shared" si="531"/>
        <v>0</v>
      </c>
      <c r="Y3929" s="70">
        <f t="shared" si="532"/>
        <v>0</v>
      </c>
    </row>
    <row r="3930" spans="1:25" s="8" customFormat="1" x14ac:dyDescent="0.25">
      <c r="A3930" s="70">
        <f t="shared" si="533"/>
        <v>2119.15</v>
      </c>
      <c r="B3930" s="70">
        <f t="shared" si="534"/>
        <v>52.07049681313147</v>
      </c>
      <c r="C3930" s="70">
        <f t="shared" si="520"/>
        <v>38.098640493336504</v>
      </c>
      <c r="D3930" s="70">
        <f t="shared" si="535"/>
        <v>36.168831347585417</v>
      </c>
      <c r="E3930" s="70">
        <f t="shared" si="519"/>
        <v>38.098640493336504</v>
      </c>
      <c r="G3930" s="70">
        <f t="shared" si="521"/>
        <v>0</v>
      </c>
      <c r="H3930" s="70">
        <f>SUM(G$2085:$G3930)/($A3930-273.15)</f>
        <v>0</v>
      </c>
      <c r="I3930" s="70">
        <f t="shared" si="522"/>
        <v>0</v>
      </c>
      <c r="J3930" s="70">
        <f t="shared" si="523"/>
        <v>0</v>
      </c>
      <c r="K3930" s="70">
        <f t="shared" si="524"/>
        <v>0</v>
      </c>
      <c r="M3930" s="70">
        <f t="shared" si="525"/>
        <v>0</v>
      </c>
      <c r="N3930" s="70">
        <f>SUM($M$2085:M3930)/($A3930-273.15)</f>
        <v>0</v>
      </c>
      <c r="O3930" s="70">
        <f t="shared" si="526"/>
        <v>0</v>
      </c>
      <c r="P3930" s="70">
        <f t="shared" si="527"/>
        <v>0</v>
      </c>
      <c r="Q3930" s="70">
        <f t="shared" si="528"/>
        <v>0</v>
      </c>
      <c r="S3930" s="8" t="e">
        <f t="shared" si="529"/>
        <v>#DIV/0!</v>
      </c>
      <c r="U3930" s="8">
        <f t="shared" si="518"/>
        <v>36.258125406035113</v>
      </c>
      <c r="V3930" s="8">
        <f t="shared" si="530"/>
        <v>0</v>
      </c>
      <c r="W3930" s="70">
        <f>SUM($V$2085:V3930)/($A3930-273.15)</f>
        <v>0</v>
      </c>
      <c r="X3930" s="70">
        <f t="shared" si="531"/>
        <v>0</v>
      </c>
      <c r="Y3930" s="70">
        <f t="shared" si="532"/>
        <v>0</v>
      </c>
    </row>
    <row r="3931" spans="1:25" s="8" customFormat="1" x14ac:dyDescent="0.25">
      <c r="A3931" s="70">
        <f t="shared" si="533"/>
        <v>2120.15</v>
      </c>
      <c r="B3931" s="70">
        <f t="shared" si="534"/>
        <v>52.076208119442839</v>
      </c>
      <c r="C3931" s="70">
        <f t="shared" si="520"/>
        <v>38.101258383363195</v>
      </c>
      <c r="D3931" s="70">
        <f t="shared" si="535"/>
        <v>36.170240965023055</v>
      </c>
      <c r="E3931" s="70">
        <f t="shared" si="519"/>
        <v>38.101258383363195</v>
      </c>
      <c r="G3931" s="70">
        <f t="shared" si="521"/>
        <v>0</v>
      </c>
      <c r="H3931" s="70">
        <f>SUM(G$2085:$G3931)/($A3931-273.15)</f>
        <v>0</v>
      </c>
      <c r="I3931" s="70">
        <f t="shared" si="522"/>
        <v>0</v>
      </c>
      <c r="J3931" s="70">
        <f t="shared" si="523"/>
        <v>0</v>
      </c>
      <c r="K3931" s="70">
        <f t="shared" si="524"/>
        <v>0</v>
      </c>
      <c r="M3931" s="70">
        <f t="shared" si="525"/>
        <v>0</v>
      </c>
      <c r="N3931" s="70">
        <f>SUM($M$2085:M3931)/($A3931-273.15)</f>
        <v>0</v>
      </c>
      <c r="O3931" s="70">
        <f t="shared" si="526"/>
        <v>0</v>
      </c>
      <c r="P3931" s="70">
        <f t="shared" si="527"/>
        <v>0</v>
      </c>
      <c r="Q3931" s="70">
        <f t="shared" si="528"/>
        <v>0</v>
      </c>
      <c r="S3931" s="8" t="e">
        <f t="shared" si="529"/>
        <v>#DIV/0!</v>
      </c>
      <c r="U3931" s="8">
        <f t="shared" si="518"/>
        <v>36.259583771637566</v>
      </c>
      <c r="V3931" s="8">
        <f t="shared" si="530"/>
        <v>0</v>
      </c>
      <c r="W3931" s="70">
        <f>SUM($V$2085:V3931)/($A3931-273.15)</f>
        <v>0</v>
      </c>
      <c r="X3931" s="70">
        <f t="shared" si="531"/>
        <v>0</v>
      </c>
      <c r="Y3931" s="70">
        <f t="shared" si="532"/>
        <v>0</v>
      </c>
    </row>
    <row r="3932" spans="1:25" s="8" customFormat="1" x14ac:dyDescent="0.25">
      <c r="A3932" s="70">
        <f t="shared" si="533"/>
        <v>2121.15</v>
      </c>
      <c r="B3932" s="70">
        <f t="shared" si="534"/>
        <v>52.081913714664203</v>
      </c>
      <c r="C3932" s="70">
        <f t="shared" si="520"/>
        <v>38.103875418521241</v>
      </c>
      <c r="D3932" s="70">
        <f t="shared" si="535"/>
        <v>36.171648955494859</v>
      </c>
      <c r="E3932" s="70">
        <f t="shared" si="519"/>
        <v>38.103875418521241</v>
      </c>
      <c r="G3932" s="70">
        <f t="shared" si="521"/>
        <v>0</v>
      </c>
      <c r="H3932" s="70">
        <f>SUM(G$2085:$G3932)/($A3932-273.15)</f>
        <v>0</v>
      </c>
      <c r="I3932" s="70">
        <f t="shared" si="522"/>
        <v>0</v>
      </c>
      <c r="J3932" s="70">
        <f t="shared" si="523"/>
        <v>0</v>
      </c>
      <c r="K3932" s="70">
        <f t="shared" si="524"/>
        <v>0</v>
      </c>
      <c r="M3932" s="70">
        <f t="shared" si="525"/>
        <v>0</v>
      </c>
      <c r="N3932" s="70">
        <f>SUM($M$2085:M3932)/($A3932-273.15)</f>
        <v>0</v>
      </c>
      <c r="O3932" s="70">
        <f t="shared" si="526"/>
        <v>0</v>
      </c>
      <c r="P3932" s="70">
        <f t="shared" si="527"/>
        <v>0</v>
      </c>
      <c r="Q3932" s="70">
        <f t="shared" si="528"/>
        <v>0</v>
      </c>
      <c r="S3932" s="8" t="e">
        <f t="shared" si="529"/>
        <v>#DIV/0!</v>
      </c>
      <c r="U3932" s="8">
        <f t="shared" si="518"/>
        <v>36.261041129017592</v>
      </c>
      <c r="V3932" s="8">
        <f t="shared" si="530"/>
        <v>0</v>
      </c>
      <c r="W3932" s="70">
        <f>SUM($V$2085:V3932)/($A3932-273.15)</f>
        <v>0</v>
      </c>
      <c r="X3932" s="70">
        <f t="shared" si="531"/>
        <v>0</v>
      </c>
      <c r="Y3932" s="70">
        <f t="shared" si="532"/>
        <v>0</v>
      </c>
    </row>
    <row r="3933" spans="1:25" s="8" customFormat="1" x14ac:dyDescent="0.25">
      <c r="A3933" s="70">
        <f t="shared" si="533"/>
        <v>2122.15</v>
      </c>
      <c r="B3933" s="70">
        <f t="shared" si="534"/>
        <v>52.087613608879366</v>
      </c>
      <c r="C3933" s="70">
        <f t="shared" si="520"/>
        <v>38.106491598970564</v>
      </c>
      <c r="D3933" s="70">
        <f t="shared" si="535"/>
        <v>36.173055322066745</v>
      </c>
      <c r="E3933" s="70">
        <f t="shared" si="519"/>
        <v>38.106491598970564</v>
      </c>
      <c r="G3933" s="70">
        <f t="shared" si="521"/>
        <v>0</v>
      </c>
      <c r="H3933" s="70">
        <f>SUM(G$2085:$G3933)/($A3933-273.15)</f>
        <v>0</v>
      </c>
      <c r="I3933" s="70">
        <f t="shared" si="522"/>
        <v>0</v>
      </c>
      <c r="J3933" s="70">
        <f t="shared" si="523"/>
        <v>0</v>
      </c>
      <c r="K3933" s="70">
        <f t="shared" si="524"/>
        <v>0</v>
      </c>
      <c r="M3933" s="70">
        <f t="shared" si="525"/>
        <v>0</v>
      </c>
      <c r="N3933" s="70">
        <f>SUM($M$2085:M3933)/($A3933-273.15)</f>
        <v>0</v>
      </c>
      <c r="O3933" s="70">
        <f t="shared" si="526"/>
        <v>0</v>
      </c>
      <c r="P3933" s="70">
        <f t="shared" si="527"/>
        <v>0</v>
      </c>
      <c r="Q3933" s="70">
        <f t="shared" si="528"/>
        <v>0</v>
      </c>
      <c r="S3933" s="8" t="e">
        <f t="shared" si="529"/>
        <v>#DIV/0!</v>
      </c>
      <c r="U3933" s="8">
        <f t="shared" si="518"/>
        <v>36.262497479200739</v>
      </c>
      <c r="V3933" s="8">
        <f t="shared" si="530"/>
        <v>0</v>
      </c>
      <c r="W3933" s="70">
        <f>SUM($V$2085:V3933)/($A3933-273.15)</f>
        <v>0</v>
      </c>
      <c r="X3933" s="70">
        <f t="shared" si="531"/>
        <v>0</v>
      </c>
      <c r="Y3933" s="70">
        <f t="shared" si="532"/>
        <v>0</v>
      </c>
    </row>
    <row r="3934" spans="1:25" s="8" customFormat="1" x14ac:dyDescent="0.25">
      <c r="A3934" s="70">
        <f t="shared" si="533"/>
        <v>2123.15</v>
      </c>
      <c r="B3934" s="70">
        <f t="shared" si="534"/>
        <v>52.09330781214836</v>
      </c>
      <c r="C3934" s="70">
        <f t="shared" si="520"/>
        <v>38.109106924870723</v>
      </c>
      <c r="D3934" s="70">
        <f t="shared" si="535"/>
        <v>36.174460067797405</v>
      </c>
      <c r="E3934" s="70">
        <f t="shared" si="519"/>
        <v>38.109106924870723</v>
      </c>
      <c r="G3934" s="70">
        <f t="shared" si="521"/>
        <v>0</v>
      </c>
      <c r="H3934" s="70">
        <f>SUM(G$2085:$G3934)/($A3934-273.15)</f>
        <v>0</v>
      </c>
      <c r="I3934" s="70">
        <f t="shared" si="522"/>
        <v>0</v>
      </c>
      <c r="J3934" s="70">
        <f t="shared" si="523"/>
        <v>0</v>
      </c>
      <c r="K3934" s="70">
        <f t="shared" si="524"/>
        <v>0</v>
      </c>
      <c r="M3934" s="70">
        <f t="shared" si="525"/>
        <v>0</v>
      </c>
      <c r="N3934" s="70">
        <f>SUM($M$2085:M3934)/($A3934-273.15)</f>
        <v>0</v>
      </c>
      <c r="O3934" s="70">
        <f t="shared" si="526"/>
        <v>0</v>
      </c>
      <c r="P3934" s="70">
        <f t="shared" si="527"/>
        <v>0</v>
      </c>
      <c r="Q3934" s="70">
        <f t="shared" si="528"/>
        <v>0</v>
      </c>
      <c r="S3934" s="8" t="e">
        <f t="shared" si="529"/>
        <v>#DIV/0!</v>
      </c>
      <c r="U3934" s="8">
        <f t="shared" si="518"/>
        <v>36.263952823210147</v>
      </c>
      <c r="V3934" s="8">
        <f t="shared" si="530"/>
        <v>0</v>
      </c>
      <c r="W3934" s="70">
        <f>SUM($V$2085:V3934)/($A3934-273.15)</f>
        <v>0</v>
      </c>
      <c r="X3934" s="70">
        <f t="shared" si="531"/>
        <v>0</v>
      </c>
      <c r="Y3934" s="70">
        <f t="shared" si="532"/>
        <v>0</v>
      </c>
    </row>
    <row r="3935" spans="1:25" s="8" customFormat="1" x14ac:dyDescent="0.25">
      <c r="A3935" s="70">
        <f t="shared" si="533"/>
        <v>2124.15</v>
      </c>
      <c r="B3935" s="70">
        <f t="shared" si="534"/>
        <v>52.098996334507575</v>
      </c>
      <c r="C3935" s="70">
        <f t="shared" si="520"/>
        <v>38.111721396380887</v>
      </c>
      <c r="D3935" s="70">
        <f t="shared" si="535"/>
        <v>36.175863195738344</v>
      </c>
      <c r="E3935" s="70">
        <f t="shared" si="519"/>
        <v>38.111721396380887</v>
      </c>
      <c r="G3935" s="70">
        <f t="shared" si="521"/>
        <v>0</v>
      </c>
      <c r="H3935" s="70">
        <f>SUM(G$2085:$G3935)/($A3935-273.15)</f>
        <v>0</v>
      </c>
      <c r="I3935" s="70">
        <f t="shared" si="522"/>
        <v>0</v>
      </c>
      <c r="J3935" s="70">
        <f t="shared" si="523"/>
        <v>0</v>
      </c>
      <c r="K3935" s="70">
        <f t="shared" si="524"/>
        <v>0</v>
      </c>
      <c r="M3935" s="70">
        <f t="shared" si="525"/>
        <v>0</v>
      </c>
      <c r="N3935" s="70">
        <f>SUM($M$2085:M3935)/($A3935-273.15)</f>
        <v>0</v>
      </c>
      <c r="O3935" s="70">
        <f t="shared" si="526"/>
        <v>0</v>
      </c>
      <c r="P3935" s="70">
        <f t="shared" si="527"/>
        <v>0</v>
      </c>
      <c r="Q3935" s="70">
        <f t="shared" si="528"/>
        <v>0</v>
      </c>
      <c r="S3935" s="8" t="e">
        <f t="shared" si="529"/>
        <v>#DIV/0!</v>
      </c>
      <c r="U3935" s="8">
        <f t="shared" si="518"/>
        <v>36.265407162066545</v>
      </c>
      <c r="V3935" s="8">
        <f t="shared" si="530"/>
        <v>0</v>
      </c>
      <c r="W3935" s="70">
        <f>SUM($V$2085:V3935)/($A3935-273.15)</f>
        <v>0</v>
      </c>
      <c r="X3935" s="70">
        <f t="shared" si="531"/>
        <v>0</v>
      </c>
      <c r="Y3935" s="70">
        <f t="shared" si="532"/>
        <v>0</v>
      </c>
    </row>
    <row r="3936" spans="1:25" s="8" customFormat="1" x14ac:dyDescent="0.25">
      <c r="A3936" s="70">
        <f t="shared" si="533"/>
        <v>2125.15</v>
      </c>
      <c r="B3936" s="70">
        <f t="shared" si="534"/>
        <v>52.104679185969772</v>
      </c>
      <c r="C3936" s="70">
        <f t="shared" si="520"/>
        <v>38.114335013659876</v>
      </c>
      <c r="D3936" s="70">
        <f t="shared" si="535"/>
        <v>36.177264708933876</v>
      </c>
      <c r="E3936" s="70">
        <f t="shared" si="519"/>
        <v>38.114335013659876</v>
      </c>
      <c r="G3936" s="70">
        <f t="shared" si="521"/>
        <v>0</v>
      </c>
      <c r="H3936" s="70">
        <f>SUM(G$2085:$G3936)/($A3936-273.15)</f>
        <v>0</v>
      </c>
      <c r="I3936" s="70">
        <f t="shared" si="522"/>
        <v>0</v>
      </c>
      <c r="J3936" s="70">
        <f t="shared" si="523"/>
        <v>0</v>
      </c>
      <c r="K3936" s="70">
        <f t="shared" si="524"/>
        <v>0</v>
      </c>
      <c r="M3936" s="70">
        <f t="shared" si="525"/>
        <v>0</v>
      </c>
      <c r="N3936" s="70">
        <f>SUM($M$2085:M3936)/($A3936-273.15)</f>
        <v>0</v>
      </c>
      <c r="O3936" s="70">
        <f t="shared" si="526"/>
        <v>0</v>
      </c>
      <c r="P3936" s="70">
        <f t="shared" si="527"/>
        <v>0</v>
      </c>
      <c r="Q3936" s="70">
        <f t="shared" si="528"/>
        <v>0</v>
      </c>
      <c r="S3936" s="8" t="e">
        <f t="shared" si="529"/>
        <v>#DIV/0!</v>
      </c>
      <c r="U3936" s="8">
        <f t="shared" si="518"/>
        <v>36.266860496788269</v>
      </c>
      <c r="V3936" s="8">
        <f t="shared" si="530"/>
        <v>0</v>
      </c>
      <c r="W3936" s="70">
        <f>SUM($V$2085:V3936)/($A3936-273.15)</f>
        <v>0</v>
      </c>
      <c r="X3936" s="70">
        <f t="shared" si="531"/>
        <v>0</v>
      </c>
      <c r="Y3936" s="70">
        <f t="shared" si="532"/>
        <v>0</v>
      </c>
    </row>
    <row r="3937" spans="1:25" s="8" customFormat="1" x14ac:dyDescent="0.25">
      <c r="A3937" s="70">
        <f t="shared" si="533"/>
        <v>2126.15</v>
      </c>
      <c r="B3937" s="70">
        <f t="shared" si="534"/>
        <v>52.110356376524187</v>
      </c>
      <c r="C3937" s="70">
        <f t="shared" si="520"/>
        <v>38.116947776866105</v>
      </c>
      <c r="D3937" s="70">
        <f t="shared" si="535"/>
        <v>36.178664610421173</v>
      </c>
      <c r="E3937" s="70">
        <f t="shared" si="519"/>
        <v>38.116947776866105</v>
      </c>
      <c r="G3937" s="70">
        <f t="shared" si="521"/>
        <v>0</v>
      </c>
      <c r="H3937" s="70">
        <f>SUM(G$2085:$G3937)/($A3937-273.15)</f>
        <v>0</v>
      </c>
      <c r="I3937" s="70">
        <f t="shared" si="522"/>
        <v>0</v>
      </c>
      <c r="J3937" s="70">
        <f t="shared" si="523"/>
        <v>0</v>
      </c>
      <c r="K3937" s="70">
        <f t="shared" si="524"/>
        <v>0</v>
      </c>
      <c r="M3937" s="70">
        <f t="shared" si="525"/>
        <v>0</v>
      </c>
      <c r="N3937" s="70">
        <f>SUM($M$2085:M3937)/($A3937-273.15)</f>
        <v>0</v>
      </c>
      <c r="O3937" s="70">
        <f t="shared" si="526"/>
        <v>0</v>
      </c>
      <c r="P3937" s="70">
        <f t="shared" si="527"/>
        <v>0</v>
      </c>
      <c r="Q3937" s="70">
        <f t="shared" si="528"/>
        <v>0</v>
      </c>
      <c r="S3937" s="8" t="e">
        <f t="shared" si="529"/>
        <v>#DIV/0!</v>
      </c>
      <c r="U3937" s="8">
        <f t="shared" ref="U3937:U4000" si="536">33.349+(2.057/1000)*$A3937-(18.327*100000)/$A3937/$A3937-(0.232*0.000001)*$A3937*$A3937</f>
        <v>36.268312828391238</v>
      </c>
      <c r="V3937" s="8">
        <f t="shared" si="530"/>
        <v>0</v>
      </c>
      <c r="W3937" s="70">
        <f>SUM($V$2085:V3937)/($A3937-273.15)</f>
        <v>0</v>
      </c>
      <c r="X3937" s="70">
        <f t="shared" si="531"/>
        <v>0</v>
      </c>
      <c r="Y3937" s="70">
        <f t="shared" si="532"/>
        <v>0</v>
      </c>
    </row>
    <row r="3938" spans="1:25" s="8" customFormat="1" x14ac:dyDescent="0.25">
      <c r="A3938" s="70">
        <f t="shared" si="533"/>
        <v>2127.15</v>
      </c>
      <c r="B3938" s="70">
        <f t="shared" si="534"/>
        <v>52.116027916136552</v>
      </c>
      <c r="C3938" s="70">
        <f t="shared" si="520"/>
        <v>38.119559686157636</v>
      </c>
      <c r="D3938" s="70">
        <f t="shared" si="535"/>
        <v>36.180062903230244</v>
      </c>
      <c r="E3938" s="70">
        <f t="shared" si="519"/>
        <v>38.119559686157636</v>
      </c>
      <c r="G3938" s="70">
        <f t="shared" si="521"/>
        <v>0</v>
      </c>
      <c r="H3938" s="70">
        <f>SUM(G$2085:$G3938)/($A3938-273.15)</f>
        <v>0</v>
      </c>
      <c r="I3938" s="70">
        <f t="shared" si="522"/>
        <v>0</v>
      </c>
      <c r="J3938" s="70">
        <f t="shared" si="523"/>
        <v>0</v>
      </c>
      <c r="K3938" s="70">
        <f t="shared" si="524"/>
        <v>0</v>
      </c>
      <c r="M3938" s="70">
        <f t="shared" si="525"/>
        <v>0</v>
      </c>
      <c r="N3938" s="70">
        <f>SUM($M$2085:M3938)/($A3938-273.15)</f>
        <v>0</v>
      </c>
      <c r="O3938" s="70">
        <f t="shared" si="526"/>
        <v>0</v>
      </c>
      <c r="P3938" s="70">
        <f t="shared" si="527"/>
        <v>0</v>
      </c>
      <c r="Q3938" s="70">
        <f t="shared" si="528"/>
        <v>0</v>
      </c>
      <c r="S3938" s="8" t="e">
        <f t="shared" si="529"/>
        <v>#DIV/0!</v>
      </c>
      <c r="U3938" s="8">
        <f t="shared" si="536"/>
        <v>36.269764157889014</v>
      </c>
      <c r="V3938" s="8">
        <f t="shared" si="530"/>
        <v>0</v>
      </c>
      <c r="W3938" s="70">
        <f>SUM($V$2085:V3938)/($A3938-273.15)</f>
        <v>0</v>
      </c>
      <c r="X3938" s="70">
        <f t="shared" si="531"/>
        <v>0</v>
      </c>
      <c r="Y3938" s="70">
        <f t="shared" si="532"/>
        <v>0</v>
      </c>
    </row>
    <row r="3939" spans="1:25" s="8" customFormat="1" x14ac:dyDescent="0.25">
      <c r="A3939" s="70">
        <f t="shared" si="533"/>
        <v>2128.15</v>
      </c>
      <c r="B3939" s="70">
        <f t="shared" si="534"/>
        <v>52.121693814749229</v>
      </c>
      <c r="C3939" s="70">
        <f t="shared" si="520"/>
        <v>38.122170741692166</v>
      </c>
      <c r="D3939" s="70">
        <f t="shared" si="535"/>
        <v>36.181459590384009</v>
      </c>
      <c r="E3939" s="70">
        <f t="shared" si="519"/>
        <v>38.122170741692166</v>
      </c>
      <c r="G3939" s="70">
        <f t="shared" si="521"/>
        <v>0</v>
      </c>
      <c r="H3939" s="70">
        <f>SUM(G$2085:$G3939)/($A3939-273.15)</f>
        <v>0</v>
      </c>
      <c r="I3939" s="70">
        <f t="shared" si="522"/>
        <v>0</v>
      </c>
      <c r="J3939" s="70">
        <f t="shared" si="523"/>
        <v>0</v>
      </c>
      <c r="K3939" s="70">
        <f t="shared" si="524"/>
        <v>0</v>
      </c>
      <c r="M3939" s="70">
        <f t="shared" si="525"/>
        <v>0</v>
      </c>
      <c r="N3939" s="70">
        <f>SUM($M$2085:M3939)/($A3939-273.15)</f>
        <v>0</v>
      </c>
      <c r="O3939" s="70">
        <f t="shared" si="526"/>
        <v>0</v>
      </c>
      <c r="P3939" s="70">
        <f t="shared" si="527"/>
        <v>0</v>
      </c>
      <c r="Q3939" s="70">
        <f t="shared" si="528"/>
        <v>0</v>
      </c>
      <c r="S3939" s="8" t="e">
        <f t="shared" si="529"/>
        <v>#DIV/0!</v>
      </c>
      <c r="U3939" s="8">
        <f t="shared" si="536"/>
        <v>36.271214486292756</v>
      </c>
      <c r="V3939" s="8">
        <f t="shared" si="530"/>
        <v>0</v>
      </c>
      <c r="W3939" s="70">
        <f>SUM($V$2085:V3939)/($A3939-273.15)</f>
        <v>0</v>
      </c>
      <c r="X3939" s="70">
        <f t="shared" si="531"/>
        <v>0</v>
      </c>
      <c r="Y3939" s="70">
        <f t="shared" si="532"/>
        <v>0</v>
      </c>
    </row>
    <row r="3940" spans="1:25" s="8" customFormat="1" x14ac:dyDescent="0.25">
      <c r="A3940" s="70">
        <f t="shared" si="533"/>
        <v>2129.15</v>
      </c>
      <c r="B3940" s="70">
        <f t="shared" si="534"/>
        <v>52.127354082281187</v>
      </c>
      <c r="C3940" s="70">
        <f t="shared" si="520"/>
        <v>38.124780943626988</v>
      </c>
      <c r="D3940" s="70">
        <f t="shared" si="535"/>
        <v>36.182854674898273</v>
      </c>
      <c r="E3940" s="70">
        <f t="shared" si="519"/>
        <v>38.124780943626988</v>
      </c>
      <c r="G3940" s="70">
        <f t="shared" si="521"/>
        <v>0</v>
      </c>
      <c r="H3940" s="70">
        <f>SUM(G$2085:$G3940)/($A3940-273.15)</f>
        <v>0</v>
      </c>
      <c r="I3940" s="70">
        <f t="shared" si="522"/>
        <v>0</v>
      </c>
      <c r="J3940" s="70">
        <f t="shared" si="523"/>
        <v>0</v>
      </c>
      <c r="K3940" s="70">
        <f t="shared" si="524"/>
        <v>0</v>
      </c>
      <c r="M3940" s="70">
        <f t="shared" si="525"/>
        <v>0</v>
      </c>
      <c r="N3940" s="70">
        <f>SUM($M$2085:M3940)/($A3940-273.15)</f>
        <v>0</v>
      </c>
      <c r="O3940" s="70">
        <f t="shared" si="526"/>
        <v>0</v>
      </c>
      <c r="P3940" s="70">
        <f t="shared" si="527"/>
        <v>0</v>
      </c>
      <c r="Q3940" s="70">
        <f t="shared" si="528"/>
        <v>0</v>
      </c>
      <c r="S3940" s="8" t="e">
        <f t="shared" si="529"/>
        <v>#DIV/0!</v>
      </c>
      <c r="U3940" s="8">
        <f t="shared" si="536"/>
        <v>36.272663814611256</v>
      </c>
      <c r="V3940" s="8">
        <f t="shared" si="530"/>
        <v>0</v>
      </c>
      <c r="W3940" s="70">
        <f>SUM($V$2085:V3940)/($A3940-273.15)</f>
        <v>0</v>
      </c>
      <c r="X3940" s="70">
        <f t="shared" si="531"/>
        <v>0</v>
      </c>
      <c r="Y3940" s="70">
        <f t="shared" si="532"/>
        <v>0</v>
      </c>
    </row>
    <row r="3941" spans="1:25" s="8" customFormat="1" x14ac:dyDescent="0.25">
      <c r="A3941" s="70">
        <f t="shared" si="533"/>
        <v>2130.15</v>
      </c>
      <c r="B3941" s="70">
        <f t="shared" si="534"/>
        <v>52.133008728628184</v>
      </c>
      <c r="C3941" s="70">
        <f t="shared" si="520"/>
        <v>38.127390292119067</v>
      </c>
      <c r="D3941" s="70">
        <f t="shared" si="535"/>
        <v>36.184248159781774</v>
      </c>
      <c r="E3941" s="70">
        <f t="shared" ref="E3941:E4004" si="537">31.012+(4.19/1000)*$A3941-(2.858*100000)/$A3941/$A3941-(0.385*0.000001)*$A3941*$A3941</f>
        <v>38.127390292119067</v>
      </c>
      <c r="G3941" s="70">
        <f t="shared" si="521"/>
        <v>0</v>
      </c>
      <c r="H3941" s="70">
        <f>SUM(G$2085:$G3941)/($A3941-273.15)</f>
        <v>0</v>
      </c>
      <c r="I3941" s="70">
        <f t="shared" si="522"/>
        <v>0</v>
      </c>
      <c r="J3941" s="70">
        <f t="shared" si="523"/>
        <v>0</v>
      </c>
      <c r="K3941" s="70">
        <f t="shared" si="524"/>
        <v>0</v>
      </c>
      <c r="M3941" s="70">
        <f t="shared" si="525"/>
        <v>0</v>
      </c>
      <c r="N3941" s="70">
        <f>SUM($M$2085:M3941)/($A3941-273.15)</f>
        <v>0</v>
      </c>
      <c r="O3941" s="70">
        <f t="shared" si="526"/>
        <v>0</v>
      </c>
      <c r="P3941" s="70">
        <f t="shared" si="527"/>
        <v>0</v>
      </c>
      <c r="Q3941" s="70">
        <f t="shared" si="528"/>
        <v>0</v>
      </c>
      <c r="S3941" s="8" t="e">
        <f t="shared" si="529"/>
        <v>#DIV/0!</v>
      </c>
      <c r="U3941" s="8">
        <f t="shared" si="536"/>
        <v>36.274112143850957</v>
      </c>
      <c r="V3941" s="8">
        <f t="shared" si="530"/>
        <v>0</v>
      </c>
      <c r="W3941" s="70">
        <f>SUM($V$2085:V3941)/($A3941-273.15)</f>
        <v>0</v>
      </c>
      <c r="X3941" s="70">
        <f t="shared" si="531"/>
        <v>0</v>
      </c>
      <c r="Y3941" s="70">
        <f t="shared" si="532"/>
        <v>0</v>
      </c>
    </row>
    <row r="3942" spans="1:25" s="8" customFormat="1" x14ac:dyDescent="0.25">
      <c r="A3942" s="70">
        <f t="shared" si="533"/>
        <v>2131.15</v>
      </c>
      <c r="B3942" s="70">
        <f t="shared" si="534"/>
        <v>52.138657763662714</v>
      </c>
      <c r="C3942" s="70">
        <f t="shared" ref="C3942:C4005" si="538">31.012+(4.19/1000)*$A3942-(2.858*100000)/$A3942/$A3942-(0.385*0.000001)*$A3942*$A3942</f>
        <v>38.129998787324979</v>
      </c>
      <c r="D3942" s="70">
        <f t="shared" si="535"/>
        <v>36.185640048036177</v>
      </c>
      <c r="E3942" s="70">
        <f t="shared" si="537"/>
        <v>38.129998787324979</v>
      </c>
      <c r="G3942" s="70">
        <f t="shared" ref="G3942:G4005" si="539">($I$2039*$B3942+$I$2040*$C3942+$I$2041*$D3942)</f>
        <v>0</v>
      </c>
      <c r="H3942" s="70">
        <f>SUM(G$2085:$G3942)/($A3942-273.15)</f>
        <v>0</v>
      </c>
      <c r="I3942" s="70">
        <f t="shared" ref="I3942:I4005" si="540">H3942*($A3942-273.15)*0.000001</f>
        <v>0</v>
      </c>
      <c r="J3942" s="70">
        <f t="shared" ref="J3942:J4005" si="541">$N$2039-I3942</f>
        <v>0</v>
      </c>
      <c r="K3942" s="70">
        <f t="shared" ref="K3942:K4005" si="542">IF(AND(J3942&gt;0,J3943&lt;0),A3942-273.15,0)</f>
        <v>0</v>
      </c>
      <c r="M3942" s="70">
        <f t="shared" ref="M3942:M4005" si="543">($K$2050*$B3942+$K$2049*$C3942+$K$2048*$D3942+$K$2047*$E3942)</f>
        <v>0</v>
      </c>
      <c r="N3942" s="70">
        <f>SUM($M$2085:M3942)/($A3942-273.15)</f>
        <v>0</v>
      </c>
      <c r="O3942" s="70">
        <f t="shared" ref="O3942:O4005" si="544">N3942*($A3942-273.15)*0.000001</f>
        <v>0</v>
      </c>
      <c r="P3942" s="70">
        <f t="shared" ref="P3942:P4005" si="545">$N$2039-O3942</f>
        <v>0</v>
      </c>
      <c r="Q3942" s="70">
        <f t="shared" ref="Q3942:Q4005" si="546">IF(AND(P3942&gt;0,P3943&lt;0),A3942-273.15,0)</f>
        <v>0</v>
      </c>
      <c r="S3942" s="8" t="e">
        <f t="shared" ref="S3942:S4005" si="547">IF($P$2050-$A3942=0,$O3942,0)</f>
        <v>#DIV/0!</v>
      </c>
      <c r="U3942" s="8">
        <f t="shared" si="536"/>
        <v>36.275559475015896</v>
      </c>
      <c r="V3942" s="8">
        <f t="shared" ref="V3942:V4005" si="548">($L$2071*$B3942+$L$2072*$C3942+$L$2070*$D3942+$L$2073*$U3942)</f>
        <v>0</v>
      </c>
      <c r="W3942" s="70">
        <f>SUM($V$2085:V3942)/($A3942-273.15)</f>
        <v>0</v>
      </c>
      <c r="X3942" s="70">
        <f t="shared" ref="X3942:X4005" si="549">W3942*($A3942-273.15)*0.000001</f>
        <v>0</v>
      </c>
      <c r="Y3942" s="70">
        <f t="shared" ref="Y3942:Y4005" si="550">$N$2039-X3942</f>
        <v>0</v>
      </c>
    </row>
    <row r="3943" spans="1:25" s="8" customFormat="1" x14ac:dyDescent="0.25">
      <c r="A3943" s="70">
        <f t="shared" ref="A3943:A4006" si="551">A3942+1</f>
        <v>2132.15</v>
      </c>
      <c r="B3943" s="70">
        <f t="shared" si="534"/>
        <v>52.144301197234135</v>
      </c>
      <c r="C3943" s="70">
        <f t="shared" si="538"/>
        <v>38.13260642940093</v>
      </c>
      <c r="D3943" s="70">
        <f t="shared" si="535"/>
        <v>36.187030342656136</v>
      </c>
      <c r="E3943" s="70">
        <f t="shared" si="537"/>
        <v>38.13260642940093</v>
      </c>
      <c r="G3943" s="70">
        <f t="shared" si="539"/>
        <v>0</v>
      </c>
      <c r="H3943" s="70">
        <f>SUM(G$2085:$G3943)/($A3943-273.15)</f>
        <v>0</v>
      </c>
      <c r="I3943" s="70">
        <f t="shared" si="540"/>
        <v>0</v>
      </c>
      <c r="J3943" s="70">
        <f t="shared" si="541"/>
        <v>0</v>
      </c>
      <c r="K3943" s="70">
        <f t="shared" si="542"/>
        <v>0</v>
      </c>
      <c r="M3943" s="70">
        <f t="shared" si="543"/>
        <v>0</v>
      </c>
      <c r="N3943" s="70">
        <f>SUM($M$2085:M3943)/($A3943-273.15)</f>
        <v>0</v>
      </c>
      <c r="O3943" s="70">
        <f t="shared" si="544"/>
        <v>0</v>
      </c>
      <c r="P3943" s="70">
        <f t="shared" si="545"/>
        <v>0</v>
      </c>
      <c r="Q3943" s="70">
        <f t="shared" si="546"/>
        <v>0</v>
      </c>
      <c r="S3943" s="8" t="e">
        <f t="shared" si="547"/>
        <v>#DIV/0!</v>
      </c>
      <c r="U3943" s="8">
        <f t="shared" si="536"/>
        <v>36.277005809107798</v>
      </c>
      <c r="V3943" s="8">
        <f t="shared" si="548"/>
        <v>0</v>
      </c>
      <c r="W3943" s="70">
        <f>SUM($V$2085:V3943)/($A3943-273.15)</f>
        <v>0</v>
      </c>
      <c r="X3943" s="70">
        <f t="shared" si="549"/>
        <v>0</v>
      </c>
      <c r="Y3943" s="70">
        <f t="shared" si="550"/>
        <v>0</v>
      </c>
    </row>
    <row r="3944" spans="1:25" s="8" customFormat="1" x14ac:dyDescent="0.25">
      <c r="A3944" s="70">
        <f t="shared" si="551"/>
        <v>2133.15</v>
      </c>
      <c r="B3944" s="70">
        <f t="shared" si="534"/>
        <v>52.149939039168743</v>
      </c>
      <c r="C3944" s="70">
        <f t="shared" si="538"/>
        <v>38.13521321850277</v>
      </c>
      <c r="D3944" s="70">
        <f t="shared" si="535"/>
        <v>36.188419046629257</v>
      </c>
      <c r="E3944" s="70">
        <f t="shared" si="537"/>
        <v>38.13521321850277</v>
      </c>
      <c r="G3944" s="70">
        <f t="shared" si="539"/>
        <v>0</v>
      </c>
      <c r="H3944" s="70">
        <f>SUM(G$2085:$G3944)/($A3944-273.15)</f>
        <v>0</v>
      </c>
      <c r="I3944" s="70">
        <f t="shared" si="540"/>
        <v>0</v>
      </c>
      <c r="J3944" s="70">
        <f t="shared" si="541"/>
        <v>0</v>
      </c>
      <c r="K3944" s="70">
        <f t="shared" si="542"/>
        <v>0</v>
      </c>
      <c r="M3944" s="70">
        <f t="shared" si="543"/>
        <v>0</v>
      </c>
      <c r="N3944" s="70">
        <f>SUM($M$2085:M3944)/($A3944-273.15)</f>
        <v>0</v>
      </c>
      <c r="O3944" s="70">
        <f t="shared" si="544"/>
        <v>0</v>
      </c>
      <c r="P3944" s="70">
        <f t="shared" si="545"/>
        <v>0</v>
      </c>
      <c r="Q3944" s="70">
        <f t="shared" si="546"/>
        <v>0</v>
      </c>
      <c r="S3944" s="8" t="e">
        <f t="shared" si="547"/>
        <v>#DIV/0!</v>
      </c>
      <c r="U3944" s="8">
        <f t="shared" si="536"/>
        <v>36.278451147126034</v>
      </c>
      <c r="V3944" s="8">
        <f t="shared" si="548"/>
        <v>0</v>
      </c>
      <c r="W3944" s="70">
        <f>SUM($V$2085:V3944)/($A3944-273.15)</f>
        <v>0</v>
      </c>
      <c r="X3944" s="70">
        <f t="shared" si="549"/>
        <v>0</v>
      </c>
      <c r="Y3944" s="70">
        <f t="shared" si="550"/>
        <v>0</v>
      </c>
    </row>
    <row r="3945" spans="1:25" s="8" customFormat="1" x14ac:dyDescent="0.25">
      <c r="A3945" s="70">
        <f t="shared" si="551"/>
        <v>2134.15</v>
      </c>
      <c r="B3945" s="70">
        <f t="shared" si="534"/>
        <v>52.155571299269795</v>
      </c>
      <c r="C3945" s="70">
        <f t="shared" si="538"/>
        <v>38.137819154785973</v>
      </c>
      <c r="D3945" s="70">
        <f t="shared" si="535"/>
        <v>36.189806162936186</v>
      </c>
      <c r="E3945" s="70">
        <f t="shared" si="537"/>
        <v>38.137819154785973</v>
      </c>
      <c r="G3945" s="70">
        <f t="shared" si="539"/>
        <v>0</v>
      </c>
      <c r="H3945" s="70">
        <f>SUM(G$2085:$G3945)/($A3945-273.15)</f>
        <v>0</v>
      </c>
      <c r="I3945" s="70">
        <f t="shared" si="540"/>
        <v>0</v>
      </c>
      <c r="J3945" s="70">
        <f t="shared" si="541"/>
        <v>0</v>
      </c>
      <c r="K3945" s="70">
        <f t="shared" si="542"/>
        <v>0</v>
      </c>
      <c r="M3945" s="70">
        <f t="shared" si="543"/>
        <v>0</v>
      </c>
      <c r="N3945" s="70">
        <f>SUM($M$2085:M3945)/($A3945-273.15)</f>
        <v>0</v>
      </c>
      <c r="O3945" s="70">
        <f t="shared" si="544"/>
        <v>0</v>
      </c>
      <c r="P3945" s="70">
        <f t="shared" si="545"/>
        <v>0</v>
      </c>
      <c r="Q3945" s="70">
        <f t="shared" si="546"/>
        <v>0</v>
      </c>
      <c r="S3945" s="8" t="e">
        <f t="shared" si="547"/>
        <v>#DIV/0!</v>
      </c>
      <c r="U3945" s="8">
        <f t="shared" si="536"/>
        <v>36.279895490067616</v>
      </c>
      <c r="V3945" s="8">
        <f t="shared" si="548"/>
        <v>0</v>
      </c>
      <c r="W3945" s="70">
        <f>SUM($V$2085:V3945)/($A3945-273.15)</f>
        <v>0</v>
      </c>
      <c r="X3945" s="70">
        <f t="shared" si="549"/>
        <v>0</v>
      </c>
      <c r="Y3945" s="70">
        <f t="shared" si="550"/>
        <v>0</v>
      </c>
    </row>
    <row r="3946" spans="1:25" s="8" customFormat="1" x14ac:dyDescent="0.25">
      <c r="A3946" s="70">
        <f t="shared" si="551"/>
        <v>2135.15</v>
      </c>
      <c r="B3946" s="70">
        <f t="shared" si="534"/>
        <v>52.161197987317621</v>
      </c>
      <c r="C3946" s="70">
        <f t="shared" si="538"/>
        <v>38.140424238405664</v>
      </c>
      <c r="D3946" s="70">
        <f t="shared" si="535"/>
        <v>36.19119169455054</v>
      </c>
      <c r="E3946" s="70">
        <f t="shared" si="537"/>
        <v>38.140424238405664</v>
      </c>
      <c r="G3946" s="70">
        <f t="shared" si="539"/>
        <v>0</v>
      </c>
      <c r="H3946" s="70">
        <f>SUM(G$2085:$G3946)/($A3946-273.15)</f>
        <v>0</v>
      </c>
      <c r="I3946" s="70">
        <f t="shared" si="540"/>
        <v>0</v>
      </c>
      <c r="J3946" s="70">
        <f t="shared" si="541"/>
        <v>0</v>
      </c>
      <c r="K3946" s="70">
        <f t="shared" si="542"/>
        <v>0</v>
      </c>
      <c r="M3946" s="70">
        <f t="shared" si="543"/>
        <v>0</v>
      </c>
      <c r="N3946" s="70">
        <f>SUM($M$2085:M3946)/($A3946-273.15)</f>
        <v>0</v>
      </c>
      <c r="O3946" s="70">
        <f t="shared" si="544"/>
        <v>0</v>
      </c>
      <c r="P3946" s="70">
        <f t="shared" si="545"/>
        <v>0</v>
      </c>
      <c r="Q3946" s="70">
        <f t="shared" si="546"/>
        <v>0</v>
      </c>
      <c r="S3946" s="8" t="e">
        <f t="shared" si="547"/>
        <v>#DIV/0!</v>
      </c>
      <c r="U3946" s="8">
        <f t="shared" si="536"/>
        <v>36.281338838927248</v>
      </c>
      <c r="V3946" s="8">
        <f t="shared" si="548"/>
        <v>0</v>
      </c>
      <c r="W3946" s="70">
        <f>SUM($V$2085:V3946)/($A3946-273.15)</f>
        <v>0</v>
      </c>
      <c r="X3946" s="70">
        <f t="shared" si="549"/>
        <v>0</v>
      </c>
      <c r="Y3946" s="70">
        <f t="shared" si="550"/>
        <v>0</v>
      </c>
    </row>
    <row r="3947" spans="1:25" s="8" customFormat="1" x14ac:dyDescent="0.25">
      <c r="A3947" s="70">
        <f t="shared" si="551"/>
        <v>2136.15</v>
      </c>
      <c r="B3947" s="70">
        <f t="shared" si="534"/>
        <v>52.166819113069629</v>
      </c>
      <c r="C3947" s="70">
        <f t="shared" si="538"/>
        <v>38.143028469516601</v>
      </c>
      <c r="D3947" s="70">
        <f t="shared" si="535"/>
        <v>36.19257564443901</v>
      </c>
      <c r="E3947" s="70">
        <f t="shared" si="537"/>
        <v>38.143028469516601</v>
      </c>
      <c r="G3947" s="70">
        <f t="shared" si="539"/>
        <v>0</v>
      </c>
      <c r="H3947" s="70">
        <f>SUM(G$2085:$G3947)/($A3947-273.15)</f>
        <v>0</v>
      </c>
      <c r="I3947" s="70">
        <f t="shared" si="540"/>
        <v>0</v>
      </c>
      <c r="J3947" s="70">
        <f t="shared" si="541"/>
        <v>0</v>
      </c>
      <c r="K3947" s="70">
        <f t="shared" si="542"/>
        <v>0</v>
      </c>
      <c r="M3947" s="70">
        <f t="shared" si="543"/>
        <v>0</v>
      </c>
      <c r="N3947" s="70">
        <f>SUM($M$2085:M3947)/($A3947-273.15)</f>
        <v>0</v>
      </c>
      <c r="O3947" s="70">
        <f t="shared" si="544"/>
        <v>0</v>
      </c>
      <c r="P3947" s="70">
        <f t="shared" si="545"/>
        <v>0</v>
      </c>
      <c r="Q3947" s="70">
        <f t="shared" si="546"/>
        <v>0</v>
      </c>
      <c r="S3947" s="8" t="e">
        <f t="shared" si="547"/>
        <v>#DIV/0!</v>
      </c>
      <c r="U3947" s="8">
        <f t="shared" si="536"/>
        <v>36.282781194697264</v>
      </c>
      <c r="V3947" s="8">
        <f t="shared" si="548"/>
        <v>0</v>
      </c>
      <c r="W3947" s="70">
        <f>SUM($V$2085:V3947)/($A3947-273.15)</f>
        <v>0</v>
      </c>
      <c r="X3947" s="70">
        <f t="shared" si="549"/>
        <v>0</v>
      </c>
      <c r="Y3947" s="70">
        <f t="shared" si="550"/>
        <v>0</v>
      </c>
    </row>
    <row r="3948" spans="1:25" s="8" customFormat="1" x14ac:dyDescent="0.25">
      <c r="A3948" s="70">
        <f t="shared" si="551"/>
        <v>2137.15</v>
      </c>
      <c r="B3948" s="70">
        <f t="shared" si="534"/>
        <v>52.172434686260452</v>
      </c>
      <c r="C3948" s="70">
        <f t="shared" si="538"/>
        <v>38.145631848273162</v>
      </c>
      <c r="D3948" s="70">
        <f t="shared" si="535"/>
        <v>36.193958015561357</v>
      </c>
      <c r="E3948" s="70">
        <f t="shared" si="537"/>
        <v>38.145631848273162</v>
      </c>
      <c r="G3948" s="70">
        <f t="shared" si="539"/>
        <v>0</v>
      </c>
      <c r="H3948" s="70">
        <f>SUM(G$2085:$G3948)/($A3948-273.15)</f>
        <v>0</v>
      </c>
      <c r="I3948" s="70">
        <f t="shared" si="540"/>
        <v>0</v>
      </c>
      <c r="J3948" s="70">
        <f t="shared" si="541"/>
        <v>0</v>
      </c>
      <c r="K3948" s="70">
        <f t="shared" si="542"/>
        <v>0</v>
      </c>
      <c r="M3948" s="70">
        <f t="shared" si="543"/>
        <v>0</v>
      </c>
      <c r="N3948" s="70">
        <f>SUM($M$2085:M3948)/($A3948-273.15)</f>
        <v>0</v>
      </c>
      <c r="O3948" s="70">
        <f t="shared" si="544"/>
        <v>0</v>
      </c>
      <c r="P3948" s="70">
        <f t="shared" si="545"/>
        <v>0</v>
      </c>
      <c r="Q3948" s="70">
        <f t="shared" si="546"/>
        <v>0</v>
      </c>
      <c r="S3948" s="8" t="e">
        <f t="shared" si="547"/>
        <v>#DIV/0!</v>
      </c>
      <c r="U3948" s="8">
        <f t="shared" si="536"/>
        <v>36.28422255836773</v>
      </c>
      <c r="V3948" s="8">
        <f t="shared" si="548"/>
        <v>0</v>
      </c>
      <c r="W3948" s="70">
        <f>SUM($V$2085:V3948)/($A3948-273.15)</f>
        <v>0</v>
      </c>
      <c r="X3948" s="70">
        <f t="shared" si="549"/>
        <v>0</v>
      </c>
      <c r="Y3948" s="70">
        <f t="shared" si="550"/>
        <v>0</v>
      </c>
    </row>
    <row r="3949" spans="1:25" s="8" customFormat="1" x14ac:dyDescent="0.25">
      <c r="A3949" s="70">
        <f t="shared" si="551"/>
        <v>2138.15</v>
      </c>
      <c r="B3949" s="70">
        <f t="shared" si="534"/>
        <v>52.178044716601917</v>
      </c>
      <c r="C3949" s="70">
        <f t="shared" si="538"/>
        <v>38.148234374829379</v>
      </c>
      <c r="D3949" s="70">
        <f t="shared" si="535"/>
        <v>36.195338810870396</v>
      </c>
      <c r="E3949" s="70">
        <f t="shared" si="537"/>
        <v>38.148234374829379</v>
      </c>
      <c r="G3949" s="70">
        <f t="shared" si="539"/>
        <v>0</v>
      </c>
      <c r="H3949" s="70">
        <f>SUM(G$2085:$G3949)/($A3949-273.15)</f>
        <v>0</v>
      </c>
      <c r="I3949" s="70">
        <f t="shared" si="540"/>
        <v>0</v>
      </c>
      <c r="J3949" s="70">
        <f t="shared" si="541"/>
        <v>0</v>
      </c>
      <c r="K3949" s="70">
        <f t="shared" si="542"/>
        <v>0</v>
      </c>
      <c r="M3949" s="70">
        <f t="shared" si="543"/>
        <v>0</v>
      </c>
      <c r="N3949" s="70">
        <f>SUM($M$2085:M3949)/($A3949-273.15)</f>
        <v>0</v>
      </c>
      <c r="O3949" s="70">
        <f t="shared" si="544"/>
        <v>0</v>
      </c>
      <c r="P3949" s="70">
        <f t="shared" si="545"/>
        <v>0</v>
      </c>
      <c r="Q3949" s="70">
        <f t="shared" si="546"/>
        <v>0</v>
      </c>
      <c r="S3949" s="8" t="e">
        <f t="shared" si="547"/>
        <v>#DIV/0!</v>
      </c>
      <c r="U3949" s="8">
        <f t="shared" si="536"/>
        <v>36.28566293092635</v>
      </c>
      <c r="V3949" s="8">
        <f t="shared" si="548"/>
        <v>0</v>
      </c>
      <c r="W3949" s="70">
        <f>SUM($V$2085:V3949)/($A3949-273.15)</f>
        <v>0</v>
      </c>
      <c r="X3949" s="70">
        <f t="shared" si="549"/>
        <v>0</v>
      </c>
      <c r="Y3949" s="70">
        <f t="shared" si="550"/>
        <v>0</v>
      </c>
    </row>
    <row r="3950" spans="1:25" s="8" customFormat="1" x14ac:dyDescent="0.25">
      <c r="A3950" s="70">
        <f t="shared" si="551"/>
        <v>2139.15</v>
      </c>
      <c r="B3950" s="70">
        <f t="shared" si="534"/>
        <v>52.183649213783184</v>
      </c>
      <c r="C3950" s="70">
        <f t="shared" si="538"/>
        <v>38.150836049338935</v>
      </c>
      <c r="D3950" s="70">
        <f t="shared" si="535"/>
        <v>36.196718033312067</v>
      </c>
      <c r="E3950" s="70">
        <f t="shared" si="537"/>
        <v>38.150836049338935</v>
      </c>
      <c r="G3950" s="70">
        <f t="shared" si="539"/>
        <v>0</v>
      </c>
      <c r="H3950" s="70">
        <f>SUM(G$2085:$G3950)/($A3950-273.15)</f>
        <v>0</v>
      </c>
      <c r="I3950" s="70">
        <f t="shared" si="540"/>
        <v>0</v>
      </c>
      <c r="J3950" s="70">
        <f t="shared" si="541"/>
        <v>0</v>
      </c>
      <c r="K3950" s="70">
        <f t="shared" si="542"/>
        <v>0</v>
      </c>
      <c r="M3950" s="70">
        <f t="shared" si="543"/>
        <v>0</v>
      </c>
      <c r="N3950" s="70">
        <f>SUM($M$2085:M3950)/($A3950-273.15)</f>
        <v>0</v>
      </c>
      <c r="O3950" s="70">
        <f t="shared" si="544"/>
        <v>0</v>
      </c>
      <c r="P3950" s="70">
        <f t="shared" si="545"/>
        <v>0</v>
      </c>
      <c r="Q3950" s="70">
        <f t="shared" si="546"/>
        <v>0</v>
      </c>
      <c r="S3950" s="8" t="e">
        <f t="shared" si="547"/>
        <v>#DIV/0!</v>
      </c>
      <c r="U3950" s="8">
        <f t="shared" si="536"/>
        <v>36.287102313358552</v>
      </c>
      <c r="V3950" s="8">
        <f t="shared" si="548"/>
        <v>0</v>
      </c>
      <c r="W3950" s="70">
        <f>SUM($V$2085:V3950)/($A3950-273.15)</f>
        <v>0</v>
      </c>
      <c r="X3950" s="70">
        <f t="shared" si="549"/>
        <v>0</v>
      </c>
      <c r="Y3950" s="70">
        <f t="shared" si="550"/>
        <v>0</v>
      </c>
    </row>
    <row r="3951" spans="1:25" s="8" customFormat="1" x14ac:dyDescent="0.25">
      <c r="A3951" s="70">
        <f t="shared" si="551"/>
        <v>2140.15</v>
      </c>
      <c r="B3951" s="70">
        <f t="shared" si="534"/>
        <v>52.189248187470781</v>
      </c>
      <c r="C3951" s="70">
        <f t="shared" si="538"/>
        <v>38.15343687195513</v>
      </c>
      <c r="D3951" s="70">
        <f t="shared" si="535"/>
        <v>36.1980956858254</v>
      </c>
      <c r="E3951" s="70">
        <f t="shared" si="537"/>
        <v>38.15343687195513</v>
      </c>
      <c r="G3951" s="70">
        <f t="shared" si="539"/>
        <v>0</v>
      </c>
      <c r="H3951" s="70">
        <f>SUM(G$2085:$G3951)/($A3951-273.15)</f>
        <v>0</v>
      </c>
      <c r="I3951" s="70">
        <f t="shared" si="540"/>
        <v>0</v>
      </c>
      <c r="J3951" s="70">
        <f t="shared" si="541"/>
        <v>0</v>
      </c>
      <c r="K3951" s="70">
        <f t="shared" si="542"/>
        <v>0</v>
      </c>
      <c r="M3951" s="70">
        <f t="shared" si="543"/>
        <v>0</v>
      </c>
      <c r="N3951" s="70">
        <f>SUM($M$2085:M3951)/($A3951-273.15)</f>
        <v>0</v>
      </c>
      <c r="O3951" s="70">
        <f t="shared" si="544"/>
        <v>0</v>
      </c>
      <c r="P3951" s="70">
        <f t="shared" si="545"/>
        <v>0</v>
      </c>
      <c r="Q3951" s="70">
        <f t="shared" si="546"/>
        <v>0</v>
      </c>
      <c r="S3951" s="8" t="e">
        <f t="shared" si="547"/>
        <v>#DIV/0!</v>
      </c>
      <c r="U3951" s="8">
        <f t="shared" si="536"/>
        <v>36.288540706647453</v>
      </c>
      <c r="V3951" s="8">
        <f t="shared" si="548"/>
        <v>0</v>
      </c>
      <c r="W3951" s="70">
        <f>SUM($V$2085:V3951)/($A3951-273.15)</f>
        <v>0</v>
      </c>
      <c r="X3951" s="70">
        <f t="shared" si="549"/>
        <v>0</v>
      </c>
      <c r="Y3951" s="70">
        <f t="shared" si="550"/>
        <v>0</v>
      </c>
    </row>
    <row r="3952" spans="1:25" s="8" customFormat="1" x14ac:dyDescent="0.25">
      <c r="A3952" s="70">
        <f t="shared" si="551"/>
        <v>2141.15</v>
      </c>
      <c r="B3952" s="70">
        <f t="shared" si="534"/>
        <v>52.194841647308643</v>
      </c>
      <c r="C3952" s="70">
        <f t="shared" si="538"/>
        <v>38.156036842830915</v>
      </c>
      <c r="D3952" s="70">
        <f t="shared" si="535"/>
        <v>36.199471771342587</v>
      </c>
      <c r="E3952" s="70">
        <f t="shared" si="537"/>
        <v>38.156036842830915</v>
      </c>
      <c r="G3952" s="70">
        <f t="shared" si="539"/>
        <v>0</v>
      </c>
      <c r="H3952" s="70">
        <f>SUM(G$2085:$G3952)/($A3952-273.15)</f>
        <v>0</v>
      </c>
      <c r="I3952" s="70">
        <f t="shared" si="540"/>
        <v>0</v>
      </c>
      <c r="J3952" s="70">
        <f t="shared" si="541"/>
        <v>0</v>
      </c>
      <c r="K3952" s="70">
        <f t="shared" si="542"/>
        <v>0</v>
      </c>
      <c r="M3952" s="70">
        <f t="shared" si="543"/>
        <v>0</v>
      </c>
      <c r="N3952" s="70">
        <f>SUM($M$2085:M3952)/($A3952-273.15)</f>
        <v>0</v>
      </c>
      <c r="O3952" s="70">
        <f t="shared" si="544"/>
        <v>0</v>
      </c>
      <c r="P3952" s="70">
        <f t="shared" si="545"/>
        <v>0</v>
      </c>
      <c r="Q3952" s="70">
        <f t="shared" si="546"/>
        <v>0</v>
      </c>
      <c r="S3952" s="8" t="e">
        <f t="shared" si="547"/>
        <v>#DIV/0!</v>
      </c>
      <c r="U3952" s="8">
        <f t="shared" si="536"/>
        <v>36.28997811177387</v>
      </c>
      <c r="V3952" s="8">
        <f t="shared" si="548"/>
        <v>0</v>
      </c>
      <c r="W3952" s="70">
        <f>SUM($V$2085:V3952)/($A3952-273.15)</f>
        <v>0</v>
      </c>
      <c r="X3952" s="70">
        <f t="shared" si="549"/>
        <v>0</v>
      </c>
      <c r="Y3952" s="70">
        <f t="shared" si="550"/>
        <v>0</v>
      </c>
    </row>
    <row r="3953" spans="1:25" s="8" customFormat="1" x14ac:dyDescent="0.25">
      <c r="A3953" s="70">
        <f t="shared" si="551"/>
        <v>2142.15</v>
      </c>
      <c r="B3953" s="70">
        <f t="shared" si="534"/>
        <v>52.200429602918241</v>
      </c>
      <c r="C3953" s="70">
        <f t="shared" si="538"/>
        <v>38.158635962118893</v>
      </c>
      <c r="D3953" s="70">
        <f t="shared" si="535"/>
        <v>36.200846292788974</v>
      </c>
      <c r="E3953" s="70">
        <f t="shared" si="537"/>
        <v>38.158635962118893</v>
      </c>
      <c r="G3953" s="70">
        <f t="shared" si="539"/>
        <v>0</v>
      </c>
      <c r="H3953" s="70">
        <f>SUM(G$2085:$G3953)/($A3953-273.15)</f>
        <v>0</v>
      </c>
      <c r="I3953" s="70">
        <f t="shared" si="540"/>
        <v>0</v>
      </c>
      <c r="J3953" s="70">
        <f t="shared" si="541"/>
        <v>0</v>
      </c>
      <c r="K3953" s="70">
        <f t="shared" si="542"/>
        <v>0</v>
      </c>
      <c r="M3953" s="70">
        <f t="shared" si="543"/>
        <v>0</v>
      </c>
      <c r="N3953" s="70">
        <f>SUM($M$2085:M3953)/($A3953-273.15)</f>
        <v>0</v>
      </c>
      <c r="O3953" s="70">
        <f t="shared" si="544"/>
        <v>0</v>
      </c>
      <c r="P3953" s="70">
        <f t="shared" si="545"/>
        <v>0</v>
      </c>
      <c r="Q3953" s="70">
        <f t="shared" si="546"/>
        <v>0</v>
      </c>
      <c r="S3953" s="8" t="e">
        <f t="shared" si="547"/>
        <v>#DIV/0!</v>
      </c>
      <c r="U3953" s="8">
        <f t="shared" si="536"/>
        <v>36.291414529716334</v>
      </c>
      <c r="V3953" s="8">
        <f t="shared" si="548"/>
        <v>0</v>
      </c>
      <c r="W3953" s="70">
        <f>SUM($V$2085:V3953)/($A3953-273.15)</f>
        <v>0</v>
      </c>
      <c r="X3953" s="70">
        <f t="shared" si="549"/>
        <v>0</v>
      </c>
      <c r="Y3953" s="70">
        <f t="shared" si="550"/>
        <v>0</v>
      </c>
    </row>
    <row r="3954" spans="1:25" s="8" customFormat="1" x14ac:dyDescent="0.25">
      <c r="A3954" s="70">
        <f t="shared" si="551"/>
        <v>2143.15</v>
      </c>
      <c r="B3954" s="70">
        <f t="shared" si="534"/>
        <v>52.206012063898569</v>
      </c>
      <c r="C3954" s="70">
        <f t="shared" si="538"/>
        <v>38.161234229971313</v>
      </c>
      <c r="D3954" s="70">
        <f t="shared" si="535"/>
        <v>36.202219253083072</v>
      </c>
      <c r="E3954" s="70">
        <f t="shared" si="537"/>
        <v>38.161234229971313</v>
      </c>
      <c r="G3954" s="70">
        <f t="shared" si="539"/>
        <v>0</v>
      </c>
      <c r="H3954" s="70">
        <f>SUM(G$2085:$G3954)/($A3954-273.15)</f>
        <v>0</v>
      </c>
      <c r="I3954" s="70">
        <f t="shared" si="540"/>
        <v>0</v>
      </c>
      <c r="J3954" s="70">
        <f t="shared" si="541"/>
        <v>0</v>
      </c>
      <c r="K3954" s="70">
        <f t="shared" si="542"/>
        <v>0</v>
      </c>
      <c r="M3954" s="70">
        <f t="shared" si="543"/>
        <v>0</v>
      </c>
      <c r="N3954" s="70">
        <f>SUM($M$2085:M3954)/($A3954-273.15)</f>
        <v>0</v>
      </c>
      <c r="O3954" s="70">
        <f t="shared" si="544"/>
        <v>0</v>
      </c>
      <c r="P3954" s="70">
        <f t="shared" si="545"/>
        <v>0</v>
      </c>
      <c r="Q3954" s="70">
        <f t="shared" si="546"/>
        <v>0</v>
      </c>
      <c r="S3954" s="8" t="e">
        <f t="shared" si="547"/>
        <v>#DIV/0!</v>
      </c>
      <c r="U3954" s="8">
        <f t="shared" si="536"/>
        <v>36.292849961451083</v>
      </c>
      <c r="V3954" s="8">
        <f t="shared" si="548"/>
        <v>0</v>
      </c>
      <c r="W3954" s="70">
        <f>SUM($V$2085:V3954)/($A3954-273.15)</f>
        <v>0</v>
      </c>
      <c r="X3954" s="70">
        <f t="shared" si="549"/>
        <v>0</v>
      </c>
      <c r="Y3954" s="70">
        <f t="shared" si="550"/>
        <v>0</v>
      </c>
    </row>
    <row r="3955" spans="1:25" s="8" customFormat="1" x14ac:dyDescent="0.25">
      <c r="A3955" s="70">
        <f t="shared" si="551"/>
        <v>2144.15</v>
      </c>
      <c r="B3955" s="70">
        <f t="shared" si="534"/>
        <v>52.211589039826251</v>
      </c>
      <c r="C3955" s="70">
        <f t="shared" si="538"/>
        <v>38.163831646540054</v>
      </c>
      <c r="D3955" s="70">
        <f t="shared" si="535"/>
        <v>36.203590655136601</v>
      </c>
      <c r="E3955" s="70">
        <f t="shared" si="537"/>
        <v>38.163831646540054</v>
      </c>
      <c r="G3955" s="70">
        <f t="shared" si="539"/>
        <v>0</v>
      </c>
      <c r="H3955" s="70">
        <f>SUM(G$2085:$G3955)/($A3955-273.15)</f>
        <v>0</v>
      </c>
      <c r="I3955" s="70">
        <f t="shared" si="540"/>
        <v>0</v>
      </c>
      <c r="J3955" s="70">
        <f t="shared" si="541"/>
        <v>0</v>
      </c>
      <c r="K3955" s="70">
        <f t="shared" si="542"/>
        <v>0</v>
      </c>
      <c r="M3955" s="70">
        <f t="shared" si="543"/>
        <v>0</v>
      </c>
      <c r="N3955" s="70">
        <f>SUM($M$2085:M3955)/($A3955-273.15)</f>
        <v>0</v>
      </c>
      <c r="O3955" s="70">
        <f t="shared" si="544"/>
        <v>0</v>
      </c>
      <c r="P3955" s="70">
        <f t="shared" si="545"/>
        <v>0</v>
      </c>
      <c r="Q3955" s="70">
        <f t="shared" si="546"/>
        <v>0</v>
      </c>
      <c r="S3955" s="8" t="e">
        <f t="shared" si="547"/>
        <v>#DIV/0!</v>
      </c>
      <c r="U3955" s="8">
        <f t="shared" si="536"/>
        <v>36.294284407952105</v>
      </c>
      <c r="V3955" s="8">
        <f t="shared" si="548"/>
        <v>0</v>
      </c>
      <c r="W3955" s="70">
        <f>SUM($V$2085:V3955)/($A3955-273.15)</f>
        <v>0</v>
      </c>
      <c r="X3955" s="70">
        <f t="shared" si="549"/>
        <v>0</v>
      </c>
      <c r="Y3955" s="70">
        <f t="shared" si="550"/>
        <v>0</v>
      </c>
    </row>
    <row r="3956" spans="1:25" s="8" customFormat="1" x14ac:dyDescent="0.25">
      <c r="A3956" s="70">
        <f t="shared" si="551"/>
        <v>2145.15</v>
      </c>
      <c r="B3956" s="70">
        <f t="shared" si="534"/>
        <v>52.21716054025562</v>
      </c>
      <c r="C3956" s="70">
        <f t="shared" si="538"/>
        <v>38.166428211976637</v>
      </c>
      <c r="D3956" s="70">
        <f t="shared" si="535"/>
        <v>36.204960501854487</v>
      </c>
      <c r="E3956" s="70">
        <f t="shared" si="537"/>
        <v>38.166428211976637</v>
      </c>
      <c r="G3956" s="70">
        <f t="shared" si="539"/>
        <v>0</v>
      </c>
      <c r="H3956" s="70">
        <f>SUM(G$2085:$G3956)/($A3956-273.15)</f>
        <v>0</v>
      </c>
      <c r="I3956" s="70">
        <f t="shared" si="540"/>
        <v>0</v>
      </c>
      <c r="J3956" s="70">
        <f t="shared" si="541"/>
        <v>0</v>
      </c>
      <c r="K3956" s="70">
        <f t="shared" si="542"/>
        <v>0</v>
      </c>
      <c r="M3956" s="70">
        <f t="shared" si="543"/>
        <v>0</v>
      </c>
      <c r="N3956" s="70">
        <f>SUM($M$2085:M3956)/($A3956-273.15)</f>
        <v>0</v>
      </c>
      <c r="O3956" s="70">
        <f t="shared" si="544"/>
        <v>0</v>
      </c>
      <c r="P3956" s="70">
        <f t="shared" si="545"/>
        <v>0</v>
      </c>
      <c r="Q3956" s="70">
        <f t="shared" si="546"/>
        <v>0</v>
      </c>
      <c r="S3956" s="8" t="e">
        <f t="shared" si="547"/>
        <v>#DIV/0!</v>
      </c>
      <c r="U3956" s="8">
        <f t="shared" si="536"/>
        <v>36.295717870191105</v>
      </c>
      <c r="V3956" s="8">
        <f t="shared" si="548"/>
        <v>0</v>
      </c>
      <c r="W3956" s="70">
        <f>SUM($V$2085:V3956)/($A3956-273.15)</f>
        <v>0</v>
      </c>
      <c r="X3956" s="70">
        <f t="shared" si="549"/>
        <v>0</v>
      </c>
      <c r="Y3956" s="70">
        <f t="shared" si="550"/>
        <v>0</v>
      </c>
    </row>
    <row r="3957" spans="1:25" s="8" customFormat="1" x14ac:dyDescent="0.25">
      <c r="A3957" s="70">
        <f t="shared" si="551"/>
        <v>2146.15</v>
      </c>
      <c r="B3957" s="70">
        <f t="shared" si="534"/>
        <v>52.222726574718706</v>
      </c>
      <c r="C3957" s="70">
        <f t="shared" si="538"/>
        <v>38.169023926432253</v>
      </c>
      <c r="D3957" s="70">
        <f t="shared" si="535"/>
        <v>36.206328796134898</v>
      </c>
      <c r="E3957" s="70">
        <f t="shared" si="537"/>
        <v>38.169023926432253</v>
      </c>
      <c r="G3957" s="70">
        <f t="shared" si="539"/>
        <v>0</v>
      </c>
      <c r="H3957" s="70">
        <f>SUM(G$2085:$G3957)/($A3957-273.15)</f>
        <v>0</v>
      </c>
      <c r="I3957" s="70">
        <f t="shared" si="540"/>
        <v>0</v>
      </c>
      <c r="J3957" s="70">
        <f t="shared" si="541"/>
        <v>0</v>
      </c>
      <c r="K3957" s="70">
        <f t="shared" si="542"/>
        <v>0</v>
      </c>
      <c r="M3957" s="70">
        <f t="shared" si="543"/>
        <v>0</v>
      </c>
      <c r="N3957" s="70">
        <f>SUM($M$2085:M3957)/($A3957-273.15)</f>
        <v>0</v>
      </c>
      <c r="O3957" s="70">
        <f t="shared" si="544"/>
        <v>0</v>
      </c>
      <c r="P3957" s="70">
        <f t="shared" si="545"/>
        <v>0</v>
      </c>
      <c r="Q3957" s="70">
        <f t="shared" si="546"/>
        <v>0</v>
      </c>
      <c r="S3957" s="8" t="e">
        <f t="shared" si="547"/>
        <v>#DIV/0!</v>
      </c>
      <c r="U3957" s="8">
        <f t="shared" si="536"/>
        <v>36.29715034913751</v>
      </c>
      <c r="V3957" s="8">
        <f t="shared" si="548"/>
        <v>0</v>
      </c>
      <c r="W3957" s="70">
        <f>SUM($V$2085:V3957)/($A3957-273.15)</f>
        <v>0</v>
      </c>
      <c r="X3957" s="70">
        <f t="shared" si="549"/>
        <v>0</v>
      </c>
      <c r="Y3957" s="70">
        <f t="shared" si="550"/>
        <v>0</v>
      </c>
    </row>
    <row r="3958" spans="1:25" s="8" customFormat="1" x14ac:dyDescent="0.25">
      <c r="A3958" s="70">
        <f t="shared" si="551"/>
        <v>2147.15</v>
      </c>
      <c r="B3958" s="70">
        <f t="shared" si="534"/>
        <v>52.228287152725386</v>
      </c>
      <c r="C3958" s="70">
        <f t="shared" si="538"/>
        <v>38.171618790057728</v>
      </c>
      <c r="D3958" s="70">
        <f t="shared" si="535"/>
        <v>36.207695540869246</v>
      </c>
      <c r="E3958" s="70">
        <f t="shared" si="537"/>
        <v>38.171618790057728</v>
      </c>
      <c r="G3958" s="70">
        <f t="shared" si="539"/>
        <v>0</v>
      </c>
      <c r="H3958" s="70">
        <f>SUM(G$2085:$G3958)/($A3958-273.15)</f>
        <v>0</v>
      </c>
      <c r="I3958" s="70">
        <f t="shared" si="540"/>
        <v>0</v>
      </c>
      <c r="J3958" s="70">
        <f t="shared" si="541"/>
        <v>0</v>
      </c>
      <c r="K3958" s="70">
        <f t="shared" si="542"/>
        <v>0</v>
      </c>
      <c r="M3958" s="70">
        <f t="shared" si="543"/>
        <v>0</v>
      </c>
      <c r="N3958" s="70">
        <f>SUM($M$2085:M3958)/($A3958-273.15)</f>
        <v>0</v>
      </c>
      <c r="O3958" s="70">
        <f t="shared" si="544"/>
        <v>0</v>
      </c>
      <c r="P3958" s="70">
        <f t="shared" si="545"/>
        <v>0</v>
      </c>
      <c r="Q3958" s="70">
        <f t="shared" si="546"/>
        <v>0</v>
      </c>
      <c r="S3958" s="8" t="e">
        <f t="shared" si="547"/>
        <v>#DIV/0!</v>
      </c>
      <c r="U3958" s="8">
        <f t="shared" si="536"/>
        <v>36.298581845758513</v>
      </c>
      <c r="V3958" s="8">
        <f t="shared" si="548"/>
        <v>0</v>
      </c>
      <c r="W3958" s="70">
        <f>SUM($V$2085:V3958)/($A3958-273.15)</f>
        <v>0</v>
      </c>
      <c r="X3958" s="70">
        <f t="shared" si="549"/>
        <v>0</v>
      </c>
      <c r="Y3958" s="70">
        <f t="shared" si="550"/>
        <v>0</v>
      </c>
    </row>
    <row r="3959" spans="1:25" s="8" customFormat="1" x14ac:dyDescent="0.25">
      <c r="A3959" s="70">
        <f t="shared" si="551"/>
        <v>2148.15</v>
      </c>
      <c r="B3959" s="70">
        <f t="shared" si="534"/>
        <v>52.233842283763401</v>
      </c>
      <c r="C3959" s="70">
        <f t="shared" si="538"/>
        <v>38.174212803003542</v>
      </c>
      <c r="D3959" s="70">
        <f t="shared" si="535"/>
        <v>36.20906073894222</v>
      </c>
      <c r="E3959" s="70">
        <f t="shared" si="537"/>
        <v>38.174212803003542</v>
      </c>
      <c r="G3959" s="70">
        <f t="shared" si="539"/>
        <v>0</v>
      </c>
      <c r="H3959" s="70">
        <f>SUM(G$2085:$G3959)/($A3959-273.15)</f>
        <v>0</v>
      </c>
      <c r="I3959" s="70">
        <f t="shared" si="540"/>
        <v>0</v>
      </c>
      <c r="J3959" s="70">
        <f t="shared" si="541"/>
        <v>0</v>
      </c>
      <c r="K3959" s="70">
        <f t="shared" si="542"/>
        <v>0</v>
      </c>
      <c r="M3959" s="70">
        <f t="shared" si="543"/>
        <v>0</v>
      </c>
      <c r="N3959" s="70">
        <f>SUM($M$2085:M3959)/($A3959-273.15)</f>
        <v>0</v>
      </c>
      <c r="O3959" s="70">
        <f t="shared" si="544"/>
        <v>0</v>
      </c>
      <c r="P3959" s="70">
        <f t="shared" si="545"/>
        <v>0</v>
      </c>
      <c r="Q3959" s="70">
        <f t="shared" si="546"/>
        <v>0</v>
      </c>
      <c r="S3959" s="8" t="e">
        <f t="shared" si="547"/>
        <v>#DIV/0!</v>
      </c>
      <c r="U3959" s="8">
        <f t="shared" si="536"/>
        <v>36.300012361019036</v>
      </c>
      <c r="V3959" s="8">
        <f t="shared" si="548"/>
        <v>0</v>
      </c>
      <c r="W3959" s="70">
        <f>SUM($V$2085:V3959)/($A3959-273.15)</f>
        <v>0</v>
      </c>
      <c r="X3959" s="70">
        <f t="shared" si="549"/>
        <v>0</v>
      </c>
      <c r="Y3959" s="70">
        <f t="shared" si="550"/>
        <v>0</v>
      </c>
    </row>
    <row r="3960" spans="1:25" s="8" customFormat="1" x14ac:dyDescent="0.25">
      <c r="A3960" s="70">
        <f t="shared" si="551"/>
        <v>2149.15</v>
      </c>
      <c r="B3960" s="70">
        <f t="shared" si="534"/>
        <v>52.239391977298411</v>
      </c>
      <c r="C3960" s="70">
        <f t="shared" si="538"/>
        <v>38.176805965419817</v>
      </c>
      <c r="D3960" s="70">
        <f t="shared" si="535"/>
        <v>36.210424393231797</v>
      </c>
      <c r="E3960" s="70">
        <f t="shared" si="537"/>
        <v>38.176805965419817</v>
      </c>
      <c r="G3960" s="70">
        <f t="shared" si="539"/>
        <v>0</v>
      </c>
      <c r="H3960" s="70">
        <f>SUM(G$2085:$G3960)/($A3960-273.15)</f>
        <v>0</v>
      </c>
      <c r="I3960" s="70">
        <f t="shared" si="540"/>
        <v>0</v>
      </c>
      <c r="J3960" s="70">
        <f t="shared" si="541"/>
        <v>0</v>
      </c>
      <c r="K3960" s="70">
        <f t="shared" si="542"/>
        <v>0</v>
      </c>
      <c r="M3960" s="70">
        <f t="shared" si="543"/>
        <v>0</v>
      </c>
      <c r="N3960" s="70">
        <f>SUM($M$2085:M3960)/($A3960-273.15)</f>
        <v>0</v>
      </c>
      <c r="O3960" s="70">
        <f t="shared" si="544"/>
        <v>0</v>
      </c>
      <c r="P3960" s="70">
        <f t="shared" si="545"/>
        <v>0</v>
      </c>
      <c r="Q3960" s="70">
        <f t="shared" si="546"/>
        <v>0</v>
      </c>
      <c r="S3960" s="8" t="e">
        <f t="shared" si="547"/>
        <v>#DIV/0!</v>
      </c>
      <c r="U3960" s="8">
        <f t="shared" si="536"/>
        <v>36.301441895881773</v>
      </c>
      <c r="V3960" s="8">
        <f t="shared" si="548"/>
        <v>0</v>
      </c>
      <c r="W3960" s="70">
        <f>SUM($V$2085:V3960)/($A3960-273.15)</f>
        <v>0</v>
      </c>
      <c r="X3960" s="70">
        <f t="shared" si="549"/>
        <v>0</v>
      </c>
      <c r="Y3960" s="70">
        <f t="shared" si="550"/>
        <v>0</v>
      </c>
    </row>
    <row r="3961" spans="1:25" s="8" customFormat="1" x14ac:dyDescent="0.25">
      <c r="A3961" s="70">
        <f t="shared" si="551"/>
        <v>2150.15</v>
      </c>
      <c r="B3961" s="70">
        <f t="shared" si="534"/>
        <v>52.244936242774081</v>
      </c>
      <c r="C3961" s="70">
        <f t="shared" si="538"/>
        <v>38.179398277456329</v>
      </c>
      <c r="D3961" s="70">
        <f t="shared" si="535"/>
        <v>36.211786506609258</v>
      </c>
      <c r="E3961" s="70">
        <f t="shared" si="537"/>
        <v>38.179398277456329</v>
      </c>
      <c r="G3961" s="70">
        <f t="shared" si="539"/>
        <v>0</v>
      </c>
      <c r="H3961" s="70">
        <f>SUM(G$2085:$G3961)/($A3961-273.15)</f>
        <v>0</v>
      </c>
      <c r="I3961" s="70">
        <f t="shared" si="540"/>
        <v>0</v>
      </c>
      <c r="J3961" s="70">
        <f t="shared" si="541"/>
        <v>0</v>
      </c>
      <c r="K3961" s="70">
        <f t="shared" si="542"/>
        <v>0</v>
      </c>
      <c r="M3961" s="70">
        <f t="shared" si="543"/>
        <v>0</v>
      </c>
      <c r="N3961" s="70">
        <f>SUM($M$2085:M3961)/($A3961-273.15)</f>
        <v>0</v>
      </c>
      <c r="O3961" s="70">
        <f t="shared" si="544"/>
        <v>0</v>
      </c>
      <c r="P3961" s="70">
        <f t="shared" si="545"/>
        <v>0</v>
      </c>
      <c r="Q3961" s="70">
        <f t="shared" si="546"/>
        <v>0</v>
      </c>
      <c r="S3961" s="8" t="e">
        <f t="shared" si="547"/>
        <v>#DIV/0!</v>
      </c>
      <c r="U3961" s="8">
        <f t="shared" si="536"/>
        <v>36.302870451307179</v>
      </c>
      <c r="V3961" s="8">
        <f t="shared" si="548"/>
        <v>0</v>
      </c>
      <c r="W3961" s="70">
        <f>SUM($V$2085:V3961)/($A3961-273.15)</f>
        <v>0</v>
      </c>
      <c r="X3961" s="70">
        <f t="shared" si="549"/>
        <v>0</v>
      </c>
      <c r="Y3961" s="70">
        <f t="shared" si="550"/>
        <v>0</v>
      </c>
    </row>
    <row r="3962" spans="1:25" s="8" customFormat="1" x14ac:dyDescent="0.25">
      <c r="A3962" s="70">
        <f t="shared" si="551"/>
        <v>2151.15</v>
      </c>
      <c r="B3962" s="70">
        <f t="shared" si="534"/>
        <v>52.250475089612138</v>
      </c>
      <c r="C3962" s="70">
        <f t="shared" si="538"/>
        <v>38.181989739262498</v>
      </c>
      <c r="D3962" s="70">
        <f t="shared" si="535"/>
        <v>36.213147081939233</v>
      </c>
      <c r="E3962" s="70">
        <f t="shared" si="537"/>
        <v>38.181989739262498</v>
      </c>
      <c r="G3962" s="70">
        <f t="shared" si="539"/>
        <v>0</v>
      </c>
      <c r="H3962" s="70">
        <f>SUM(G$2085:$G3962)/($A3962-273.15)</f>
        <v>0</v>
      </c>
      <c r="I3962" s="70">
        <f t="shared" si="540"/>
        <v>0</v>
      </c>
      <c r="J3962" s="70">
        <f t="shared" si="541"/>
        <v>0</v>
      </c>
      <c r="K3962" s="70">
        <f t="shared" si="542"/>
        <v>0</v>
      </c>
      <c r="M3962" s="70">
        <f t="shared" si="543"/>
        <v>0</v>
      </c>
      <c r="N3962" s="70">
        <f>SUM($M$2085:M3962)/($A3962-273.15)</f>
        <v>0</v>
      </c>
      <c r="O3962" s="70">
        <f t="shared" si="544"/>
        <v>0</v>
      </c>
      <c r="P3962" s="70">
        <f t="shared" si="545"/>
        <v>0</v>
      </c>
      <c r="Q3962" s="70">
        <f t="shared" si="546"/>
        <v>0</v>
      </c>
      <c r="S3962" s="8" t="e">
        <f t="shared" si="547"/>
        <v>#DIV/0!</v>
      </c>
      <c r="U3962" s="8">
        <f t="shared" si="536"/>
        <v>36.304298028253463</v>
      </c>
      <c r="V3962" s="8">
        <f t="shared" si="548"/>
        <v>0</v>
      </c>
      <c r="W3962" s="70">
        <f>SUM($V$2085:V3962)/($A3962-273.15)</f>
        <v>0</v>
      </c>
      <c r="X3962" s="70">
        <f t="shared" si="549"/>
        <v>0</v>
      </c>
      <c r="Y3962" s="70">
        <f t="shared" si="550"/>
        <v>0</v>
      </c>
    </row>
    <row r="3963" spans="1:25" s="8" customFormat="1" x14ac:dyDescent="0.25">
      <c r="A3963" s="70">
        <f t="shared" si="551"/>
        <v>2152.15</v>
      </c>
      <c r="B3963" s="70">
        <f t="shared" si="534"/>
        <v>52.256008527212401</v>
      </c>
      <c r="C3963" s="70">
        <f t="shared" si="538"/>
        <v>38.184580350987417</v>
      </c>
      <c r="D3963" s="70">
        <f t="shared" si="535"/>
        <v>36.214506122079662</v>
      </c>
      <c r="E3963" s="70">
        <f t="shared" si="537"/>
        <v>38.184580350987417</v>
      </c>
      <c r="G3963" s="70">
        <f t="shared" si="539"/>
        <v>0</v>
      </c>
      <c r="H3963" s="70">
        <f>SUM(G$2085:$G3963)/($A3963-273.15)</f>
        <v>0</v>
      </c>
      <c r="I3963" s="70">
        <f t="shared" si="540"/>
        <v>0</v>
      </c>
      <c r="J3963" s="70">
        <f t="shared" si="541"/>
        <v>0</v>
      </c>
      <c r="K3963" s="70">
        <f t="shared" si="542"/>
        <v>0</v>
      </c>
      <c r="M3963" s="70">
        <f t="shared" si="543"/>
        <v>0</v>
      </c>
      <c r="N3963" s="70">
        <f>SUM($M$2085:M3963)/($A3963-273.15)</f>
        <v>0</v>
      </c>
      <c r="O3963" s="70">
        <f t="shared" si="544"/>
        <v>0</v>
      </c>
      <c r="P3963" s="70">
        <f t="shared" si="545"/>
        <v>0</v>
      </c>
      <c r="Q3963" s="70">
        <f t="shared" si="546"/>
        <v>0</v>
      </c>
      <c r="S3963" s="8" t="e">
        <f t="shared" si="547"/>
        <v>#DIV/0!</v>
      </c>
      <c r="U3963" s="8">
        <f t="shared" si="536"/>
        <v>36.305724627676625</v>
      </c>
      <c r="V3963" s="8">
        <f t="shared" si="548"/>
        <v>0</v>
      </c>
      <c r="W3963" s="70">
        <f>SUM($V$2085:V3963)/($A3963-273.15)</f>
        <v>0</v>
      </c>
      <c r="X3963" s="70">
        <f t="shared" si="549"/>
        <v>0</v>
      </c>
      <c r="Y3963" s="70">
        <f t="shared" si="550"/>
        <v>0</v>
      </c>
    </row>
    <row r="3964" spans="1:25" s="8" customFormat="1" x14ac:dyDescent="0.25">
      <c r="A3964" s="70">
        <f t="shared" si="551"/>
        <v>2153.15</v>
      </c>
      <c r="B3964" s="70">
        <f t="shared" si="534"/>
        <v>52.26153656495287</v>
      </c>
      <c r="C3964" s="70">
        <f t="shared" si="538"/>
        <v>38.187170112779832</v>
      </c>
      <c r="D3964" s="70">
        <f t="shared" si="535"/>
        <v>36.215863629881895</v>
      </c>
      <c r="E3964" s="70">
        <f t="shared" si="537"/>
        <v>38.187170112779832</v>
      </c>
      <c r="G3964" s="70">
        <f t="shared" si="539"/>
        <v>0</v>
      </c>
      <c r="H3964" s="70">
        <f>SUM(G$2085:$G3964)/($A3964-273.15)</f>
        <v>0</v>
      </c>
      <c r="I3964" s="70">
        <f t="shared" si="540"/>
        <v>0</v>
      </c>
      <c r="J3964" s="70">
        <f t="shared" si="541"/>
        <v>0</v>
      </c>
      <c r="K3964" s="70">
        <f t="shared" si="542"/>
        <v>0</v>
      </c>
      <c r="M3964" s="70">
        <f t="shared" si="543"/>
        <v>0</v>
      </c>
      <c r="N3964" s="70">
        <f>SUM($M$2085:M3964)/($A3964-273.15)</f>
        <v>0</v>
      </c>
      <c r="O3964" s="70">
        <f t="shared" si="544"/>
        <v>0</v>
      </c>
      <c r="P3964" s="70">
        <f t="shared" si="545"/>
        <v>0</v>
      </c>
      <c r="Q3964" s="70">
        <f t="shared" si="546"/>
        <v>0</v>
      </c>
      <c r="S3964" s="8" t="e">
        <f t="shared" si="547"/>
        <v>#DIV/0!</v>
      </c>
      <c r="U3964" s="8">
        <f t="shared" si="536"/>
        <v>36.307150250530427</v>
      </c>
      <c r="V3964" s="8">
        <f t="shared" si="548"/>
        <v>0</v>
      </c>
      <c r="W3964" s="70">
        <f>SUM($V$2085:V3964)/($A3964-273.15)</f>
        <v>0</v>
      </c>
      <c r="X3964" s="70">
        <f t="shared" si="549"/>
        <v>0</v>
      </c>
      <c r="Y3964" s="70">
        <f t="shared" si="550"/>
        <v>0</v>
      </c>
    </row>
    <row r="3965" spans="1:25" s="8" customFormat="1" x14ac:dyDescent="0.25">
      <c r="A3965" s="70">
        <f t="shared" si="551"/>
        <v>2154.15</v>
      </c>
      <c r="B3965" s="70">
        <f t="shared" si="534"/>
        <v>52.267059212189807</v>
      </c>
      <c r="C3965" s="70">
        <f t="shared" si="538"/>
        <v>38.189759024788117</v>
      </c>
      <c r="D3965" s="70">
        <f t="shared" si="535"/>
        <v>36.217219608190618</v>
      </c>
      <c r="E3965" s="70">
        <f t="shared" si="537"/>
        <v>38.189759024788117</v>
      </c>
      <c r="G3965" s="70">
        <f t="shared" si="539"/>
        <v>0</v>
      </c>
      <c r="H3965" s="70">
        <f>SUM(G$2085:$G3965)/($A3965-273.15)</f>
        <v>0</v>
      </c>
      <c r="I3965" s="70">
        <f t="shared" si="540"/>
        <v>0</v>
      </c>
      <c r="J3965" s="70">
        <f t="shared" si="541"/>
        <v>0</v>
      </c>
      <c r="K3965" s="70">
        <f t="shared" si="542"/>
        <v>0</v>
      </c>
      <c r="M3965" s="70">
        <f t="shared" si="543"/>
        <v>0</v>
      </c>
      <c r="N3965" s="70">
        <f>SUM($M$2085:M3965)/($A3965-273.15)</f>
        <v>0</v>
      </c>
      <c r="O3965" s="70">
        <f t="shared" si="544"/>
        <v>0</v>
      </c>
      <c r="P3965" s="70">
        <f t="shared" si="545"/>
        <v>0</v>
      </c>
      <c r="Q3965" s="70">
        <f t="shared" si="546"/>
        <v>0</v>
      </c>
      <c r="S3965" s="8" t="e">
        <f t="shared" si="547"/>
        <v>#DIV/0!</v>
      </c>
      <c r="U3965" s="8">
        <f t="shared" si="536"/>
        <v>36.308574897766427</v>
      </c>
      <c r="V3965" s="8">
        <f t="shared" si="548"/>
        <v>0</v>
      </c>
      <c r="W3965" s="70">
        <f>SUM($V$2085:V3965)/($A3965-273.15)</f>
        <v>0</v>
      </c>
      <c r="X3965" s="70">
        <f t="shared" si="549"/>
        <v>0</v>
      </c>
      <c r="Y3965" s="70">
        <f t="shared" si="550"/>
        <v>0</v>
      </c>
    </row>
    <row r="3966" spans="1:25" s="8" customFormat="1" x14ac:dyDescent="0.25">
      <c r="A3966" s="70">
        <f t="shared" si="551"/>
        <v>2155.15</v>
      </c>
      <c r="B3966" s="70">
        <f t="shared" si="534"/>
        <v>52.272576478257761</v>
      </c>
      <c r="C3966" s="70">
        <f t="shared" si="538"/>
        <v>38.192347087160329</v>
      </c>
      <c r="D3966" s="70">
        <f t="shared" si="535"/>
        <v>36.218574059843952</v>
      </c>
      <c r="E3966" s="70">
        <f t="shared" si="537"/>
        <v>38.192347087160329</v>
      </c>
      <c r="G3966" s="70">
        <f t="shared" si="539"/>
        <v>0</v>
      </c>
      <c r="H3966" s="70">
        <f>SUM(G$2085:$G3966)/($A3966-273.15)</f>
        <v>0</v>
      </c>
      <c r="I3966" s="70">
        <f t="shared" si="540"/>
        <v>0</v>
      </c>
      <c r="J3966" s="70">
        <f t="shared" si="541"/>
        <v>0</v>
      </c>
      <c r="K3966" s="70">
        <f t="shared" si="542"/>
        <v>0</v>
      </c>
      <c r="M3966" s="70">
        <f t="shared" si="543"/>
        <v>0</v>
      </c>
      <c r="N3966" s="70">
        <f>SUM($M$2085:M3966)/($A3966-273.15)</f>
        <v>0</v>
      </c>
      <c r="O3966" s="70">
        <f t="shared" si="544"/>
        <v>0</v>
      </c>
      <c r="P3966" s="70">
        <f t="shared" si="545"/>
        <v>0</v>
      </c>
      <c r="Q3966" s="70">
        <f t="shared" si="546"/>
        <v>0</v>
      </c>
      <c r="S3966" s="8" t="e">
        <f t="shared" si="547"/>
        <v>#DIV/0!</v>
      </c>
      <c r="U3966" s="8">
        <f t="shared" si="536"/>
        <v>36.309998570333995</v>
      </c>
      <c r="V3966" s="8">
        <f t="shared" si="548"/>
        <v>0</v>
      </c>
      <c r="W3966" s="70">
        <f>SUM($V$2085:V3966)/($A3966-273.15)</f>
        <v>0</v>
      </c>
      <c r="X3966" s="70">
        <f t="shared" si="549"/>
        <v>0</v>
      </c>
      <c r="Y3966" s="70">
        <f t="shared" si="550"/>
        <v>0</v>
      </c>
    </row>
    <row r="3967" spans="1:25" s="8" customFormat="1" x14ac:dyDescent="0.25">
      <c r="A3967" s="70">
        <f t="shared" si="551"/>
        <v>2156.15</v>
      </c>
      <c r="B3967" s="70">
        <f t="shared" si="534"/>
        <v>52.278088372469632</v>
      </c>
      <c r="C3967" s="70">
        <f t="shared" si="538"/>
        <v>38.194934300044153</v>
      </c>
      <c r="D3967" s="70">
        <f t="shared" si="535"/>
        <v>36.219926987673432</v>
      </c>
      <c r="E3967" s="70">
        <f t="shared" si="537"/>
        <v>38.194934300044153</v>
      </c>
      <c r="G3967" s="70">
        <f t="shared" si="539"/>
        <v>0</v>
      </c>
      <c r="H3967" s="70">
        <f>SUM(G$2085:$G3967)/($A3967-273.15)</f>
        <v>0</v>
      </c>
      <c r="I3967" s="70">
        <f t="shared" si="540"/>
        <v>0</v>
      </c>
      <c r="J3967" s="70">
        <f t="shared" si="541"/>
        <v>0</v>
      </c>
      <c r="K3967" s="70">
        <f t="shared" si="542"/>
        <v>0</v>
      </c>
      <c r="M3967" s="70">
        <f t="shared" si="543"/>
        <v>0</v>
      </c>
      <c r="N3967" s="70">
        <f>SUM($M$2085:M3967)/($A3967-273.15)</f>
        <v>0</v>
      </c>
      <c r="O3967" s="70">
        <f t="shared" si="544"/>
        <v>0</v>
      </c>
      <c r="P3967" s="70">
        <f t="shared" si="545"/>
        <v>0</v>
      </c>
      <c r="Q3967" s="70">
        <f t="shared" si="546"/>
        <v>0</v>
      </c>
      <c r="S3967" s="8" t="e">
        <f t="shared" si="547"/>
        <v>#DIV/0!</v>
      </c>
      <c r="U3967" s="8">
        <f t="shared" si="536"/>
        <v>36.311421269180265</v>
      </c>
      <c r="V3967" s="8">
        <f t="shared" si="548"/>
        <v>0</v>
      </c>
      <c r="W3967" s="70">
        <f>SUM($V$2085:V3967)/($A3967-273.15)</f>
        <v>0</v>
      </c>
      <c r="X3967" s="70">
        <f t="shared" si="549"/>
        <v>0</v>
      </c>
      <c r="Y3967" s="70">
        <f t="shared" si="550"/>
        <v>0</v>
      </c>
    </row>
    <row r="3968" spans="1:25" s="8" customFormat="1" x14ac:dyDescent="0.25">
      <c r="A3968" s="70">
        <f t="shared" si="551"/>
        <v>2157.15</v>
      </c>
      <c r="B3968" s="70">
        <f t="shared" si="534"/>
        <v>52.283594904116725</v>
      </c>
      <c r="C3968" s="70">
        <f t="shared" si="538"/>
        <v>38.197520663586971</v>
      </c>
      <c r="D3968" s="70">
        <f t="shared" si="535"/>
        <v>36.221278394504019</v>
      </c>
      <c r="E3968" s="70">
        <f t="shared" si="537"/>
        <v>38.197520663586971</v>
      </c>
      <c r="G3968" s="70">
        <f t="shared" si="539"/>
        <v>0</v>
      </c>
      <c r="H3968" s="70">
        <f>SUM(G$2085:$G3968)/($A3968-273.15)</f>
        <v>0</v>
      </c>
      <c r="I3968" s="70">
        <f t="shared" si="540"/>
        <v>0</v>
      </c>
      <c r="J3968" s="70">
        <f t="shared" si="541"/>
        <v>0</v>
      </c>
      <c r="K3968" s="70">
        <f t="shared" si="542"/>
        <v>0</v>
      </c>
      <c r="M3968" s="70">
        <f t="shared" si="543"/>
        <v>0</v>
      </c>
      <c r="N3968" s="70">
        <f>SUM($M$2085:M3968)/($A3968-273.15)</f>
        <v>0</v>
      </c>
      <c r="O3968" s="70">
        <f t="shared" si="544"/>
        <v>0</v>
      </c>
      <c r="P3968" s="70">
        <f t="shared" si="545"/>
        <v>0</v>
      </c>
      <c r="Q3968" s="70">
        <f t="shared" si="546"/>
        <v>0</v>
      </c>
      <c r="S3968" s="8" t="e">
        <f t="shared" si="547"/>
        <v>#DIV/0!</v>
      </c>
      <c r="U3968" s="8">
        <f t="shared" si="536"/>
        <v>36.312842995250207</v>
      </c>
      <c r="V3968" s="8">
        <f t="shared" si="548"/>
        <v>0</v>
      </c>
      <c r="W3968" s="70">
        <f>SUM($V$2085:V3968)/($A3968-273.15)</f>
        <v>0</v>
      </c>
      <c r="X3968" s="70">
        <f t="shared" si="549"/>
        <v>0</v>
      </c>
      <c r="Y3968" s="70">
        <f t="shared" si="550"/>
        <v>0</v>
      </c>
    </row>
    <row r="3969" spans="1:25" s="8" customFormat="1" x14ac:dyDescent="0.25">
      <c r="A3969" s="70">
        <f t="shared" si="551"/>
        <v>2158.15</v>
      </c>
      <c r="B3969" s="70">
        <f t="shared" si="534"/>
        <v>52.289096082468866</v>
      </c>
      <c r="C3969" s="70">
        <f t="shared" si="538"/>
        <v>38.20010617793578</v>
      </c>
      <c r="D3969" s="70">
        <f t="shared" si="535"/>
        <v>36.222628283154144</v>
      </c>
      <c r="E3969" s="70">
        <f t="shared" si="537"/>
        <v>38.20010617793578</v>
      </c>
      <c r="G3969" s="70">
        <f t="shared" si="539"/>
        <v>0</v>
      </c>
      <c r="H3969" s="70">
        <f>SUM(G$2085:$G3969)/($A3969-273.15)</f>
        <v>0</v>
      </c>
      <c r="I3969" s="70">
        <f t="shared" si="540"/>
        <v>0</v>
      </c>
      <c r="J3969" s="70">
        <f t="shared" si="541"/>
        <v>0</v>
      </c>
      <c r="K3969" s="70">
        <f t="shared" si="542"/>
        <v>0</v>
      </c>
      <c r="M3969" s="70">
        <f t="shared" si="543"/>
        <v>0</v>
      </c>
      <c r="N3969" s="70">
        <f>SUM($M$2085:M3969)/($A3969-273.15)</f>
        <v>0</v>
      </c>
      <c r="O3969" s="70">
        <f t="shared" si="544"/>
        <v>0</v>
      </c>
      <c r="P3969" s="70">
        <f t="shared" si="545"/>
        <v>0</v>
      </c>
      <c r="Q3969" s="70">
        <f t="shared" si="546"/>
        <v>0</v>
      </c>
      <c r="S3969" s="8" t="e">
        <f t="shared" si="547"/>
        <v>#DIV/0!</v>
      </c>
      <c r="U3969" s="8">
        <f t="shared" si="536"/>
        <v>36.314263749486571</v>
      </c>
      <c r="V3969" s="8">
        <f t="shared" si="548"/>
        <v>0</v>
      </c>
      <c r="W3969" s="70">
        <f>SUM($V$2085:V3969)/($A3969-273.15)</f>
        <v>0</v>
      </c>
      <c r="X3969" s="70">
        <f t="shared" si="549"/>
        <v>0</v>
      </c>
      <c r="Y3969" s="70">
        <f t="shared" si="550"/>
        <v>0</v>
      </c>
    </row>
    <row r="3970" spans="1:25" s="8" customFormat="1" x14ac:dyDescent="0.25">
      <c r="A3970" s="70">
        <f t="shared" si="551"/>
        <v>2159.15</v>
      </c>
      <c r="B3970" s="70">
        <f t="shared" si="534"/>
        <v>52.294591916774387</v>
      </c>
      <c r="C3970" s="70">
        <f t="shared" si="538"/>
        <v>38.202690843237292</v>
      </c>
      <c r="D3970" s="70">
        <f t="shared" si="535"/>
        <v>36.22397665643571</v>
      </c>
      <c r="E3970" s="70">
        <f t="shared" si="537"/>
        <v>38.202690843237292</v>
      </c>
      <c r="G3970" s="70">
        <f t="shared" si="539"/>
        <v>0</v>
      </c>
      <c r="H3970" s="70">
        <f>SUM(G$2085:$G3970)/($A3970-273.15)</f>
        <v>0</v>
      </c>
      <c r="I3970" s="70">
        <f t="shared" si="540"/>
        <v>0</v>
      </c>
      <c r="J3970" s="70">
        <f t="shared" si="541"/>
        <v>0</v>
      </c>
      <c r="K3970" s="70">
        <f t="shared" si="542"/>
        <v>0</v>
      </c>
      <c r="M3970" s="70">
        <f t="shared" si="543"/>
        <v>0</v>
      </c>
      <c r="N3970" s="70">
        <f>SUM($M$2085:M3970)/($A3970-273.15)</f>
        <v>0</v>
      </c>
      <c r="O3970" s="70">
        <f t="shared" si="544"/>
        <v>0</v>
      </c>
      <c r="P3970" s="70">
        <f t="shared" si="545"/>
        <v>0</v>
      </c>
      <c r="Q3970" s="70">
        <f t="shared" si="546"/>
        <v>0</v>
      </c>
      <c r="S3970" s="8" t="e">
        <f t="shared" si="547"/>
        <v>#DIV/0!</v>
      </c>
      <c r="U3970" s="8">
        <f t="shared" si="536"/>
        <v>36.315683532829965</v>
      </c>
      <c r="V3970" s="8">
        <f t="shared" si="548"/>
        <v>0</v>
      </c>
      <c r="W3970" s="70">
        <f>SUM($V$2085:V3970)/($A3970-273.15)</f>
        <v>0</v>
      </c>
      <c r="X3970" s="70">
        <f t="shared" si="549"/>
        <v>0</v>
      </c>
      <c r="Y3970" s="70">
        <f t="shared" si="550"/>
        <v>0</v>
      </c>
    </row>
    <row r="3971" spans="1:25" s="8" customFormat="1" x14ac:dyDescent="0.25">
      <c r="A3971" s="70">
        <f t="shared" si="551"/>
        <v>2160.15</v>
      </c>
      <c r="B3971" s="70">
        <f t="shared" si="534"/>
        <v>52.300082416260217</v>
      </c>
      <c r="C3971" s="70">
        <f t="shared" si="538"/>
        <v>38.20527465963783</v>
      </c>
      <c r="D3971" s="70">
        <f t="shared" si="535"/>
        <v>36.225323517154102</v>
      </c>
      <c r="E3971" s="70">
        <f t="shared" si="537"/>
        <v>38.20527465963783</v>
      </c>
      <c r="G3971" s="70">
        <f t="shared" si="539"/>
        <v>0</v>
      </c>
      <c r="H3971" s="70">
        <f>SUM(G$2085:$G3971)/($A3971-273.15)</f>
        <v>0</v>
      </c>
      <c r="I3971" s="70">
        <f t="shared" si="540"/>
        <v>0</v>
      </c>
      <c r="J3971" s="70">
        <f t="shared" si="541"/>
        <v>0</v>
      </c>
      <c r="K3971" s="70">
        <f t="shared" si="542"/>
        <v>0</v>
      </c>
      <c r="M3971" s="70">
        <f t="shared" si="543"/>
        <v>0</v>
      </c>
      <c r="N3971" s="70">
        <f>SUM($M$2085:M3971)/($A3971-273.15)</f>
        <v>0</v>
      </c>
      <c r="O3971" s="70">
        <f t="shared" si="544"/>
        <v>0</v>
      </c>
      <c r="P3971" s="70">
        <f t="shared" si="545"/>
        <v>0</v>
      </c>
      <c r="Q3971" s="70">
        <f t="shared" si="546"/>
        <v>0</v>
      </c>
      <c r="S3971" s="8" t="e">
        <f t="shared" si="547"/>
        <v>#DIV/0!</v>
      </c>
      <c r="U3971" s="8">
        <f t="shared" si="536"/>
        <v>36.317102346218775</v>
      </c>
      <c r="V3971" s="8">
        <f t="shared" si="548"/>
        <v>0</v>
      </c>
      <c r="W3971" s="70">
        <f>SUM($V$2085:V3971)/($A3971-273.15)</f>
        <v>0</v>
      </c>
      <c r="X3971" s="70">
        <f t="shared" si="549"/>
        <v>0</v>
      </c>
      <c r="Y3971" s="70">
        <f t="shared" si="550"/>
        <v>0</v>
      </c>
    </row>
    <row r="3972" spans="1:25" s="8" customFormat="1" x14ac:dyDescent="0.25">
      <c r="A3972" s="70">
        <f t="shared" si="551"/>
        <v>2161.15</v>
      </c>
      <c r="B3972" s="70">
        <f t="shared" si="534"/>
        <v>52.305567590131965</v>
      </c>
      <c r="C3972" s="70">
        <f t="shared" si="538"/>
        <v>38.207857627283381</v>
      </c>
      <c r="D3972" s="70">
        <f t="shared" si="535"/>
        <v>36.226668868108234</v>
      </c>
      <c r="E3972" s="70">
        <f t="shared" si="537"/>
        <v>38.207857627283381</v>
      </c>
      <c r="G3972" s="70">
        <f t="shared" si="539"/>
        <v>0</v>
      </c>
      <c r="H3972" s="70">
        <f>SUM(G$2085:$G3972)/($A3972-273.15)</f>
        <v>0</v>
      </c>
      <c r="I3972" s="70">
        <f t="shared" si="540"/>
        <v>0</v>
      </c>
      <c r="J3972" s="70">
        <f t="shared" si="541"/>
        <v>0</v>
      </c>
      <c r="K3972" s="70">
        <f t="shared" si="542"/>
        <v>0</v>
      </c>
      <c r="M3972" s="70">
        <f t="shared" si="543"/>
        <v>0</v>
      </c>
      <c r="N3972" s="70">
        <f>SUM($M$2085:M3972)/($A3972-273.15)</f>
        <v>0</v>
      </c>
      <c r="O3972" s="70">
        <f t="shared" si="544"/>
        <v>0</v>
      </c>
      <c r="P3972" s="70">
        <f t="shared" si="545"/>
        <v>0</v>
      </c>
      <c r="Q3972" s="70">
        <f t="shared" si="546"/>
        <v>0</v>
      </c>
      <c r="S3972" s="8" t="e">
        <f t="shared" si="547"/>
        <v>#DIV/0!</v>
      </c>
      <c r="U3972" s="8">
        <f t="shared" si="536"/>
        <v>36.318520190589254</v>
      </c>
      <c r="V3972" s="8">
        <f t="shared" si="548"/>
        <v>0</v>
      </c>
      <c r="W3972" s="70">
        <f>SUM($V$2085:V3972)/($A3972-273.15)</f>
        <v>0</v>
      </c>
      <c r="X3972" s="70">
        <f t="shared" si="549"/>
        <v>0</v>
      </c>
      <c r="Y3972" s="70">
        <f t="shared" si="550"/>
        <v>0</v>
      </c>
    </row>
    <row r="3973" spans="1:25" s="8" customFormat="1" x14ac:dyDescent="0.25">
      <c r="A3973" s="70">
        <f t="shared" si="551"/>
        <v>2162.15</v>
      </c>
      <c r="B3973" s="70">
        <f t="shared" si="534"/>
        <v>52.311047447573941</v>
      </c>
      <c r="C3973" s="70">
        <f t="shared" si="538"/>
        <v>38.210439746319636</v>
      </c>
      <c r="D3973" s="70">
        <f t="shared" si="535"/>
        <v>36.228012712090532</v>
      </c>
      <c r="E3973" s="70">
        <f t="shared" si="537"/>
        <v>38.210439746319636</v>
      </c>
      <c r="G3973" s="70">
        <f t="shared" si="539"/>
        <v>0</v>
      </c>
      <c r="H3973" s="70">
        <f>SUM(G$2085:$G3973)/($A3973-273.15)</f>
        <v>0</v>
      </c>
      <c r="I3973" s="70">
        <f t="shared" si="540"/>
        <v>0</v>
      </c>
      <c r="J3973" s="70">
        <f t="shared" si="541"/>
        <v>0</v>
      </c>
      <c r="K3973" s="70">
        <f t="shared" si="542"/>
        <v>0</v>
      </c>
      <c r="M3973" s="70">
        <f t="shared" si="543"/>
        <v>0</v>
      </c>
      <c r="N3973" s="70">
        <f>SUM($M$2085:M3973)/($A3973-273.15)</f>
        <v>0</v>
      </c>
      <c r="O3973" s="70">
        <f t="shared" si="544"/>
        <v>0</v>
      </c>
      <c r="P3973" s="70">
        <f t="shared" si="545"/>
        <v>0</v>
      </c>
      <c r="Q3973" s="70">
        <f t="shared" si="546"/>
        <v>0</v>
      </c>
      <c r="S3973" s="8" t="e">
        <f t="shared" si="547"/>
        <v>#DIV/0!</v>
      </c>
      <c r="U3973" s="8">
        <f t="shared" si="536"/>
        <v>36.319937066875461</v>
      </c>
      <c r="V3973" s="8">
        <f t="shared" si="548"/>
        <v>0</v>
      </c>
      <c r="W3973" s="70">
        <f>SUM($V$2085:V3973)/($A3973-273.15)</f>
        <v>0</v>
      </c>
      <c r="X3973" s="70">
        <f t="shared" si="549"/>
        <v>0</v>
      </c>
      <c r="Y3973" s="70">
        <f t="shared" si="550"/>
        <v>0</v>
      </c>
    </row>
    <row r="3974" spans="1:25" s="8" customFormat="1" x14ac:dyDescent="0.25">
      <c r="A3974" s="70">
        <f t="shared" si="551"/>
        <v>2163.15</v>
      </c>
      <c r="B3974" s="70">
        <f t="shared" si="534"/>
        <v>52.316521997749227</v>
      </c>
      <c r="C3974" s="70">
        <f t="shared" si="538"/>
        <v>38.213021016891886</v>
      </c>
      <c r="D3974" s="70">
        <f t="shared" si="535"/>
        <v>36.229355051886984</v>
      </c>
      <c r="E3974" s="70">
        <f t="shared" si="537"/>
        <v>38.213021016891886</v>
      </c>
      <c r="G3974" s="70">
        <f t="shared" si="539"/>
        <v>0</v>
      </c>
      <c r="H3974" s="70">
        <f>SUM(G$2085:$G3974)/($A3974-273.15)</f>
        <v>0</v>
      </c>
      <c r="I3974" s="70">
        <f t="shared" si="540"/>
        <v>0</v>
      </c>
      <c r="J3974" s="70">
        <f t="shared" si="541"/>
        <v>0</v>
      </c>
      <c r="K3974" s="70">
        <f t="shared" si="542"/>
        <v>0</v>
      </c>
      <c r="M3974" s="70">
        <f t="shared" si="543"/>
        <v>0</v>
      </c>
      <c r="N3974" s="70">
        <f>SUM($M$2085:M3974)/($A3974-273.15)</f>
        <v>0</v>
      </c>
      <c r="O3974" s="70">
        <f t="shared" si="544"/>
        <v>0</v>
      </c>
      <c r="P3974" s="70">
        <f t="shared" si="545"/>
        <v>0</v>
      </c>
      <c r="Q3974" s="70">
        <f t="shared" si="546"/>
        <v>0</v>
      </c>
      <c r="S3974" s="8" t="e">
        <f t="shared" si="547"/>
        <v>#DIV/0!</v>
      </c>
      <c r="U3974" s="8">
        <f t="shared" si="536"/>
        <v>36.321352976009322</v>
      </c>
      <c r="V3974" s="8">
        <f t="shared" si="548"/>
        <v>0</v>
      </c>
      <c r="W3974" s="70">
        <f>SUM($V$2085:V3974)/($A3974-273.15)</f>
        <v>0</v>
      </c>
      <c r="X3974" s="70">
        <f t="shared" si="549"/>
        <v>0</v>
      </c>
      <c r="Y3974" s="70">
        <f t="shared" si="550"/>
        <v>0</v>
      </c>
    </row>
    <row r="3975" spans="1:25" s="8" customFormat="1" x14ac:dyDescent="0.25">
      <c r="A3975" s="70">
        <f t="shared" si="551"/>
        <v>2164.15</v>
      </c>
      <c r="B3975" s="70">
        <f t="shared" si="534"/>
        <v>52.321991249799758</v>
      </c>
      <c r="C3975" s="70">
        <f t="shared" si="538"/>
        <v>38.215601439145161</v>
      </c>
      <c r="D3975" s="70">
        <f t="shared" si="535"/>
        <v>36.230695890277126</v>
      </c>
      <c r="E3975" s="70">
        <f t="shared" si="537"/>
        <v>38.215601439145161</v>
      </c>
      <c r="G3975" s="70">
        <f t="shared" si="539"/>
        <v>0</v>
      </c>
      <c r="H3975" s="70">
        <f>SUM(G$2085:$G3975)/($A3975-273.15)</f>
        <v>0</v>
      </c>
      <c r="I3975" s="70">
        <f t="shared" si="540"/>
        <v>0</v>
      </c>
      <c r="J3975" s="70">
        <f t="shared" si="541"/>
        <v>0</v>
      </c>
      <c r="K3975" s="70">
        <f t="shared" si="542"/>
        <v>0</v>
      </c>
      <c r="M3975" s="70">
        <f t="shared" si="543"/>
        <v>0</v>
      </c>
      <c r="N3975" s="70">
        <f>SUM($M$2085:M3975)/($A3975-273.15)</f>
        <v>0</v>
      </c>
      <c r="O3975" s="70">
        <f t="shared" si="544"/>
        <v>0</v>
      </c>
      <c r="P3975" s="70">
        <f t="shared" si="545"/>
        <v>0</v>
      </c>
      <c r="Q3975" s="70">
        <f t="shared" si="546"/>
        <v>0</v>
      </c>
      <c r="S3975" s="8" t="e">
        <f t="shared" si="547"/>
        <v>#DIV/0!</v>
      </c>
      <c r="U3975" s="8">
        <f t="shared" si="536"/>
        <v>36.322767918920597</v>
      </c>
      <c r="V3975" s="8">
        <f t="shared" si="548"/>
        <v>0</v>
      </c>
      <c r="W3975" s="70">
        <f>SUM($V$2085:V3975)/($A3975-273.15)</f>
        <v>0</v>
      </c>
      <c r="X3975" s="70">
        <f t="shared" si="549"/>
        <v>0</v>
      </c>
      <c r="Y3975" s="70">
        <f t="shared" si="550"/>
        <v>0</v>
      </c>
    </row>
    <row r="3976" spans="1:25" s="8" customFormat="1" x14ac:dyDescent="0.25">
      <c r="A3976" s="70">
        <f t="shared" si="551"/>
        <v>2165.15</v>
      </c>
      <c r="B3976" s="70">
        <f t="shared" si="534"/>
        <v>52.327455212846331</v>
      </c>
      <c r="C3976" s="70">
        <f t="shared" si="538"/>
        <v>38.218181013224104</v>
      </c>
      <c r="D3976" s="70">
        <f t="shared" si="535"/>
        <v>36.232035230034093</v>
      </c>
      <c r="E3976" s="70">
        <f t="shared" si="537"/>
        <v>38.218181013224104</v>
      </c>
      <c r="G3976" s="70">
        <f t="shared" si="539"/>
        <v>0</v>
      </c>
      <c r="H3976" s="70">
        <f>SUM(G$2085:$G3976)/($A3976-273.15)</f>
        <v>0</v>
      </c>
      <c r="I3976" s="70">
        <f t="shared" si="540"/>
        <v>0</v>
      </c>
      <c r="J3976" s="70">
        <f t="shared" si="541"/>
        <v>0</v>
      </c>
      <c r="K3976" s="70">
        <f t="shared" si="542"/>
        <v>0</v>
      </c>
      <c r="M3976" s="70">
        <f t="shared" si="543"/>
        <v>0</v>
      </c>
      <c r="N3976" s="70">
        <f>SUM($M$2085:M3976)/($A3976-273.15)</f>
        <v>0</v>
      </c>
      <c r="O3976" s="70">
        <f t="shared" si="544"/>
        <v>0</v>
      </c>
      <c r="P3976" s="70">
        <f t="shared" si="545"/>
        <v>0</v>
      </c>
      <c r="Q3976" s="70">
        <f t="shared" si="546"/>
        <v>0</v>
      </c>
      <c r="S3976" s="8" t="e">
        <f t="shared" si="547"/>
        <v>#DIV/0!</v>
      </c>
      <c r="U3976" s="8">
        <f t="shared" si="536"/>
        <v>36.324181896536892</v>
      </c>
      <c r="V3976" s="8">
        <f t="shared" si="548"/>
        <v>0</v>
      </c>
      <c r="W3976" s="70">
        <f>SUM($V$2085:V3976)/($A3976-273.15)</f>
        <v>0</v>
      </c>
      <c r="X3976" s="70">
        <f t="shared" si="549"/>
        <v>0</v>
      </c>
      <c r="Y3976" s="70">
        <f t="shared" si="550"/>
        <v>0</v>
      </c>
    </row>
    <row r="3977" spans="1:25" s="8" customFormat="1" x14ac:dyDescent="0.25">
      <c r="A3977" s="70">
        <f t="shared" si="551"/>
        <v>2166.15</v>
      </c>
      <c r="B3977" s="70">
        <f t="shared" si="534"/>
        <v>52.332913895988739</v>
      </c>
      <c r="C3977" s="70">
        <f t="shared" si="538"/>
        <v>38.220759739273028</v>
      </c>
      <c r="D3977" s="70">
        <f t="shared" si="535"/>
        <v>36.233373073924611</v>
      </c>
      <c r="E3977" s="70">
        <f t="shared" si="537"/>
        <v>38.220759739273028</v>
      </c>
      <c r="G3977" s="70">
        <f t="shared" si="539"/>
        <v>0</v>
      </c>
      <c r="H3977" s="70">
        <f>SUM(G$2085:$G3977)/($A3977-273.15)</f>
        <v>0</v>
      </c>
      <c r="I3977" s="70">
        <f t="shared" si="540"/>
        <v>0</v>
      </c>
      <c r="J3977" s="70">
        <f t="shared" si="541"/>
        <v>0</v>
      </c>
      <c r="K3977" s="70">
        <f t="shared" si="542"/>
        <v>0</v>
      </c>
      <c r="M3977" s="70">
        <f t="shared" si="543"/>
        <v>0</v>
      </c>
      <c r="N3977" s="70">
        <f>SUM($M$2085:M3977)/($A3977-273.15)</f>
        <v>0</v>
      </c>
      <c r="O3977" s="70">
        <f t="shared" si="544"/>
        <v>0</v>
      </c>
      <c r="P3977" s="70">
        <f t="shared" si="545"/>
        <v>0</v>
      </c>
      <c r="Q3977" s="70">
        <f t="shared" si="546"/>
        <v>0</v>
      </c>
      <c r="S3977" s="8" t="e">
        <f t="shared" si="547"/>
        <v>#DIV/0!</v>
      </c>
      <c r="U3977" s="8">
        <f t="shared" si="536"/>
        <v>36.325594909783696</v>
      </c>
      <c r="V3977" s="8">
        <f t="shared" si="548"/>
        <v>0</v>
      </c>
      <c r="W3977" s="70">
        <f>SUM($V$2085:V3977)/($A3977-273.15)</f>
        <v>0</v>
      </c>
      <c r="X3977" s="70">
        <f t="shared" si="549"/>
        <v>0</v>
      </c>
      <c r="Y3977" s="70">
        <f t="shared" si="550"/>
        <v>0</v>
      </c>
    </row>
    <row r="3978" spans="1:25" s="8" customFormat="1" x14ac:dyDescent="0.25">
      <c r="A3978" s="70">
        <f t="shared" si="551"/>
        <v>2167.15</v>
      </c>
      <c r="B3978" s="70">
        <f t="shared" si="534"/>
        <v>52.338367308305742</v>
      </c>
      <c r="C3978" s="70">
        <f t="shared" si="538"/>
        <v>38.223337617435931</v>
      </c>
      <c r="D3978" s="70">
        <f t="shared" si="535"/>
        <v>36.234709424709031</v>
      </c>
      <c r="E3978" s="70">
        <f t="shared" si="537"/>
        <v>38.223337617435931</v>
      </c>
      <c r="G3978" s="70">
        <f t="shared" si="539"/>
        <v>0</v>
      </c>
      <c r="H3978" s="70">
        <f>SUM(G$2085:$G3978)/($A3978-273.15)</f>
        <v>0</v>
      </c>
      <c r="I3978" s="70">
        <f t="shared" si="540"/>
        <v>0</v>
      </c>
      <c r="J3978" s="70">
        <f t="shared" si="541"/>
        <v>0</v>
      </c>
      <c r="K3978" s="70">
        <f t="shared" si="542"/>
        <v>0</v>
      </c>
      <c r="M3978" s="70">
        <f t="shared" si="543"/>
        <v>0</v>
      </c>
      <c r="N3978" s="70">
        <f>SUM($M$2085:M3978)/($A3978-273.15)</f>
        <v>0</v>
      </c>
      <c r="O3978" s="70">
        <f t="shared" si="544"/>
        <v>0</v>
      </c>
      <c r="P3978" s="70">
        <f t="shared" si="545"/>
        <v>0</v>
      </c>
      <c r="Q3978" s="70">
        <f t="shared" si="546"/>
        <v>0</v>
      </c>
      <c r="S3978" s="8" t="e">
        <f t="shared" si="547"/>
        <v>#DIV/0!</v>
      </c>
      <c r="U3978" s="8">
        <f t="shared" si="536"/>
        <v>36.327006959584345</v>
      </c>
      <c r="V3978" s="8">
        <f t="shared" si="548"/>
        <v>0</v>
      </c>
      <c r="W3978" s="70">
        <f>SUM($V$2085:V3978)/($A3978-273.15)</f>
        <v>0</v>
      </c>
      <c r="X3978" s="70">
        <f t="shared" si="549"/>
        <v>0</v>
      </c>
      <c r="Y3978" s="70">
        <f t="shared" si="550"/>
        <v>0</v>
      </c>
    </row>
    <row r="3979" spans="1:25" s="8" customFormat="1" x14ac:dyDescent="0.25">
      <c r="A3979" s="70">
        <f t="shared" si="551"/>
        <v>2168.15</v>
      </c>
      <c r="B3979" s="70">
        <f t="shared" si="534"/>
        <v>52.343815458855204</v>
      </c>
      <c r="C3979" s="70">
        <f t="shared" si="538"/>
        <v>38.22591464785647</v>
      </c>
      <c r="D3979" s="70">
        <f t="shared" si="535"/>
        <v>36.236044285141325</v>
      </c>
      <c r="E3979" s="70">
        <f t="shared" si="537"/>
        <v>38.22591464785647</v>
      </c>
      <c r="G3979" s="70">
        <f t="shared" si="539"/>
        <v>0</v>
      </c>
      <c r="H3979" s="70">
        <f>SUM(G$2085:$G3979)/($A3979-273.15)</f>
        <v>0</v>
      </c>
      <c r="I3979" s="70">
        <f t="shared" si="540"/>
        <v>0</v>
      </c>
      <c r="J3979" s="70">
        <f t="shared" si="541"/>
        <v>0</v>
      </c>
      <c r="K3979" s="70">
        <f t="shared" si="542"/>
        <v>0</v>
      </c>
      <c r="M3979" s="70">
        <f t="shared" si="543"/>
        <v>0</v>
      </c>
      <c r="N3979" s="70">
        <f>SUM($M$2085:M3979)/($A3979-273.15)</f>
        <v>0</v>
      </c>
      <c r="O3979" s="70">
        <f t="shared" si="544"/>
        <v>0</v>
      </c>
      <c r="P3979" s="70">
        <f t="shared" si="545"/>
        <v>0</v>
      </c>
      <c r="Q3979" s="70">
        <f t="shared" si="546"/>
        <v>0</v>
      </c>
      <c r="S3979" s="8" t="e">
        <f t="shared" si="547"/>
        <v>#DIV/0!</v>
      </c>
      <c r="U3979" s="8">
        <f t="shared" si="536"/>
        <v>36.328418046860044</v>
      </c>
      <c r="V3979" s="8">
        <f t="shared" si="548"/>
        <v>0</v>
      </c>
      <c r="W3979" s="70">
        <f>SUM($V$2085:V3979)/($A3979-273.15)</f>
        <v>0</v>
      </c>
      <c r="X3979" s="70">
        <f t="shared" si="549"/>
        <v>0</v>
      </c>
      <c r="Y3979" s="70">
        <f t="shared" si="550"/>
        <v>0</v>
      </c>
    </row>
    <row r="3980" spans="1:25" s="8" customFormat="1" x14ac:dyDescent="0.25">
      <c r="A3980" s="70">
        <f t="shared" si="551"/>
        <v>2169.15</v>
      </c>
      <c r="B3980" s="70">
        <f t="shared" si="534"/>
        <v>52.349258356674092</v>
      </c>
      <c r="C3980" s="70">
        <f t="shared" si="538"/>
        <v>38.228490830677977</v>
      </c>
      <c r="D3980" s="70">
        <f t="shared" si="535"/>
        <v>36.237377657969141</v>
      </c>
      <c r="E3980" s="70">
        <f t="shared" si="537"/>
        <v>38.228490830677977</v>
      </c>
      <c r="G3980" s="70">
        <f t="shared" si="539"/>
        <v>0</v>
      </c>
      <c r="H3980" s="70">
        <f>SUM(G$2085:$G3980)/($A3980-273.15)</f>
        <v>0</v>
      </c>
      <c r="I3980" s="70">
        <f t="shared" si="540"/>
        <v>0</v>
      </c>
      <c r="J3980" s="70">
        <f t="shared" si="541"/>
        <v>0</v>
      </c>
      <c r="K3980" s="70">
        <f t="shared" si="542"/>
        <v>0</v>
      </c>
      <c r="M3980" s="70">
        <f t="shared" si="543"/>
        <v>0</v>
      </c>
      <c r="N3980" s="70">
        <f>SUM($M$2085:M3980)/($A3980-273.15)</f>
        <v>0</v>
      </c>
      <c r="O3980" s="70">
        <f t="shared" si="544"/>
        <v>0</v>
      </c>
      <c r="P3980" s="70">
        <f t="shared" si="545"/>
        <v>0</v>
      </c>
      <c r="Q3980" s="70">
        <f t="shared" si="546"/>
        <v>0</v>
      </c>
      <c r="S3980" s="8" t="e">
        <f t="shared" si="547"/>
        <v>#DIV/0!</v>
      </c>
      <c r="U3980" s="8">
        <f t="shared" si="536"/>
        <v>36.329828172529879</v>
      </c>
      <c r="V3980" s="8">
        <f t="shared" si="548"/>
        <v>0</v>
      </c>
      <c r="W3980" s="70">
        <f>SUM($V$2085:V3980)/($A3980-273.15)</f>
        <v>0</v>
      </c>
      <c r="X3980" s="70">
        <f t="shared" si="549"/>
        <v>0</v>
      </c>
      <c r="Y3980" s="70">
        <f t="shared" si="550"/>
        <v>0</v>
      </c>
    </row>
    <row r="3981" spans="1:25" s="8" customFormat="1" x14ac:dyDescent="0.25">
      <c r="A3981" s="70">
        <f t="shared" si="551"/>
        <v>2170.15</v>
      </c>
      <c r="B3981" s="70">
        <f t="shared" si="534"/>
        <v>52.354696010778554</v>
      </c>
      <c r="C3981" s="70">
        <f t="shared" si="538"/>
        <v>38.231066166043441</v>
      </c>
      <c r="D3981" s="70">
        <f t="shared" si="535"/>
        <v>36.23870954593378</v>
      </c>
      <c r="E3981" s="70">
        <f t="shared" si="537"/>
        <v>38.231066166043441</v>
      </c>
      <c r="G3981" s="70">
        <f t="shared" si="539"/>
        <v>0</v>
      </c>
      <c r="H3981" s="70">
        <f>SUM(G$2085:$G3981)/($A3981-273.15)</f>
        <v>0</v>
      </c>
      <c r="I3981" s="70">
        <f t="shared" si="540"/>
        <v>0</v>
      </c>
      <c r="J3981" s="70">
        <f t="shared" si="541"/>
        <v>0</v>
      </c>
      <c r="K3981" s="70">
        <f t="shared" si="542"/>
        <v>0</v>
      </c>
      <c r="M3981" s="70">
        <f t="shared" si="543"/>
        <v>0</v>
      </c>
      <c r="N3981" s="70">
        <f>SUM($M$2085:M3981)/($A3981-273.15)</f>
        <v>0</v>
      </c>
      <c r="O3981" s="70">
        <f t="shared" si="544"/>
        <v>0</v>
      </c>
      <c r="P3981" s="70">
        <f t="shared" si="545"/>
        <v>0</v>
      </c>
      <c r="Q3981" s="70">
        <f t="shared" si="546"/>
        <v>0</v>
      </c>
      <c r="S3981" s="8" t="e">
        <f t="shared" si="547"/>
        <v>#DIV/0!</v>
      </c>
      <c r="U3981" s="8">
        <f t="shared" si="536"/>
        <v>36.331237337510835</v>
      </c>
      <c r="V3981" s="8">
        <f t="shared" si="548"/>
        <v>0</v>
      </c>
      <c r="W3981" s="70">
        <f>SUM($V$2085:V3981)/($A3981-273.15)</f>
        <v>0</v>
      </c>
      <c r="X3981" s="70">
        <f t="shared" si="549"/>
        <v>0</v>
      </c>
      <c r="Y3981" s="70">
        <f t="shared" si="550"/>
        <v>0</v>
      </c>
    </row>
    <row r="3982" spans="1:25" s="8" customFormat="1" x14ac:dyDescent="0.25">
      <c r="A3982" s="70">
        <f t="shared" si="551"/>
        <v>2171.15</v>
      </c>
      <c r="B3982" s="70">
        <f t="shared" si="534"/>
        <v>52.360128430163982</v>
      </c>
      <c r="C3982" s="70">
        <f t="shared" si="538"/>
        <v>38.233640654095531</v>
      </c>
      <c r="D3982" s="70">
        <f t="shared" si="535"/>
        <v>36.240039951770228</v>
      </c>
      <c r="E3982" s="70">
        <f t="shared" si="537"/>
        <v>38.233640654095531</v>
      </c>
      <c r="G3982" s="70">
        <f t="shared" si="539"/>
        <v>0</v>
      </c>
      <c r="H3982" s="70">
        <f>SUM(G$2085:$G3982)/($A3982-273.15)</f>
        <v>0</v>
      </c>
      <c r="I3982" s="70">
        <f t="shared" si="540"/>
        <v>0</v>
      </c>
      <c r="J3982" s="70">
        <f t="shared" si="541"/>
        <v>0</v>
      </c>
      <c r="K3982" s="70">
        <f t="shared" si="542"/>
        <v>0</v>
      </c>
      <c r="M3982" s="70">
        <f t="shared" si="543"/>
        <v>0</v>
      </c>
      <c r="N3982" s="70">
        <f>SUM($M$2085:M3982)/($A3982-273.15)</f>
        <v>0</v>
      </c>
      <c r="O3982" s="70">
        <f t="shared" si="544"/>
        <v>0</v>
      </c>
      <c r="P3982" s="70">
        <f t="shared" si="545"/>
        <v>0</v>
      </c>
      <c r="Q3982" s="70">
        <f t="shared" si="546"/>
        <v>0</v>
      </c>
      <c r="S3982" s="8" t="e">
        <f t="shared" si="547"/>
        <v>#DIV/0!</v>
      </c>
      <c r="U3982" s="8">
        <f t="shared" si="536"/>
        <v>36.332645542717771</v>
      </c>
      <c r="V3982" s="8">
        <f t="shared" si="548"/>
        <v>0</v>
      </c>
      <c r="W3982" s="70">
        <f>SUM($V$2085:V3982)/($A3982-273.15)</f>
        <v>0</v>
      </c>
      <c r="X3982" s="70">
        <f t="shared" si="549"/>
        <v>0</v>
      </c>
      <c r="Y3982" s="70">
        <f t="shared" si="550"/>
        <v>0</v>
      </c>
    </row>
    <row r="3983" spans="1:25" s="8" customFormat="1" x14ac:dyDescent="0.25">
      <c r="A3983" s="70">
        <f t="shared" si="551"/>
        <v>2172.15</v>
      </c>
      <c r="B3983" s="70">
        <f t="shared" si="534"/>
        <v>52.365555623805101</v>
      </c>
      <c r="C3983" s="70">
        <f t="shared" si="538"/>
        <v>38.236214294976591</v>
      </c>
      <c r="D3983" s="70">
        <f t="shared" si="535"/>
        <v>36.241368878207204</v>
      </c>
      <c r="E3983" s="70">
        <f t="shared" si="537"/>
        <v>38.236214294976591</v>
      </c>
      <c r="G3983" s="70">
        <f t="shared" si="539"/>
        <v>0</v>
      </c>
      <c r="H3983" s="70">
        <f>SUM(G$2085:$G3983)/($A3983-273.15)</f>
        <v>0</v>
      </c>
      <c r="I3983" s="70">
        <f t="shared" si="540"/>
        <v>0</v>
      </c>
      <c r="J3983" s="70">
        <f t="shared" si="541"/>
        <v>0</v>
      </c>
      <c r="K3983" s="70">
        <f t="shared" si="542"/>
        <v>0</v>
      </c>
      <c r="M3983" s="70">
        <f t="shared" si="543"/>
        <v>0</v>
      </c>
      <c r="N3983" s="70">
        <f>SUM($M$2085:M3983)/($A3983-273.15)</f>
        <v>0</v>
      </c>
      <c r="O3983" s="70">
        <f t="shared" si="544"/>
        <v>0</v>
      </c>
      <c r="P3983" s="70">
        <f t="shared" si="545"/>
        <v>0</v>
      </c>
      <c r="Q3983" s="70">
        <f t="shared" si="546"/>
        <v>0</v>
      </c>
      <c r="S3983" s="8" t="e">
        <f t="shared" si="547"/>
        <v>#DIV/0!</v>
      </c>
      <c r="U3983" s="8">
        <f t="shared" si="536"/>
        <v>36.334052789063421</v>
      </c>
      <c r="V3983" s="8">
        <f t="shared" si="548"/>
        <v>0</v>
      </c>
      <c r="W3983" s="70">
        <f>SUM($V$2085:V3983)/($A3983-273.15)</f>
        <v>0</v>
      </c>
      <c r="X3983" s="70">
        <f t="shared" si="549"/>
        <v>0</v>
      </c>
      <c r="Y3983" s="70">
        <f t="shared" si="550"/>
        <v>0</v>
      </c>
    </row>
    <row r="3984" spans="1:25" s="8" customFormat="1" x14ac:dyDescent="0.25">
      <c r="A3984" s="70">
        <f t="shared" si="551"/>
        <v>2173.15</v>
      </c>
      <c r="B3984" s="70">
        <f t="shared" si="534"/>
        <v>52.370977600655948</v>
      </c>
      <c r="C3984" s="70">
        <f t="shared" si="538"/>
        <v>38.23878708882863</v>
      </c>
      <c r="D3984" s="70">
        <f t="shared" si="535"/>
        <v>36.242696327967117</v>
      </c>
      <c r="E3984" s="70">
        <f t="shared" si="537"/>
        <v>38.23878708882863</v>
      </c>
      <c r="G3984" s="70">
        <f t="shared" si="539"/>
        <v>0</v>
      </c>
      <c r="H3984" s="70">
        <f>SUM(G$2085:$G3984)/($A3984-273.15)</f>
        <v>0</v>
      </c>
      <c r="I3984" s="70">
        <f t="shared" si="540"/>
        <v>0</v>
      </c>
      <c r="J3984" s="70">
        <f t="shared" si="541"/>
        <v>0</v>
      </c>
      <c r="K3984" s="70">
        <f t="shared" si="542"/>
        <v>0</v>
      </c>
      <c r="M3984" s="70">
        <f t="shared" si="543"/>
        <v>0</v>
      </c>
      <c r="N3984" s="70">
        <f>SUM($M$2085:M3984)/($A3984-273.15)</f>
        <v>0</v>
      </c>
      <c r="O3984" s="70">
        <f t="shared" si="544"/>
        <v>0</v>
      </c>
      <c r="P3984" s="70">
        <f t="shared" si="545"/>
        <v>0</v>
      </c>
      <c r="Q3984" s="70">
        <f t="shared" si="546"/>
        <v>0</v>
      </c>
      <c r="S3984" s="8" t="e">
        <f t="shared" si="547"/>
        <v>#DIV/0!</v>
      </c>
      <c r="U3984" s="8">
        <f t="shared" si="536"/>
        <v>36.335459077458452</v>
      </c>
      <c r="V3984" s="8">
        <f t="shared" si="548"/>
        <v>0</v>
      </c>
      <c r="W3984" s="70">
        <f>SUM($V$2085:V3984)/($A3984-273.15)</f>
        <v>0</v>
      </c>
      <c r="X3984" s="70">
        <f t="shared" si="549"/>
        <v>0</v>
      </c>
      <c r="Y3984" s="70">
        <f t="shared" si="550"/>
        <v>0</v>
      </c>
    </row>
    <row r="3985" spans="1:25" s="8" customFormat="1" x14ac:dyDescent="0.25">
      <c r="A3985" s="70">
        <f t="shared" si="551"/>
        <v>2174.15</v>
      </c>
      <c r="B3985" s="70">
        <f t="shared" si="534"/>
        <v>52.376394369649979</v>
      </c>
      <c r="C3985" s="70">
        <f t="shared" si="538"/>
        <v>38.241359035793337</v>
      </c>
      <c r="D3985" s="70">
        <f t="shared" si="535"/>
        <v>36.244022303766144</v>
      </c>
      <c r="E3985" s="70">
        <f t="shared" si="537"/>
        <v>38.241359035793337</v>
      </c>
      <c r="G3985" s="70">
        <f t="shared" si="539"/>
        <v>0</v>
      </c>
      <c r="H3985" s="70">
        <f>SUM(G$2085:$G3985)/($A3985-273.15)</f>
        <v>0</v>
      </c>
      <c r="I3985" s="70">
        <f t="shared" si="540"/>
        <v>0</v>
      </c>
      <c r="J3985" s="70">
        <f t="shared" si="541"/>
        <v>0</v>
      </c>
      <c r="K3985" s="70">
        <f t="shared" si="542"/>
        <v>0</v>
      </c>
      <c r="M3985" s="70">
        <f t="shared" si="543"/>
        <v>0</v>
      </c>
      <c r="N3985" s="70">
        <f>SUM($M$2085:M3985)/($A3985-273.15)</f>
        <v>0</v>
      </c>
      <c r="O3985" s="70">
        <f t="shared" si="544"/>
        <v>0</v>
      </c>
      <c r="P3985" s="70">
        <f t="shared" si="545"/>
        <v>0</v>
      </c>
      <c r="Q3985" s="70">
        <f t="shared" si="546"/>
        <v>0</v>
      </c>
      <c r="S3985" s="8" t="e">
        <f t="shared" si="547"/>
        <v>#DIV/0!</v>
      </c>
      <c r="U3985" s="8">
        <f t="shared" si="536"/>
        <v>36.336864408811437</v>
      </c>
      <c r="V3985" s="8">
        <f t="shared" si="548"/>
        <v>0</v>
      </c>
      <c r="W3985" s="70">
        <f>SUM($V$2085:V3985)/($A3985-273.15)</f>
        <v>0</v>
      </c>
      <c r="X3985" s="70">
        <f t="shared" si="549"/>
        <v>0</v>
      </c>
      <c r="Y3985" s="70">
        <f t="shared" si="550"/>
        <v>0</v>
      </c>
    </row>
    <row r="3986" spans="1:25" s="8" customFormat="1" x14ac:dyDescent="0.25">
      <c r="A3986" s="70">
        <f t="shared" si="551"/>
        <v>2175.15</v>
      </c>
      <c r="B3986" s="70">
        <f t="shared" si="534"/>
        <v>52.381805939700143</v>
      </c>
      <c r="C3986" s="70">
        <f t="shared" si="538"/>
        <v>38.243930136012054</v>
      </c>
      <c r="D3986" s="70">
        <f t="shared" si="535"/>
        <v>36.245346808314196</v>
      </c>
      <c r="E3986" s="70">
        <f t="shared" si="537"/>
        <v>38.243930136012054</v>
      </c>
      <c r="G3986" s="70">
        <f t="shared" si="539"/>
        <v>0</v>
      </c>
      <c r="H3986" s="70">
        <f>SUM(G$2085:$G3986)/($A3986-273.15)</f>
        <v>0</v>
      </c>
      <c r="I3986" s="70">
        <f t="shared" si="540"/>
        <v>0</v>
      </c>
      <c r="J3986" s="70">
        <f t="shared" si="541"/>
        <v>0</v>
      </c>
      <c r="K3986" s="70">
        <f t="shared" si="542"/>
        <v>0</v>
      </c>
      <c r="M3986" s="70">
        <f t="shared" si="543"/>
        <v>0</v>
      </c>
      <c r="N3986" s="70">
        <f>SUM($M$2085:M3986)/($A3986-273.15)</f>
        <v>0</v>
      </c>
      <c r="O3986" s="70">
        <f t="shared" si="544"/>
        <v>0</v>
      </c>
      <c r="P3986" s="70">
        <f t="shared" si="545"/>
        <v>0</v>
      </c>
      <c r="Q3986" s="70">
        <f t="shared" si="546"/>
        <v>0</v>
      </c>
      <c r="S3986" s="8" t="e">
        <f t="shared" si="547"/>
        <v>#DIV/0!</v>
      </c>
      <c r="U3986" s="8">
        <f t="shared" si="536"/>
        <v>36.338268784028834</v>
      </c>
      <c r="V3986" s="8">
        <f t="shared" si="548"/>
        <v>0</v>
      </c>
      <c r="W3986" s="70">
        <f>SUM($V$2085:V3986)/($A3986-273.15)</f>
        <v>0</v>
      </c>
      <c r="X3986" s="70">
        <f t="shared" si="549"/>
        <v>0</v>
      </c>
      <c r="Y3986" s="70">
        <f t="shared" si="550"/>
        <v>0</v>
      </c>
    </row>
    <row r="3987" spans="1:25" s="8" customFormat="1" x14ac:dyDescent="0.25">
      <c r="A3987" s="70">
        <f t="shared" si="551"/>
        <v>2176.15</v>
      </c>
      <c r="B3987" s="70">
        <f t="shared" ref="B3987:B4050" si="552">51.191+(2.69/1000)*$A3987-(180.201*100000)/$A3987/$A3987-(0.18*0.000001)*$A3987*$A3987</f>
        <v>52.387212319698882</v>
      </c>
      <c r="C3987" s="70">
        <f t="shared" si="538"/>
        <v>38.246500389625844</v>
      </c>
      <c r="D3987" s="70">
        <f t="shared" ref="D3987:D4050" si="553">36.84+(0.259/1000)*$A3987-(54.789*100000)/$A3987/$A3987-(0*0.000001)*$A3987*$A3987</f>
        <v>36.24666984431498</v>
      </c>
      <c r="E3987" s="70">
        <f t="shared" si="537"/>
        <v>38.246500389625844</v>
      </c>
      <c r="G3987" s="70">
        <f t="shared" si="539"/>
        <v>0</v>
      </c>
      <c r="H3987" s="70">
        <f>SUM(G$2085:$G3987)/($A3987-273.15)</f>
        <v>0</v>
      </c>
      <c r="I3987" s="70">
        <f t="shared" si="540"/>
        <v>0</v>
      </c>
      <c r="J3987" s="70">
        <f t="shared" si="541"/>
        <v>0</v>
      </c>
      <c r="K3987" s="70">
        <f t="shared" si="542"/>
        <v>0</v>
      </c>
      <c r="M3987" s="70">
        <f t="shared" si="543"/>
        <v>0</v>
      </c>
      <c r="N3987" s="70">
        <f>SUM($M$2085:M3987)/($A3987-273.15)</f>
        <v>0</v>
      </c>
      <c r="O3987" s="70">
        <f t="shared" si="544"/>
        <v>0</v>
      </c>
      <c r="P3987" s="70">
        <f t="shared" si="545"/>
        <v>0</v>
      </c>
      <c r="Q3987" s="70">
        <f t="shared" si="546"/>
        <v>0</v>
      </c>
      <c r="S3987" s="8" t="e">
        <f t="shared" si="547"/>
        <v>#DIV/0!</v>
      </c>
      <c r="U3987" s="8">
        <f t="shared" si="536"/>
        <v>36.339672204015024</v>
      </c>
      <c r="V3987" s="8">
        <f t="shared" si="548"/>
        <v>0</v>
      </c>
      <c r="W3987" s="70">
        <f>SUM($V$2085:V3987)/($A3987-273.15)</f>
        <v>0</v>
      </c>
      <c r="X3987" s="70">
        <f t="shared" si="549"/>
        <v>0</v>
      </c>
      <c r="Y3987" s="70">
        <f t="shared" si="550"/>
        <v>0</v>
      </c>
    </row>
    <row r="3988" spans="1:25" s="8" customFormat="1" x14ac:dyDescent="0.25">
      <c r="A3988" s="70">
        <f t="shared" si="551"/>
        <v>2177.15</v>
      </c>
      <c r="B3988" s="70">
        <f t="shared" si="552"/>
        <v>52.392613518518253</v>
      </c>
      <c r="C3988" s="70">
        <f t="shared" si="538"/>
        <v>38.249069796775402</v>
      </c>
      <c r="D3988" s="70">
        <f t="shared" si="553"/>
        <v>36.247991414465986</v>
      </c>
      <c r="E3988" s="70">
        <f t="shared" si="537"/>
        <v>38.249069796775402</v>
      </c>
      <c r="G3988" s="70">
        <f t="shared" si="539"/>
        <v>0</v>
      </c>
      <c r="H3988" s="70">
        <f>SUM(G$2085:$G3988)/($A3988-273.15)</f>
        <v>0</v>
      </c>
      <c r="I3988" s="70">
        <f t="shared" si="540"/>
        <v>0</v>
      </c>
      <c r="J3988" s="70">
        <f t="shared" si="541"/>
        <v>0</v>
      </c>
      <c r="K3988" s="70">
        <f t="shared" si="542"/>
        <v>0</v>
      </c>
      <c r="M3988" s="70">
        <f t="shared" si="543"/>
        <v>0</v>
      </c>
      <c r="N3988" s="70">
        <f>SUM($M$2085:M3988)/($A3988-273.15)</f>
        <v>0</v>
      </c>
      <c r="O3988" s="70">
        <f t="shared" si="544"/>
        <v>0</v>
      </c>
      <c r="P3988" s="70">
        <f t="shared" si="545"/>
        <v>0</v>
      </c>
      <c r="Q3988" s="70">
        <f t="shared" si="546"/>
        <v>0</v>
      </c>
      <c r="S3988" s="8" t="e">
        <f t="shared" si="547"/>
        <v>#DIV/0!</v>
      </c>
      <c r="U3988" s="8">
        <f t="shared" si="536"/>
        <v>36.341074669672352</v>
      </c>
      <c r="V3988" s="8">
        <f t="shared" si="548"/>
        <v>0</v>
      </c>
      <c r="W3988" s="70">
        <f>SUM($V$2085:V3988)/($A3988-273.15)</f>
        <v>0</v>
      </c>
      <c r="X3988" s="70">
        <f t="shared" si="549"/>
        <v>0</v>
      </c>
      <c r="Y3988" s="70">
        <f t="shared" si="550"/>
        <v>0</v>
      </c>
    </row>
    <row r="3989" spans="1:25" s="8" customFormat="1" x14ac:dyDescent="0.25">
      <c r="A3989" s="70">
        <f t="shared" si="551"/>
        <v>2178.15</v>
      </c>
      <c r="B3989" s="70">
        <f t="shared" si="552"/>
        <v>52.398009545009934</v>
      </c>
      <c r="C3989" s="70">
        <f t="shared" si="538"/>
        <v>38.251638357601117</v>
      </c>
      <c r="D3989" s="70">
        <f t="shared" si="553"/>
        <v>36.249311521458502</v>
      </c>
      <c r="E3989" s="70">
        <f t="shared" si="537"/>
        <v>38.251638357601117</v>
      </c>
      <c r="G3989" s="70">
        <f t="shared" si="539"/>
        <v>0</v>
      </c>
      <c r="H3989" s="70">
        <f>SUM(G$2085:$G3989)/($A3989-273.15)</f>
        <v>0</v>
      </c>
      <c r="I3989" s="70">
        <f t="shared" si="540"/>
        <v>0</v>
      </c>
      <c r="J3989" s="70">
        <f t="shared" si="541"/>
        <v>0</v>
      </c>
      <c r="K3989" s="70">
        <f t="shared" si="542"/>
        <v>0</v>
      </c>
      <c r="M3989" s="70">
        <f t="shared" si="543"/>
        <v>0</v>
      </c>
      <c r="N3989" s="70">
        <f>SUM($M$2085:M3989)/($A3989-273.15)</f>
        <v>0</v>
      </c>
      <c r="O3989" s="70">
        <f t="shared" si="544"/>
        <v>0</v>
      </c>
      <c r="P3989" s="70">
        <f t="shared" si="545"/>
        <v>0</v>
      </c>
      <c r="Q3989" s="70">
        <f t="shared" si="546"/>
        <v>0</v>
      </c>
      <c r="S3989" s="8" t="e">
        <f t="shared" si="547"/>
        <v>#DIV/0!</v>
      </c>
      <c r="U3989" s="8">
        <f t="shared" si="536"/>
        <v>36.342476181901034</v>
      </c>
      <c r="V3989" s="8">
        <f t="shared" si="548"/>
        <v>0</v>
      </c>
      <c r="W3989" s="70">
        <f>SUM($V$2085:V3989)/($A3989-273.15)</f>
        <v>0</v>
      </c>
      <c r="X3989" s="70">
        <f t="shared" si="549"/>
        <v>0</v>
      </c>
      <c r="Y3989" s="70">
        <f t="shared" si="550"/>
        <v>0</v>
      </c>
    </row>
    <row r="3990" spans="1:25" s="8" customFormat="1" x14ac:dyDescent="0.25">
      <c r="A3990" s="70">
        <f t="shared" si="551"/>
        <v>2179.15</v>
      </c>
      <c r="B3990" s="70">
        <f t="shared" si="552"/>
        <v>52.403400408005304</v>
      </c>
      <c r="C3990" s="70">
        <f t="shared" si="538"/>
        <v>38.254206072243058</v>
      </c>
      <c r="D3990" s="70">
        <f t="shared" si="553"/>
        <v>36.250630167977661</v>
      </c>
      <c r="E3990" s="70">
        <f t="shared" si="537"/>
        <v>38.254206072243058</v>
      </c>
      <c r="G3990" s="70">
        <f t="shared" si="539"/>
        <v>0</v>
      </c>
      <c r="H3990" s="70">
        <f>SUM(G$2085:$G3990)/($A3990-273.15)</f>
        <v>0</v>
      </c>
      <c r="I3990" s="70">
        <f t="shared" si="540"/>
        <v>0</v>
      </c>
      <c r="J3990" s="70">
        <f t="shared" si="541"/>
        <v>0</v>
      </c>
      <c r="K3990" s="70">
        <f t="shared" si="542"/>
        <v>0</v>
      </c>
      <c r="M3990" s="70">
        <f t="shared" si="543"/>
        <v>0</v>
      </c>
      <c r="N3990" s="70">
        <f>SUM($M$2085:M3990)/($A3990-273.15)</f>
        <v>0</v>
      </c>
      <c r="O3990" s="70">
        <f t="shared" si="544"/>
        <v>0</v>
      </c>
      <c r="P3990" s="70">
        <f t="shared" si="545"/>
        <v>0</v>
      </c>
      <c r="Q3990" s="70">
        <f t="shared" si="546"/>
        <v>0</v>
      </c>
      <c r="S3990" s="8" t="e">
        <f t="shared" si="547"/>
        <v>#DIV/0!</v>
      </c>
      <c r="U3990" s="8">
        <f t="shared" si="536"/>
        <v>36.34387674159926</v>
      </c>
      <c r="V3990" s="8">
        <f t="shared" si="548"/>
        <v>0</v>
      </c>
      <c r="W3990" s="70">
        <f>SUM($V$2085:V3990)/($A3990-273.15)</f>
        <v>0</v>
      </c>
      <c r="X3990" s="70">
        <f t="shared" si="549"/>
        <v>0</v>
      </c>
      <c r="Y3990" s="70">
        <f t="shared" si="550"/>
        <v>0</v>
      </c>
    </row>
    <row r="3991" spans="1:25" s="8" customFormat="1" x14ac:dyDescent="0.25">
      <c r="A3991" s="70">
        <f t="shared" si="551"/>
        <v>2180.15</v>
      </c>
      <c r="B3991" s="70">
        <f t="shared" si="552"/>
        <v>52.40878611631549</v>
      </c>
      <c r="C3991" s="70">
        <f t="shared" si="538"/>
        <v>38.256772940840968</v>
      </c>
      <c r="D3991" s="70">
        <f t="shared" si="553"/>
        <v>36.251947356702431</v>
      </c>
      <c r="E3991" s="70">
        <f t="shared" si="537"/>
        <v>38.256772940840968</v>
      </c>
      <c r="G3991" s="70">
        <f t="shared" si="539"/>
        <v>0</v>
      </c>
      <c r="H3991" s="70">
        <f>SUM(G$2085:$G3991)/($A3991-273.15)</f>
        <v>0</v>
      </c>
      <c r="I3991" s="70">
        <f t="shared" si="540"/>
        <v>0</v>
      </c>
      <c r="J3991" s="70">
        <f t="shared" si="541"/>
        <v>0</v>
      </c>
      <c r="K3991" s="70">
        <f t="shared" si="542"/>
        <v>0</v>
      </c>
      <c r="M3991" s="70">
        <f t="shared" si="543"/>
        <v>0</v>
      </c>
      <c r="N3991" s="70">
        <f>SUM($M$2085:M3991)/($A3991-273.15)</f>
        <v>0</v>
      </c>
      <c r="O3991" s="70">
        <f t="shared" si="544"/>
        <v>0</v>
      </c>
      <c r="P3991" s="70">
        <f t="shared" si="545"/>
        <v>0</v>
      </c>
      <c r="Q3991" s="70">
        <f t="shared" si="546"/>
        <v>0</v>
      </c>
      <c r="S3991" s="8" t="e">
        <f t="shared" si="547"/>
        <v>#DIV/0!</v>
      </c>
      <c r="U3991" s="8">
        <f t="shared" si="536"/>
        <v>36.345276349663152</v>
      </c>
      <c r="V3991" s="8">
        <f t="shared" si="548"/>
        <v>0</v>
      </c>
      <c r="W3991" s="70">
        <f>SUM($V$2085:V3991)/($A3991-273.15)</f>
        <v>0</v>
      </c>
      <c r="X3991" s="70">
        <f t="shared" si="549"/>
        <v>0</v>
      </c>
      <c r="Y3991" s="70">
        <f t="shared" si="550"/>
        <v>0</v>
      </c>
    </row>
    <row r="3992" spans="1:25" s="8" customFormat="1" x14ac:dyDescent="0.25">
      <c r="A3992" s="70">
        <f t="shared" si="551"/>
        <v>2181.15</v>
      </c>
      <c r="B3992" s="70">
        <f t="shared" si="552"/>
        <v>52.414166678731419</v>
      </c>
      <c r="C3992" s="70">
        <f t="shared" si="538"/>
        <v>38.259338963534276</v>
      </c>
      <c r="D3992" s="70">
        <f t="shared" si="553"/>
        <v>36.253263090305644</v>
      </c>
      <c r="E3992" s="70">
        <f t="shared" si="537"/>
        <v>38.259338963534276</v>
      </c>
      <c r="G3992" s="70">
        <f t="shared" si="539"/>
        <v>0</v>
      </c>
      <c r="H3992" s="70">
        <f>SUM(G$2085:$G3992)/($A3992-273.15)</f>
        <v>0</v>
      </c>
      <c r="I3992" s="70">
        <f t="shared" si="540"/>
        <v>0</v>
      </c>
      <c r="J3992" s="70">
        <f t="shared" si="541"/>
        <v>0</v>
      </c>
      <c r="K3992" s="70">
        <f t="shared" si="542"/>
        <v>0</v>
      </c>
      <c r="M3992" s="70">
        <f t="shared" si="543"/>
        <v>0</v>
      </c>
      <c r="N3992" s="70">
        <f>SUM($M$2085:M3992)/($A3992-273.15)</f>
        <v>0</v>
      </c>
      <c r="O3992" s="70">
        <f t="shared" si="544"/>
        <v>0</v>
      </c>
      <c r="P3992" s="70">
        <f t="shared" si="545"/>
        <v>0</v>
      </c>
      <c r="Q3992" s="70">
        <f t="shared" si="546"/>
        <v>0</v>
      </c>
      <c r="S3992" s="8" t="e">
        <f t="shared" si="547"/>
        <v>#DIV/0!</v>
      </c>
      <c r="U3992" s="8">
        <f t="shared" si="536"/>
        <v>36.346675006986771</v>
      </c>
      <c r="V3992" s="8">
        <f t="shared" si="548"/>
        <v>0</v>
      </c>
      <c r="W3992" s="70">
        <f>SUM($V$2085:V3992)/($A3992-273.15)</f>
        <v>0</v>
      </c>
      <c r="X3992" s="70">
        <f t="shared" si="549"/>
        <v>0</v>
      </c>
      <c r="Y3992" s="70">
        <f t="shared" si="550"/>
        <v>0</v>
      </c>
    </row>
    <row r="3993" spans="1:25" s="8" customFormat="1" x14ac:dyDescent="0.25">
      <c r="A3993" s="70">
        <f t="shared" si="551"/>
        <v>2182.15</v>
      </c>
      <c r="B3993" s="70">
        <f t="shared" si="552"/>
        <v>52.41954210402389</v>
      </c>
      <c r="C3993" s="70">
        <f t="shared" si="538"/>
        <v>38.261904140462079</v>
      </c>
      <c r="D3993" s="70">
        <f t="shared" si="553"/>
        <v>36.254577371454005</v>
      </c>
      <c r="E3993" s="70">
        <f t="shared" si="537"/>
        <v>38.261904140462079</v>
      </c>
      <c r="G3993" s="70">
        <f t="shared" si="539"/>
        <v>0</v>
      </c>
      <c r="H3993" s="70">
        <f>SUM(G$2085:$G3993)/($A3993-273.15)</f>
        <v>0</v>
      </c>
      <c r="I3993" s="70">
        <f t="shared" si="540"/>
        <v>0</v>
      </c>
      <c r="J3993" s="70">
        <f t="shared" si="541"/>
        <v>0</v>
      </c>
      <c r="K3993" s="70">
        <f t="shared" si="542"/>
        <v>0</v>
      </c>
      <c r="M3993" s="70">
        <f t="shared" si="543"/>
        <v>0</v>
      </c>
      <c r="N3993" s="70">
        <f>SUM($M$2085:M3993)/($A3993-273.15)</f>
        <v>0</v>
      </c>
      <c r="O3993" s="70">
        <f t="shared" si="544"/>
        <v>0</v>
      </c>
      <c r="P3993" s="70">
        <f t="shared" si="545"/>
        <v>0</v>
      </c>
      <c r="Q3993" s="70">
        <f t="shared" si="546"/>
        <v>0</v>
      </c>
      <c r="S3993" s="8" t="e">
        <f t="shared" si="547"/>
        <v>#DIV/0!</v>
      </c>
      <c r="U3993" s="8">
        <f t="shared" si="536"/>
        <v>36.348072714462127</v>
      </c>
      <c r="V3993" s="8">
        <f t="shared" si="548"/>
        <v>0</v>
      </c>
      <c r="W3993" s="70">
        <f>SUM($V$2085:V3993)/($A3993-273.15)</f>
        <v>0</v>
      </c>
      <c r="X3993" s="70">
        <f t="shared" si="549"/>
        <v>0</v>
      </c>
      <c r="Y3993" s="70">
        <f t="shared" si="550"/>
        <v>0</v>
      </c>
    </row>
    <row r="3994" spans="1:25" s="8" customFormat="1" x14ac:dyDescent="0.25">
      <c r="A3994" s="70">
        <f t="shared" si="551"/>
        <v>2183.15</v>
      </c>
      <c r="B3994" s="70">
        <f t="shared" si="552"/>
        <v>52.424912400943604</v>
      </c>
      <c r="C3994" s="70">
        <f t="shared" si="538"/>
        <v>38.264468471763166</v>
      </c>
      <c r="D3994" s="70">
        <f t="shared" si="553"/>
        <v>36.255890202808104</v>
      </c>
      <c r="E3994" s="70">
        <f t="shared" si="537"/>
        <v>38.264468471763166</v>
      </c>
      <c r="G3994" s="70">
        <f t="shared" si="539"/>
        <v>0</v>
      </c>
      <c r="H3994" s="70">
        <f>SUM(G$2085:$G3994)/($A3994-273.15)</f>
        <v>0</v>
      </c>
      <c r="I3994" s="70">
        <f t="shared" si="540"/>
        <v>0</v>
      </c>
      <c r="J3994" s="70">
        <f t="shared" si="541"/>
        <v>0</v>
      </c>
      <c r="K3994" s="70">
        <f t="shared" si="542"/>
        <v>0</v>
      </c>
      <c r="M3994" s="70">
        <f t="shared" si="543"/>
        <v>0</v>
      </c>
      <c r="N3994" s="70">
        <f>SUM($M$2085:M3994)/($A3994-273.15)</f>
        <v>0</v>
      </c>
      <c r="O3994" s="70">
        <f t="shared" si="544"/>
        <v>0</v>
      </c>
      <c r="P3994" s="70">
        <f t="shared" si="545"/>
        <v>0</v>
      </c>
      <c r="Q3994" s="70">
        <f t="shared" si="546"/>
        <v>0</v>
      </c>
      <c r="S3994" s="8" t="e">
        <f t="shared" si="547"/>
        <v>#DIV/0!</v>
      </c>
      <c r="U3994" s="8">
        <f t="shared" si="536"/>
        <v>36.349469472979216</v>
      </c>
      <c r="V3994" s="8">
        <f t="shared" si="548"/>
        <v>0</v>
      </c>
      <c r="W3994" s="70">
        <f>SUM($V$2085:V3994)/($A3994-273.15)</f>
        <v>0</v>
      </c>
      <c r="X3994" s="70">
        <f t="shared" si="549"/>
        <v>0</v>
      </c>
      <c r="Y3994" s="70">
        <f t="shared" si="550"/>
        <v>0</v>
      </c>
    </row>
    <row r="3995" spans="1:25" s="8" customFormat="1" x14ac:dyDescent="0.25">
      <c r="A3995" s="70">
        <f t="shared" si="551"/>
        <v>2184.15</v>
      </c>
      <c r="B3995" s="70">
        <f t="shared" si="552"/>
        <v>52.430277578221265</v>
      </c>
      <c r="C3995" s="70">
        <f t="shared" si="538"/>
        <v>38.267031957576023</v>
      </c>
      <c r="D3995" s="70">
        <f t="shared" si="553"/>
        <v>36.257201587022465</v>
      </c>
      <c r="E3995" s="70">
        <f t="shared" si="537"/>
        <v>38.267031957576023</v>
      </c>
      <c r="G3995" s="70">
        <f t="shared" si="539"/>
        <v>0</v>
      </c>
      <c r="H3995" s="70">
        <f>SUM(G$2085:$G3995)/($A3995-273.15)</f>
        <v>0</v>
      </c>
      <c r="I3995" s="70">
        <f t="shared" si="540"/>
        <v>0</v>
      </c>
      <c r="J3995" s="70">
        <f t="shared" si="541"/>
        <v>0</v>
      </c>
      <c r="K3995" s="70">
        <f t="shared" si="542"/>
        <v>0</v>
      </c>
      <c r="M3995" s="70">
        <f t="shared" si="543"/>
        <v>0</v>
      </c>
      <c r="N3995" s="70">
        <f>SUM($M$2085:M3995)/($A3995-273.15)</f>
        <v>0</v>
      </c>
      <c r="O3995" s="70">
        <f t="shared" si="544"/>
        <v>0</v>
      </c>
      <c r="P3995" s="70">
        <f t="shared" si="545"/>
        <v>0</v>
      </c>
      <c r="Q3995" s="70">
        <f t="shared" si="546"/>
        <v>0</v>
      </c>
      <c r="S3995" s="8" t="e">
        <f t="shared" si="547"/>
        <v>#DIV/0!</v>
      </c>
      <c r="U3995" s="8">
        <f t="shared" si="536"/>
        <v>36.350865283425946</v>
      </c>
      <c r="V3995" s="8">
        <f t="shared" si="548"/>
        <v>0</v>
      </c>
      <c r="W3995" s="70">
        <f>SUM($V$2085:V3995)/($A3995-273.15)</f>
        <v>0</v>
      </c>
      <c r="X3995" s="70">
        <f t="shared" si="549"/>
        <v>0</v>
      </c>
      <c r="Y3995" s="70">
        <f t="shared" si="550"/>
        <v>0</v>
      </c>
    </row>
    <row r="3996" spans="1:25" s="8" customFormat="1" x14ac:dyDescent="0.25">
      <c r="A3996" s="70">
        <f t="shared" si="551"/>
        <v>2185.15</v>
      </c>
      <c r="B3996" s="70">
        <f t="shared" si="552"/>
        <v>52.435637644567571</v>
      </c>
      <c r="C3996" s="70">
        <f t="shared" si="538"/>
        <v>38.269594598038772</v>
      </c>
      <c r="D3996" s="70">
        <f t="shared" si="553"/>
        <v>36.258511526745515</v>
      </c>
      <c r="E3996" s="70">
        <f t="shared" si="537"/>
        <v>38.269594598038772</v>
      </c>
      <c r="G3996" s="70">
        <f t="shared" si="539"/>
        <v>0</v>
      </c>
      <c r="H3996" s="70">
        <f>SUM(G$2085:$G3996)/($A3996-273.15)</f>
        <v>0</v>
      </c>
      <c r="I3996" s="70">
        <f t="shared" si="540"/>
        <v>0</v>
      </c>
      <c r="J3996" s="70">
        <f t="shared" si="541"/>
        <v>0</v>
      </c>
      <c r="K3996" s="70">
        <f t="shared" si="542"/>
        <v>0</v>
      </c>
      <c r="M3996" s="70">
        <f t="shared" si="543"/>
        <v>0</v>
      </c>
      <c r="N3996" s="70">
        <f>SUM($M$2085:M3996)/($A3996-273.15)</f>
        <v>0</v>
      </c>
      <c r="O3996" s="70">
        <f t="shared" si="544"/>
        <v>0</v>
      </c>
      <c r="P3996" s="70">
        <f t="shared" si="545"/>
        <v>0</v>
      </c>
      <c r="Q3996" s="70">
        <f t="shared" si="546"/>
        <v>0</v>
      </c>
      <c r="S3996" s="8" t="e">
        <f t="shared" si="547"/>
        <v>#DIV/0!</v>
      </c>
      <c r="U3996" s="8">
        <f t="shared" si="536"/>
        <v>36.352260146688245</v>
      </c>
      <c r="V3996" s="8">
        <f t="shared" si="548"/>
        <v>0</v>
      </c>
      <c r="W3996" s="70">
        <f>SUM($V$2085:V3996)/($A3996-273.15)</f>
        <v>0</v>
      </c>
      <c r="X3996" s="70">
        <f t="shared" si="549"/>
        <v>0</v>
      </c>
      <c r="Y3996" s="70">
        <f t="shared" si="550"/>
        <v>0</v>
      </c>
    </row>
    <row r="3997" spans="1:25" s="8" customFormat="1" x14ac:dyDescent="0.25">
      <c r="A3997" s="70">
        <f t="shared" si="551"/>
        <v>2186.15</v>
      </c>
      <c r="B3997" s="70">
        <f t="shared" si="552"/>
        <v>52.440992608673326</v>
      </c>
      <c r="C3997" s="70">
        <f t="shared" si="538"/>
        <v>38.272156393289286</v>
      </c>
      <c r="D3997" s="70">
        <f t="shared" si="553"/>
        <v>36.259820024619643</v>
      </c>
      <c r="E3997" s="70">
        <f t="shared" si="537"/>
        <v>38.272156393289286</v>
      </c>
      <c r="G3997" s="70">
        <f t="shared" si="539"/>
        <v>0</v>
      </c>
      <c r="H3997" s="70">
        <f>SUM(G$2085:$G3997)/($A3997-273.15)</f>
        <v>0</v>
      </c>
      <c r="I3997" s="70">
        <f t="shared" si="540"/>
        <v>0</v>
      </c>
      <c r="J3997" s="70">
        <f t="shared" si="541"/>
        <v>0</v>
      </c>
      <c r="K3997" s="70">
        <f t="shared" si="542"/>
        <v>0</v>
      </c>
      <c r="M3997" s="70">
        <f t="shared" si="543"/>
        <v>0</v>
      </c>
      <c r="N3997" s="70">
        <f>SUM($M$2085:M3997)/($A3997-273.15)</f>
        <v>0</v>
      </c>
      <c r="O3997" s="70">
        <f t="shared" si="544"/>
        <v>0</v>
      </c>
      <c r="P3997" s="70">
        <f t="shared" si="545"/>
        <v>0</v>
      </c>
      <c r="Q3997" s="70">
        <f t="shared" si="546"/>
        <v>0</v>
      </c>
      <c r="S3997" s="8" t="e">
        <f t="shared" si="547"/>
        <v>#DIV/0!</v>
      </c>
      <c r="U3997" s="8">
        <f t="shared" si="536"/>
        <v>36.353654063649984</v>
      </c>
      <c r="V3997" s="8">
        <f t="shared" si="548"/>
        <v>0</v>
      </c>
      <c r="W3997" s="70">
        <f>SUM($V$2085:V3997)/($A3997-273.15)</f>
        <v>0</v>
      </c>
      <c r="X3997" s="70">
        <f t="shared" si="549"/>
        <v>0</v>
      </c>
      <c r="Y3997" s="70">
        <f t="shared" si="550"/>
        <v>0</v>
      </c>
    </row>
    <row r="3998" spans="1:25" s="8" customFormat="1" x14ac:dyDescent="0.25">
      <c r="A3998" s="70">
        <f t="shared" si="551"/>
        <v>2187.15</v>
      </c>
      <c r="B3998" s="70">
        <f t="shared" si="552"/>
        <v>52.446342479209449</v>
      </c>
      <c r="C3998" s="70">
        <f t="shared" si="538"/>
        <v>38.274717343465042</v>
      </c>
      <c r="D3998" s="70">
        <f t="shared" si="553"/>
        <v>36.261127083281195</v>
      </c>
      <c r="E3998" s="70">
        <f t="shared" si="537"/>
        <v>38.274717343465042</v>
      </c>
      <c r="G3998" s="70">
        <f t="shared" si="539"/>
        <v>0</v>
      </c>
      <c r="H3998" s="70">
        <f>SUM(G$2085:$G3998)/($A3998-273.15)</f>
        <v>0</v>
      </c>
      <c r="I3998" s="70">
        <f t="shared" si="540"/>
        <v>0</v>
      </c>
      <c r="J3998" s="70">
        <f t="shared" si="541"/>
        <v>0</v>
      </c>
      <c r="K3998" s="70">
        <f t="shared" si="542"/>
        <v>0</v>
      </c>
      <c r="M3998" s="70">
        <f t="shared" si="543"/>
        <v>0</v>
      </c>
      <c r="N3998" s="70">
        <f>SUM($M$2085:M3998)/($A3998-273.15)</f>
        <v>0</v>
      </c>
      <c r="O3998" s="70">
        <f t="shared" si="544"/>
        <v>0</v>
      </c>
      <c r="P3998" s="70">
        <f t="shared" si="545"/>
        <v>0</v>
      </c>
      <c r="Q3998" s="70">
        <f t="shared" si="546"/>
        <v>0</v>
      </c>
      <c r="S3998" s="8" t="e">
        <f t="shared" si="547"/>
        <v>#DIV/0!</v>
      </c>
      <c r="U3998" s="8">
        <f t="shared" si="536"/>
        <v>36.355047035193024</v>
      </c>
      <c r="V3998" s="8">
        <f t="shared" si="548"/>
        <v>0</v>
      </c>
      <c r="W3998" s="70">
        <f>SUM($V$2085:V3998)/($A3998-273.15)</f>
        <v>0</v>
      </c>
      <c r="X3998" s="70">
        <f t="shared" si="549"/>
        <v>0</v>
      </c>
      <c r="Y3998" s="70">
        <f t="shared" si="550"/>
        <v>0</v>
      </c>
    </row>
    <row r="3999" spans="1:25" s="8" customFormat="1" x14ac:dyDescent="0.25">
      <c r="A3999" s="70">
        <f t="shared" si="551"/>
        <v>2188.15</v>
      </c>
      <c r="B3999" s="70">
        <f t="shared" si="552"/>
        <v>52.451687264827058</v>
      </c>
      <c r="C3999" s="70">
        <f t="shared" si="538"/>
        <v>38.277277448703295</v>
      </c>
      <c r="D3999" s="70">
        <f t="shared" si="553"/>
        <v>36.262432705360482</v>
      </c>
      <c r="E3999" s="70">
        <f t="shared" si="537"/>
        <v>38.277277448703295</v>
      </c>
      <c r="G3999" s="70">
        <f t="shared" si="539"/>
        <v>0</v>
      </c>
      <c r="H3999" s="70">
        <f>SUM(G$2085:$G3999)/($A3999-273.15)</f>
        <v>0</v>
      </c>
      <c r="I3999" s="70">
        <f t="shared" si="540"/>
        <v>0</v>
      </c>
      <c r="J3999" s="70">
        <f t="shared" si="541"/>
        <v>0</v>
      </c>
      <c r="K3999" s="70">
        <f t="shared" si="542"/>
        <v>0</v>
      </c>
      <c r="M3999" s="70">
        <f t="shared" si="543"/>
        <v>0</v>
      </c>
      <c r="N3999" s="70">
        <f>SUM($M$2085:M3999)/($A3999-273.15)</f>
        <v>0</v>
      </c>
      <c r="O3999" s="70">
        <f t="shared" si="544"/>
        <v>0</v>
      </c>
      <c r="P3999" s="70">
        <f t="shared" si="545"/>
        <v>0</v>
      </c>
      <c r="Q3999" s="70">
        <f t="shared" si="546"/>
        <v>0</v>
      </c>
      <c r="S3999" s="8" t="e">
        <f t="shared" si="547"/>
        <v>#DIV/0!</v>
      </c>
      <c r="U3999" s="8">
        <f t="shared" si="536"/>
        <v>36.356439062197218</v>
      </c>
      <c r="V3999" s="8">
        <f t="shared" si="548"/>
        <v>0</v>
      </c>
      <c r="W3999" s="70">
        <f>SUM($V$2085:V3999)/($A3999-273.15)</f>
        <v>0</v>
      </c>
      <c r="X3999" s="70">
        <f t="shared" si="549"/>
        <v>0</v>
      </c>
      <c r="Y3999" s="70">
        <f t="shared" si="550"/>
        <v>0</v>
      </c>
    </row>
    <row r="4000" spans="1:25" s="8" customFormat="1" x14ac:dyDescent="0.25">
      <c r="A4000" s="70">
        <f t="shared" si="551"/>
        <v>2189.15</v>
      </c>
      <c r="B4000" s="70">
        <f t="shared" si="552"/>
        <v>52.457026974157543</v>
      </c>
      <c r="C4000" s="70">
        <f t="shared" si="538"/>
        <v>38.279836709140902</v>
      </c>
      <c r="D4000" s="70">
        <f t="shared" si="553"/>
        <v>36.26373689348182</v>
      </c>
      <c r="E4000" s="70">
        <f t="shared" si="537"/>
        <v>38.279836709140902</v>
      </c>
      <c r="G4000" s="70">
        <f t="shared" si="539"/>
        <v>0</v>
      </c>
      <c r="H4000" s="70">
        <f>SUM(G$2085:$G4000)/($A4000-273.15)</f>
        <v>0</v>
      </c>
      <c r="I4000" s="70">
        <f t="shared" si="540"/>
        <v>0</v>
      </c>
      <c r="J4000" s="70">
        <f t="shared" si="541"/>
        <v>0</v>
      </c>
      <c r="K4000" s="70">
        <f t="shared" si="542"/>
        <v>0</v>
      </c>
      <c r="M4000" s="70">
        <f t="shared" si="543"/>
        <v>0</v>
      </c>
      <c r="N4000" s="70">
        <f>SUM($M$2085:M4000)/($A4000-273.15)</f>
        <v>0</v>
      </c>
      <c r="O4000" s="70">
        <f t="shared" si="544"/>
        <v>0</v>
      </c>
      <c r="P4000" s="70">
        <f t="shared" si="545"/>
        <v>0</v>
      </c>
      <c r="Q4000" s="70">
        <f t="shared" si="546"/>
        <v>0</v>
      </c>
      <c r="S4000" s="8" t="e">
        <f t="shared" si="547"/>
        <v>#DIV/0!</v>
      </c>
      <c r="U4000" s="8">
        <f t="shared" si="536"/>
        <v>36.357830145540397</v>
      </c>
      <c r="V4000" s="8">
        <f t="shared" si="548"/>
        <v>0</v>
      </c>
      <c r="W4000" s="70">
        <f>SUM($V$2085:V4000)/($A4000-273.15)</f>
        <v>0</v>
      </c>
      <c r="X4000" s="70">
        <f t="shared" si="549"/>
        <v>0</v>
      </c>
      <c r="Y4000" s="70">
        <f t="shared" si="550"/>
        <v>0</v>
      </c>
    </row>
    <row r="4001" spans="1:25" s="8" customFormat="1" x14ac:dyDescent="0.25">
      <c r="A4001" s="70">
        <f t="shared" si="551"/>
        <v>2190.15</v>
      </c>
      <c r="B4001" s="70">
        <f t="shared" si="552"/>
        <v>52.462361615812547</v>
      </c>
      <c r="C4001" s="70">
        <f t="shared" si="538"/>
        <v>38.282395124914466</v>
      </c>
      <c r="D4001" s="70">
        <f t="shared" si="553"/>
        <v>36.265039650263539</v>
      </c>
      <c r="E4001" s="70">
        <f t="shared" si="537"/>
        <v>38.282395124914466</v>
      </c>
      <c r="G4001" s="70">
        <f t="shared" si="539"/>
        <v>0</v>
      </c>
      <c r="H4001" s="70">
        <f>SUM(G$2085:$G4001)/($A4001-273.15)</f>
        <v>0</v>
      </c>
      <c r="I4001" s="70">
        <f t="shared" si="540"/>
        <v>0</v>
      </c>
      <c r="J4001" s="70">
        <f t="shared" si="541"/>
        <v>0</v>
      </c>
      <c r="K4001" s="70">
        <f t="shared" si="542"/>
        <v>0</v>
      </c>
      <c r="M4001" s="70">
        <f t="shared" si="543"/>
        <v>0</v>
      </c>
      <c r="N4001" s="70">
        <f>SUM($M$2085:M4001)/($A4001-273.15)</f>
        <v>0</v>
      </c>
      <c r="O4001" s="70">
        <f t="shared" si="544"/>
        <v>0</v>
      </c>
      <c r="P4001" s="70">
        <f t="shared" si="545"/>
        <v>0</v>
      </c>
      <c r="Q4001" s="70">
        <f t="shared" si="546"/>
        <v>0</v>
      </c>
      <c r="S4001" s="8" t="e">
        <f t="shared" si="547"/>
        <v>#DIV/0!</v>
      </c>
      <c r="U4001" s="8">
        <f t="shared" ref="U4001:U4064" si="554">33.349+(2.057/1000)*$A4001-(18.327*100000)/$A4001/$A4001-(0.232*0.000001)*$A4001*$A4001</f>
        <v>36.359220286098392</v>
      </c>
      <c r="V4001" s="8">
        <f t="shared" si="548"/>
        <v>0</v>
      </c>
      <c r="W4001" s="70">
        <f>SUM($V$2085:V4001)/($A4001-273.15)</f>
        <v>0</v>
      </c>
      <c r="X4001" s="70">
        <f t="shared" si="549"/>
        <v>0</v>
      </c>
      <c r="Y4001" s="70">
        <f t="shared" si="550"/>
        <v>0</v>
      </c>
    </row>
    <row r="4002" spans="1:25" s="8" customFormat="1" x14ac:dyDescent="0.25">
      <c r="A4002" s="70">
        <f t="shared" si="551"/>
        <v>2191.15</v>
      </c>
      <c r="B4002" s="70">
        <f t="shared" si="552"/>
        <v>52.467691198384102</v>
      </c>
      <c r="C4002" s="70">
        <f t="shared" si="538"/>
        <v>38.284952696160246</v>
      </c>
      <c r="D4002" s="70">
        <f t="shared" si="553"/>
        <v>36.266340978317977</v>
      </c>
      <c r="E4002" s="70">
        <f t="shared" si="537"/>
        <v>38.284952696160246</v>
      </c>
      <c r="G4002" s="70">
        <f t="shared" si="539"/>
        <v>0</v>
      </c>
      <c r="H4002" s="70">
        <f>SUM(G$2085:$G4002)/($A4002-273.15)</f>
        <v>0</v>
      </c>
      <c r="I4002" s="70">
        <f t="shared" si="540"/>
        <v>0</v>
      </c>
      <c r="J4002" s="70">
        <f t="shared" si="541"/>
        <v>0</v>
      </c>
      <c r="K4002" s="70">
        <f t="shared" si="542"/>
        <v>0</v>
      </c>
      <c r="M4002" s="70">
        <f t="shared" si="543"/>
        <v>0</v>
      </c>
      <c r="N4002" s="70">
        <f>SUM($M$2085:M4002)/($A4002-273.15)</f>
        <v>0</v>
      </c>
      <c r="O4002" s="70">
        <f t="shared" si="544"/>
        <v>0</v>
      </c>
      <c r="P4002" s="70">
        <f t="shared" si="545"/>
        <v>0</v>
      </c>
      <c r="Q4002" s="70">
        <f t="shared" si="546"/>
        <v>0</v>
      </c>
      <c r="S4002" s="8" t="e">
        <f t="shared" si="547"/>
        <v>#DIV/0!</v>
      </c>
      <c r="U4002" s="8">
        <f t="shared" si="554"/>
        <v>36.360609484745048</v>
      </c>
      <c r="V4002" s="8">
        <f t="shared" si="548"/>
        <v>0</v>
      </c>
      <c r="W4002" s="70">
        <f>SUM($V$2085:V4002)/($A4002-273.15)</f>
        <v>0</v>
      </c>
      <c r="X4002" s="70">
        <f t="shared" si="549"/>
        <v>0</v>
      </c>
      <c r="Y4002" s="70">
        <f t="shared" si="550"/>
        <v>0</v>
      </c>
    </row>
    <row r="4003" spans="1:25" s="8" customFormat="1" x14ac:dyDescent="0.25">
      <c r="A4003" s="70">
        <f t="shared" si="551"/>
        <v>2192.15</v>
      </c>
      <c r="B4003" s="70">
        <f t="shared" si="552"/>
        <v>52.473015730444629</v>
      </c>
      <c r="C4003" s="70">
        <f t="shared" si="538"/>
        <v>38.287509423014207</v>
      </c>
      <c r="D4003" s="70">
        <f t="shared" si="553"/>
        <v>36.267640880251541</v>
      </c>
      <c r="E4003" s="70">
        <f t="shared" si="537"/>
        <v>38.287509423014207</v>
      </c>
      <c r="G4003" s="70">
        <f t="shared" si="539"/>
        <v>0</v>
      </c>
      <c r="H4003" s="70">
        <f>SUM(G$2085:$G4003)/($A4003-273.15)</f>
        <v>0</v>
      </c>
      <c r="I4003" s="70">
        <f t="shared" si="540"/>
        <v>0</v>
      </c>
      <c r="J4003" s="70">
        <f t="shared" si="541"/>
        <v>0</v>
      </c>
      <c r="K4003" s="70">
        <f t="shared" si="542"/>
        <v>0</v>
      </c>
      <c r="M4003" s="70">
        <f t="shared" si="543"/>
        <v>0</v>
      </c>
      <c r="N4003" s="70">
        <f>SUM($M$2085:M4003)/($A4003-273.15)</f>
        <v>0</v>
      </c>
      <c r="O4003" s="70">
        <f t="shared" si="544"/>
        <v>0</v>
      </c>
      <c r="P4003" s="70">
        <f t="shared" si="545"/>
        <v>0</v>
      </c>
      <c r="Q4003" s="70">
        <f t="shared" si="546"/>
        <v>0</v>
      </c>
      <c r="S4003" s="8" t="e">
        <f t="shared" si="547"/>
        <v>#DIV/0!</v>
      </c>
      <c r="U4003" s="8">
        <f t="shared" si="554"/>
        <v>36.361997742352195</v>
      </c>
      <c r="V4003" s="8">
        <f t="shared" si="548"/>
        <v>0</v>
      </c>
      <c r="W4003" s="70">
        <f>SUM($V$2085:V4003)/($A4003-273.15)</f>
        <v>0</v>
      </c>
      <c r="X4003" s="70">
        <f t="shared" si="549"/>
        <v>0</v>
      </c>
      <c r="Y4003" s="70">
        <f t="shared" si="550"/>
        <v>0</v>
      </c>
    </row>
    <row r="4004" spans="1:25" s="8" customFormat="1" x14ac:dyDescent="0.25">
      <c r="A4004" s="70">
        <f t="shared" si="551"/>
        <v>2193.15</v>
      </c>
      <c r="B4004" s="70">
        <f t="shared" si="552"/>
        <v>52.478335220547017</v>
      </c>
      <c r="C4004" s="70">
        <f t="shared" si="538"/>
        <v>38.290065305611989</v>
      </c>
      <c r="D4004" s="70">
        <f t="shared" si="553"/>
        <v>36.268939358664682</v>
      </c>
      <c r="E4004" s="70">
        <f t="shared" si="537"/>
        <v>38.290065305611989</v>
      </c>
      <c r="G4004" s="70">
        <f t="shared" si="539"/>
        <v>0</v>
      </c>
      <c r="H4004" s="70">
        <f>SUM(G$2085:$G4004)/($A4004-273.15)</f>
        <v>0</v>
      </c>
      <c r="I4004" s="70">
        <f t="shared" si="540"/>
        <v>0</v>
      </c>
      <c r="J4004" s="70">
        <f t="shared" si="541"/>
        <v>0</v>
      </c>
      <c r="K4004" s="70">
        <f t="shared" si="542"/>
        <v>0</v>
      </c>
      <c r="M4004" s="70">
        <f t="shared" si="543"/>
        <v>0</v>
      </c>
      <c r="N4004" s="70">
        <f>SUM($M$2085:M4004)/($A4004-273.15)</f>
        <v>0</v>
      </c>
      <c r="O4004" s="70">
        <f t="shared" si="544"/>
        <v>0</v>
      </c>
      <c r="P4004" s="70">
        <f t="shared" si="545"/>
        <v>0</v>
      </c>
      <c r="Q4004" s="70">
        <f t="shared" si="546"/>
        <v>0</v>
      </c>
      <c r="S4004" s="8" t="e">
        <f t="shared" si="547"/>
        <v>#DIV/0!</v>
      </c>
      <c r="U4004" s="8">
        <f t="shared" si="554"/>
        <v>36.363385059789692</v>
      </c>
      <c r="V4004" s="8">
        <f t="shared" si="548"/>
        <v>0</v>
      </c>
      <c r="W4004" s="70">
        <f>SUM($V$2085:V4004)/($A4004-273.15)</f>
        <v>0</v>
      </c>
      <c r="X4004" s="70">
        <f t="shared" si="549"/>
        <v>0</v>
      </c>
      <c r="Y4004" s="70">
        <f t="shared" si="550"/>
        <v>0</v>
      </c>
    </row>
    <row r="4005" spans="1:25" s="8" customFormat="1" x14ac:dyDescent="0.25">
      <c r="A4005" s="70">
        <f t="shared" si="551"/>
        <v>2194.15</v>
      </c>
      <c r="B4005" s="70">
        <f t="shared" si="552"/>
        <v>52.483649677224669</v>
      </c>
      <c r="C4005" s="70">
        <f t="shared" si="538"/>
        <v>38.292620344088952</v>
      </c>
      <c r="D4005" s="70">
        <f t="shared" si="553"/>
        <v>36.270236416151917</v>
      </c>
      <c r="E4005" s="70">
        <f t="shared" ref="E4005:E4068" si="555">31.012+(4.19/1000)*$A4005-(2.858*100000)/$A4005/$A4005-(0.385*0.000001)*$A4005*$A4005</f>
        <v>38.292620344088952</v>
      </c>
      <c r="G4005" s="70">
        <f t="shared" si="539"/>
        <v>0</v>
      </c>
      <c r="H4005" s="70">
        <f>SUM(G$2085:$G4005)/($A4005-273.15)</f>
        <v>0</v>
      </c>
      <c r="I4005" s="70">
        <f t="shared" si="540"/>
        <v>0</v>
      </c>
      <c r="J4005" s="70">
        <f t="shared" si="541"/>
        <v>0</v>
      </c>
      <c r="K4005" s="70">
        <f t="shared" si="542"/>
        <v>0</v>
      </c>
      <c r="M4005" s="70">
        <f t="shared" si="543"/>
        <v>0</v>
      </c>
      <c r="N4005" s="70">
        <f>SUM($M$2085:M4005)/($A4005-273.15)</f>
        <v>0</v>
      </c>
      <c r="O4005" s="70">
        <f t="shared" si="544"/>
        <v>0</v>
      </c>
      <c r="P4005" s="70">
        <f t="shared" si="545"/>
        <v>0</v>
      </c>
      <c r="Q4005" s="70">
        <f t="shared" si="546"/>
        <v>0</v>
      </c>
      <c r="S4005" s="8" t="e">
        <f t="shared" si="547"/>
        <v>#DIV/0!</v>
      </c>
      <c r="U4005" s="8">
        <f t="shared" si="554"/>
        <v>36.36477143792542</v>
      </c>
      <c r="V4005" s="8">
        <f t="shared" si="548"/>
        <v>0</v>
      </c>
      <c r="W4005" s="70">
        <f>SUM($V$2085:V4005)/($A4005-273.15)</f>
        <v>0</v>
      </c>
      <c r="X4005" s="70">
        <f t="shared" si="549"/>
        <v>0</v>
      </c>
      <c r="Y4005" s="70">
        <f t="shared" si="550"/>
        <v>0</v>
      </c>
    </row>
    <row r="4006" spans="1:25" s="8" customFormat="1" x14ac:dyDescent="0.25">
      <c r="A4006" s="70">
        <f t="shared" si="551"/>
        <v>2195.15</v>
      </c>
      <c r="B4006" s="70">
        <f t="shared" si="552"/>
        <v>52.488959108991551</v>
      </c>
      <c r="C4006" s="70">
        <f t="shared" ref="C4006:C4069" si="556">31.012+(4.19/1000)*$A4006-(2.858*100000)/$A4006/$A4006-(0.385*0.000001)*$A4006*$A4006</f>
        <v>38.295174538580113</v>
      </c>
      <c r="D4006" s="70">
        <f t="shared" si="553"/>
        <v>36.271532055301876</v>
      </c>
      <c r="E4006" s="70">
        <f t="shared" si="555"/>
        <v>38.295174538580113</v>
      </c>
      <c r="G4006" s="70">
        <f t="shared" ref="G4006:G4069" si="557">($I$2039*$B4006+$I$2040*$C4006+$I$2041*$D4006)</f>
        <v>0</v>
      </c>
      <c r="H4006" s="70">
        <f>SUM(G$2085:$G4006)/($A4006-273.15)</f>
        <v>0</v>
      </c>
      <c r="I4006" s="70">
        <f t="shared" ref="I4006:I4069" si="558">H4006*($A4006-273.15)*0.000001</f>
        <v>0</v>
      </c>
      <c r="J4006" s="70">
        <f t="shared" ref="J4006:J4069" si="559">$N$2039-I4006</f>
        <v>0</v>
      </c>
      <c r="K4006" s="70">
        <f t="shared" ref="K4006:K4069" si="560">IF(AND(J4006&gt;0,J4007&lt;0),A4006-273.15,0)</f>
        <v>0</v>
      </c>
      <c r="M4006" s="70">
        <f t="shared" ref="M4006:M4069" si="561">($K$2050*$B4006+$K$2049*$C4006+$K$2048*$D4006+$K$2047*$E4006)</f>
        <v>0</v>
      </c>
      <c r="N4006" s="70">
        <f>SUM($M$2085:M4006)/($A4006-273.15)</f>
        <v>0</v>
      </c>
      <c r="O4006" s="70">
        <f t="shared" ref="O4006:O4069" si="562">N4006*($A4006-273.15)*0.000001</f>
        <v>0</v>
      </c>
      <c r="P4006" s="70">
        <f t="shared" ref="P4006:P4069" si="563">$N$2039-O4006</f>
        <v>0</v>
      </c>
      <c r="Q4006" s="70">
        <f t="shared" ref="Q4006:Q4069" si="564">IF(AND(P4006&gt;0,P4007&lt;0),A4006-273.15,0)</f>
        <v>0</v>
      </c>
      <c r="S4006" s="8" t="e">
        <f t="shared" ref="S4006:S4069" si="565">IF($P$2050-$A4006=0,$O4006,0)</f>
        <v>#DIV/0!</v>
      </c>
      <c r="U4006" s="8">
        <f t="shared" si="554"/>
        <v>36.366156877625272</v>
      </c>
      <c r="V4006" s="8">
        <f t="shared" ref="V4006:V4069" si="566">($L$2071*$B4006+$L$2072*$C4006+$L$2070*$D4006+$L$2073*$U4006)</f>
        <v>0</v>
      </c>
      <c r="W4006" s="70">
        <f>SUM($V$2085:V4006)/($A4006-273.15)</f>
        <v>0</v>
      </c>
      <c r="X4006" s="70">
        <f t="shared" ref="X4006:X4069" si="567">W4006*($A4006-273.15)*0.000001</f>
        <v>0</v>
      </c>
      <c r="Y4006" s="70">
        <f t="shared" ref="Y4006:Y4069" si="568">$N$2039-X4006</f>
        <v>0</v>
      </c>
    </row>
    <row r="4007" spans="1:25" s="8" customFormat="1" x14ac:dyDescent="0.25">
      <c r="A4007" s="70">
        <f t="shared" ref="A4007:A4070" si="569">A4006+1</f>
        <v>2196.15</v>
      </c>
      <c r="B4007" s="70">
        <f t="shared" si="552"/>
        <v>52.494263524342259</v>
      </c>
      <c r="C4007" s="70">
        <f t="shared" si="556"/>
        <v>38.297727889220191</v>
      </c>
      <c r="D4007" s="70">
        <f t="shared" si="553"/>
        <v>36.272826278697288</v>
      </c>
      <c r="E4007" s="70">
        <f t="shared" si="555"/>
        <v>38.297727889220191</v>
      </c>
      <c r="G4007" s="70">
        <f t="shared" si="557"/>
        <v>0</v>
      </c>
      <c r="H4007" s="70">
        <f>SUM(G$2085:$G4007)/($A4007-273.15)</f>
        <v>0</v>
      </c>
      <c r="I4007" s="70">
        <f t="shared" si="558"/>
        <v>0</v>
      </c>
      <c r="J4007" s="70">
        <f t="shared" si="559"/>
        <v>0</v>
      </c>
      <c r="K4007" s="70">
        <f t="shared" si="560"/>
        <v>0</v>
      </c>
      <c r="M4007" s="70">
        <f t="shared" si="561"/>
        <v>0</v>
      </c>
      <c r="N4007" s="70">
        <f>SUM($M$2085:M4007)/($A4007-273.15)</f>
        <v>0</v>
      </c>
      <c r="O4007" s="70">
        <f t="shared" si="562"/>
        <v>0</v>
      </c>
      <c r="P4007" s="70">
        <f t="shared" si="563"/>
        <v>0</v>
      </c>
      <c r="Q4007" s="70">
        <f t="shared" si="564"/>
        <v>0</v>
      </c>
      <c r="S4007" s="8" t="e">
        <f t="shared" si="565"/>
        <v>#DIV/0!</v>
      </c>
      <c r="U4007" s="8">
        <f t="shared" si="554"/>
        <v>36.367541379753163</v>
      </c>
      <c r="V4007" s="8">
        <f t="shared" si="566"/>
        <v>0</v>
      </c>
      <c r="W4007" s="70">
        <f>SUM($V$2085:V4007)/($A4007-273.15)</f>
        <v>0</v>
      </c>
      <c r="X4007" s="70">
        <f t="shared" si="567"/>
        <v>0</v>
      </c>
      <c r="Y4007" s="70">
        <f t="shared" si="568"/>
        <v>0</v>
      </c>
    </row>
    <row r="4008" spans="1:25" s="8" customFormat="1" x14ac:dyDescent="0.25">
      <c r="A4008" s="70">
        <f t="shared" si="569"/>
        <v>2197.15</v>
      </c>
      <c r="B4008" s="70">
        <f t="shared" si="552"/>
        <v>52.49956293175206</v>
      </c>
      <c r="C4008" s="70">
        <f t="shared" si="556"/>
        <v>38.30028039614362</v>
      </c>
      <c r="D4008" s="70">
        <f t="shared" si="553"/>
        <v>36.274119088914993</v>
      </c>
      <c r="E4008" s="70">
        <f t="shared" si="555"/>
        <v>38.30028039614362</v>
      </c>
      <c r="G4008" s="70">
        <f t="shared" si="557"/>
        <v>0</v>
      </c>
      <c r="H4008" s="70">
        <f>SUM(G$2085:$G4008)/($A4008-273.15)</f>
        <v>0</v>
      </c>
      <c r="I4008" s="70">
        <f t="shared" si="558"/>
        <v>0</v>
      </c>
      <c r="J4008" s="70">
        <f t="shared" si="559"/>
        <v>0</v>
      </c>
      <c r="K4008" s="70">
        <f t="shared" si="560"/>
        <v>0</v>
      </c>
      <c r="M4008" s="70">
        <f t="shared" si="561"/>
        <v>0</v>
      </c>
      <c r="N4008" s="70">
        <f>SUM($M$2085:M4008)/($A4008-273.15)</f>
        <v>0</v>
      </c>
      <c r="O4008" s="70">
        <f t="shared" si="562"/>
        <v>0</v>
      </c>
      <c r="P4008" s="70">
        <f t="shared" si="563"/>
        <v>0</v>
      </c>
      <c r="Q4008" s="70">
        <f t="shared" si="564"/>
        <v>0</v>
      </c>
      <c r="S4008" s="8" t="e">
        <f t="shared" si="565"/>
        <v>#DIV/0!</v>
      </c>
      <c r="U4008" s="8">
        <f t="shared" si="554"/>
        <v>36.368924945171067</v>
      </c>
      <c r="V4008" s="8">
        <f t="shared" si="566"/>
        <v>0</v>
      </c>
      <c r="W4008" s="70">
        <f>SUM($V$2085:V4008)/($A4008-273.15)</f>
        <v>0</v>
      </c>
      <c r="X4008" s="70">
        <f t="shared" si="567"/>
        <v>0</v>
      </c>
      <c r="Y4008" s="70">
        <f t="shared" si="568"/>
        <v>0</v>
      </c>
    </row>
    <row r="4009" spans="1:25" s="8" customFormat="1" x14ac:dyDescent="0.25">
      <c r="A4009" s="70">
        <f t="shared" si="569"/>
        <v>2198.15</v>
      </c>
      <c r="B4009" s="70">
        <f t="shared" si="552"/>
        <v>52.504857339676938</v>
      </c>
      <c r="C4009" s="70">
        <f t="shared" si="556"/>
        <v>38.302832059484508</v>
      </c>
      <c r="D4009" s="70">
        <f t="shared" si="553"/>
        <v>36.275410488525992</v>
      </c>
      <c r="E4009" s="70">
        <f t="shared" si="555"/>
        <v>38.302832059484508</v>
      </c>
      <c r="G4009" s="70">
        <f t="shared" si="557"/>
        <v>0</v>
      </c>
      <c r="H4009" s="70">
        <f>SUM(G$2085:$G4009)/($A4009-273.15)</f>
        <v>0</v>
      </c>
      <c r="I4009" s="70">
        <f t="shared" si="558"/>
        <v>0</v>
      </c>
      <c r="J4009" s="70">
        <f t="shared" si="559"/>
        <v>0</v>
      </c>
      <c r="K4009" s="70">
        <f t="shared" si="560"/>
        <v>0</v>
      </c>
      <c r="M4009" s="70">
        <f t="shared" si="561"/>
        <v>0</v>
      </c>
      <c r="N4009" s="70">
        <f>SUM($M$2085:M4009)/($A4009-273.15)</f>
        <v>0</v>
      </c>
      <c r="O4009" s="70">
        <f t="shared" si="562"/>
        <v>0</v>
      </c>
      <c r="P4009" s="70">
        <f t="shared" si="563"/>
        <v>0</v>
      </c>
      <c r="Q4009" s="70">
        <f t="shared" si="564"/>
        <v>0</v>
      </c>
      <c r="S4009" s="8" t="e">
        <f t="shared" si="565"/>
        <v>#DIV/0!</v>
      </c>
      <c r="U4009" s="8">
        <f t="shared" si="554"/>
        <v>36.370307574738973</v>
      </c>
      <c r="V4009" s="8">
        <f t="shared" si="566"/>
        <v>0</v>
      </c>
      <c r="W4009" s="70">
        <f>SUM($V$2085:V4009)/($A4009-273.15)</f>
        <v>0</v>
      </c>
      <c r="X4009" s="70">
        <f t="shared" si="567"/>
        <v>0</v>
      </c>
      <c r="Y4009" s="70">
        <f t="shared" si="568"/>
        <v>0</v>
      </c>
    </row>
    <row r="4010" spans="1:25" s="8" customFormat="1" x14ac:dyDescent="0.25">
      <c r="A4010" s="70">
        <f t="shared" si="569"/>
        <v>2199.15</v>
      </c>
      <c r="B4010" s="70">
        <f t="shared" si="552"/>
        <v>52.510146756553659</v>
      </c>
      <c r="C4010" s="70">
        <f t="shared" si="556"/>
        <v>38.305382879376658</v>
      </c>
      <c r="D4010" s="70">
        <f t="shared" si="553"/>
        <v>36.276700480095435</v>
      </c>
      <c r="E4010" s="70">
        <f t="shared" si="555"/>
        <v>38.305382879376658</v>
      </c>
      <c r="G4010" s="70">
        <f t="shared" si="557"/>
        <v>0</v>
      </c>
      <c r="H4010" s="70">
        <f>SUM(G$2085:$G4010)/($A4010-273.15)</f>
        <v>0</v>
      </c>
      <c r="I4010" s="70">
        <f t="shared" si="558"/>
        <v>0</v>
      </c>
      <c r="J4010" s="70">
        <f t="shared" si="559"/>
        <v>0</v>
      </c>
      <c r="K4010" s="70">
        <f t="shared" si="560"/>
        <v>0</v>
      </c>
      <c r="M4010" s="70">
        <f t="shared" si="561"/>
        <v>0</v>
      </c>
      <c r="N4010" s="70">
        <f>SUM($M$2085:M4010)/($A4010-273.15)</f>
        <v>0</v>
      </c>
      <c r="O4010" s="70">
        <f t="shared" si="562"/>
        <v>0</v>
      </c>
      <c r="P4010" s="70">
        <f t="shared" si="563"/>
        <v>0</v>
      </c>
      <c r="Q4010" s="70">
        <f t="shared" si="564"/>
        <v>0</v>
      </c>
      <c r="S4010" s="8" t="e">
        <f t="shared" si="565"/>
        <v>#DIV/0!</v>
      </c>
      <c r="U4010" s="8">
        <f t="shared" si="554"/>
        <v>36.371689269314949</v>
      </c>
      <c r="V4010" s="8">
        <f t="shared" si="566"/>
        <v>0</v>
      </c>
      <c r="W4010" s="70">
        <f>SUM($V$2085:V4010)/($A4010-273.15)</f>
        <v>0</v>
      </c>
      <c r="X4010" s="70">
        <f t="shared" si="567"/>
        <v>0</v>
      </c>
      <c r="Y4010" s="70">
        <f t="shared" si="568"/>
        <v>0</v>
      </c>
    </row>
    <row r="4011" spans="1:25" s="8" customFormat="1" x14ac:dyDescent="0.25">
      <c r="A4011" s="70">
        <f t="shared" si="569"/>
        <v>2200.15</v>
      </c>
      <c r="B4011" s="70">
        <f t="shared" si="552"/>
        <v>52.515431190799816</v>
      </c>
      <c r="C4011" s="70">
        <f t="shared" si="556"/>
        <v>38.307932855953574</v>
      </c>
      <c r="D4011" s="70">
        <f t="shared" si="553"/>
        <v>36.277989066182634</v>
      </c>
      <c r="E4011" s="70">
        <f t="shared" si="555"/>
        <v>38.307932855953574</v>
      </c>
      <c r="G4011" s="70">
        <f t="shared" si="557"/>
        <v>0</v>
      </c>
      <c r="H4011" s="70">
        <f>SUM(G$2085:$G4011)/($A4011-273.15)</f>
        <v>0</v>
      </c>
      <c r="I4011" s="70">
        <f t="shared" si="558"/>
        <v>0</v>
      </c>
      <c r="J4011" s="70">
        <f t="shared" si="559"/>
        <v>0</v>
      </c>
      <c r="K4011" s="70">
        <f t="shared" si="560"/>
        <v>0</v>
      </c>
      <c r="M4011" s="70">
        <f t="shared" si="561"/>
        <v>0</v>
      </c>
      <c r="N4011" s="70">
        <f>SUM($M$2085:M4011)/($A4011-273.15)</f>
        <v>0</v>
      </c>
      <c r="O4011" s="70">
        <f t="shared" si="562"/>
        <v>0</v>
      </c>
      <c r="P4011" s="70">
        <f t="shared" si="563"/>
        <v>0</v>
      </c>
      <c r="Q4011" s="70">
        <f t="shared" si="564"/>
        <v>0</v>
      </c>
      <c r="S4011" s="8" t="e">
        <f t="shared" si="565"/>
        <v>#DIV/0!</v>
      </c>
      <c r="U4011" s="8">
        <f t="shared" si="554"/>
        <v>36.37307002975507</v>
      </c>
      <c r="V4011" s="8">
        <f t="shared" si="566"/>
        <v>0</v>
      </c>
      <c r="W4011" s="70">
        <f>SUM($V$2085:V4011)/($A4011-273.15)</f>
        <v>0</v>
      </c>
      <c r="X4011" s="70">
        <f t="shared" si="567"/>
        <v>0</v>
      </c>
      <c r="Y4011" s="70">
        <f t="shared" si="568"/>
        <v>0</v>
      </c>
    </row>
    <row r="4012" spans="1:25" s="8" customFormat="1" x14ac:dyDescent="0.25">
      <c r="A4012" s="70">
        <f t="shared" si="569"/>
        <v>2201.15</v>
      </c>
      <c r="B4012" s="70">
        <f t="shared" si="552"/>
        <v>52.520710650813911</v>
      </c>
      <c r="C4012" s="70">
        <f t="shared" si="556"/>
        <v>38.31048198934846</v>
      </c>
      <c r="D4012" s="70">
        <f t="shared" si="553"/>
        <v>36.279276249341102</v>
      </c>
      <c r="E4012" s="70">
        <f t="shared" si="555"/>
        <v>38.31048198934846</v>
      </c>
      <c r="G4012" s="70">
        <f t="shared" si="557"/>
        <v>0</v>
      </c>
      <c r="H4012" s="70">
        <f>SUM(G$2085:$G4012)/($A4012-273.15)</f>
        <v>0</v>
      </c>
      <c r="I4012" s="70">
        <f t="shared" si="558"/>
        <v>0</v>
      </c>
      <c r="J4012" s="70">
        <f t="shared" si="559"/>
        <v>0</v>
      </c>
      <c r="K4012" s="70">
        <f t="shared" si="560"/>
        <v>0</v>
      </c>
      <c r="M4012" s="70">
        <f t="shared" si="561"/>
        <v>0</v>
      </c>
      <c r="N4012" s="70">
        <f>SUM($M$2085:M4012)/($A4012-273.15)</f>
        <v>0</v>
      </c>
      <c r="O4012" s="70">
        <f t="shared" si="562"/>
        <v>0</v>
      </c>
      <c r="P4012" s="70">
        <f t="shared" si="563"/>
        <v>0</v>
      </c>
      <c r="Q4012" s="70">
        <f t="shared" si="564"/>
        <v>0</v>
      </c>
      <c r="S4012" s="8" t="e">
        <f t="shared" si="565"/>
        <v>#DIV/0!</v>
      </c>
      <c r="U4012" s="8">
        <f t="shared" si="554"/>
        <v>36.374449856913486</v>
      </c>
      <c r="V4012" s="8">
        <f t="shared" si="566"/>
        <v>0</v>
      </c>
      <c r="W4012" s="70">
        <f>SUM($V$2085:V4012)/($A4012-273.15)</f>
        <v>0</v>
      </c>
      <c r="X4012" s="70">
        <f t="shared" si="567"/>
        <v>0</v>
      </c>
      <c r="Y4012" s="70">
        <f t="shared" si="568"/>
        <v>0</v>
      </c>
    </row>
    <row r="4013" spans="1:25" s="8" customFormat="1" x14ac:dyDescent="0.25">
      <c r="A4013" s="70">
        <f t="shared" si="569"/>
        <v>2202.15</v>
      </c>
      <c r="B4013" s="70">
        <f t="shared" si="552"/>
        <v>52.525985144975358</v>
      </c>
      <c r="C4013" s="70">
        <f t="shared" si="556"/>
        <v>38.313030279694203</v>
      </c>
      <c r="D4013" s="70">
        <f t="shared" si="553"/>
        <v>36.280562032118539</v>
      </c>
      <c r="E4013" s="70">
        <f t="shared" si="555"/>
        <v>38.313030279694203</v>
      </c>
      <c r="G4013" s="70">
        <f t="shared" si="557"/>
        <v>0</v>
      </c>
      <c r="H4013" s="70">
        <f>SUM(G$2085:$G4013)/($A4013-273.15)</f>
        <v>0</v>
      </c>
      <c r="I4013" s="70">
        <f t="shared" si="558"/>
        <v>0</v>
      </c>
      <c r="J4013" s="70">
        <f t="shared" si="559"/>
        <v>0</v>
      </c>
      <c r="K4013" s="70">
        <f t="shared" si="560"/>
        <v>0</v>
      </c>
      <c r="M4013" s="70">
        <f t="shared" si="561"/>
        <v>0</v>
      </c>
      <c r="N4013" s="70">
        <f>SUM($M$2085:M4013)/($A4013-273.15)</f>
        <v>0</v>
      </c>
      <c r="O4013" s="70">
        <f t="shared" si="562"/>
        <v>0</v>
      </c>
      <c r="P4013" s="70">
        <f t="shared" si="563"/>
        <v>0</v>
      </c>
      <c r="Q4013" s="70">
        <f t="shared" si="564"/>
        <v>0</v>
      </c>
      <c r="S4013" s="8" t="e">
        <f t="shared" si="565"/>
        <v>#DIV/0!</v>
      </c>
      <c r="U4013" s="8">
        <f t="shared" si="554"/>
        <v>36.375828751642423</v>
      </c>
      <c r="V4013" s="8">
        <f t="shared" si="566"/>
        <v>0</v>
      </c>
      <c r="W4013" s="70">
        <f>SUM($V$2085:V4013)/($A4013-273.15)</f>
        <v>0</v>
      </c>
      <c r="X4013" s="70">
        <f t="shared" si="567"/>
        <v>0</v>
      </c>
      <c r="Y4013" s="70">
        <f t="shared" si="568"/>
        <v>0</v>
      </c>
    </row>
    <row r="4014" spans="1:25" s="8" customFormat="1" x14ac:dyDescent="0.25">
      <c r="A4014" s="70">
        <f t="shared" si="569"/>
        <v>2203.15</v>
      </c>
      <c r="B4014" s="70">
        <f t="shared" si="552"/>
        <v>52.531254681644548</v>
      </c>
      <c r="C4014" s="70">
        <f t="shared" si="556"/>
        <v>38.315577727123433</v>
      </c>
      <c r="D4014" s="70">
        <f t="shared" si="553"/>
        <v>36.281846417056883</v>
      </c>
      <c r="E4014" s="70">
        <f t="shared" si="555"/>
        <v>38.315577727123433</v>
      </c>
      <c r="G4014" s="70">
        <f t="shared" si="557"/>
        <v>0</v>
      </c>
      <c r="H4014" s="70">
        <f>SUM(G$2085:$G4014)/($A4014-273.15)</f>
        <v>0</v>
      </c>
      <c r="I4014" s="70">
        <f t="shared" si="558"/>
        <v>0</v>
      </c>
      <c r="J4014" s="70">
        <f t="shared" si="559"/>
        <v>0</v>
      </c>
      <c r="K4014" s="70">
        <f t="shared" si="560"/>
        <v>0</v>
      </c>
      <c r="M4014" s="70">
        <f t="shared" si="561"/>
        <v>0</v>
      </c>
      <c r="N4014" s="70">
        <f>SUM($M$2085:M4014)/($A4014-273.15)</f>
        <v>0</v>
      </c>
      <c r="O4014" s="70">
        <f t="shared" si="562"/>
        <v>0</v>
      </c>
      <c r="P4014" s="70">
        <f t="shared" si="563"/>
        <v>0</v>
      </c>
      <c r="Q4014" s="70">
        <f t="shared" si="564"/>
        <v>0</v>
      </c>
      <c r="S4014" s="8" t="e">
        <f t="shared" si="565"/>
        <v>#DIV/0!</v>
      </c>
      <c r="U4014" s="8">
        <f t="shared" si="554"/>
        <v>36.377206714792152</v>
      </c>
      <c r="V4014" s="8">
        <f t="shared" si="566"/>
        <v>0</v>
      </c>
      <c r="W4014" s="70">
        <f>SUM($V$2085:V4014)/($A4014-273.15)</f>
        <v>0</v>
      </c>
      <c r="X4014" s="70">
        <f t="shared" si="567"/>
        <v>0</v>
      </c>
      <c r="Y4014" s="70">
        <f t="shared" si="568"/>
        <v>0</v>
      </c>
    </row>
    <row r="4015" spans="1:25" s="8" customFormat="1" x14ac:dyDescent="0.25">
      <c r="A4015" s="70">
        <f t="shared" si="569"/>
        <v>2204.15</v>
      </c>
      <c r="B4015" s="70">
        <f t="shared" si="552"/>
        <v>52.536519269162945</v>
      </c>
      <c r="C4015" s="70">
        <f t="shared" si="556"/>
        <v>38.318124331768402</v>
      </c>
      <c r="D4015" s="70">
        <f t="shared" si="553"/>
        <v>36.283129406692296</v>
      </c>
      <c r="E4015" s="70">
        <f t="shared" si="555"/>
        <v>38.318124331768402</v>
      </c>
      <c r="G4015" s="70">
        <f t="shared" si="557"/>
        <v>0</v>
      </c>
      <c r="H4015" s="70">
        <f>SUM(G$2085:$G4015)/($A4015-273.15)</f>
        <v>0</v>
      </c>
      <c r="I4015" s="70">
        <f t="shared" si="558"/>
        <v>0</v>
      </c>
      <c r="J4015" s="70">
        <f t="shared" si="559"/>
        <v>0</v>
      </c>
      <c r="K4015" s="70">
        <f t="shared" si="560"/>
        <v>0</v>
      </c>
      <c r="M4015" s="70">
        <f t="shared" si="561"/>
        <v>0</v>
      </c>
      <c r="N4015" s="70">
        <f>SUM($M$2085:M4015)/($A4015-273.15)</f>
        <v>0</v>
      </c>
      <c r="O4015" s="70">
        <f t="shared" si="562"/>
        <v>0</v>
      </c>
      <c r="P4015" s="70">
        <f t="shared" si="563"/>
        <v>0</v>
      </c>
      <c r="Q4015" s="70">
        <f t="shared" si="564"/>
        <v>0</v>
      </c>
      <c r="S4015" s="8" t="e">
        <f t="shared" si="565"/>
        <v>#DIV/0!</v>
      </c>
      <c r="U4015" s="8">
        <f t="shared" si="554"/>
        <v>36.378583747211039</v>
      </c>
      <c r="V4015" s="8">
        <f t="shared" si="566"/>
        <v>0</v>
      </c>
      <c r="W4015" s="70">
        <f>SUM($V$2085:V4015)/($A4015-273.15)</f>
        <v>0</v>
      </c>
      <c r="X4015" s="70">
        <f t="shared" si="567"/>
        <v>0</v>
      </c>
      <c r="Y4015" s="70">
        <f t="shared" si="568"/>
        <v>0</v>
      </c>
    </row>
    <row r="4016" spans="1:25" s="8" customFormat="1" x14ac:dyDescent="0.25">
      <c r="A4016" s="70">
        <f t="shared" si="569"/>
        <v>2205.15</v>
      </c>
      <c r="B4016" s="70">
        <f t="shared" si="552"/>
        <v>52.541778915853072</v>
      </c>
      <c r="C4016" s="70">
        <f t="shared" si="556"/>
        <v>38.32067009376113</v>
      </c>
      <c r="D4016" s="70">
        <f t="shared" si="553"/>
        <v>36.284411003555199</v>
      </c>
      <c r="E4016" s="70">
        <f t="shared" si="555"/>
        <v>38.32067009376113</v>
      </c>
      <c r="G4016" s="70">
        <f t="shared" si="557"/>
        <v>0</v>
      </c>
      <c r="H4016" s="70">
        <f>SUM(G$2085:$G4016)/($A4016-273.15)</f>
        <v>0</v>
      </c>
      <c r="I4016" s="70">
        <f t="shared" si="558"/>
        <v>0</v>
      </c>
      <c r="J4016" s="70">
        <f t="shared" si="559"/>
        <v>0</v>
      </c>
      <c r="K4016" s="70">
        <f t="shared" si="560"/>
        <v>0</v>
      </c>
      <c r="M4016" s="70">
        <f t="shared" si="561"/>
        <v>0</v>
      </c>
      <c r="N4016" s="70">
        <f>SUM($M$2085:M4016)/($A4016-273.15)</f>
        <v>0</v>
      </c>
      <c r="O4016" s="70">
        <f t="shared" si="562"/>
        <v>0</v>
      </c>
      <c r="P4016" s="70">
        <f t="shared" si="563"/>
        <v>0</v>
      </c>
      <c r="Q4016" s="70">
        <f t="shared" si="564"/>
        <v>0</v>
      </c>
      <c r="S4016" s="8" t="e">
        <f t="shared" si="565"/>
        <v>#DIV/0!</v>
      </c>
      <c r="U4016" s="8">
        <f t="shared" si="554"/>
        <v>36.379959849745489</v>
      </c>
      <c r="V4016" s="8">
        <f t="shared" si="566"/>
        <v>0</v>
      </c>
      <c r="W4016" s="70">
        <f>SUM($V$2085:V4016)/($A4016-273.15)</f>
        <v>0</v>
      </c>
      <c r="X4016" s="70">
        <f t="shared" si="567"/>
        <v>0</v>
      </c>
      <c r="Y4016" s="70">
        <f t="shared" si="568"/>
        <v>0</v>
      </c>
    </row>
    <row r="4017" spans="1:25" s="8" customFormat="1" x14ac:dyDescent="0.25">
      <c r="A4017" s="70">
        <f t="shared" si="569"/>
        <v>2206.15</v>
      </c>
      <c r="B4017" s="70">
        <f t="shared" si="552"/>
        <v>52.547033630018625</v>
      </c>
      <c r="C4017" s="70">
        <f t="shared" si="556"/>
        <v>38.323215013233316</v>
      </c>
      <c r="D4017" s="70">
        <f t="shared" si="553"/>
        <v>36.28569121017027</v>
      </c>
      <c r="E4017" s="70">
        <f t="shared" si="555"/>
        <v>38.323215013233316</v>
      </c>
      <c r="G4017" s="70">
        <f t="shared" si="557"/>
        <v>0</v>
      </c>
      <c r="H4017" s="70">
        <f>SUM(G$2085:$G4017)/($A4017-273.15)</f>
        <v>0</v>
      </c>
      <c r="I4017" s="70">
        <f t="shared" si="558"/>
        <v>0</v>
      </c>
      <c r="J4017" s="70">
        <f t="shared" si="559"/>
        <v>0</v>
      </c>
      <c r="K4017" s="70">
        <f t="shared" si="560"/>
        <v>0</v>
      </c>
      <c r="M4017" s="70">
        <f t="shared" si="561"/>
        <v>0</v>
      </c>
      <c r="N4017" s="70">
        <f>SUM($M$2085:M4017)/($A4017-273.15)</f>
        <v>0</v>
      </c>
      <c r="O4017" s="70">
        <f t="shared" si="562"/>
        <v>0</v>
      </c>
      <c r="P4017" s="70">
        <f t="shared" si="563"/>
        <v>0</v>
      </c>
      <c r="Q4017" s="70">
        <f t="shared" si="564"/>
        <v>0</v>
      </c>
      <c r="S4017" s="8" t="e">
        <f t="shared" si="565"/>
        <v>#DIV/0!</v>
      </c>
      <c r="U4017" s="8">
        <f t="shared" si="554"/>
        <v>36.38133502324002</v>
      </c>
      <c r="V4017" s="8">
        <f t="shared" si="566"/>
        <v>0</v>
      </c>
      <c r="W4017" s="70">
        <f>SUM($V$2085:V4017)/($A4017-273.15)</f>
        <v>0</v>
      </c>
      <c r="X4017" s="70">
        <f t="shared" si="567"/>
        <v>0</v>
      </c>
      <c r="Y4017" s="70">
        <f t="shared" si="568"/>
        <v>0</v>
      </c>
    </row>
    <row r="4018" spans="1:25" s="8" customFormat="1" x14ac:dyDescent="0.25">
      <c r="A4018" s="70">
        <f t="shared" si="569"/>
        <v>2207.15</v>
      </c>
      <c r="B4018" s="70">
        <f t="shared" si="552"/>
        <v>52.552283419944445</v>
      </c>
      <c r="C4018" s="70">
        <f t="shared" si="556"/>
        <v>38.325759090316353</v>
      </c>
      <c r="D4018" s="70">
        <f t="shared" si="553"/>
        <v>36.286970029056469</v>
      </c>
      <c r="E4018" s="70">
        <f t="shared" si="555"/>
        <v>38.325759090316353</v>
      </c>
      <c r="G4018" s="70">
        <f t="shared" si="557"/>
        <v>0</v>
      </c>
      <c r="H4018" s="70">
        <f>SUM(G$2085:$G4018)/($A4018-273.15)</f>
        <v>0</v>
      </c>
      <c r="I4018" s="70">
        <f t="shared" si="558"/>
        <v>0</v>
      </c>
      <c r="J4018" s="70">
        <f t="shared" si="559"/>
        <v>0</v>
      </c>
      <c r="K4018" s="70">
        <f t="shared" si="560"/>
        <v>0</v>
      </c>
      <c r="M4018" s="70">
        <f t="shared" si="561"/>
        <v>0</v>
      </c>
      <c r="N4018" s="70">
        <f>SUM($M$2085:M4018)/($A4018-273.15)</f>
        <v>0</v>
      </c>
      <c r="O4018" s="70">
        <f t="shared" si="562"/>
        <v>0</v>
      </c>
      <c r="P4018" s="70">
        <f t="shared" si="563"/>
        <v>0</v>
      </c>
      <c r="Q4018" s="70">
        <f t="shared" si="564"/>
        <v>0</v>
      </c>
      <c r="S4018" s="8" t="e">
        <f t="shared" si="565"/>
        <v>#DIV/0!</v>
      </c>
      <c r="U4018" s="8">
        <f t="shared" si="554"/>
        <v>36.382709268537234</v>
      </c>
      <c r="V4018" s="8">
        <f t="shared" si="566"/>
        <v>0</v>
      </c>
      <c r="W4018" s="70">
        <f>SUM($V$2085:V4018)/($A4018-273.15)</f>
        <v>0</v>
      </c>
      <c r="X4018" s="70">
        <f t="shared" si="567"/>
        <v>0</v>
      </c>
      <c r="Y4018" s="70">
        <f t="shared" si="568"/>
        <v>0</v>
      </c>
    </row>
    <row r="4019" spans="1:25" s="8" customFormat="1" x14ac:dyDescent="0.25">
      <c r="A4019" s="70">
        <f t="shared" si="569"/>
        <v>2208.15</v>
      </c>
      <c r="B4019" s="70">
        <f t="shared" si="552"/>
        <v>52.557528293896674</v>
      </c>
      <c r="C4019" s="70">
        <f t="shared" si="556"/>
        <v>38.328302325141337</v>
      </c>
      <c r="D4019" s="70">
        <f t="shared" si="553"/>
        <v>36.288247462727064</v>
      </c>
      <c r="E4019" s="70">
        <f t="shared" si="555"/>
        <v>38.328302325141337</v>
      </c>
      <c r="G4019" s="70">
        <f t="shared" si="557"/>
        <v>0</v>
      </c>
      <c r="H4019" s="70">
        <f>SUM(G$2085:$G4019)/($A4019-273.15)</f>
        <v>0</v>
      </c>
      <c r="I4019" s="70">
        <f t="shared" si="558"/>
        <v>0</v>
      </c>
      <c r="J4019" s="70">
        <f t="shared" si="559"/>
        <v>0</v>
      </c>
      <c r="K4019" s="70">
        <f t="shared" si="560"/>
        <v>0</v>
      </c>
      <c r="M4019" s="70">
        <f t="shared" si="561"/>
        <v>0</v>
      </c>
      <c r="N4019" s="70">
        <f>SUM($M$2085:M4019)/($A4019-273.15)</f>
        <v>0</v>
      </c>
      <c r="O4019" s="70">
        <f t="shared" si="562"/>
        <v>0</v>
      </c>
      <c r="P4019" s="70">
        <f t="shared" si="563"/>
        <v>0</v>
      </c>
      <c r="Q4019" s="70">
        <f t="shared" si="564"/>
        <v>0</v>
      </c>
      <c r="S4019" s="8" t="e">
        <f t="shared" si="565"/>
        <v>#DIV/0!</v>
      </c>
      <c r="U4019" s="8">
        <f t="shared" si="554"/>
        <v>36.38408258647781</v>
      </c>
      <c r="V4019" s="8">
        <f t="shared" si="566"/>
        <v>0</v>
      </c>
      <c r="W4019" s="70">
        <f>SUM($V$2085:V4019)/($A4019-273.15)</f>
        <v>0</v>
      </c>
      <c r="X4019" s="70">
        <f t="shared" si="567"/>
        <v>0</v>
      </c>
      <c r="Y4019" s="70">
        <f t="shared" si="568"/>
        <v>0</v>
      </c>
    </row>
    <row r="4020" spans="1:25" s="8" customFormat="1" x14ac:dyDescent="0.25">
      <c r="A4020" s="70">
        <f t="shared" si="569"/>
        <v>2209.15</v>
      </c>
      <c r="B4020" s="70">
        <f t="shared" si="552"/>
        <v>52.562768260122709</v>
      </c>
      <c r="C4020" s="70">
        <f t="shared" si="556"/>
        <v>38.330844717839064</v>
      </c>
      <c r="D4020" s="70">
        <f t="shared" si="553"/>
        <v>36.289523513689623</v>
      </c>
      <c r="E4020" s="70">
        <f t="shared" si="555"/>
        <v>38.330844717839064</v>
      </c>
      <c r="G4020" s="70">
        <f t="shared" si="557"/>
        <v>0</v>
      </c>
      <c r="H4020" s="70">
        <f>SUM(G$2085:$G4020)/($A4020-273.15)</f>
        <v>0</v>
      </c>
      <c r="I4020" s="70">
        <f t="shared" si="558"/>
        <v>0</v>
      </c>
      <c r="J4020" s="70">
        <f t="shared" si="559"/>
        <v>0</v>
      </c>
      <c r="K4020" s="70">
        <f t="shared" si="560"/>
        <v>0</v>
      </c>
      <c r="M4020" s="70">
        <f t="shared" si="561"/>
        <v>0</v>
      </c>
      <c r="N4020" s="70">
        <f>SUM($M$2085:M4020)/($A4020-273.15)</f>
        <v>0</v>
      </c>
      <c r="O4020" s="70">
        <f t="shared" si="562"/>
        <v>0</v>
      </c>
      <c r="P4020" s="70">
        <f t="shared" si="563"/>
        <v>0</v>
      </c>
      <c r="Q4020" s="70">
        <f t="shared" si="564"/>
        <v>0</v>
      </c>
      <c r="S4020" s="8" t="e">
        <f t="shared" si="565"/>
        <v>#DIV/0!</v>
      </c>
      <c r="U4020" s="8">
        <f t="shared" si="554"/>
        <v>36.385454977900551</v>
      </c>
      <c r="V4020" s="8">
        <f t="shared" si="566"/>
        <v>0</v>
      </c>
      <c r="W4020" s="70">
        <f>SUM($V$2085:V4020)/($A4020-273.15)</f>
        <v>0</v>
      </c>
      <c r="X4020" s="70">
        <f t="shared" si="567"/>
        <v>0</v>
      </c>
      <c r="Y4020" s="70">
        <f t="shared" si="568"/>
        <v>0</v>
      </c>
    </row>
    <row r="4021" spans="1:25" s="8" customFormat="1" x14ac:dyDescent="0.25">
      <c r="A4021" s="70">
        <f t="shared" si="569"/>
        <v>2210.15</v>
      </c>
      <c r="B4021" s="70">
        <f t="shared" si="552"/>
        <v>52.568003326851326</v>
      </c>
      <c r="C4021" s="70">
        <f t="shared" si="556"/>
        <v>38.333386268540075</v>
      </c>
      <c r="D4021" s="70">
        <f t="shared" si="553"/>
        <v>36.290798184446054</v>
      </c>
      <c r="E4021" s="70">
        <f t="shared" si="555"/>
        <v>38.333386268540075</v>
      </c>
      <c r="G4021" s="70">
        <f t="shared" si="557"/>
        <v>0</v>
      </c>
      <c r="H4021" s="70">
        <f>SUM(G$2085:$G4021)/($A4021-273.15)</f>
        <v>0</v>
      </c>
      <c r="I4021" s="70">
        <f t="shared" si="558"/>
        <v>0</v>
      </c>
      <c r="J4021" s="70">
        <f t="shared" si="559"/>
        <v>0</v>
      </c>
      <c r="K4021" s="70">
        <f t="shared" si="560"/>
        <v>0</v>
      </c>
      <c r="M4021" s="70">
        <f t="shared" si="561"/>
        <v>0</v>
      </c>
      <c r="N4021" s="70">
        <f>SUM($M$2085:M4021)/($A4021-273.15)</f>
        <v>0</v>
      </c>
      <c r="O4021" s="70">
        <f t="shared" si="562"/>
        <v>0</v>
      </c>
      <c r="P4021" s="70">
        <f t="shared" si="563"/>
        <v>0</v>
      </c>
      <c r="Q4021" s="70">
        <f t="shared" si="564"/>
        <v>0</v>
      </c>
      <c r="S4021" s="8" t="e">
        <f t="shared" si="565"/>
        <v>#DIV/0!</v>
      </c>
      <c r="U4021" s="8">
        <f t="shared" si="554"/>
        <v>36.386826443642335</v>
      </c>
      <c r="V4021" s="8">
        <f t="shared" si="566"/>
        <v>0</v>
      </c>
      <c r="W4021" s="70">
        <f>SUM($V$2085:V4021)/($A4021-273.15)</f>
        <v>0</v>
      </c>
      <c r="X4021" s="70">
        <f t="shared" si="567"/>
        <v>0</v>
      </c>
      <c r="Y4021" s="70">
        <f t="shared" si="568"/>
        <v>0</v>
      </c>
    </row>
    <row r="4022" spans="1:25" s="8" customFormat="1" x14ac:dyDescent="0.25">
      <c r="A4022" s="70">
        <f t="shared" si="569"/>
        <v>2211.15</v>
      </c>
      <c r="B4022" s="70">
        <f t="shared" si="552"/>
        <v>52.573233502292666</v>
      </c>
      <c r="C4022" s="70">
        <f t="shared" si="556"/>
        <v>38.335926977374555</v>
      </c>
      <c r="D4022" s="70">
        <f t="shared" si="553"/>
        <v>36.292071477492605</v>
      </c>
      <c r="E4022" s="70">
        <f t="shared" si="555"/>
        <v>38.335926977374555</v>
      </c>
      <c r="G4022" s="70">
        <f t="shared" si="557"/>
        <v>0</v>
      </c>
      <c r="H4022" s="70">
        <f>SUM(G$2085:$G4022)/($A4022-273.15)</f>
        <v>0</v>
      </c>
      <c r="I4022" s="70">
        <f t="shared" si="558"/>
        <v>0</v>
      </c>
      <c r="J4022" s="70">
        <f t="shared" si="559"/>
        <v>0</v>
      </c>
      <c r="K4022" s="70">
        <f t="shared" si="560"/>
        <v>0</v>
      </c>
      <c r="M4022" s="70">
        <f t="shared" si="561"/>
        <v>0</v>
      </c>
      <c r="N4022" s="70">
        <f>SUM($M$2085:M4022)/($A4022-273.15)</f>
        <v>0</v>
      </c>
      <c r="O4022" s="70">
        <f t="shared" si="562"/>
        <v>0</v>
      </c>
      <c r="P4022" s="70">
        <f t="shared" si="563"/>
        <v>0</v>
      </c>
      <c r="Q4022" s="70">
        <f t="shared" si="564"/>
        <v>0</v>
      </c>
      <c r="S4022" s="8" t="e">
        <f t="shared" si="565"/>
        <v>#DIV/0!</v>
      </c>
      <c r="U4022" s="8">
        <f t="shared" si="554"/>
        <v>36.388196984538162</v>
      </c>
      <c r="V4022" s="8">
        <f t="shared" si="566"/>
        <v>0</v>
      </c>
      <c r="W4022" s="70">
        <f>SUM($V$2085:V4022)/($A4022-273.15)</f>
        <v>0</v>
      </c>
      <c r="X4022" s="70">
        <f t="shared" si="567"/>
        <v>0</v>
      </c>
      <c r="Y4022" s="70">
        <f t="shared" si="568"/>
        <v>0</v>
      </c>
    </row>
    <row r="4023" spans="1:25" s="8" customFormat="1" x14ac:dyDescent="0.25">
      <c r="A4023" s="70">
        <f t="shared" si="569"/>
        <v>2212.15</v>
      </c>
      <c r="B4023" s="70">
        <f t="shared" si="552"/>
        <v>52.578458794638323</v>
      </c>
      <c r="C4023" s="70">
        <f t="shared" si="556"/>
        <v>38.338466844472443</v>
      </c>
      <c r="D4023" s="70">
        <f t="shared" si="553"/>
        <v>36.29334339531988</v>
      </c>
      <c r="E4023" s="70">
        <f t="shared" si="555"/>
        <v>38.338466844472443</v>
      </c>
      <c r="G4023" s="70">
        <f t="shared" si="557"/>
        <v>0</v>
      </c>
      <c r="H4023" s="70">
        <f>SUM(G$2085:$G4023)/($A4023-273.15)</f>
        <v>0</v>
      </c>
      <c r="I4023" s="70">
        <f t="shared" si="558"/>
        <v>0</v>
      </c>
      <c r="J4023" s="70">
        <f t="shared" si="559"/>
        <v>0</v>
      </c>
      <c r="K4023" s="70">
        <f t="shared" si="560"/>
        <v>0</v>
      </c>
      <c r="M4023" s="70">
        <f t="shared" si="561"/>
        <v>0</v>
      </c>
      <c r="N4023" s="70">
        <f>SUM($M$2085:M4023)/($A4023-273.15)</f>
        <v>0</v>
      </c>
      <c r="O4023" s="70">
        <f t="shared" si="562"/>
        <v>0</v>
      </c>
      <c r="P4023" s="70">
        <f t="shared" si="563"/>
        <v>0</v>
      </c>
      <c r="Q4023" s="70">
        <f t="shared" si="564"/>
        <v>0</v>
      </c>
      <c r="S4023" s="8" t="e">
        <f t="shared" si="565"/>
        <v>#DIV/0!</v>
      </c>
      <c r="U4023" s="8">
        <f t="shared" si="554"/>
        <v>36.389566601421159</v>
      </c>
      <c r="V4023" s="8">
        <f t="shared" si="566"/>
        <v>0</v>
      </c>
      <c r="W4023" s="70">
        <f>SUM($V$2085:V4023)/($A4023-273.15)</f>
        <v>0</v>
      </c>
      <c r="X4023" s="70">
        <f t="shared" si="567"/>
        <v>0</v>
      </c>
      <c r="Y4023" s="70">
        <f t="shared" si="568"/>
        <v>0</v>
      </c>
    </row>
    <row r="4024" spans="1:25" s="8" customFormat="1" x14ac:dyDescent="0.25">
      <c r="A4024" s="70">
        <f t="shared" si="569"/>
        <v>2213.15</v>
      </c>
      <c r="B4024" s="70">
        <f t="shared" si="552"/>
        <v>52.583679212061412</v>
      </c>
      <c r="C4024" s="70">
        <f t="shared" si="556"/>
        <v>38.341005869963354</v>
      </c>
      <c r="D4024" s="70">
        <f t="shared" si="553"/>
        <v>36.294613940412852</v>
      </c>
      <c r="E4024" s="70">
        <f t="shared" si="555"/>
        <v>38.341005869963354</v>
      </c>
      <c r="G4024" s="70">
        <f t="shared" si="557"/>
        <v>0</v>
      </c>
      <c r="H4024" s="70">
        <f>SUM(G$2085:$G4024)/($A4024-273.15)</f>
        <v>0</v>
      </c>
      <c r="I4024" s="70">
        <f t="shared" si="558"/>
        <v>0</v>
      </c>
      <c r="J4024" s="70">
        <f t="shared" si="559"/>
        <v>0</v>
      </c>
      <c r="K4024" s="70">
        <f t="shared" si="560"/>
        <v>0</v>
      </c>
      <c r="M4024" s="70">
        <f t="shared" si="561"/>
        <v>0</v>
      </c>
      <c r="N4024" s="70">
        <f>SUM($M$2085:M4024)/($A4024-273.15)</f>
        <v>0</v>
      </c>
      <c r="O4024" s="70">
        <f t="shared" si="562"/>
        <v>0</v>
      </c>
      <c r="P4024" s="70">
        <f t="shared" si="563"/>
        <v>0</v>
      </c>
      <c r="Q4024" s="70">
        <f t="shared" si="564"/>
        <v>0</v>
      </c>
      <c r="S4024" s="8" t="e">
        <f t="shared" si="565"/>
        <v>#DIV/0!</v>
      </c>
      <c r="U4024" s="8">
        <f t="shared" si="554"/>
        <v>36.390935295122532</v>
      </c>
      <c r="V4024" s="8">
        <f t="shared" si="566"/>
        <v>0</v>
      </c>
      <c r="W4024" s="70">
        <f>SUM($V$2085:V4024)/($A4024-273.15)</f>
        <v>0</v>
      </c>
      <c r="X4024" s="70">
        <f t="shared" si="567"/>
        <v>0</v>
      </c>
      <c r="Y4024" s="70">
        <f t="shared" si="568"/>
        <v>0</v>
      </c>
    </row>
    <row r="4025" spans="1:25" s="8" customFormat="1" x14ac:dyDescent="0.25">
      <c r="A4025" s="70">
        <f t="shared" si="569"/>
        <v>2214.15</v>
      </c>
      <c r="B4025" s="70">
        <f t="shared" si="552"/>
        <v>52.588894762716578</v>
      </c>
      <c r="C4025" s="70">
        <f t="shared" si="556"/>
        <v>38.343544053976601</v>
      </c>
      <c r="D4025" s="70">
        <f t="shared" si="553"/>
        <v>36.295883115250909</v>
      </c>
      <c r="E4025" s="70">
        <f t="shared" si="555"/>
        <v>38.343544053976601</v>
      </c>
      <c r="G4025" s="70">
        <f t="shared" si="557"/>
        <v>0</v>
      </c>
      <c r="H4025" s="70">
        <f>SUM(G$2085:$G4025)/($A4025-273.15)</f>
        <v>0</v>
      </c>
      <c r="I4025" s="70">
        <f t="shared" si="558"/>
        <v>0</v>
      </c>
      <c r="J4025" s="70">
        <f t="shared" si="559"/>
        <v>0</v>
      </c>
      <c r="K4025" s="70">
        <f t="shared" si="560"/>
        <v>0</v>
      </c>
      <c r="M4025" s="70">
        <f t="shared" si="561"/>
        <v>0</v>
      </c>
      <c r="N4025" s="70">
        <f>SUM($M$2085:M4025)/($A4025-273.15)</f>
        <v>0</v>
      </c>
      <c r="O4025" s="70">
        <f t="shared" si="562"/>
        <v>0</v>
      </c>
      <c r="P4025" s="70">
        <f t="shared" si="563"/>
        <v>0</v>
      </c>
      <c r="Q4025" s="70">
        <f t="shared" si="564"/>
        <v>0</v>
      </c>
      <c r="S4025" s="8" t="e">
        <f t="shared" si="565"/>
        <v>#DIV/0!</v>
      </c>
      <c r="U4025" s="8">
        <f t="shared" si="554"/>
        <v>36.392303066471648</v>
      </c>
      <c r="V4025" s="8">
        <f t="shared" si="566"/>
        <v>0</v>
      </c>
      <c r="W4025" s="70">
        <f>SUM($V$2085:V4025)/($A4025-273.15)</f>
        <v>0</v>
      </c>
      <c r="X4025" s="70">
        <f t="shared" si="567"/>
        <v>0</v>
      </c>
      <c r="Y4025" s="70">
        <f t="shared" si="568"/>
        <v>0</v>
      </c>
    </row>
    <row r="4026" spans="1:25" s="8" customFormat="1" x14ac:dyDescent="0.25">
      <c r="A4026" s="70">
        <f t="shared" si="569"/>
        <v>2215.15</v>
      </c>
      <c r="B4026" s="70">
        <f t="shared" si="552"/>
        <v>52.59410545474006</v>
      </c>
      <c r="C4026" s="70">
        <f t="shared" si="556"/>
        <v>38.346081396641267</v>
      </c>
      <c r="D4026" s="70">
        <f t="shared" si="553"/>
        <v>36.297150922307807</v>
      </c>
      <c r="E4026" s="70">
        <f t="shared" si="555"/>
        <v>38.346081396641267</v>
      </c>
      <c r="G4026" s="70">
        <f t="shared" si="557"/>
        <v>0</v>
      </c>
      <c r="H4026" s="70">
        <f>SUM(G$2085:$G4026)/($A4026-273.15)</f>
        <v>0</v>
      </c>
      <c r="I4026" s="70">
        <f t="shared" si="558"/>
        <v>0</v>
      </c>
      <c r="J4026" s="70">
        <f t="shared" si="559"/>
        <v>0</v>
      </c>
      <c r="K4026" s="70">
        <f t="shared" si="560"/>
        <v>0</v>
      </c>
      <c r="M4026" s="70">
        <f t="shared" si="561"/>
        <v>0</v>
      </c>
      <c r="N4026" s="70">
        <f>SUM($M$2085:M4026)/($A4026-273.15)</f>
        <v>0</v>
      </c>
      <c r="O4026" s="70">
        <f t="shared" si="562"/>
        <v>0</v>
      </c>
      <c r="P4026" s="70">
        <f t="shared" si="563"/>
        <v>0</v>
      </c>
      <c r="Q4026" s="70">
        <f t="shared" si="564"/>
        <v>0</v>
      </c>
      <c r="S4026" s="8" t="e">
        <f t="shared" si="565"/>
        <v>#DIV/0!</v>
      </c>
      <c r="U4026" s="8">
        <f t="shared" si="554"/>
        <v>36.393669916295977</v>
      </c>
      <c r="V4026" s="8">
        <f t="shared" si="566"/>
        <v>0</v>
      </c>
      <c r="W4026" s="70">
        <f>SUM($V$2085:V4026)/($A4026-273.15)</f>
        <v>0</v>
      </c>
      <c r="X4026" s="70">
        <f t="shared" si="567"/>
        <v>0</v>
      </c>
      <c r="Y4026" s="70">
        <f t="shared" si="568"/>
        <v>0</v>
      </c>
    </row>
    <row r="4027" spans="1:25" s="8" customFormat="1" x14ac:dyDescent="0.25">
      <c r="A4027" s="70">
        <f t="shared" si="569"/>
        <v>2216.15</v>
      </c>
      <c r="B4027" s="70">
        <f t="shared" si="552"/>
        <v>52.599311296249745</v>
      </c>
      <c r="C4027" s="70">
        <f t="shared" si="556"/>
        <v>38.348617898086083</v>
      </c>
      <c r="D4027" s="70">
        <f t="shared" si="553"/>
        <v>36.298417364051751</v>
      </c>
      <c r="E4027" s="70">
        <f t="shared" si="555"/>
        <v>38.348617898086083</v>
      </c>
      <c r="G4027" s="70">
        <f t="shared" si="557"/>
        <v>0</v>
      </c>
      <c r="H4027" s="70">
        <f>SUM(G$2085:$G4027)/($A4027-273.15)</f>
        <v>0</v>
      </c>
      <c r="I4027" s="70">
        <f t="shared" si="558"/>
        <v>0</v>
      </c>
      <c r="J4027" s="70">
        <f t="shared" si="559"/>
        <v>0</v>
      </c>
      <c r="K4027" s="70">
        <f t="shared" si="560"/>
        <v>0</v>
      </c>
      <c r="M4027" s="70">
        <f t="shared" si="561"/>
        <v>0</v>
      </c>
      <c r="N4027" s="70">
        <f>SUM($M$2085:M4027)/($A4027-273.15)</f>
        <v>0</v>
      </c>
      <c r="O4027" s="70">
        <f t="shared" si="562"/>
        <v>0</v>
      </c>
      <c r="P4027" s="70">
        <f t="shared" si="563"/>
        <v>0</v>
      </c>
      <c r="Q4027" s="70">
        <f t="shared" si="564"/>
        <v>0</v>
      </c>
      <c r="S4027" s="8" t="e">
        <f t="shared" si="565"/>
        <v>#DIV/0!</v>
      </c>
      <c r="U4027" s="8">
        <f t="shared" si="554"/>
        <v>36.395035845421141</v>
      </c>
      <c r="V4027" s="8">
        <f t="shared" si="566"/>
        <v>0</v>
      </c>
      <c r="W4027" s="70">
        <f>SUM($V$2085:V4027)/($A4027-273.15)</f>
        <v>0</v>
      </c>
      <c r="X4027" s="70">
        <f t="shared" si="567"/>
        <v>0</v>
      </c>
      <c r="Y4027" s="70">
        <f t="shared" si="568"/>
        <v>0</v>
      </c>
    </row>
    <row r="4028" spans="1:25" s="8" customFormat="1" x14ac:dyDescent="0.25">
      <c r="A4028" s="70">
        <f t="shared" si="569"/>
        <v>2217.15</v>
      </c>
      <c r="B4028" s="70">
        <f t="shared" si="552"/>
        <v>52.604512295345231</v>
      </c>
      <c r="C4028" s="70">
        <f t="shared" si="556"/>
        <v>38.351153558439499</v>
      </c>
      <c r="D4028" s="70">
        <f t="shared" si="553"/>
        <v>36.299682442945361</v>
      </c>
      <c r="E4028" s="70">
        <f t="shared" si="555"/>
        <v>38.351153558439499</v>
      </c>
      <c r="G4028" s="70">
        <f t="shared" si="557"/>
        <v>0</v>
      </c>
      <c r="H4028" s="70">
        <f>SUM(G$2085:$G4028)/($A4028-273.15)</f>
        <v>0</v>
      </c>
      <c r="I4028" s="70">
        <f t="shared" si="558"/>
        <v>0</v>
      </c>
      <c r="J4028" s="70">
        <f t="shared" si="559"/>
        <v>0</v>
      </c>
      <c r="K4028" s="70">
        <f t="shared" si="560"/>
        <v>0</v>
      </c>
      <c r="M4028" s="70">
        <f t="shared" si="561"/>
        <v>0</v>
      </c>
      <c r="N4028" s="70">
        <f>SUM($M$2085:M4028)/($A4028-273.15)</f>
        <v>0</v>
      </c>
      <c r="O4028" s="70">
        <f t="shared" si="562"/>
        <v>0</v>
      </c>
      <c r="P4028" s="70">
        <f t="shared" si="563"/>
        <v>0</v>
      </c>
      <c r="Q4028" s="70">
        <f t="shared" si="564"/>
        <v>0</v>
      </c>
      <c r="S4028" s="8" t="e">
        <f t="shared" si="565"/>
        <v>#DIV/0!</v>
      </c>
      <c r="U4028" s="8">
        <f t="shared" si="554"/>
        <v>36.396400854670901</v>
      </c>
      <c r="V4028" s="8">
        <f t="shared" si="566"/>
        <v>0</v>
      </c>
      <c r="W4028" s="70">
        <f>SUM($V$2085:V4028)/($A4028-273.15)</f>
        <v>0</v>
      </c>
      <c r="X4028" s="70">
        <f t="shared" si="567"/>
        <v>0</v>
      </c>
      <c r="Y4028" s="70">
        <f t="shared" si="568"/>
        <v>0</v>
      </c>
    </row>
    <row r="4029" spans="1:25" s="8" customFormat="1" x14ac:dyDescent="0.25">
      <c r="A4029" s="70">
        <f t="shared" si="569"/>
        <v>2218.15</v>
      </c>
      <c r="B4029" s="70">
        <f t="shared" si="552"/>
        <v>52.609708460107854</v>
      </c>
      <c r="C4029" s="70">
        <f t="shared" si="556"/>
        <v>38.353688377829698</v>
      </c>
      <c r="D4029" s="70">
        <f t="shared" si="553"/>
        <v>36.300946161445736</v>
      </c>
      <c r="E4029" s="70">
        <f t="shared" si="555"/>
        <v>38.353688377829698</v>
      </c>
      <c r="G4029" s="70">
        <f t="shared" si="557"/>
        <v>0</v>
      </c>
      <c r="H4029" s="70">
        <f>SUM(G$2085:$G4029)/($A4029-273.15)</f>
        <v>0</v>
      </c>
      <c r="I4029" s="70">
        <f t="shared" si="558"/>
        <v>0</v>
      </c>
      <c r="J4029" s="70">
        <f t="shared" si="559"/>
        <v>0</v>
      </c>
      <c r="K4029" s="70">
        <f t="shared" si="560"/>
        <v>0</v>
      </c>
      <c r="M4029" s="70">
        <f t="shared" si="561"/>
        <v>0</v>
      </c>
      <c r="N4029" s="70">
        <f>SUM($M$2085:M4029)/($A4029-273.15)</f>
        <v>0</v>
      </c>
      <c r="O4029" s="70">
        <f t="shared" si="562"/>
        <v>0</v>
      </c>
      <c r="P4029" s="70">
        <f t="shared" si="563"/>
        <v>0</v>
      </c>
      <c r="Q4029" s="70">
        <f t="shared" si="564"/>
        <v>0</v>
      </c>
      <c r="S4029" s="8" t="e">
        <f t="shared" si="565"/>
        <v>#DIV/0!</v>
      </c>
      <c r="U4029" s="8">
        <f t="shared" si="554"/>
        <v>36.397764944867141</v>
      </c>
      <c r="V4029" s="8">
        <f t="shared" si="566"/>
        <v>0</v>
      </c>
      <c r="W4029" s="70">
        <f>SUM($V$2085:V4029)/($A4029-273.15)</f>
        <v>0</v>
      </c>
      <c r="X4029" s="70">
        <f t="shared" si="567"/>
        <v>0</v>
      </c>
      <c r="Y4029" s="70">
        <f t="shared" si="568"/>
        <v>0</v>
      </c>
    </row>
    <row r="4030" spans="1:25" s="8" customFormat="1" x14ac:dyDescent="0.25">
      <c r="A4030" s="70">
        <f t="shared" si="569"/>
        <v>2219.15</v>
      </c>
      <c r="B4030" s="70">
        <f t="shared" si="552"/>
        <v>52.614899798600725</v>
      </c>
      <c r="C4030" s="70">
        <f t="shared" si="556"/>
        <v>38.356222356384549</v>
      </c>
      <c r="D4030" s="70">
        <f t="shared" si="553"/>
        <v>36.302208522004399</v>
      </c>
      <c r="E4030" s="70">
        <f t="shared" si="555"/>
        <v>38.356222356384549</v>
      </c>
      <c r="G4030" s="70">
        <f t="shared" si="557"/>
        <v>0</v>
      </c>
      <c r="H4030" s="70">
        <f>SUM(G$2085:$G4030)/($A4030-273.15)</f>
        <v>0</v>
      </c>
      <c r="I4030" s="70">
        <f t="shared" si="558"/>
        <v>0</v>
      </c>
      <c r="J4030" s="70">
        <f t="shared" si="559"/>
        <v>0</v>
      </c>
      <c r="K4030" s="70">
        <f t="shared" si="560"/>
        <v>0</v>
      </c>
      <c r="M4030" s="70">
        <f t="shared" si="561"/>
        <v>0</v>
      </c>
      <c r="N4030" s="70">
        <f>SUM($M$2085:M4030)/($A4030-273.15)</f>
        <v>0</v>
      </c>
      <c r="O4030" s="70">
        <f t="shared" si="562"/>
        <v>0</v>
      </c>
      <c r="P4030" s="70">
        <f t="shared" si="563"/>
        <v>0</v>
      </c>
      <c r="Q4030" s="70">
        <f t="shared" si="564"/>
        <v>0</v>
      </c>
      <c r="S4030" s="8" t="e">
        <f t="shared" si="565"/>
        <v>#DIV/0!</v>
      </c>
      <c r="U4030" s="8">
        <f t="shared" si="554"/>
        <v>36.399128116829921</v>
      </c>
      <c r="V4030" s="8">
        <f t="shared" si="566"/>
        <v>0</v>
      </c>
      <c r="W4030" s="70">
        <f>SUM($V$2085:V4030)/($A4030-273.15)</f>
        <v>0</v>
      </c>
      <c r="X4030" s="70">
        <f t="shared" si="567"/>
        <v>0</v>
      </c>
      <c r="Y4030" s="70">
        <f t="shared" si="568"/>
        <v>0</v>
      </c>
    </row>
    <row r="4031" spans="1:25" s="8" customFormat="1" x14ac:dyDescent="0.25">
      <c r="A4031" s="70">
        <f t="shared" si="569"/>
        <v>2220.15</v>
      </c>
      <c r="B4031" s="70">
        <f t="shared" si="552"/>
        <v>52.62008631886885</v>
      </c>
      <c r="C4031" s="70">
        <f t="shared" si="556"/>
        <v>38.358755494231673</v>
      </c>
      <c r="D4031" s="70">
        <f t="shared" si="553"/>
        <v>36.303469527067392</v>
      </c>
      <c r="E4031" s="70">
        <f t="shared" si="555"/>
        <v>38.358755494231673</v>
      </c>
      <c r="G4031" s="70">
        <f t="shared" si="557"/>
        <v>0</v>
      </c>
      <c r="H4031" s="70">
        <f>SUM(G$2085:$G4031)/($A4031-273.15)</f>
        <v>0</v>
      </c>
      <c r="I4031" s="70">
        <f t="shared" si="558"/>
        <v>0</v>
      </c>
      <c r="J4031" s="70">
        <f t="shared" si="559"/>
        <v>0</v>
      </c>
      <c r="K4031" s="70">
        <f t="shared" si="560"/>
        <v>0</v>
      </c>
      <c r="M4031" s="70">
        <f t="shared" si="561"/>
        <v>0</v>
      </c>
      <c r="N4031" s="70">
        <f>SUM($M$2085:M4031)/($A4031-273.15)</f>
        <v>0</v>
      </c>
      <c r="O4031" s="70">
        <f t="shared" si="562"/>
        <v>0</v>
      </c>
      <c r="P4031" s="70">
        <f t="shared" si="563"/>
        <v>0</v>
      </c>
      <c r="Q4031" s="70">
        <f t="shared" si="564"/>
        <v>0</v>
      </c>
      <c r="S4031" s="8" t="e">
        <f t="shared" si="565"/>
        <v>#DIV/0!</v>
      </c>
      <c r="U4031" s="8">
        <f t="shared" si="554"/>
        <v>36.400490371377415</v>
      </c>
      <c r="V4031" s="8">
        <f t="shared" si="566"/>
        <v>0</v>
      </c>
      <c r="W4031" s="70">
        <f>SUM($V$2085:V4031)/($A4031-273.15)</f>
        <v>0</v>
      </c>
      <c r="X4031" s="70">
        <f t="shared" si="567"/>
        <v>0</v>
      </c>
      <c r="Y4031" s="70">
        <f t="shared" si="568"/>
        <v>0</v>
      </c>
    </row>
    <row r="4032" spans="1:25" s="8" customFormat="1" x14ac:dyDescent="0.25">
      <c r="A4032" s="70">
        <f t="shared" si="569"/>
        <v>2221.15</v>
      </c>
      <c r="B4032" s="70">
        <f t="shared" si="552"/>
        <v>52.625268028939097</v>
      </c>
      <c r="C4032" s="70">
        <f t="shared" si="556"/>
        <v>38.361287791498341</v>
      </c>
      <c r="D4032" s="70">
        <f t="shared" si="553"/>
        <v>36.304729179075231</v>
      </c>
      <c r="E4032" s="70">
        <f t="shared" si="555"/>
        <v>38.361287791498341</v>
      </c>
      <c r="G4032" s="70">
        <f t="shared" si="557"/>
        <v>0</v>
      </c>
      <c r="H4032" s="70">
        <f>SUM(G$2085:$G4032)/($A4032-273.15)</f>
        <v>0</v>
      </c>
      <c r="I4032" s="70">
        <f t="shared" si="558"/>
        <v>0</v>
      </c>
      <c r="J4032" s="70">
        <f t="shared" si="559"/>
        <v>0</v>
      </c>
      <c r="K4032" s="70">
        <f t="shared" si="560"/>
        <v>0</v>
      </c>
      <c r="M4032" s="70">
        <f t="shared" si="561"/>
        <v>0</v>
      </c>
      <c r="N4032" s="70">
        <f>SUM($M$2085:M4032)/($A4032-273.15)</f>
        <v>0</v>
      </c>
      <c r="O4032" s="70">
        <f t="shared" si="562"/>
        <v>0</v>
      </c>
      <c r="P4032" s="70">
        <f t="shared" si="563"/>
        <v>0</v>
      </c>
      <c r="Q4032" s="70">
        <f t="shared" si="564"/>
        <v>0</v>
      </c>
      <c r="S4032" s="8" t="e">
        <f t="shared" si="565"/>
        <v>#DIV/0!</v>
      </c>
      <c r="U4032" s="8">
        <f t="shared" si="554"/>
        <v>36.401851709326003</v>
      </c>
      <c r="V4032" s="8">
        <f t="shared" si="566"/>
        <v>0</v>
      </c>
      <c r="W4032" s="70">
        <f>SUM($V$2085:V4032)/($A4032-273.15)</f>
        <v>0</v>
      </c>
      <c r="X4032" s="70">
        <f t="shared" si="567"/>
        <v>0</v>
      </c>
      <c r="Y4032" s="70">
        <f t="shared" si="568"/>
        <v>0</v>
      </c>
    </row>
    <row r="4033" spans="1:25" s="8" customFormat="1" x14ac:dyDescent="0.25">
      <c r="A4033" s="70">
        <f t="shared" si="569"/>
        <v>2222.15</v>
      </c>
      <c r="B4033" s="70">
        <f t="shared" si="552"/>
        <v>52.630444936820261</v>
      </c>
      <c r="C4033" s="70">
        <f t="shared" si="556"/>
        <v>38.363819248311607</v>
      </c>
      <c r="D4033" s="70">
        <f t="shared" si="553"/>
        <v>36.305987480462946</v>
      </c>
      <c r="E4033" s="70">
        <f t="shared" si="555"/>
        <v>38.363819248311607</v>
      </c>
      <c r="G4033" s="70">
        <f t="shared" si="557"/>
        <v>0</v>
      </c>
      <c r="H4033" s="70">
        <f>SUM(G$2085:$G4033)/($A4033-273.15)</f>
        <v>0</v>
      </c>
      <c r="I4033" s="70">
        <f t="shared" si="558"/>
        <v>0</v>
      </c>
      <c r="J4033" s="70">
        <f t="shared" si="559"/>
        <v>0</v>
      </c>
      <c r="K4033" s="70">
        <f t="shared" si="560"/>
        <v>0</v>
      </c>
      <c r="M4033" s="70">
        <f t="shared" si="561"/>
        <v>0</v>
      </c>
      <c r="N4033" s="70">
        <f>SUM($M$2085:M4033)/($A4033-273.15)</f>
        <v>0</v>
      </c>
      <c r="O4033" s="70">
        <f t="shared" si="562"/>
        <v>0</v>
      </c>
      <c r="P4033" s="70">
        <f t="shared" si="563"/>
        <v>0</v>
      </c>
      <c r="Q4033" s="70">
        <f t="shared" si="564"/>
        <v>0</v>
      </c>
      <c r="S4033" s="8" t="e">
        <f t="shared" si="565"/>
        <v>#DIV/0!</v>
      </c>
      <c r="U4033" s="8">
        <f t="shared" si="554"/>
        <v>36.4032121314902</v>
      </c>
      <c r="V4033" s="8">
        <f t="shared" si="566"/>
        <v>0</v>
      </c>
      <c r="W4033" s="70">
        <f>SUM($V$2085:V4033)/($A4033-273.15)</f>
        <v>0</v>
      </c>
      <c r="X4033" s="70">
        <f t="shared" si="567"/>
        <v>0</v>
      </c>
      <c r="Y4033" s="70">
        <f t="shared" si="568"/>
        <v>0</v>
      </c>
    </row>
    <row r="4034" spans="1:25" s="8" customFormat="1" x14ac:dyDescent="0.25">
      <c r="A4034" s="70">
        <f t="shared" si="569"/>
        <v>2223.15</v>
      </c>
      <c r="B4034" s="70">
        <f t="shared" si="552"/>
        <v>52.635617050503157</v>
      </c>
      <c r="C4034" s="70">
        <f t="shared" si="556"/>
        <v>38.366349864798174</v>
      </c>
      <c r="D4034" s="70">
        <f t="shared" si="553"/>
        <v>36.307244433660088</v>
      </c>
      <c r="E4034" s="70">
        <f t="shared" si="555"/>
        <v>38.366349864798174</v>
      </c>
      <c r="G4034" s="70">
        <f t="shared" si="557"/>
        <v>0</v>
      </c>
      <c r="H4034" s="70">
        <f>SUM(G$2085:$G4034)/($A4034-273.15)</f>
        <v>0</v>
      </c>
      <c r="I4034" s="70">
        <f t="shared" si="558"/>
        <v>0</v>
      </c>
      <c r="J4034" s="70">
        <f t="shared" si="559"/>
        <v>0</v>
      </c>
      <c r="K4034" s="70">
        <f t="shared" si="560"/>
        <v>0</v>
      </c>
      <c r="M4034" s="70">
        <f t="shared" si="561"/>
        <v>0</v>
      </c>
      <c r="N4034" s="70">
        <f>SUM($M$2085:M4034)/($A4034-273.15)</f>
        <v>0</v>
      </c>
      <c r="O4034" s="70">
        <f t="shared" si="562"/>
        <v>0</v>
      </c>
      <c r="P4034" s="70">
        <f t="shared" si="563"/>
        <v>0</v>
      </c>
      <c r="Q4034" s="70">
        <f t="shared" si="564"/>
        <v>0</v>
      </c>
      <c r="S4034" s="8" t="e">
        <f t="shared" si="565"/>
        <v>#DIV/0!</v>
      </c>
      <c r="U4034" s="8">
        <f t="shared" si="554"/>
        <v>36.404571638682697</v>
      </c>
      <c r="V4034" s="8">
        <f t="shared" si="566"/>
        <v>0</v>
      </c>
      <c r="W4034" s="70">
        <f>SUM($V$2085:V4034)/($A4034-273.15)</f>
        <v>0</v>
      </c>
      <c r="X4034" s="70">
        <f t="shared" si="567"/>
        <v>0</v>
      </c>
      <c r="Y4034" s="70">
        <f t="shared" si="568"/>
        <v>0</v>
      </c>
    </row>
    <row r="4035" spans="1:25" s="8" customFormat="1" x14ac:dyDescent="0.25">
      <c r="A4035" s="70">
        <f t="shared" si="569"/>
        <v>2224.15</v>
      </c>
      <c r="B4035" s="70">
        <f t="shared" si="552"/>
        <v>52.640784377960628</v>
      </c>
      <c r="C4035" s="70">
        <f t="shared" si="556"/>
        <v>38.368879641084526</v>
      </c>
      <c r="D4035" s="70">
        <f t="shared" si="553"/>
        <v>36.308500041090753</v>
      </c>
      <c r="E4035" s="70">
        <f t="shared" si="555"/>
        <v>38.368879641084526</v>
      </c>
      <c r="G4035" s="70">
        <f t="shared" si="557"/>
        <v>0</v>
      </c>
      <c r="H4035" s="70">
        <f>SUM(G$2085:$G4035)/($A4035-273.15)</f>
        <v>0</v>
      </c>
      <c r="I4035" s="70">
        <f t="shared" si="558"/>
        <v>0</v>
      </c>
      <c r="J4035" s="70">
        <f t="shared" si="559"/>
        <v>0</v>
      </c>
      <c r="K4035" s="70">
        <f t="shared" si="560"/>
        <v>0</v>
      </c>
      <c r="M4035" s="70">
        <f t="shared" si="561"/>
        <v>0</v>
      </c>
      <c r="N4035" s="70">
        <f>SUM($M$2085:M4035)/($A4035-273.15)</f>
        <v>0</v>
      </c>
      <c r="O4035" s="70">
        <f t="shared" si="562"/>
        <v>0</v>
      </c>
      <c r="P4035" s="70">
        <f t="shared" si="563"/>
        <v>0</v>
      </c>
      <c r="Q4035" s="70">
        <f t="shared" si="564"/>
        <v>0</v>
      </c>
      <c r="S4035" s="8" t="e">
        <f t="shared" si="565"/>
        <v>#DIV/0!</v>
      </c>
      <c r="U4035" s="8">
        <f t="shared" si="554"/>
        <v>36.40593023171435</v>
      </c>
      <c r="V4035" s="8">
        <f t="shared" si="566"/>
        <v>0</v>
      </c>
      <c r="W4035" s="70">
        <f>SUM($V$2085:V4035)/($A4035-273.15)</f>
        <v>0</v>
      </c>
      <c r="X4035" s="70">
        <f t="shared" si="567"/>
        <v>0</v>
      </c>
      <c r="Y4035" s="70">
        <f t="shared" si="568"/>
        <v>0</v>
      </c>
    </row>
    <row r="4036" spans="1:25" s="8" customFormat="1" x14ac:dyDescent="0.25">
      <c r="A4036" s="70">
        <f t="shared" si="569"/>
        <v>2225.15</v>
      </c>
      <c r="B4036" s="70">
        <f t="shared" si="552"/>
        <v>52.645946927147619</v>
      </c>
      <c r="C4036" s="70">
        <f t="shared" si="556"/>
        <v>38.371408577296798</v>
      </c>
      <c r="D4036" s="70">
        <f t="shared" si="553"/>
        <v>36.309754305173591</v>
      </c>
      <c r="E4036" s="70">
        <f t="shared" si="555"/>
        <v>38.371408577296798</v>
      </c>
      <c r="G4036" s="70">
        <f t="shared" si="557"/>
        <v>0</v>
      </c>
      <c r="H4036" s="70">
        <f>SUM(G$2085:$G4036)/($A4036-273.15)</f>
        <v>0</v>
      </c>
      <c r="I4036" s="70">
        <f t="shared" si="558"/>
        <v>0</v>
      </c>
      <c r="J4036" s="70">
        <f t="shared" si="559"/>
        <v>0</v>
      </c>
      <c r="K4036" s="70">
        <f t="shared" si="560"/>
        <v>0</v>
      </c>
      <c r="M4036" s="70">
        <f t="shared" si="561"/>
        <v>0</v>
      </c>
      <c r="N4036" s="70">
        <f>SUM($M$2085:M4036)/($A4036-273.15)</f>
        <v>0</v>
      </c>
      <c r="O4036" s="70">
        <f t="shared" si="562"/>
        <v>0</v>
      </c>
      <c r="P4036" s="70">
        <f t="shared" si="563"/>
        <v>0</v>
      </c>
      <c r="Q4036" s="70">
        <f t="shared" si="564"/>
        <v>0</v>
      </c>
      <c r="S4036" s="8" t="e">
        <f t="shared" si="565"/>
        <v>#DIV/0!</v>
      </c>
      <c r="U4036" s="8">
        <f t="shared" si="554"/>
        <v>36.407287911394214</v>
      </c>
      <c r="V4036" s="8">
        <f t="shared" si="566"/>
        <v>0</v>
      </c>
      <c r="W4036" s="70">
        <f>SUM($V$2085:V4036)/($A4036-273.15)</f>
        <v>0</v>
      </c>
      <c r="X4036" s="70">
        <f t="shared" si="567"/>
        <v>0</v>
      </c>
      <c r="Y4036" s="70">
        <f t="shared" si="568"/>
        <v>0</v>
      </c>
    </row>
    <row r="4037" spans="1:25" s="8" customFormat="1" x14ac:dyDescent="0.25">
      <c r="A4037" s="70">
        <f t="shared" si="569"/>
        <v>2226.15</v>
      </c>
      <c r="B4037" s="70">
        <f t="shared" si="552"/>
        <v>52.651104706001192</v>
      </c>
      <c r="C4037" s="70">
        <f t="shared" si="556"/>
        <v>38.373936673560877</v>
      </c>
      <c r="D4037" s="70">
        <f t="shared" si="553"/>
        <v>36.311007228321827</v>
      </c>
      <c r="E4037" s="70">
        <f t="shared" si="555"/>
        <v>38.373936673560877</v>
      </c>
      <c r="G4037" s="70">
        <f t="shared" si="557"/>
        <v>0</v>
      </c>
      <c r="H4037" s="70">
        <f>SUM(G$2085:$G4037)/($A4037-273.15)</f>
        <v>0</v>
      </c>
      <c r="I4037" s="70">
        <f t="shared" si="558"/>
        <v>0</v>
      </c>
      <c r="J4037" s="70">
        <f t="shared" si="559"/>
        <v>0</v>
      </c>
      <c r="K4037" s="70">
        <f t="shared" si="560"/>
        <v>0</v>
      </c>
      <c r="M4037" s="70">
        <f t="shared" si="561"/>
        <v>0</v>
      </c>
      <c r="N4037" s="70">
        <f>SUM($M$2085:M4037)/($A4037-273.15)</f>
        <v>0</v>
      </c>
      <c r="O4037" s="70">
        <f t="shared" si="562"/>
        <v>0</v>
      </c>
      <c r="P4037" s="70">
        <f t="shared" si="563"/>
        <v>0</v>
      </c>
      <c r="Q4037" s="70">
        <f t="shared" si="564"/>
        <v>0</v>
      </c>
      <c r="S4037" s="8" t="e">
        <f t="shared" si="565"/>
        <v>#DIV/0!</v>
      </c>
      <c r="U4037" s="8">
        <f t="shared" si="554"/>
        <v>36.408644678529505</v>
      </c>
      <c r="V4037" s="8">
        <f t="shared" si="566"/>
        <v>0</v>
      </c>
      <c r="W4037" s="70">
        <f>SUM($V$2085:V4037)/($A4037-273.15)</f>
        <v>0</v>
      </c>
      <c r="X4037" s="70">
        <f t="shared" si="567"/>
        <v>0</v>
      </c>
      <c r="Y4037" s="70">
        <f t="shared" si="568"/>
        <v>0</v>
      </c>
    </row>
    <row r="4038" spans="1:25" s="8" customFormat="1" x14ac:dyDescent="0.25">
      <c r="A4038" s="70">
        <f t="shared" si="569"/>
        <v>2227.15</v>
      </c>
      <c r="B4038" s="70">
        <f t="shared" si="552"/>
        <v>52.656257722440607</v>
      </c>
      <c r="C4038" s="70">
        <f t="shared" si="556"/>
        <v>38.376463930002387</v>
      </c>
      <c r="D4038" s="70">
        <f t="shared" si="553"/>
        <v>36.312258812943249</v>
      </c>
      <c r="E4038" s="70">
        <f t="shared" si="555"/>
        <v>38.376463930002387</v>
      </c>
      <c r="G4038" s="70">
        <f t="shared" si="557"/>
        <v>0</v>
      </c>
      <c r="H4038" s="70">
        <f>SUM(G$2085:$G4038)/($A4038-273.15)</f>
        <v>0</v>
      </c>
      <c r="I4038" s="70">
        <f t="shared" si="558"/>
        <v>0</v>
      </c>
      <c r="J4038" s="70">
        <f t="shared" si="559"/>
        <v>0</v>
      </c>
      <c r="K4038" s="70">
        <f t="shared" si="560"/>
        <v>0</v>
      </c>
      <c r="M4038" s="70">
        <f t="shared" si="561"/>
        <v>0</v>
      </c>
      <c r="N4038" s="70">
        <f>SUM($M$2085:M4038)/($A4038-273.15)</f>
        <v>0</v>
      </c>
      <c r="O4038" s="70">
        <f t="shared" si="562"/>
        <v>0</v>
      </c>
      <c r="P4038" s="70">
        <f t="shared" si="563"/>
        <v>0</v>
      </c>
      <c r="Q4038" s="70">
        <f t="shared" si="564"/>
        <v>0</v>
      </c>
      <c r="S4038" s="8" t="e">
        <f t="shared" si="565"/>
        <v>#DIV/0!</v>
      </c>
      <c r="U4038" s="8">
        <f t="shared" si="554"/>
        <v>36.410000533925633</v>
      </c>
      <c r="V4038" s="8">
        <f t="shared" si="566"/>
        <v>0</v>
      </c>
      <c r="W4038" s="70">
        <f>SUM($V$2085:V4038)/($A4038-273.15)</f>
        <v>0</v>
      </c>
      <c r="X4038" s="70">
        <f t="shared" si="567"/>
        <v>0</v>
      </c>
      <c r="Y4038" s="70">
        <f t="shared" si="568"/>
        <v>0</v>
      </c>
    </row>
    <row r="4039" spans="1:25" s="8" customFormat="1" x14ac:dyDescent="0.25">
      <c r="A4039" s="70">
        <f t="shared" si="569"/>
        <v>2228.15</v>
      </c>
      <c r="B4039" s="70">
        <f t="shared" si="552"/>
        <v>52.661405984367356</v>
      </c>
      <c r="C4039" s="70">
        <f t="shared" si="556"/>
        <v>38.378990346746619</v>
      </c>
      <c r="D4039" s="70">
        <f t="shared" si="553"/>
        <v>36.313509061440257</v>
      </c>
      <c r="E4039" s="70">
        <f t="shared" si="555"/>
        <v>38.378990346746619</v>
      </c>
      <c r="G4039" s="70">
        <f t="shared" si="557"/>
        <v>0</v>
      </c>
      <c r="H4039" s="70">
        <f>SUM(G$2085:$G4039)/($A4039-273.15)</f>
        <v>0</v>
      </c>
      <c r="I4039" s="70">
        <f t="shared" si="558"/>
        <v>0</v>
      </c>
      <c r="J4039" s="70">
        <f t="shared" si="559"/>
        <v>0</v>
      </c>
      <c r="K4039" s="70">
        <f t="shared" si="560"/>
        <v>0</v>
      </c>
      <c r="M4039" s="70">
        <f t="shared" si="561"/>
        <v>0</v>
      </c>
      <c r="N4039" s="70">
        <f>SUM($M$2085:M4039)/($A4039-273.15)</f>
        <v>0</v>
      </c>
      <c r="O4039" s="70">
        <f t="shared" si="562"/>
        <v>0</v>
      </c>
      <c r="P4039" s="70">
        <f t="shared" si="563"/>
        <v>0</v>
      </c>
      <c r="Q4039" s="70">
        <f t="shared" si="564"/>
        <v>0</v>
      </c>
      <c r="S4039" s="8" t="e">
        <f t="shared" si="565"/>
        <v>#DIV/0!</v>
      </c>
      <c r="U4039" s="8">
        <f t="shared" si="554"/>
        <v>36.411355478386206</v>
      </c>
      <c r="V4039" s="8">
        <f t="shared" si="566"/>
        <v>0</v>
      </c>
      <c r="W4039" s="70">
        <f>SUM($V$2085:V4039)/($A4039-273.15)</f>
        <v>0</v>
      </c>
      <c r="X4039" s="70">
        <f t="shared" si="567"/>
        <v>0</v>
      </c>
      <c r="Y4039" s="70">
        <f t="shared" si="568"/>
        <v>0</v>
      </c>
    </row>
    <row r="4040" spans="1:25" s="8" customFormat="1" x14ac:dyDescent="0.25">
      <c r="A4040" s="70">
        <f t="shared" si="569"/>
        <v>2229.15</v>
      </c>
      <c r="B4040" s="70">
        <f t="shared" si="552"/>
        <v>52.666549499665201</v>
      </c>
      <c r="C4040" s="70">
        <f t="shared" si="556"/>
        <v>38.381515923918627</v>
      </c>
      <c r="D4040" s="70">
        <f t="shared" si="553"/>
        <v>36.314757976209876</v>
      </c>
      <c r="E4040" s="70">
        <f t="shared" si="555"/>
        <v>38.381515923918627</v>
      </c>
      <c r="G4040" s="70">
        <f t="shared" si="557"/>
        <v>0</v>
      </c>
      <c r="H4040" s="70">
        <f>SUM(G$2085:$G4040)/($A4040-273.15)</f>
        <v>0</v>
      </c>
      <c r="I4040" s="70">
        <f t="shared" si="558"/>
        <v>0</v>
      </c>
      <c r="J4040" s="70">
        <f t="shared" si="559"/>
        <v>0</v>
      </c>
      <c r="K4040" s="70">
        <f t="shared" si="560"/>
        <v>0</v>
      </c>
      <c r="M4040" s="70">
        <f t="shared" si="561"/>
        <v>0</v>
      </c>
      <c r="N4040" s="70">
        <f>SUM($M$2085:M4040)/($A4040-273.15)</f>
        <v>0</v>
      </c>
      <c r="O4040" s="70">
        <f t="shared" si="562"/>
        <v>0</v>
      </c>
      <c r="P4040" s="70">
        <f t="shared" si="563"/>
        <v>0</v>
      </c>
      <c r="Q4040" s="70">
        <f t="shared" si="564"/>
        <v>0</v>
      </c>
      <c r="S4040" s="8" t="e">
        <f t="shared" si="565"/>
        <v>#DIV/0!</v>
      </c>
      <c r="U4040" s="8">
        <f t="shared" si="554"/>
        <v>36.412709512713029</v>
      </c>
      <c r="V4040" s="8">
        <f t="shared" si="566"/>
        <v>0</v>
      </c>
      <c r="W4040" s="70">
        <f>SUM($V$2085:V4040)/($A4040-273.15)</f>
        <v>0</v>
      </c>
      <c r="X4040" s="70">
        <f t="shared" si="567"/>
        <v>0</v>
      </c>
      <c r="Y4040" s="70">
        <f t="shared" si="568"/>
        <v>0</v>
      </c>
    </row>
    <row r="4041" spans="1:25" s="8" customFormat="1" x14ac:dyDescent="0.25">
      <c r="A4041" s="70">
        <f t="shared" si="569"/>
        <v>2230.15</v>
      </c>
      <c r="B4041" s="70">
        <f t="shared" si="552"/>
        <v>52.67168827620025</v>
      </c>
      <c r="C4041" s="70">
        <f t="shared" si="556"/>
        <v>38.384040661643162</v>
      </c>
      <c r="D4041" s="70">
        <f t="shared" si="553"/>
        <v>36.316005559643735</v>
      </c>
      <c r="E4041" s="70">
        <f t="shared" si="555"/>
        <v>38.384040661643162</v>
      </c>
      <c r="G4041" s="70">
        <f t="shared" si="557"/>
        <v>0</v>
      </c>
      <c r="H4041" s="70">
        <f>SUM(G$2085:$G4041)/($A4041-273.15)</f>
        <v>0</v>
      </c>
      <c r="I4041" s="70">
        <f t="shared" si="558"/>
        <v>0</v>
      </c>
      <c r="J4041" s="70">
        <f t="shared" si="559"/>
        <v>0</v>
      </c>
      <c r="K4041" s="70">
        <f t="shared" si="560"/>
        <v>0</v>
      </c>
      <c r="M4041" s="70">
        <f t="shared" si="561"/>
        <v>0</v>
      </c>
      <c r="N4041" s="70">
        <f>SUM($M$2085:M4041)/($A4041-273.15)</f>
        <v>0</v>
      </c>
      <c r="O4041" s="70">
        <f t="shared" si="562"/>
        <v>0</v>
      </c>
      <c r="P4041" s="70">
        <f t="shared" si="563"/>
        <v>0</v>
      </c>
      <c r="Q4041" s="70">
        <f t="shared" si="564"/>
        <v>0</v>
      </c>
      <c r="S4041" s="8" t="e">
        <f t="shared" si="565"/>
        <v>#DIV/0!</v>
      </c>
      <c r="U4041" s="8">
        <f t="shared" si="554"/>
        <v>36.41406263770611</v>
      </c>
      <c r="V4041" s="8">
        <f t="shared" si="566"/>
        <v>0</v>
      </c>
      <c r="W4041" s="70">
        <f>SUM($V$2085:V4041)/($A4041-273.15)</f>
        <v>0</v>
      </c>
      <c r="X4041" s="70">
        <f t="shared" si="567"/>
        <v>0</v>
      </c>
      <c r="Y4041" s="70">
        <f t="shared" si="568"/>
        <v>0</v>
      </c>
    </row>
    <row r="4042" spans="1:25" s="8" customFormat="1" x14ac:dyDescent="0.25">
      <c r="A4042" s="70">
        <f t="shared" si="569"/>
        <v>2231.15</v>
      </c>
      <c r="B4042" s="70">
        <f t="shared" si="552"/>
        <v>52.676822321820964</v>
      </c>
      <c r="C4042" s="70">
        <f t="shared" si="556"/>
        <v>38.38656456004469</v>
      </c>
      <c r="D4042" s="70">
        <f t="shared" si="553"/>
        <v>36.317251814128113</v>
      </c>
      <c r="E4042" s="70">
        <f t="shared" si="555"/>
        <v>38.38656456004469</v>
      </c>
      <c r="G4042" s="70">
        <f t="shared" si="557"/>
        <v>0</v>
      </c>
      <c r="H4042" s="70">
        <f>SUM(G$2085:$G4042)/($A4042-273.15)</f>
        <v>0</v>
      </c>
      <c r="I4042" s="70">
        <f t="shared" si="558"/>
        <v>0</v>
      </c>
      <c r="J4042" s="70">
        <f t="shared" si="559"/>
        <v>0</v>
      </c>
      <c r="K4042" s="70">
        <f t="shared" si="560"/>
        <v>0</v>
      </c>
      <c r="M4042" s="70">
        <f t="shared" si="561"/>
        <v>0</v>
      </c>
      <c r="N4042" s="70">
        <f>SUM($M$2085:M4042)/($A4042-273.15)</f>
        <v>0</v>
      </c>
      <c r="O4042" s="70">
        <f t="shared" si="562"/>
        <v>0</v>
      </c>
      <c r="P4042" s="70">
        <f t="shared" si="563"/>
        <v>0</v>
      </c>
      <c r="Q4042" s="70">
        <f t="shared" si="564"/>
        <v>0</v>
      </c>
      <c r="S4042" s="8" t="e">
        <f t="shared" si="565"/>
        <v>#DIV/0!</v>
      </c>
      <c r="U4042" s="8">
        <f t="shared" si="554"/>
        <v>36.415414854163657</v>
      </c>
      <c r="V4042" s="8">
        <f t="shared" si="566"/>
        <v>0</v>
      </c>
      <c r="W4042" s="70">
        <f>SUM($V$2085:V4042)/($A4042-273.15)</f>
        <v>0</v>
      </c>
      <c r="X4042" s="70">
        <f t="shared" si="567"/>
        <v>0</v>
      </c>
      <c r="Y4042" s="70">
        <f t="shared" si="568"/>
        <v>0</v>
      </c>
    </row>
    <row r="4043" spans="1:25" s="8" customFormat="1" x14ac:dyDescent="0.25">
      <c r="A4043" s="70">
        <f t="shared" si="569"/>
        <v>2232.15</v>
      </c>
      <c r="B4043" s="70">
        <f t="shared" si="552"/>
        <v>52.681951644358264</v>
      </c>
      <c r="C4043" s="70">
        <f t="shared" si="556"/>
        <v>38.389087619247434</v>
      </c>
      <c r="D4043" s="70">
        <f t="shared" si="553"/>
        <v>36.318496742043955</v>
      </c>
      <c r="E4043" s="70">
        <f t="shared" si="555"/>
        <v>38.389087619247434</v>
      </c>
      <c r="G4043" s="70">
        <f t="shared" si="557"/>
        <v>0</v>
      </c>
      <c r="H4043" s="70">
        <f>SUM(G$2085:$G4043)/($A4043-273.15)</f>
        <v>0</v>
      </c>
      <c r="I4043" s="70">
        <f t="shared" si="558"/>
        <v>0</v>
      </c>
      <c r="J4043" s="70">
        <f t="shared" si="559"/>
        <v>0</v>
      </c>
      <c r="K4043" s="70">
        <f t="shared" si="560"/>
        <v>0</v>
      </c>
      <c r="M4043" s="70">
        <f t="shared" si="561"/>
        <v>0</v>
      </c>
      <c r="N4043" s="70">
        <f>SUM($M$2085:M4043)/($A4043-273.15)</f>
        <v>0</v>
      </c>
      <c r="O4043" s="70">
        <f t="shared" si="562"/>
        <v>0</v>
      </c>
      <c r="P4043" s="70">
        <f t="shared" si="563"/>
        <v>0</v>
      </c>
      <c r="Q4043" s="70">
        <f t="shared" si="564"/>
        <v>0</v>
      </c>
      <c r="S4043" s="8" t="e">
        <f t="shared" si="565"/>
        <v>#DIV/0!</v>
      </c>
      <c r="U4043" s="8">
        <f t="shared" si="554"/>
        <v>36.416766162882112</v>
      </c>
      <c r="V4043" s="8">
        <f t="shared" si="566"/>
        <v>0</v>
      </c>
      <c r="W4043" s="70">
        <f>SUM($V$2085:V4043)/($A4043-273.15)</f>
        <v>0</v>
      </c>
      <c r="X4043" s="70">
        <f t="shared" si="567"/>
        <v>0</v>
      </c>
      <c r="Y4043" s="70">
        <f t="shared" si="568"/>
        <v>0</v>
      </c>
    </row>
    <row r="4044" spans="1:25" s="8" customFormat="1" x14ac:dyDescent="0.25">
      <c r="A4044" s="70">
        <f t="shared" si="569"/>
        <v>2233.15</v>
      </c>
      <c r="B4044" s="70">
        <f t="shared" si="552"/>
        <v>52.687076251625498</v>
      </c>
      <c r="C4044" s="70">
        <f t="shared" si="556"/>
        <v>38.391609839375306</v>
      </c>
      <c r="D4044" s="70">
        <f t="shared" si="553"/>
        <v>36.31974034576686</v>
      </c>
      <c r="E4044" s="70">
        <f t="shared" si="555"/>
        <v>38.391609839375306</v>
      </c>
      <c r="G4044" s="70">
        <f t="shared" si="557"/>
        <v>0</v>
      </c>
      <c r="H4044" s="70">
        <f>SUM(G$2085:$G4044)/($A4044-273.15)</f>
        <v>0</v>
      </c>
      <c r="I4044" s="70">
        <f t="shared" si="558"/>
        <v>0</v>
      </c>
      <c r="J4044" s="70">
        <f t="shared" si="559"/>
        <v>0</v>
      </c>
      <c r="K4044" s="70">
        <f t="shared" si="560"/>
        <v>0</v>
      </c>
      <c r="M4044" s="70">
        <f t="shared" si="561"/>
        <v>0</v>
      </c>
      <c r="N4044" s="70">
        <f>SUM($M$2085:M4044)/($A4044-273.15)</f>
        <v>0</v>
      </c>
      <c r="O4044" s="70">
        <f t="shared" si="562"/>
        <v>0</v>
      </c>
      <c r="P4044" s="70">
        <f t="shared" si="563"/>
        <v>0</v>
      </c>
      <c r="Q4044" s="70">
        <f t="shared" si="564"/>
        <v>0</v>
      </c>
      <c r="S4044" s="8" t="e">
        <f t="shared" si="565"/>
        <v>#DIV/0!</v>
      </c>
      <c r="U4044" s="8">
        <f t="shared" si="554"/>
        <v>36.418116564656096</v>
      </c>
      <c r="V4044" s="8">
        <f t="shared" si="566"/>
        <v>0</v>
      </c>
      <c r="W4044" s="70">
        <f>SUM($V$2085:V4044)/($A4044-273.15)</f>
        <v>0</v>
      </c>
      <c r="X4044" s="70">
        <f t="shared" si="567"/>
        <v>0</v>
      </c>
      <c r="Y4044" s="70">
        <f t="shared" si="568"/>
        <v>0</v>
      </c>
    </row>
    <row r="4045" spans="1:25" s="8" customFormat="1" x14ac:dyDescent="0.25">
      <c r="A4045" s="70">
        <f t="shared" si="569"/>
        <v>2234.15</v>
      </c>
      <c r="B4045" s="70">
        <f t="shared" si="552"/>
        <v>52.692196151418571</v>
      </c>
      <c r="C4045" s="70">
        <f t="shared" si="556"/>
        <v>38.394131220551941</v>
      </c>
      <c r="D4045" s="70">
        <f t="shared" si="553"/>
        <v>36.320982627667121</v>
      </c>
      <c r="E4045" s="70">
        <f t="shared" si="555"/>
        <v>38.394131220551941</v>
      </c>
      <c r="G4045" s="70">
        <f t="shared" si="557"/>
        <v>0</v>
      </c>
      <c r="H4045" s="70">
        <f>SUM(G$2085:$G4045)/($A4045-273.15)</f>
        <v>0</v>
      </c>
      <c r="I4045" s="70">
        <f t="shared" si="558"/>
        <v>0</v>
      </c>
      <c r="J4045" s="70">
        <f t="shared" si="559"/>
        <v>0</v>
      </c>
      <c r="K4045" s="70">
        <f t="shared" si="560"/>
        <v>0</v>
      </c>
      <c r="M4045" s="70">
        <f t="shared" si="561"/>
        <v>0</v>
      </c>
      <c r="N4045" s="70">
        <f>SUM($M$2085:M4045)/($A4045-273.15)</f>
        <v>0</v>
      </c>
      <c r="O4045" s="70">
        <f t="shared" si="562"/>
        <v>0</v>
      </c>
      <c r="P4045" s="70">
        <f t="shared" si="563"/>
        <v>0</v>
      </c>
      <c r="Q4045" s="70">
        <f t="shared" si="564"/>
        <v>0</v>
      </c>
      <c r="S4045" s="8" t="e">
        <f t="shared" si="565"/>
        <v>#DIV/0!</v>
      </c>
      <c r="U4045" s="8">
        <f t="shared" si="554"/>
        <v>36.419466060278495</v>
      </c>
      <c r="V4045" s="8">
        <f t="shared" si="566"/>
        <v>0</v>
      </c>
      <c r="W4045" s="70">
        <f>SUM($V$2085:V4045)/($A4045-273.15)</f>
        <v>0</v>
      </c>
      <c r="X4045" s="70">
        <f t="shared" si="567"/>
        <v>0</v>
      </c>
      <c r="Y4045" s="70">
        <f t="shared" si="568"/>
        <v>0</v>
      </c>
    </row>
    <row r="4046" spans="1:25" s="8" customFormat="1" x14ac:dyDescent="0.25">
      <c r="A4046" s="70">
        <f t="shared" si="569"/>
        <v>2235.15</v>
      </c>
      <c r="B4046" s="70">
        <f t="shared" si="552"/>
        <v>52.697311351515928</v>
      </c>
      <c r="C4046" s="70">
        <f t="shared" si="556"/>
        <v>38.396651762900703</v>
      </c>
      <c r="D4046" s="70">
        <f t="shared" si="553"/>
        <v>36.322223590109722</v>
      </c>
      <c r="E4046" s="70">
        <f t="shared" si="555"/>
        <v>38.396651762900703</v>
      </c>
      <c r="G4046" s="70">
        <f t="shared" si="557"/>
        <v>0</v>
      </c>
      <c r="H4046" s="70">
        <f>SUM(G$2085:$G4046)/($A4046-273.15)</f>
        <v>0</v>
      </c>
      <c r="I4046" s="70">
        <f t="shared" si="558"/>
        <v>0</v>
      </c>
      <c r="J4046" s="70">
        <f t="shared" si="559"/>
        <v>0</v>
      </c>
      <c r="K4046" s="70">
        <f t="shared" si="560"/>
        <v>0</v>
      </c>
      <c r="M4046" s="70">
        <f t="shared" si="561"/>
        <v>0</v>
      </c>
      <c r="N4046" s="70">
        <f>SUM($M$2085:M4046)/($A4046-273.15)</f>
        <v>0</v>
      </c>
      <c r="O4046" s="70">
        <f t="shared" si="562"/>
        <v>0</v>
      </c>
      <c r="P4046" s="70">
        <f t="shared" si="563"/>
        <v>0</v>
      </c>
      <c r="Q4046" s="70">
        <f t="shared" si="564"/>
        <v>0</v>
      </c>
      <c r="S4046" s="8" t="e">
        <f t="shared" si="565"/>
        <v>#DIV/0!</v>
      </c>
      <c r="U4046" s="8">
        <f t="shared" si="554"/>
        <v>36.4208146505404</v>
      </c>
      <c r="V4046" s="8">
        <f t="shared" si="566"/>
        <v>0</v>
      </c>
      <c r="W4046" s="70">
        <f>SUM($V$2085:V4046)/($A4046-273.15)</f>
        <v>0</v>
      </c>
      <c r="X4046" s="70">
        <f t="shared" si="567"/>
        <v>0</v>
      </c>
      <c r="Y4046" s="70">
        <f t="shared" si="568"/>
        <v>0</v>
      </c>
    </row>
    <row r="4047" spans="1:25" s="8" customFormat="1" x14ac:dyDescent="0.25">
      <c r="A4047" s="70">
        <f t="shared" si="569"/>
        <v>2236.15</v>
      </c>
      <c r="B4047" s="70">
        <f t="shared" si="552"/>
        <v>52.702421859678616</v>
      </c>
      <c r="C4047" s="70">
        <f t="shared" si="556"/>
        <v>38.399171466544686</v>
      </c>
      <c r="D4047" s="70">
        <f t="shared" si="553"/>
        <v>36.323463235454376</v>
      </c>
      <c r="E4047" s="70">
        <f t="shared" si="555"/>
        <v>38.399171466544686</v>
      </c>
      <c r="G4047" s="70">
        <f t="shared" si="557"/>
        <v>0</v>
      </c>
      <c r="H4047" s="70">
        <f>SUM(G$2085:$G4047)/($A4047-273.15)</f>
        <v>0</v>
      </c>
      <c r="I4047" s="70">
        <f t="shared" si="558"/>
        <v>0</v>
      </c>
      <c r="J4047" s="70">
        <f t="shared" si="559"/>
        <v>0</v>
      </c>
      <c r="K4047" s="70">
        <f t="shared" si="560"/>
        <v>0</v>
      </c>
      <c r="M4047" s="70">
        <f t="shared" si="561"/>
        <v>0</v>
      </c>
      <c r="N4047" s="70">
        <f>SUM($M$2085:M4047)/($A4047-273.15)</f>
        <v>0</v>
      </c>
      <c r="O4047" s="70">
        <f t="shared" si="562"/>
        <v>0</v>
      </c>
      <c r="P4047" s="70">
        <f t="shared" si="563"/>
        <v>0</v>
      </c>
      <c r="Q4047" s="70">
        <f t="shared" si="564"/>
        <v>0</v>
      </c>
      <c r="S4047" s="8" t="e">
        <f t="shared" si="565"/>
        <v>#DIV/0!</v>
      </c>
      <c r="U4047" s="8">
        <f t="shared" si="554"/>
        <v>36.422162336231125</v>
      </c>
      <c r="V4047" s="8">
        <f t="shared" si="566"/>
        <v>0</v>
      </c>
      <c r="W4047" s="70">
        <f>SUM($V$2085:V4047)/($A4047-273.15)</f>
        <v>0</v>
      </c>
      <c r="X4047" s="70">
        <f t="shared" si="567"/>
        <v>0</v>
      </c>
      <c r="Y4047" s="70">
        <f t="shared" si="568"/>
        <v>0</v>
      </c>
    </row>
    <row r="4048" spans="1:25" s="8" customFormat="1" x14ac:dyDescent="0.25">
      <c r="A4048" s="70">
        <f t="shared" si="569"/>
        <v>2237.15</v>
      </c>
      <c r="B4048" s="70">
        <f t="shared" si="552"/>
        <v>52.707527683650383</v>
      </c>
      <c r="C4048" s="70">
        <f t="shared" si="556"/>
        <v>38.401690331606716</v>
      </c>
      <c r="D4048" s="70">
        <f t="shared" si="553"/>
        <v>36.324701566055509</v>
      </c>
      <c r="E4048" s="70">
        <f t="shared" si="555"/>
        <v>38.401690331606716</v>
      </c>
      <c r="G4048" s="70">
        <f t="shared" si="557"/>
        <v>0</v>
      </c>
      <c r="H4048" s="70">
        <f>SUM(G$2085:$G4048)/($A4048-273.15)</f>
        <v>0</v>
      </c>
      <c r="I4048" s="70">
        <f t="shared" si="558"/>
        <v>0</v>
      </c>
      <c r="J4048" s="70">
        <f t="shared" si="559"/>
        <v>0</v>
      </c>
      <c r="K4048" s="70">
        <f t="shared" si="560"/>
        <v>0</v>
      </c>
      <c r="M4048" s="70">
        <f t="shared" si="561"/>
        <v>0</v>
      </c>
      <c r="N4048" s="70">
        <f>SUM($M$2085:M4048)/($A4048-273.15)</f>
        <v>0</v>
      </c>
      <c r="O4048" s="70">
        <f t="shared" si="562"/>
        <v>0</v>
      </c>
      <c r="P4048" s="70">
        <f t="shared" si="563"/>
        <v>0</v>
      </c>
      <c r="Q4048" s="70">
        <f t="shared" si="564"/>
        <v>0</v>
      </c>
      <c r="S4048" s="8" t="e">
        <f t="shared" si="565"/>
        <v>#DIV/0!</v>
      </c>
      <c r="U4048" s="8">
        <f t="shared" si="554"/>
        <v>36.423509118138234</v>
      </c>
      <c r="V4048" s="8">
        <f t="shared" si="566"/>
        <v>0</v>
      </c>
      <c r="W4048" s="70">
        <f>SUM($V$2085:V4048)/($A4048-273.15)</f>
        <v>0</v>
      </c>
      <c r="X4048" s="70">
        <f t="shared" si="567"/>
        <v>0</v>
      </c>
      <c r="Y4048" s="70">
        <f t="shared" si="568"/>
        <v>0</v>
      </c>
    </row>
    <row r="4049" spans="1:25" s="8" customFormat="1" x14ac:dyDescent="0.25">
      <c r="A4049" s="70">
        <f t="shared" si="569"/>
        <v>2238.15</v>
      </c>
      <c r="B4049" s="70">
        <f t="shared" si="552"/>
        <v>52.71262883115763</v>
      </c>
      <c r="C4049" s="70">
        <f t="shared" si="556"/>
        <v>38.404208358209324</v>
      </c>
      <c r="D4049" s="70">
        <f t="shared" si="553"/>
        <v>36.325938584262296</v>
      </c>
      <c r="E4049" s="70">
        <f t="shared" si="555"/>
        <v>38.404208358209324</v>
      </c>
      <c r="G4049" s="70">
        <f t="shared" si="557"/>
        <v>0</v>
      </c>
      <c r="H4049" s="70">
        <f>SUM(G$2085:$G4049)/($A4049-273.15)</f>
        <v>0</v>
      </c>
      <c r="I4049" s="70">
        <f t="shared" si="558"/>
        <v>0</v>
      </c>
      <c r="J4049" s="70">
        <f t="shared" si="559"/>
        <v>0</v>
      </c>
      <c r="K4049" s="70">
        <f t="shared" si="560"/>
        <v>0</v>
      </c>
      <c r="M4049" s="70">
        <f t="shared" si="561"/>
        <v>0</v>
      </c>
      <c r="N4049" s="70">
        <f>SUM($M$2085:M4049)/($A4049-273.15)</f>
        <v>0</v>
      </c>
      <c r="O4049" s="70">
        <f t="shared" si="562"/>
        <v>0</v>
      </c>
      <c r="P4049" s="70">
        <f t="shared" si="563"/>
        <v>0</v>
      </c>
      <c r="Q4049" s="70">
        <f t="shared" si="564"/>
        <v>0</v>
      </c>
      <c r="S4049" s="8" t="e">
        <f t="shared" si="565"/>
        <v>#DIV/0!</v>
      </c>
      <c r="U4049" s="8">
        <f t="shared" si="554"/>
        <v>36.424854997047532</v>
      </c>
      <c r="V4049" s="8">
        <f t="shared" si="566"/>
        <v>0</v>
      </c>
      <c r="W4049" s="70">
        <f>SUM($V$2085:V4049)/($A4049-273.15)</f>
        <v>0</v>
      </c>
      <c r="X4049" s="70">
        <f t="shared" si="567"/>
        <v>0</v>
      </c>
      <c r="Y4049" s="70">
        <f t="shared" si="568"/>
        <v>0</v>
      </c>
    </row>
    <row r="4050" spans="1:25" s="8" customFormat="1" x14ac:dyDescent="0.25">
      <c r="A4050" s="70">
        <f t="shared" si="569"/>
        <v>2239.15</v>
      </c>
      <c r="B4050" s="70">
        <f t="shared" si="552"/>
        <v>52.717725309909561</v>
      </c>
      <c r="C4050" s="70">
        <f t="shared" si="556"/>
        <v>38.406725546474789</v>
      </c>
      <c r="D4050" s="70">
        <f t="shared" si="553"/>
        <v>36.327174292418661</v>
      </c>
      <c r="E4050" s="70">
        <f t="shared" si="555"/>
        <v>38.406725546474789</v>
      </c>
      <c r="G4050" s="70">
        <f t="shared" si="557"/>
        <v>0</v>
      </c>
      <c r="H4050" s="70">
        <f>SUM(G$2085:$G4050)/($A4050-273.15)</f>
        <v>0</v>
      </c>
      <c r="I4050" s="70">
        <f t="shared" si="558"/>
        <v>0</v>
      </c>
      <c r="J4050" s="70">
        <f t="shared" si="559"/>
        <v>0</v>
      </c>
      <c r="K4050" s="70">
        <f t="shared" si="560"/>
        <v>0</v>
      </c>
      <c r="M4050" s="70">
        <f t="shared" si="561"/>
        <v>0</v>
      </c>
      <c r="N4050" s="70">
        <f>SUM($M$2085:M4050)/($A4050-273.15)</f>
        <v>0</v>
      </c>
      <c r="O4050" s="70">
        <f t="shared" si="562"/>
        <v>0</v>
      </c>
      <c r="P4050" s="70">
        <f t="shared" si="563"/>
        <v>0</v>
      </c>
      <c r="Q4050" s="70">
        <f t="shared" si="564"/>
        <v>0</v>
      </c>
      <c r="S4050" s="8" t="e">
        <f t="shared" si="565"/>
        <v>#DIV/0!</v>
      </c>
      <c r="U4050" s="8">
        <f t="shared" si="554"/>
        <v>36.42619997374306</v>
      </c>
      <c r="V4050" s="8">
        <f t="shared" si="566"/>
        <v>0</v>
      </c>
      <c r="W4050" s="70">
        <f>SUM($V$2085:V4050)/($A4050-273.15)</f>
        <v>0</v>
      </c>
      <c r="X4050" s="70">
        <f t="shared" si="567"/>
        <v>0</v>
      </c>
      <c r="Y4050" s="70">
        <f t="shared" si="568"/>
        <v>0</v>
      </c>
    </row>
    <row r="4051" spans="1:25" s="8" customFormat="1" x14ac:dyDescent="0.25">
      <c r="A4051" s="70">
        <f t="shared" si="569"/>
        <v>2240.15</v>
      </c>
      <c r="B4051" s="70">
        <f t="shared" ref="B4051:B4110" si="570">51.191+(2.69/1000)*$A4051-(180.201*100000)/$A4051/$A4051-(0.18*0.000001)*$A4051*$A4051</f>
        <v>52.722817127598127</v>
      </c>
      <c r="C4051" s="70">
        <f t="shared" si="556"/>
        <v>38.409241896525096</v>
      </c>
      <c r="D4051" s="70">
        <f t="shared" ref="D4051:D4110" si="571">36.84+(0.259/1000)*$A4051-(54.789*100000)/$A4051/$A4051-(0*0.000001)*$A4051*$A4051</f>
        <v>36.328408692863299</v>
      </c>
      <c r="E4051" s="70">
        <f t="shared" si="555"/>
        <v>38.409241896525096</v>
      </c>
      <c r="G4051" s="70">
        <f t="shared" si="557"/>
        <v>0</v>
      </c>
      <c r="H4051" s="70">
        <f>SUM(G$2085:$G4051)/($A4051-273.15)</f>
        <v>0</v>
      </c>
      <c r="I4051" s="70">
        <f t="shared" si="558"/>
        <v>0</v>
      </c>
      <c r="J4051" s="70">
        <f t="shared" si="559"/>
        <v>0</v>
      </c>
      <c r="K4051" s="70">
        <f t="shared" si="560"/>
        <v>0</v>
      </c>
      <c r="M4051" s="70">
        <f t="shared" si="561"/>
        <v>0</v>
      </c>
      <c r="N4051" s="70">
        <f>SUM($M$2085:M4051)/($A4051-273.15)</f>
        <v>0</v>
      </c>
      <c r="O4051" s="70">
        <f t="shared" si="562"/>
        <v>0</v>
      </c>
      <c r="P4051" s="70">
        <f t="shared" si="563"/>
        <v>0</v>
      </c>
      <c r="Q4051" s="70">
        <f t="shared" si="564"/>
        <v>0</v>
      </c>
      <c r="S4051" s="8" t="e">
        <f t="shared" si="565"/>
        <v>#DIV/0!</v>
      </c>
      <c r="U4051" s="8">
        <f t="shared" si="554"/>
        <v>36.427544049007118</v>
      </c>
      <c r="V4051" s="8">
        <f t="shared" si="566"/>
        <v>0</v>
      </c>
      <c r="W4051" s="70">
        <f>SUM($V$2085:V4051)/($A4051-273.15)</f>
        <v>0</v>
      </c>
      <c r="X4051" s="70">
        <f t="shared" si="567"/>
        <v>0</v>
      </c>
      <c r="Y4051" s="70">
        <f t="shared" si="568"/>
        <v>0</v>
      </c>
    </row>
    <row r="4052" spans="1:25" s="8" customFormat="1" x14ac:dyDescent="0.25">
      <c r="A4052" s="70">
        <f t="shared" si="569"/>
        <v>2241.15</v>
      </c>
      <c r="B4052" s="70">
        <f t="shared" si="570"/>
        <v>52.727904291898149</v>
      </c>
      <c r="C4052" s="70">
        <f t="shared" si="556"/>
        <v>38.411757408481975</v>
      </c>
      <c r="D4052" s="70">
        <f t="shared" si="571"/>
        <v>36.329641787929695</v>
      </c>
      <c r="E4052" s="70">
        <f t="shared" si="555"/>
        <v>38.411757408481975</v>
      </c>
      <c r="G4052" s="70">
        <f t="shared" si="557"/>
        <v>0</v>
      </c>
      <c r="H4052" s="70">
        <f>SUM(G$2085:$G4052)/($A4052-273.15)</f>
        <v>0</v>
      </c>
      <c r="I4052" s="70">
        <f t="shared" si="558"/>
        <v>0</v>
      </c>
      <c r="J4052" s="70">
        <f t="shared" si="559"/>
        <v>0</v>
      </c>
      <c r="K4052" s="70">
        <f t="shared" si="560"/>
        <v>0</v>
      </c>
      <c r="M4052" s="70">
        <f t="shared" si="561"/>
        <v>0</v>
      </c>
      <c r="N4052" s="70">
        <f>SUM($M$2085:M4052)/($A4052-273.15)</f>
        <v>0</v>
      </c>
      <c r="O4052" s="70">
        <f t="shared" si="562"/>
        <v>0</v>
      </c>
      <c r="P4052" s="70">
        <f t="shared" si="563"/>
        <v>0</v>
      </c>
      <c r="Q4052" s="70">
        <f t="shared" si="564"/>
        <v>0</v>
      </c>
      <c r="S4052" s="8" t="e">
        <f t="shared" si="565"/>
        <v>#DIV/0!</v>
      </c>
      <c r="U4052" s="8">
        <f t="shared" si="554"/>
        <v>36.428887223620258</v>
      </c>
      <c r="V4052" s="8">
        <f t="shared" si="566"/>
        <v>0</v>
      </c>
      <c r="W4052" s="70">
        <f>SUM($V$2085:V4052)/($A4052-273.15)</f>
        <v>0</v>
      </c>
      <c r="X4052" s="70">
        <f t="shared" si="567"/>
        <v>0</v>
      </c>
      <c r="Y4052" s="70">
        <f t="shared" si="568"/>
        <v>0</v>
      </c>
    </row>
    <row r="4053" spans="1:25" s="8" customFormat="1" x14ac:dyDescent="0.25">
      <c r="A4053" s="70">
        <f t="shared" si="569"/>
        <v>2242.15</v>
      </c>
      <c r="B4053" s="70">
        <f t="shared" si="570"/>
        <v>52.732986810467331</v>
      </c>
      <c r="C4053" s="70">
        <f t="shared" si="556"/>
        <v>38.414272082466873</v>
      </c>
      <c r="D4053" s="70">
        <f t="shared" si="571"/>
        <v>36.330873579946129</v>
      </c>
      <c r="E4053" s="70">
        <f t="shared" si="555"/>
        <v>38.414272082466873</v>
      </c>
      <c r="G4053" s="70">
        <f t="shared" si="557"/>
        <v>0</v>
      </c>
      <c r="H4053" s="70">
        <f>SUM(G$2085:$G4053)/($A4053-273.15)</f>
        <v>0</v>
      </c>
      <c r="I4053" s="70">
        <f t="shared" si="558"/>
        <v>0</v>
      </c>
      <c r="J4053" s="70">
        <f t="shared" si="559"/>
        <v>0</v>
      </c>
      <c r="K4053" s="70">
        <f t="shared" si="560"/>
        <v>0</v>
      </c>
      <c r="M4053" s="70">
        <f t="shared" si="561"/>
        <v>0</v>
      </c>
      <c r="N4053" s="70">
        <f>SUM($M$2085:M4053)/($A4053-273.15)</f>
        <v>0</v>
      </c>
      <c r="O4053" s="70">
        <f t="shared" si="562"/>
        <v>0</v>
      </c>
      <c r="P4053" s="70">
        <f t="shared" si="563"/>
        <v>0</v>
      </c>
      <c r="Q4053" s="70">
        <f t="shared" si="564"/>
        <v>0</v>
      </c>
      <c r="S4053" s="8" t="e">
        <f t="shared" si="565"/>
        <v>#DIV/0!</v>
      </c>
      <c r="U4053" s="8">
        <f t="shared" si="554"/>
        <v>36.430229498361292</v>
      </c>
      <c r="V4053" s="8">
        <f t="shared" si="566"/>
        <v>0</v>
      </c>
      <c r="W4053" s="70">
        <f>SUM($V$2085:V4053)/($A4053-273.15)</f>
        <v>0</v>
      </c>
      <c r="X4053" s="70">
        <f t="shared" si="567"/>
        <v>0</v>
      </c>
      <c r="Y4053" s="70">
        <f t="shared" si="568"/>
        <v>0</v>
      </c>
    </row>
    <row r="4054" spans="1:25" s="8" customFormat="1" x14ac:dyDescent="0.25">
      <c r="A4054" s="70">
        <f t="shared" si="569"/>
        <v>2243.15</v>
      </c>
      <c r="B4054" s="70">
        <f t="shared" si="570"/>
        <v>52.73806469094631</v>
      </c>
      <c r="C4054" s="70">
        <f t="shared" si="556"/>
        <v>38.416785918600965</v>
      </c>
      <c r="D4054" s="70">
        <f t="shared" si="571"/>
        <v>36.332104071235683</v>
      </c>
      <c r="E4054" s="70">
        <f t="shared" si="555"/>
        <v>38.416785918600965</v>
      </c>
      <c r="G4054" s="70">
        <f t="shared" si="557"/>
        <v>0</v>
      </c>
      <c r="H4054" s="70">
        <f>SUM(G$2085:$G4054)/($A4054-273.15)</f>
        <v>0</v>
      </c>
      <c r="I4054" s="70">
        <f t="shared" si="558"/>
        <v>0</v>
      </c>
      <c r="J4054" s="70">
        <f t="shared" si="559"/>
        <v>0</v>
      </c>
      <c r="K4054" s="70">
        <f t="shared" si="560"/>
        <v>0</v>
      </c>
      <c r="M4054" s="70">
        <f t="shared" si="561"/>
        <v>0</v>
      </c>
      <c r="N4054" s="70">
        <f>SUM($M$2085:M4054)/($A4054-273.15)</f>
        <v>0</v>
      </c>
      <c r="O4054" s="70">
        <f t="shared" si="562"/>
        <v>0</v>
      </c>
      <c r="P4054" s="70">
        <f t="shared" si="563"/>
        <v>0</v>
      </c>
      <c r="Q4054" s="70">
        <f t="shared" si="564"/>
        <v>0</v>
      </c>
      <c r="S4054" s="8" t="e">
        <f t="shared" si="565"/>
        <v>#DIV/0!</v>
      </c>
      <c r="U4054" s="8">
        <f t="shared" si="554"/>
        <v>36.431570874007313</v>
      </c>
      <c r="V4054" s="8">
        <f t="shared" si="566"/>
        <v>0</v>
      </c>
      <c r="W4054" s="70">
        <f>SUM($V$2085:V4054)/($A4054-273.15)</f>
        <v>0</v>
      </c>
      <c r="X4054" s="70">
        <f t="shared" si="567"/>
        <v>0</v>
      </c>
      <c r="Y4054" s="70">
        <f t="shared" si="568"/>
        <v>0</v>
      </c>
    </row>
    <row r="4055" spans="1:25" s="8" customFormat="1" x14ac:dyDescent="0.25">
      <c r="A4055" s="70">
        <f t="shared" si="569"/>
        <v>2244.15</v>
      </c>
      <c r="B4055" s="70">
        <f t="shared" si="570"/>
        <v>52.743137940958718</v>
      </c>
      <c r="C4055" s="70">
        <f t="shared" si="556"/>
        <v>38.419298917005172</v>
      </c>
      <c r="D4055" s="70">
        <f t="shared" si="571"/>
        <v>36.333333264116277</v>
      </c>
      <c r="E4055" s="70">
        <f t="shared" si="555"/>
        <v>38.419298917005172</v>
      </c>
      <c r="G4055" s="70">
        <f t="shared" si="557"/>
        <v>0</v>
      </c>
      <c r="H4055" s="70">
        <f>SUM(G$2085:$G4055)/($A4055-273.15)</f>
        <v>0</v>
      </c>
      <c r="I4055" s="70">
        <f t="shared" si="558"/>
        <v>0</v>
      </c>
      <c r="J4055" s="70">
        <f t="shared" si="559"/>
        <v>0</v>
      </c>
      <c r="K4055" s="70">
        <f t="shared" si="560"/>
        <v>0</v>
      </c>
      <c r="M4055" s="70">
        <f t="shared" si="561"/>
        <v>0</v>
      </c>
      <c r="N4055" s="70">
        <f>SUM($M$2085:M4055)/($A4055-273.15)</f>
        <v>0</v>
      </c>
      <c r="O4055" s="70">
        <f t="shared" si="562"/>
        <v>0</v>
      </c>
      <c r="P4055" s="70">
        <f t="shared" si="563"/>
        <v>0</v>
      </c>
      <c r="Q4055" s="70">
        <f t="shared" si="564"/>
        <v>0</v>
      </c>
      <c r="S4055" s="8" t="e">
        <f t="shared" si="565"/>
        <v>#DIV/0!</v>
      </c>
      <c r="U4055" s="8">
        <f t="shared" si="554"/>
        <v>36.43291135133363</v>
      </c>
      <c r="V4055" s="8">
        <f t="shared" si="566"/>
        <v>0</v>
      </c>
      <c r="W4055" s="70">
        <f>SUM($V$2085:V4055)/($A4055-273.15)</f>
        <v>0</v>
      </c>
      <c r="X4055" s="70">
        <f t="shared" si="567"/>
        <v>0</v>
      </c>
      <c r="Y4055" s="70">
        <f t="shared" si="568"/>
        <v>0</v>
      </c>
    </row>
    <row r="4056" spans="1:25" s="8" customFormat="1" x14ac:dyDescent="0.25">
      <c r="A4056" s="70">
        <f t="shared" si="569"/>
        <v>2245.15</v>
      </c>
      <c r="B4056" s="70">
        <f t="shared" si="570"/>
        <v>52.7482065681112</v>
      </c>
      <c r="C4056" s="70">
        <f t="shared" si="556"/>
        <v>38.421811077800143</v>
      </c>
      <c r="D4056" s="70">
        <f t="shared" si="571"/>
        <v>36.334561160900662</v>
      </c>
      <c r="E4056" s="70">
        <f t="shared" si="555"/>
        <v>38.421811077800143</v>
      </c>
      <c r="G4056" s="70">
        <f t="shared" si="557"/>
        <v>0</v>
      </c>
      <c r="H4056" s="70">
        <f>SUM(G$2085:$G4056)/($A4056-273.15)</f>
        <v>0</v>
      </c>
      <c r="I4056" s="70">
        <f t="shared" si="558"/>
        <v>0</v>
      </c>
      <c r="J4056" s="70">
        <f t="shared" si="559"/>
        <v>0</v>
      </c>
      <c r="K4056" s="70">
        <f t="shared" si="560"/>
        <v>0</v>
      </c>
      <c r="M4056" s="70">
        <f t="shared" si="561"/>
        <v>0</v>
      </c>
      <c r="N4056" s="70">
        <f>SUM($M$2085:M4056)/($A4056-273.15)</f>
        <v>0</v>
      </c>
      <c r="O4056" s="70">
        <f t="shared" si="562"/>
        <v>0</v>
      </c>
      <c r="P4056" s="70">
        <f t="shared" si="563"/>
        <v>0</v>
      </c>
      <c r="Q4056" s="70">
        <f t="shared" si="564"/>
        <v>0</v>
      </c>
      <c r="S4056" s="8" t="e">
        <f t="shared" si="565"/>
        <v>#DIV/0!</v>
      </c>
      <c r="U4056" s="8">
        <f t="shared" si="554"/>
        <v>36.434250931113894</v>
      </c>
      <c r="V4056" s="8">
        <f t="shared" si="566"/>
        <v>0</v>
      </c>
      <c r="W4056" s="70">
        <f>SUM($V$2085:V4056)/($A4056-273.15)</f>
        <v>0</v>
      </c>
      <c r="X4056" s="70">
        <f t="shared" si="567"/>
        <v>0</v>
      </c>
      <c r="Y4056" s="70">
        <f t="shared" si="568"/>
        <v>0</v>
      </c>
    </row>
    <row r="4057" spans="1:25" s="8" customFormat="1" x14ac:dyDescent="0.25">
      <c r="A4057" s="70">
        <f t="shared" si="569"/>
        <v>2246.15</v>
      </c>
      <c r="B4057" s="70">
        <f t="shared" si="570"/>
        <v>52.753270579993462</v>
      </c>
      <c r="C4057" s="70">
        <f t="shared" si="556"/>
        <v>38.424322401106231</v>
      </c>
      <c r="D4057" s="70">
        <f t="shared" si="571"/>
        <v>36.335787763896448</v>
      </c>
      <c r="E4057" s="70">
        <f t="shared" si="555"/>
        <v>38.424322401106231</v>
      </c>
      <c r="G4057" s="70">
        <f t="shared" si="557"/>
        <v>0</v>
      </c>
      <c r="H4057" s="70">
        <f>SUM(G$2085:$G4057)/($A4057-273.15)</f>
        <v>0</v>
      </c>
      <c r="I4057" s="70">
        <f t="shared" si="558"/>
        <v>0</v>
      </c>
      <c r="J4057" s="70">
        <f t="shared" si="559"/>
        <v>0</v>
      </c>
      <c r="K4057" s="70">
        <f t="shared" si="560"/>
        <v>0</v>
      </c>
      <c r="M4057" s="70">
        <f t="shared" si="561"/>
        <v>0</v>
      </c>
      <c r="N4057" s="70">
        <f>SUM($M$2085:M4057)/($A4057-273.15)</f>
        <v>0</v>
      </c>
      <c r="O4057" s="70">
        <f t="shared" si="562"/>
        <v>0</v>
      </c>
      <c r="P4057" s="70">
        <f t="shared" si="563"/>
        <v>0</v>
      </c>
      <c r="Q4057" s="70">
        <f t="shared" si="564"/>
        <v>0</v>
      </c>
      <c r="S4057" s="8" t="e">
        <f t="shared" si="565"/>
        <v>#DIV/0!</v>
      </c>
      <c r="U4057" s="8">
        <f t="shared" si="554"/>
        <v>36.435589614120005</v>
      </c>
      <c r="V4057" s="8">
        <f t="shared" si="566"/>
        <v>0</v>
      </c>
      <c r="W4057" s="70">
        <f>SUM($V$2085:V4057)/($A4057-273.15)</f>
        <v>0</v>
      </c>
      <c r="X4057" s="70">
        <f t="shared" si="567"/>
        <v>0</v>
      </c>
      <c r="Y4057" s="70">
        <f t="shared" si="568"/>
        <v>0</v>
      </c>
    </row>
    <row r="4058" spans="1:25" s="8" customFormat="1" x14ac:dyDescent="0.25">
      <c r="A4058" s="70">
        <f t="shared" si="569"/>
        <v>2247.15</v>
      </c>
      <c r="B4058" s="70">
        <f t="shared" si="570"/>
        <v>52.758329984178346</v>
      </c>
      <c r="C4058" s="70">
        <f t="shared" si="556"/>
        <v>38.42683288704356</v>
      </c>
      <c r="D4058" s="70">
        <f t="shared" si="571"/>
        <v>36.337013075406105</v>
      </c>
      <c r="E4058" s="70">
        <f t="shared" si="555"/>
        <v>38.42683288704356</v>
      </c>
      <c r="G4058" s="70">
        <f t="shared" si="557"/>
        <v>0</v>
      </c>
      <c r="H4058" s="70">
        <f>SUM(G$2085:$G4058)/($A4058-273.15)</f>
        <v>0</v>
      </c>
      <c r="I4058" s="70">
        <f t="shared" si="558"/>
        <v>0</v>
      </c>
      <c r="J4058" s="70">
        <f t="shared" si="559"/>
        <v>0</v>
      </c>
      <c r="K4058" s="70">
        <f t="shared" si="560"/>
        <v>0</v>
      </c>
      <c r="M4058" s="70">
        <f t="shared" si="561"/>
        <v>0</v>
      </c>
      <c r="N4058" s="70">
        <f>SUM($M$2085:M4058)/($A4058-273.15)</f>
        <v>0</v>
      </c>
      <c r="O4058" s="70">
        <f t="shared" si="562"/>
        <v>0</v>
      </c>
      <c r="P4058" s="70">
        <f t="shared" si="563"/>
        <v>0</v>
      </c>
      <c r="Q4058" s="70">
        <f t="shared" si="564"/>
        <v>0</v>
      </c>
      <c r="S4058" s="8" t="e">
        <f t="shared" si="565"/>
        <v>#DIV/0!</v>
      </c>
      <c r="U4058" s="8">
        <f t="shared" si="554"/>
        <v>36.436927401122126</v>
      </c>
      <c r="V4058" s="8">
        <f t="shared" si="566"/>
        <v>0</v>
      </c>
      <c r="W4058" s="70">
        <f>SUM($V$2085:V4058)/($A4058-273.15)</f>
        <v>0</v>
      </c>
      <c r="X4058" s="70">
        <f t="shared" si="567"/>
        <v>0</v>
      </c>
      <c r="Y4058" s="70">
        <f t="shared" si="568"/>
        <v>0</v>
      </c>
    </row>
    <row r="4059" spans="1:25" s="8" customFormat="1" x14ac:dyDescent="0.25">
      <c r="A4059" s="70">
        <f t="shared" si="569"/>
        <v>2248.15</v>
      </c>
      <c r="B4059" s="70">
        <f t="shared" si="570"/>
        <v>52.763384788221842</v>
      </c>
      <c r="C4059" s="70">
        <f t="shared" si="556"/>
        <v>38.429342535731955</v>
      </c>
      <c r="D4059" s="70">
        <f t="shared" si="571"/>
        <v>36.338237097726989</v>
      </c>
      <c r="E4059" s="70">
        <f t="shared" si="555"/>
        <v>38.429342535731955</v>
      </c>
      <c r="G4059" s="70">
        <f t="shared" si="557"/>
        <v>0</v>
      </c>
      <c r="H4059" s="70">
        <f>SUM(G$2085:$G4059)/($A4059-273.15)</f>
        <v>0</v>
      </c>
      <c r="I4059" s="70">
        <f t="shared" si="558"/>
        <v>0</v>
      </c>
      <c r="J4059" s="70">
        <f t="shared" si="559"/>
        <v>0</v>
      </c>
      <c r="K4059" s="70">
        <f t="shared" si="560"/>
        <v>0</v>
      </c>
      <c r="M4059" s="70">
        <f t="shared" si="561"/>
        <v>0</v>
      </c>
      <c r="N4059" s="70">
        <f>SUM($M$2085:M4059)/($A4059-273.15)</f>
        <v>0</v>
      </c>
      <c r="O4059" s="70">
        <f t="shared" si="562"/>
        <v>0</v>
      </c>
      <c r="P4059" s="70">
        <f t="shared" si="563"/>
        <v>0</v>
      </c>
      <c r="Q4059" s="70">
        <f t="shared" si="564"/>
        <v>0</v>
      </c>
      <c r="S4059" s="8" t="e">
        <f t="shared" si="565"/>
        <v>#DIV/0!</v>
      </c>
      <c r="U4059" s="8">
        <f t="shared" si="554"/>
        <v>36.438264292888725</v>
      </c>
      <c r="V4059" s="8">
        <f t="shared" si="566"/>
        <v>0</v>
      </c>
      <c r="W4059" s="70">
        <f>SUM($V$2085:V4059)/($A4059-273.15)</f>
        <v>0</v>
      </c>
      <c r="X4059" s="70">
        <f t="shared" si="567"/>
        <v>0</v>
      </c>
      <c r="Y4059" s="70">
        <f t="shared" si="568"/>
        <v>0</v>
      </c>
    </row>
    <row r="4060" spans="1:25" s="8" customFormat="1" x14ac:dyDescent="0.25">
      <c r="A4060" s="70">
        <f t="shared" si="569"/>
        <v>2249.15</v>
      </c>
      <c r="B4060" s="70">
        <f t="shared" si="570"/>
        <v>52.768434999663157</v>
      </c>
      <c r="C4060" s="70">
        <f t="shared" si="556"/>
        <v>38.431851347290994</v>
      </c>
      <c r="D4060" s="70">
        <f t="shared" si="571"/>
        <v>36.339459833151338</v>
      </c>
      <c r="E4060" s="70">
        <f t="shared" si="555"/>
        <v>38.431851347290994</v>
      </c>
      <c r="G4060" s="70">
        <f t="shared" si="557"/>
        <v>0</v>
      </c>
      <c r="H4060" s="70">
        <f>SUM(G$2085:$G4060)/($A4060-273.15)</f>
        <v>0</v>
      </c>
      <c r="I4060" s="70">
        <f t="shared" si="558"/>
        <v>0</v>
      </c>
      <c r="J4060" s="70">
        <f t="shared" si="559"/>
        <v>0</v>
      </c>
      <c r="K4060" s="70">
        <f t="shared" si="560"/>
        <v>0</v>
      </c>
      <c r="M4060" s="70">
        <f t="shared" si="561"/>
        <v>0</v>
      </c>
      <c r="N4060" s="70">
        <f>SUM($M$2085:M4060)/($A4060-273.15)</f>
        <v>0</v>
      </c>
      <c r="O4060" s="70">
        <f t="shared" si="562"/>
        <v>0</v>
      </c>
      <c r="P4060" s="70">
        <f t="shared" si="563"/>
        <v>0</v>
      </c>
      <c r="Q4060" s="70">
        <f t="shared" si="564"/>
        <v>0</v>
      </c>
      <c r="S4060" s="8" t="e">
        <f t="shared" si="565"/>
        <v>#DIV/0!</v>
      </c>
      <c r="U4060" s="8">
        <f t="shared" si="554"/>
        <v>36.439600290186576</v>
      </c>
      <c r="V4060" s="8">
        <f t="shared" si="566"/>
        <v>0</v>
      </c>
      <c r="W4060" s="70">
        <f>SUM($V$2085:V4060)/($A4060-273.15)</f>
        <v>0</v>
      </c>
      <c r="X4060" s="70">
        <f t="shared" si="567"/>
        <v>0</v>
      </c>
      <c r="Y4060" s="70">
        <f t="shared" si="568"/>
        <v>0</v>
      </c>
    </row>
    <row r="4061" spans="1:25" s="8" customFormat="1" x14ac:dyDescent="0.25">
      <c r="A4061" s="70">
        <f t="shared" si="569"/>
        <v>2250.15</v>
      </c>
      <c r="B4061" s="70">
        <f t="shared" si="570"/>
        <v>52.773480626024735</v>
      </c>
      <c r="C4061" s="70">
        <f t="shared" si="556"/>
        <v>38.434359321839992</v>
      </c>
      <c r="D4061" s="70">
        <f t="shared" si="571"/>
        <v>36.340681283966326</v>
      </c>
      <c r="E4061" s="70">
        <f t="shared" si="555"/>
        <v>38.434359321839992</v>
      </c>
      <c r="G4061" s="70">
        <f t="shared" si="557"/>
        <v>0</v>
      </c>
      <c r="H4061" s="70">
        <f>SUM(G$2085:$G4061)/($A4061-273.15)</f>
        <v>0</v>
      </c>
      <c r="I4061" s="70">
        <f t="shared" si="558"/>
        <v>0</v>
      </c>
      <c r="J4061" s="70">
        <f t="shared" si="559"/>
        <v>0</v>
      </c>
      <c r="K4061" s="70">
        <f t="shared" si="560"/>
        <v>0</v>
      </c>
      <c r="M4061" s="70">
        <f t="shared" si="561"/>
        <v>0</v>
      </c>
      <c r="N4061" s="70">
        <f>SUM($M$2085:M4061)/($A4061-273.15)</f>
        <v>0</v>
      </c>
      <c r="O4061" s="70">
        <f t="shared" si="562"/>
        <v>0</v>
      </c>
      <c r="P4061" s="70">
        <f t="shared" si="563"/>
        <v>0</v>
      </c>
      <c r="Q4061" s="70">
        <f t="shared" si="564"/>
        <v>0</v>
      </c>
      <c r="S4061" s="8" t="e">
        <f t="shared" si="565"/>
        <v>#DIV/0!</v>
      </c>
      <c r="U4061" s="8">
        <f t="shared" si="554"/>
        <v>36.44093539378072</v>
      </c>
      <c r="V4061" s="8">
        <f t="shared" si="566"/>
        <v>0</v>
      </c>
      <c r="W4061" s="70">
        <f>SUM($V$2085:V4061)/($A4061-273.15)</f>
        <v>0</v>
      </c>
      <c r="X4061" s="70">
        <f t="shared" si="567"/>
        <v>0</v>
      </c>
      <c r="Y4061" s="70">
        <f t="shared" si="568"/>
        <v>0</v>
      </c>
    </row>
    <row r="4062" spans="1:25" s="8" customFormat="1" x14ac:dyDescent="0.25">
      <c r="A4062" s="70">
        <f t="shared" si="569"/>
        <v>2251.15</v>
      </c>
      <c r="B4062" s="70">
        <f t="shared" si="570"/>
        <v>52.778521674812339</v>
      </c>
      <c r="C4062" s="70">
        <f t="shared" si="556"/>
        <v>38.436866459497971</v>
      </c>
      <c r="D4062" s="70">
        <f t="shared" si="571"/>
        <v>36.34190145245401</v>
      </c>
      <c r="E4062" s="70">
        <f t="shared" si="555"/>
        <v>38.436866459497971</v>
      </c>
      <c r="G4062" s="70">
        <f t="shared" si="557"/>
        <v>0</v>
      </c>
      <c r="H4062" s="70">
        <f>SUM(G$2085:$G4062)/($A4062-273.15)</f>
        <v>0</v>
      </c>
      <c r="I4062" s="70">
        <f t="shared" si="558"/>
        <v>0</v>
      </c>
      <c r="J4062" s="70">
        <f t="shared" si="559"/>
        <v>0</v>
      </c>
      <c r="K4062" s="70">
        <f t="shared" si="560"/>
        <v>0</v>
      </c>
      <c r="M4062" s="70">
        <f t="shared" si="561"/>
        <v>0</v>
      </c>
      <c r="N4062" s="70">
        <f>SUM($M$2085:M4062)/($A4062-273.15)</f>
        <v>0</v>
      </c>
      <c r="O4062" s="70">
        <f t="shared" si="562"/>
        <v>0</v>
      </c>
      <c r="P4062" s="70">
        <f t="shared" si="563"/>
        <v>0</v>
      </c>
      <c r="Q4062" s="70">
        <f t="shared" si="564"/>
        <v>0</v>
      </c>
      <c r="S4062" s="8" t="e">
        <f t="shared" si="565"/>
        <v>#DIV/0!</v>
      </c>
      <c r="U4062" s="8">
        <f t="shared" si="554"/>
        <v>36.442269604434536</v>
      </c>
      <c r="V4062" s="8">
        <f t="shared" si="566"/>
        <v>0</v>
      </c>
      <c r="W4062" s="70">
        <f>SUM($V$2085:V4062)/($A4062-273.15)</f>
        <v>0</v>
      </c>
      <c r="X4062" s="70">
        <f t="shared" si="567"/>
        <v>0</v>
      </c>
      <c r="Y4062" s="70">
        <f t="shared" si="568"/>
        <v>0</v>
      </c>
    </row>
    <row r="4063" spans="1:25" s="8" customFormat="1" x14ac:dyDescent="0.25">
      <c r="A4063" s="70">
        <f t="shared" si="569"/>
        <v>2252.15</v>
      </c>
      <c r="B4063" s="70">
        <f t="shared" si="570"/>
        <v>52.783558153515045</v>
      </c>
      <c r="C4063" s="70">
        <f t="shared" si="556"/>
        <v>38.439372760383733</v>
      </c>
      <c r="D4063" s="70">
        <f t="shared" si="571"/>
        <v>36.34312034089141</v>
      </c>
      <c r="E4063" s="70">
        <f t="shared" si="555"/>
        <v>38.439372760383733</v>
      </c>
      <c r="G4063" s="70">
        <f t="shared" si="557"/>
        <v>0</v>
      </c>
      <c r="H4063" s="70">
        <f>SUM(G$2085:$G4063)/($A4063-273.15)</f>
        <v>0</v>
      </c>
      <c r="I4063" s="70">
        <f t="shared" si="558"/>
        <v>0</v>
      </c>
      <c r="J4063" s="70">
        <f t="shared" si="559"/>
        <v>0</v>
      </c>
      <c r="K4063" s="70">
        <f t="shared" si="560"/>
        <v>0</v>
      </c>
      <c r="M4063" s="70">
        <f t="shared" si="561"/>
        <v>0</v>
      </c>
      <c r="N4063" s="70">
        <f>SUM($M$2085:M4063)/($A4063-273.15)</f>
        <v>0</v>
      </c>
      <c r="O4063" s="70">
        <f t="shared" si="562"/>
        <v>0</v>
      </c>
      <c r="P4063" s="70">
        <f t="shared" si="563"/>
        <v>0</v>
      </c>
      <c r="Q4063" s="70">
        <f t="shared" si="564"/>
        <v>0</v>
      </c>
      <c r="S4063" s="8" t="e">
        <f t="shared" si="565"/>
        <v>#DIV/0!</v>
      </c>
      <c r="U4063" s="8">
        <f t="shared" si="554"/>
        <v>36.443602922909662</v>
      </c>
      <c r="V4063" s="8">
        <f t="shared" si="566"/>
        <v>0</v>
      </c>
      <c r="W4063" s="70">
        <f>SUM($V$2085:V4063)/($A4063-273.15)</f>
        <v>0</v>
      </c>
      <c r="X4063" s="70">
        <f t="shared" si="567"/>
        <v>0</v>
      </c>
      <c r="Y4063" s="70">
        <f t="shared" si="568"/>
        <v>0</v>
      </c>
    </row>
    <row r="4064" spans="1:25" s="8" customFormat="1" x14ac:dyDescent="0.25">
      <c r="A4064" s="70">
        <f t="shared" si="569"/>
        <v>2253.15</v>
      </c>
      <c r="B4064" s="70">
        <f t="shared" si="570"/>
        <v>52.788590069605327</v>
      </c>
      <c r="C4064" s="70">
        <f t="shared" si="556"/>
        <v>38.441878224615763</v>
      </c>
      <c r="D4064" s="70">
        <f t="shared" si="571"/>
        <v>36.344337951550493</v>
      </c>
      <c r="E4064" s="70">
        <f t="shared" si="555"/>
        <v>38.441878224615763</v>
      </c>
      <c r="G4064" s="70">
        <f t="shared" si="557"/>
        <v>0</v>
      </c>
      <c r="H4064" s="70">
        <f>SUM(G$2085:$G4064)/($A4064-273.15)</f>
        <v>0</v>
      </c>
      <c r="I4064" s="70">
        <f t="shared" si="558"/>
        <v>0</v>
      </c>
      <c r="J4064" s="70">
        <f t="shared" si="559"/>
        <v>0</v>
      </c>
      <c r="K4064" s="70">
        <f t="shared" si="560"/>
        <v>0</v>
      </c>
      <c r="M4064" s="70">
        <f t="shared" si="561"/>
        <v>0</v>
      </c>
      <c r="N4064" s="70">
        <f>SUM($M$2085:M4064)/($A4064-273.15)</f>
        <v>0</v>
      </c>
      <c r="O4064" s="70">
        <f t="shared" si="562"/>
        <v>0</v>
      </c>
      <c r="P4064" s="70">
        <f t="shared" si="563"/>
        <v>0</v>
      </c>
      <c r="Q4064" s="70">
        <f t="shared" si="564"/>
        <v>0</v>
      </c>
      <c r="S4064" s="8" t="e">
        <f t="shared" si="565"/>
        <v>#DIV/0!</v>
      </c>
      <c r="U4064" s="8">
        <f t="shared" si="554"/>
        <v>36.44493534996608</v>
      </c>
      <c r="V4064" s="8">
        <f t="shared" si="566"/>
        <v>0</v>
      </c>
      <c r="W4064" s="70">
        <f>SUM($V$2085:V4064)/($A4064-273.15)</f>
        <v>0</v>
      </c>
      <c r="X4064" s="70">
        <f t="shared" si="567"/>
        <v>0</v>
      </c>
      <c r="Y4064" s="70">
        <f t="shared" si="568"/>
        <v>0</v>
      </c>
    </row>
    <row r="4065" spans="1:25" s="8" customFormat="1" x14ac:dyDescent="0.25">
      <c r="A4065" s="70">
        <f t="shared" si="569"/>
        <v>2254.15</v>
      </c>
      <c r="B4065" s="70">
        <f t="shared" si="570"/>
        <v>52.793617430539086</v>
      </c>
      <c r="C4065" s="70">
        <f t="shared" si="556"/>
        <v>38.444382852312337</v>
      </c>
      <c r="D4065" s="70">
        <f t="shared" si="571"/>
        <v>36.34555428669816</v>
      </c>
      <c r="E4065" s="70">
        <f t="shared" si="555"/>
        <v>38.444382852312337</v>
      </c>
      <c r="G4065" s="70">
        <f t="shared" si="557"/>
        <v>0</v>
      </c>
      <c r="H4065" s="70">
        <f>SUM(G$2085:$G4065)/($A4065-273.15)</f>
        <v>0</v>
      </c>
      <c r="I4065" s="70">
        <f t="shared" si="558"/>
        <v>0</v>
      </c>
      <c r="J4065" s="70">
        <f t="shared" si="559"/>
        <v>0</v>
      </c>
      <c r="K4065" s="70">
        <f t="shared" si="560"/>
        <v>0</v>
      </c>
      <c r="M4065" s="70">
        <f t="shared" si="561"/>
        <v>0</v>
      </c>
      <c r="N4065" s="70">
        <f>SUM($M$2085:M4065)/($A4065-273.15)</f>
        <v>0</v>
      </c>
      <c r="O4065" s="70">
        <f t="shared" si="562"/>
        <v>0</v>
      </c>
      <c r="P4065" s="70">
        <f t="shared" si="563"/>
        <v>0</v>
      </c>
      <c r="Q4065" s="70">
        <f t="shared" si="564"/>
        <v>0</v>
      </c>
      <c r="S4065" s="8" t="e">
        <f t="shared" si="565"/>
        <v>#DIV/0!</v>
      </c>
      <c r="U4065" s="8">
        <f t="shared" ref="U4065:U4128" si="572">33.349+(2.057/1000)*$A4065-(18.327*100000)/$A4065/$A4065-(0.232*0.000001)*$A4065*$A4065</f>
        <v>36.446266886362103</v>
      </c>
      <c r="V4065" s="8">
        <f t="shared" si="566"/>
        <v>0</v>
      </c>
      <c r="W4065" s="70">
        <f>SUM($V$2085:V4065)/($A4065-273.15)</f>
        <v>0</v>
      </c>
      <c r="X4065" s="70">
        <f t="shared" si="567"/>
        <v>0</v>
      </c>
      <c r="Y4065" s="70">
        <f t="shared" si="568"/>
        <v>0</v>
      </c>
    </row>
    <row r="4066" spans="1:25" s="8" customFormat="1" x14ac:dyDescent="0.25">
      <c r="A4066" s="70">
        <f t="shared" si="569"/>
        <v>2255.15</v>
      </c>
      <c r="B4066" s="70">
        <f t="shared" si="570"/>
        <v>52.798640243755699</v>
      </c>
      <c r="C4066" s="70">
        <f t="shared" si="556"/>
        <v>38.446886643591434</v>
      </c>
      <c r="D4066" s="70">
        <f t="shared" si="571"/>
        <v>36.346769348596325</v>
      </c>
      <c r="E4066" s="70">
        <f t="shared" si="555"/>
        <v>38.446886643591434</v>
      </c>
      <c r="G4066" s="70">
        <f t="shared" si="557"/>
        <v>0</v>
      </c>
      <c r="H4066" s="70">
        <f>SUM(G$2085:$G4066)/($A4066-273.15)</f>
        <v>0</v>
      </c>
      <c r="I4066" s="70">
        <f t="shared" si="558"/>
        <v>0</v>
      </c>
      <c r="J4066" s="70">
        <f t="shared" si="559"/>
        <v>0</v>
      </c>
      <c r="K4066" s="70">
        <f t="shared" si="560"/>
        <v>0</v>
      </c>
      <c r="M4066" s="70">
        <f t="shared" si="561"/>
        <v>0</v>
      </c>
      <c r="N4066" s="70">
        <f>SUM($M$2085:M4066)/($A4066-273.15)</f>
        <v>0</v>
      </c>
      <c r="O4066" s="70">
        <f t="shared" si="562"/>
        <v>0</v>
      </c>
      <c r="P4066" s="70">
        <f t="shared" si="563"/>
        <v>0</v>
      </c>
      <c r="Q4066" s="70">
        <f t="shared" si="564"/>
        <v>0</v>
      </c>
      <c r="S4066" s="8" t="e">
        <f t="shared" si="565"/>
        <v>#DIV/0!</v>
      </c>
      <c r="U4066" s="8">
        <f t="shared" si="572"/>
        <v>36.447597532854296</v>
      </c>
      <c r="V4066" s="8">
        <f t="shared" si="566"/>
        <v>0</v>
      </c>
      <c r="W4066" s="70">
        <f>SUM($V$2085:V4066)/($A4066-273.15)</f>
        <v>0</v>
      </c>
      <c r="X4066" s="70">
        <f t="shared" si="567"/>
        <v>0</v>
      </c>
      <c r="Y4066" s="70">
        <f t="shared" si="568"/>
        <v>0</v>
      </c>
    </row>
    <row r="4067" spans="1:25" s="8" customFormat="1" x14ac:dyDescent="0.25">
      <c r="A4067" s="70">
        <f t="shared" si="569"/>
        <v>2256.15</v>
      </c>
      <c r="B4067" s="70">
        <f t="shared" si="570"/>
        <v>52.803658516678055</v>
      </c>
      <c r="C4067" s="70">
        <f t="shared" si="556"/>
        <v>38.449389598570782</v>
      </c>
      <c r="D4067" s="70">
        <f t="shared" si="571"/>
        <v>36.347983139501864</v>
      </c>
      <c r="E4067" s="70">
        <f t="shared" si="555"/>
        <v>38.449389598570782</v>
      </c>
      <c r="G4067" s="70">
        <f t="shared" si="557"/>
        <v>0</v>
      </c>
      <c r="H4067" s="70">
        <f>SUM(G$2085:$G4067)/($A4067-273.15)</f>
        <v>0</v>
      </c>
      <c r="I4067" s="70">
        <f t="shared" si="558"/>
        <v>0</v>
      </c>
      <c r="J4067" s="70">
        <f t="shared" si="559"/>
        <v>0</v>
      </c>
      <c r="K4067" s="70">
        <f t="shared" si="560"/>
        <v>0</v>
      </c>
      <c r="M4067" s="70">
        <f t="shared" si="561"/>
        <v>0</v>
      </c>
      <c r="N4067" s="70">
        <f>SUM($M$2085:M4067)/($A4067-273.15)</f>
        <v>0</v>
      </c>
      <c r="O4067" s="70">
        <f t="shared" si="562"/>
        <v>0</v>
      </c>
      <c r="P4067" s="70">
        <f t="shared" si="563"/>
        <v>0</v>
      </c>
      <c r="Q4067" s="70">
        <f t="shared" si="564"/>
        <v>0</v>
      </c>
      <c r="S4067" s="8" t="e">
        <f t="shared" si="565"/>
        <v>#DIV/0!</v>
      </c>
      <c r="U4067" s="8">
        <f t="shared" si="572"/>
        <v>36.448927290197616</v>
      </c>
      <c r="V4067" s="8">
        <f t="shared" si="566"/>
        <v>0</v>
      </c>
      <c r="W4067" s="70">
        <f>SUM($V$2085:V4067)/($A4067-273.15)</f>
        <v>0</v>
      </c>
      <c r="X4067" s="70">
        <f t="shared" si="567"/>
        <v>0</v>
      </c>
      <c r="Y4067" s="70">
        <f t="shared" si="568"/>
        <v>0</v>
      </c>
    </row>
    <row r="4068" spans="1:25" s="8" customFormat="1" x14ac:dyDescent="0.25">
      <c r="A4068" s="70">
        <f t="shared" si="569"/>
        <v>2257.15</v>
      </c>
      <c r="B4068" s="70">
        <f t="shared" si="570"/>
        <v>52.808672256712612</v>
      </c>
      <c r="C4068" s="70">
        <f t="shared" si="556"/>
        <v>38.45189171736785</v>
      </c>
      <c r="D4068" s="70">
        <f t="shared" si="571"/>
        <v>36.34919566166667</v>
      </c>
      <c r="E4068" s="70">
        <f t="shared" si="555"/>
        <v>38.45189171736785</v>
      </c>
      <c r="G4068" s="70">
        <f t="shared" si="557"/>
        <v>0</v>
      </c>
      <c r="H4068" s="70">
        <f>SUM(G$2085:$G4068)/($A4068-273.15)</f>
        <v>0</v>
      </c>
      <c r="I4068" s="70">
        <f t="shared" si="558"/>
        <v>0</v>
      </c>
      <c r="J4068" s="70">
        <f t="shared" si="559"/>
        <v>0</v>
      </c>
      <c r="K4068" s="70">
        <f t="shared" si="560"/>
        <v>0</v>
      </c>
      <c r="M4068" s="70">
        <f t="shared" si="561"/>
        <v>0</v>
      </c>
      <c r="N4068" s="70">
        <f>SUM($M$2085:M4068)/($A4068-273.15)</f>
        <v>0</v>
      </c>
      <c r="O4068" s="70">
        <f t="shared" si="562"/>
        <v>0</v>
      </c>
      <c r="P4068" s="70">
        <f t="shared" si="563"/>
        <v>0</v>
      </c>
      <c r="Q4068" s="70">
        <f t="shared" si="564"/>
        <v>0</v>
      </c>
      <c r="S4068" s="8" t="e">
        <f t="shared" si="565"/>
        <v>#DIV/0!</v>
      </c>
      <c r="U4068" s="8">
        <f t="shared" si="572"/>
        <v>36.450256159145326</v>
      </c>
      <c r="V4068" s="8">
        <f t="shared" si="566"/>
        <v>0</v>
      </c>
      <c r="W4068" s="70">
        <f>SUM($V$2085:V4068)/($A4068-273.15)</f>
        <v>0</v>
      </c>
      <c r="X4068" s="70">
        <f t="shared" si="567"/>
        <v>0</v>
      </c>
      <c r="Y4068" s="70">
        <f t="shared" si="568"/>
        <v>0</v>
      </c>
    </row>
    <row r="4069" spans="1:25" s="8" customFormat="1" x14ac:dyDescent="0.25">
      <c r="A4069" s="70">
        <f t="shared" si="569"/>
        <v>2258.15</v>
      </c>
      <c r="B4069" s="70">
        <f t="shared" si="570"/>
        <v>52.813681471249417</v>
      </c>
      <c r="C4069" s="70">
        <f t="shared" si="556"/>
        <v>38.454393000099849</v>
      </c>
      <c r="D4069" s="70">
        <f t="shared" si="571"/>
        <v>36.350406917337629</v>
      </c>
      <c r="E4069" s="70">
        <f t="shared" ref="E4069:E4110" si="573">31.012+(4.19/1000)*$A4069-(2.858*100000)/$A4069/$A4069-(0.385*0.000001)*$A4069*$A4069</f>
        <v>38.454393000099849</v>
      </c>
      <c r="G4069" s="70">
        <f t="shared" si="557"/>
        <v>0</v>
      </c>
      <c r="H4069" s="70">
        <f>SUM(G$2085:$G4069)/($A4069-273.15)</f>
        <v>0</v>
      </c>
      <c r="I4069" s="70">
        <f t="shared" si="558"/>
        <v>0</v>
      </c>
      <c r="J4069" s="70">
        <f t="shared" si="559"/>
        <v>0</v>
      </c>
      <c r="K4069" s="70">
        <f t="shared" si="560"/>
        <v>0</v>
      </c>
      <c r="M4069" s="70">
        <f t="shared" si="561"/>
        <v>0</v>
      </c>
      <c r="N4069" s="70">
        <f>SUM($M$2085:M4069)/($A4069-273.15)</f>
        <v>0</v>
      </c>
      <c r="O4069" s="70">
        <f t="shared" si="562"/>
        <v>0</v>
      </c>
      <c r="P4069" s="70">
        <f t="shared" si="563"/>
        <v>0</v>
      </c>
      <c r="Q4069" s="70">
        <f t="shared" si="564"/>
        <v>0</v>
      </c>
      <c r="S4069" s="8" t="e">
        <f t="shared" si="565"/>
        <v>#DIV/0!</v>
      </c>
      <c r="U4069" s="8">
        <f t="shared" si="572"/>
        <v>36.451584140449008</v>
      </c>
      <c r="V4069" s="8">
        <f t="shared" si="566"/>
        <v>0</v>
      </c>
      <c r="W4069" s="70">
        <f>SUM($V$2085:V4069)/($A4069-273.15)</f>
        <v>0</v>
      </c>
      <c r="X4069" s="70">
        <f t="shared" si="567"/>
        <v>0</v>
      </c>
      <c r="Y4069" s="70">
        <f t="shared" si="568"/>
        <v>0</v>
      </c>
    </row>
    <row r="4070" spans="1:25" s="8" customFormat="1" x14ac:dyDescent="0.25">
      <c r="A4070" s="70">
        <f t="shared" si="569"/>
        <v>2259.15</v>
      </c>
      <c r="B4070" s="70">
        <f t="shared" si="570"/>
        <v>52.818686167662179</v>
      </c>
      <c r="C4070" s="70">
        <f t="shared" ref="C4070:C4133" si="574">31.012+(4.19/1000)*$A4070-(2.858*100000)/$A4070/$A4070-(0.385*0.000001)*$A4070*$A4070</f>
        <v>38.456893446883711</v>
      </c>
      <c r="D4070" s="70">
        <f t="shared" si="571"/>
        <v>36.351616908756682</v>
      </c>
      <c r="E4070" s="70">
        <f t="shared" si="573"/>
        <v>38.456893446883711</v>
      </c>
      <c r="G4070" s="70">
        <f t="shared" ref="G4070:G4133" si="575">($I$2039*$B4070+$I$2040*$C4070+$I$2041*$D4070)</f>
        <v>0</v>
      </c>
      <c r="H4070" s="70">
        <f>SUM(G$2085:$G4070)/($A4070-273.15)</f>
        <v>0</v>
      </c>
      <c r="I4070" s="70">
        <f t="shared" ref="I4070:I4133" si="576">H4070*($A4070-273.15)*0.000001</f>
        <v>0</v>
      </c>
      <c r="J4070" s="70">
        <f t="shared" ref="J4070:J4133" si="577">$N$2039-I4070</f>
        <v>0</v>
      </c>
      <c r="K4070" s="70">
        <f t="shared" ref="K4070:K4133" si="578">IF(AND(J4070&gt;0,J4071&lt;0),A4070-273.15,0)</f>
        <v>0</v>
      </c>
      <c r="M4070" s="70">
        <f t="shared" ref="M4070:M4133" si="579">($K$2050*$B4070+$K$2049*$C4070+$K$2048*$D4070+$K$2047*$E4070)</f>
        <v>0</v>
      </c>
      <c r="N4070" s="70">
        <f>SUM($M$2085:M4070)/($A4070-273.15)</f>
        <v>0</v>
      </c>
      <c r="O4070" s="70">
        <f t="shared" ref="O4070:O4133" si="580">N4070*($A4070-273.15)*0.000001</f>
        <v>0</v>
      </c>
      <c r="P4070" s="70">
        <f t="shared" ref="P4070:P4133" si="581">$N$2039-O4070</f>
        <v>0</v>
      </c>
      <c r="Q4070" s="70">
        <f t="shared" ref="Q4070:Q4133" si="582">IF(AND(P4070&gt;0,P4071&lt;0),A4070-273.15,0)</f>
        <v>0</v>
      </c>
      <c r="S4070" s="8" t="e">
        <f t="shared" ref="S4070:S4133" si="583">IF($P$2050-$A4070=0,$O4070,0)</f>
        <v>#DIV/0!</v>
      </c>
      <c r="U4070" s="8">
        <f t="shared" si="572"/>
        <v>36.45291123485859</v>
      </c>
      <c r="V4070" s="8">
        <f t="shared" ref="V4070:V4133" si="584">($L$2071*$B4070+$L$2072*$C4070+$L$2070*$D4070+$L$2073*$U4070)</f>
        <v>0</v>
      </c>
      <c r="W4070" s="70">
        <f>SUM($V$2085:V4070)/($A4070-273.15)</f>
        <v>0</v>
      </c>
      <c r="X4070" s="70">
        <f t="shared" ref="X4070:X4133" si="585">W4070*($A4070-273.15)*0.000001</f>
        <v>0</v>
      </c>
      <c r="Y4070" s="70">
        <f t="shared" ref="Y4070:Y4133" si="586">$N$2039-X4070</f>
        <v>0</v>
      </c>
    </row>
    <row r="4071" spans="1:25" s="8" customFormat="1" x14ac:dyDescent="0.25">
      <c r="A4071" s="70">
        <f t="shared" ref="A4071:A4134" si="587">A4070+1</f>
        <v>2260.15</v>
      </c>
      <c r="B4071" s="70">
        <f t="shared" si="570"/>
        <v>52.82368635330829</v>
      </c>
      <c r="C4071" s="70">
        <f t="shared" si="574"/>
        <v>38.459393057836131</v>
      </c>
      <c r="D4071" s="70">
        <f t="shared" si="571"/>
        <v>36.352825638160795</v>
      </c>
      <c r="E4071" s="70">
        <f t="shared" si="573"/>
        <v>38.459393057836131</v>
      </c>
      <c r="G4071" s="70">
        <f t="shared" si="575"/>
        <v>0</v>
      </c>
      <c r="H4071" s="70">
        <f>SUM(G$2085:$G4071)/($A4071-273.15)</f>
        <v>0</v>
      </c>
      <c r="I4071" s="70">
        <f t="shared" si="576"/>
        <v>0</v>
      </c>
      <c r="J4071" s="70">
        <f t="shared" si="577"/>
        <v>0</v>
      </c>
      <c r="K4071" s="70">
        <f t="shared" si="578"/>
        <v>0</v>
      </c>
      <c r="M4071" s="70">
        <f t="shared" si="579"/>
        <v>0</v>
      </c>
      <c r="N4071" s="70">
        <f>SUM($M$2085:M4071)/($A4071-273.15)</f>
        <v>0</v>
      </c>
      <c r="O4071" s="70">
        <f t="shared" si="580"/>
        <v>0</v>
      </c>
      <c r="P4071" s="70">
        <f t="shared" si="581"/>
        <v>0</v>
      </c>
      <c r="Q4071" s="70">
        <f t="shared" si="582"/>
        <v>0</v>
      </c>
      <c r="S4071" s="8" t="e">
        <f t="shared" si="583"/>
        <v>#DIV/0!</v>
      </c>
      <c r="U4071" s="8">
        <f t="shared" si="572"/>
        <v>36.454237443122345</v>
      </c>
      <c r="V4071" s="8">
        <f t="shared" si="584"/>
        <v>0</v>
      </c>
      <c r="W4071" s="70">
        <f>SUM($V$2085:V4071)/($A4071-273.15)</f>
        <v>0</v>
      </c>
      <c r="X4071" s="70">
        <f t="shared" si="585"/>
        <v>0</v>
      </c>
      <c r="Y4071" s="70">
        <f t="shared" si="586"/>
        <v>0</v>
      </c>
    </row>
    <row r="4072" spans="1:25" s="8" customFormat="1" x14ac:dyDescent="0.25">
      <c r="A4072" s="70">
        <f t="shared" si="587"/>
        <v>2261.15</v>
      </c>
      <c r="B4072" s="70">
        <f t="shared" si="570"/>
        <v>52.828682035528885</v>
      </c>
      <c r="C4072" s="70">
        <f t="shared" si="574"/>
        <v>38.461891833073551</v>
      </c>
      <c r="D4072" s="70">
        <f t="shared" si="571"/>
        <v>36.354033107781994</v>
      </c>
      <c r="E4072" s="70">
        <f t="shared" si="573"/>
        <v>38.461891833073551</v>
      </c>
      <c r="G4072" s="70">
        <f t="shared" si="575"/>
        <v>0</v>
      </c>
      <c r="H4072" s="70">
        <f>SUM(G$2085:$G4072)/($A4072-273.15)</f>
        <v>0</v>
      </c>
      <c r="I4072" s="70">
        <f t="shared" si="576"/>
        <v>0</v>
      </c>
      <c r="J4072" s="70">
        <f t="shared" si="577"/>
        <v>0</v>
      </c>
      <c r="K4072" s="70">
        <f t="shared" si="578"/>
        <v>0</v>
      </c>
      <c r="M4072" s="70">
        <f t="shared" si="579"/>
        <v>0</v>
      </c>
      <c r="N4072" s="70">
        <f>SUM($M$2085:M4072)/($A4072-273.15)</f>
        <v>0</v>
      </c>
      <c r="O4072" s="70">
        <f t="shared" si="580"/>
        <v>0</v>
      </c>
      <c r="P4072" s="70">
        <f t="shared" si="581"/>
        <v>0</v>
      </c>
      <c r="Q4072" s="70">
        <f t="shared" si="582"/>
        <v>0</v>
      </c>
      <c r="S4072" s="8" t="e">
        <f t="shared" si="583"/>
        <v>#DIV/0!</v>
      </c>
      <c r="U4072" s="8">
        <f t="shared" si="572"/>
        <v>36.455562765986883</v>
      </c>
      <c r="V4072" s="8">
        <f t="shared" si="584"/>
        <v>0</v>
      </c>
      <c r="W4072" s="70">
        <f>SUM($V$2085:V4072)/($A4072-273.15)</f>
        <v>0</v>
      </c>
      <c r="X4072" s="70">
        <f t="shared" si="585"/>
        <v>0</v>
      </c>
      <c r="Y4072" s="70">
        <f t="shared" si="586"/>
        <v>0</v>
      </c>
    </row>
    <row r="4073" spans="1:25" s="8" customFormat="1" x14ac:dyDescent="0.25">
      <c r="A4073" s="70">
        <f t="shared" si="587"/>
        <v>2262.15</v>
      </c>
      <c r="B4073" s="70">
        <f t="shared" si="570"/>
        <v>52.833673221648866</v>
      </c>
      <c r="C4073" s="70">
        <f t="shared" si="574"/>
        <v>38.464389772712131</v>
      </c>
      <c r="D4073" s="70">
        <f t="shared" si="571"/>
        <v>36.355239319847378</v>
      </c>
      <c r="E4073" s="70">
        <f t="shared" si="573"/>
        <v>38.464389772712131</v>
      </c>
      <c r="G4073" s="70">
        <f t="shared" si="575"/>
        <v>0</v>
      </c>
      <c r="H4073" s="70">
        <f>SUM(G$2085:$G4073)/($A4073-273.15)</f>
        <v>0</v>
      </c>
      <c r="I4073" s="70">
        <f t="shared" si="576"/>
        <v>0</v>
      </c>
      <c r="J4073" s="70">
        <f t="shared" si="577"/>
        <v>0</v>
      </c>
      <c r="K4073" s="70">
        <f t="shared" si="578"/>
        <v>0</v>
      </c>
      <c r="M4073" s="70">
        <f t="shared" si="579"/>
        <v>0</v>
      </c>
      <c r="N4073" s="70">
        <f>SUM($M$2085:M4073)/($A4073-273.15)</f>
        <v>0</v>
      </c>
      <c r="O4073" s="70">
        <f t="shared" si="580"/>
        <v>0</v>
      </c>
      <c r="P4073" s="70">
        <f t="shared" si="581"/>
        <v>0</v>
      </c>
      <c r="Q4073" s="70">
        <f t="shared" si="582"/>
        <v>0</v>
      </c>
      <c r="S4073" s="8" t="e">
        <f t="shared" si="583"/>
        <v>#DIV/0!</v>
      </c>
      <c r="U4073" s="8">
        <f t="shared" si="572"/>
        <v>36.45688720419718</v>
      </c>
      <c r="V4073" s="8">
        <f t="shared" si="584"/>
        <v>0</v>
      </c>
      <c r="W4073" s="70">
        <f>SUM($V$2085:V4073)/($A4073-273.15)</f>
        <v>0</v>
      </c>
      <c r="X4073" s="70">
        <f t="shared" si="585"/>
        <v>0</v>
      </c>
      <c r="Y4073" s="70">
        <f t="shared" si="586"/>
        <v>0</v>
      </c>
    </row>
    <row r="4074" spans="1:25" s="8" customFormat="1" x14ac:dyDescent="0.25">
      <c r="A4074" s="70">
        <f t="shared" si="587"/>
        <v>2263.15</v>
      </c>
      <c r="B4074" s="70">
        <f t="shared" si="570"/>
        <v>52.838659918976958</v>
      </c>
      <c r="C4074" s="70">
        <f t="shared" si="574"/>
        <v>38.466886876867804</v>
      </c>
      <c r="D4074" s="70">
        <f t="shared" si="571"/>
        <v>36.356444276579111</v>
      </c>
      <c r="E4074" s="70">
        <f t="shared" si="573"/>
        <v>38.466886876867804</v>
      </c>
      <c r="G4074" s="70">
        <f t="shared" si="575"/>
        <v>0</v>
      </c>
      <c r="H4074" s="70">
        <f>SUM(G$2085:$G4074)/($A4074-273.15)</f>
        <v>0</v>
      </c>
      <c r="I4074" s="70">
        <f t="shared" si="576"/>
        <v>0</v>
      </c>
      <c r="J4074" s="70">
        <f t="shared" si="577"/>
        <v>0</v>
      </c>
      <c r="K4074" s="70">
        <f t="shared" si="578"/>
        <v>0</v>
      </c>
      <c r="M4074" s="70">
        <f t="shared" si="579"/>
        <v>0</v>
      </c>
      <c r="N4074" s="70">
        <f>SUM($M$2085:M4074)/($A4074-273.15)</f>
        <v>0</v>
      </c>
      <c r="O4074" s="70">
        <f t="shared" si="580"/>
        <v>0</v>
      </c>
      <c r="P4074" s="70">
        <f t="shared" si="581"/>
        <v>0</v>
      </c>
      <c r="Q4074" s="70">
        <f t="shared" si="582"/>
        <v>0</v>
      </c>
      <c r="S4074" s="8" t="e">
        <f t="shared" si="583"/>
        <v>#DIV/0!</v>
      </c>
      <c r="U4074" s="8">
        <f t="shared" si="572"/>
        <v>36.458210758496548</v>
      </c>
      <c r="V4074" s="8">
        <f t="shared" si="584"/>
        <v>0</v>
      </c>
      <c r="W4074" s="70">
        <f>SUM($V$2085:V4074)/($A4074-273.15)</f>
        <v>0</v>
      </c>
      <c r="X4074" s="70">
        <f t="shared" si="585"/>
        <v>0</v>
      </c>
      <c r="Y4074" s="70">
        <f t="shared" si="586"/>
        <v>0</v>
      </c>
    </row>
    <row r="4075" spans="1:25" s="8" customFormat="1" x14ac:dyDescent="0.25">
      <c r="A4075" s="70">
        <f t="shared" si="587"/>
        <v>2264.15</v>
      </c>
      <c r="B4075" s="70">
        <f t="shared" si="570"/>
        <v>52.843642134805762</v>
      </c>
      <c r="C4075" s="70">
        <f t="shared" si="574"/>
        <v>38.469383145656209</v>
      </c>
      <c r="D4075" s="70">
        <f t="shared" si="571"/>
        <v>36.357647980194464</v>
      </c>
      <c r="E4075" s="70">
        <f t="shared" si="573"/>
        <v>38.469383145656209</v>
      </c>
      <c r="G4075" s="70">
        <f t="shared" si="575"/>
        <v>0</v>
      </c>
      <c r="H4075" s="70">
        <f>SUM(G$2085:$G4075)/($A4075-273.15)</f>
        <v>0</v>
      </c>
      <c r="I4075" s="70">
        <f t="shared" si="576"/>
        <v>0</v>
      </c>
      <c r="J4075" s="70">
        <f t="shared" si="577"/>
        <v>0</v>
      </c>
      <c r="K4075" s="70">
        <f t="shared" si="578"/>
        <v>0</v>
      </c>
      <c r="M4075" s="70">
        <f t="shared" si="579"/>
        <v>0</v>
      </c>
      <c r="N4075" s="70">
        <f>SUM($M$2085:M4075)/($A4075-273.15)</f>
        <v>0</v>
      </c>
      <c r="O4075" s="70">
        <f t="shared" si="580"/>
        <v>0</v>
      </c>
      <c r="P4075" s="70">
        <f t="shared" si="581"/>
        <v>0</v>
      </c>
      <c r="Q4075" s="70">
        <f t="shared" si="582"/>
        <v>0</v>
      </c>
      <c r="S4075" s="8" t="e">
        <f t="shared" si="583"/>
        <v>#DIV/0!</v>
      </c>
      <c r="U4075" s="8">
        <f t="shared" si="572"/>
        <v>36.45953342962666</v>
      </c>
      <c r="V4075" s="8">
        <f t="shared" si="584"/>
        <v>0</v>
      </c>
      <c r="W4075" s="70">
        <f>SUM($V$2085:V4075)/($A4075-273.15)</f>
        <v>0</v>
      </c>
      <c r="X4075" s="70">
        <f t="shared" si="585"/>
        <v>0</v>
      </c>
      <c r="Y4075" s="70">
        <f t="shared" si="586"/>
        <v>0</v>
      </c>
    </row>
    <row r="4076" spans="1:25" s="8" customFormat="1" x14ac:dyDescent="0.25">
      <c r="A4076" s="70">
        <f t="shared" si="587"/>
        <v>2265.15</v>
      </c>
      <c r="B4076" s="70">
        <f t="shared" si="570"/>
        <v>52.84861987641176</v>
      </c>
      <c r="C4076" s="70">
        <f t="shared" si="574"/>
        <v>38.471878579192762</v>
      </c>
      <c r="D4076" s="70">
        <f t="shared" si="571"/>
        <v>36.358850432905804</v>
      </c>
      <c r="E4076" s="70">
        <f t="shared" si="573"/>
        <v>38.471878579192762</v>
      </c>
      <c r="G4076" s="70">
        <f t="shared" si="575"/>
        <v>0</v>
      </c>
      <c r="H4076" s="70">
        <f>SUM(G$2085:$G4076)/($A4076-273.15)</f>
        <v>0</v>
      </c>
      <c r="I4076" s="70">
        <f t="shared" si="576"/>
        <v>0</v>
      </c>
      <c r="J4076" s="70">
        <f t="shared" si="577"/>
        <v>0</v>
      </c>
      <c r="K4076" s="70">
        <f t="shared" si="578"/>
        <v>0</v>
      </c>
      <c r="M4076" s="70">
        <f t="shared" si="579"/>
        <v>0</v>
      </c>
      <c r="N4076" s="70">
        <f>SUM($M$2085:M4076)/($A4076-273.15)</f>
        <v>0</v>
      </c>
      <c r="O4076" s="70">
        <f t="shared" si="580"/>
        <v>0</v>
      </c>
      <c r="P4076" s="70">
        <f t="shared" si="581"/>
        <v>0</v>
      </c>
      <c r="Q4076" s="70">
        <f t="shared" si="582"/>
        <v>0</v>
      </c>
      <c r="S4076" s="8" t="e">
        <f t="shared" si="583"/>
        <v>#DIV/0!</v>
      </c>
      <c r="U4076" s="8">
        <f t="shared" si="572"/>
        <v>36.460855218327588</v>
      </c>
      <c r="V4076" s="8">
        <f t="shared" si="584"/>
        <v>0</v>
      </c>
      <c r="W4076" s="70">
        <f>SUM($V$2085:V4076)/($A4076-273.15)</f>
        <v>0</v>
      </c>
      <c r="X4076" s="70">
        <f t="shared" si="585"/>
        <v>0</v>
      </c>
      <c r="Y4076" s="70">
        <f t="shared" si="586"/>
        <v>0</v>
      </c>
    </row>
    <row r="4077" spans="1:25" s="8" customFormat="1" x14ac:dyDescent="0.25">
      <c r="A4077" s="70">
        <f t="shared" si="587"/>
        <v>2266.15</v>
      </c>
      <c r="B4077" s="70">
        <f t="shared" si="570"/>
        <v>52.853593151055414</v>
      </c>
      <c r="C4077" s="70">
        <f t="shared" si="574"/>
        <v>38.474373177592625</v>
      </c>
      <c r="D4077" s="70">
        <f t="shared" si="571"/>
        <v>36.360051636920637</v>
      </c>
      <c r="E4077" s="70">
        <f t="shared" si="573"/>
        <v>38.474373177592625</v>
      </c>
      <c r="G4077" s="70">
        <f t="shared" si="575"/>
        <v>0</v>
      </c>
      <c r="H4077" s="70">
        <f>SUM(G$2085:$G4077)/($A4077-273.15)</f>
        <v>0</v>
      </c>
      <c r="I4077" s="70">
        <f t="shared" si="576"/>
        <v>0</v>
      </c>
      <c r="J4077" s="70">
        <f t="shared" si="577"/>
        <v>0</v>
      </c>
      <c r="K4077" s="70">
        <f t="shared" si="578"/>
        <v>0</v>
      </c>
      <c r="M4077" s="70">
        <f t="shared" si="579"/>
        <v>0</v>
      </c>
      <c r="N4077" s="70">
        <f>SUM($M$2085:M4077)/($A4077-273.15)</f>
        <v>0</v>
      </c>
      <c r="O4077" s="70">
        <f t="shared" si="580"/>
        <v>0</v>
      </c>
      <c r="P4077" s="70">
        <f t="shared" si="581"/>
        <v>0</v>
      </c>
      <c r="Q4077" s="70">
        <f t="shared" si="582"/>
        <v>0</v>
      </c>
      <c r="S4077" s="8" t="e">
        <f t="shared" si="583"/>
        <v>#DIV/0!</v>
      </c>
      <c r="U4077" s="8">
        <f t="shared" si="572"/>
        <v>36.462176125337699</v>
      </c>
      <c r="V4077" s="8">
        <f t="shared" si="584"/>
        <v>0</v>
      </c>
      <c r="W4077" s="70">
        <f>SUM($V$2085:V4077)/($A4077-273.15)</f>
        <v>0</v>
      </c>
      <c r="X4077" s="70">
        <f t="shared" si="585"/>
        <v>0</v>
      </c>
      <c r="Y4077" s="70">
        <f t="shared" si="586"/>
        <v>0</v>
      </c>
    </row>
    <row r="4078" spans="1:25" s="8" customFormat="1" x14ac:dyDescent="0.25">
      <c r="A4078" s="70">
        <f t="shared" si="587"/>
        <v>2267.15</v>
      </c>
      <c r="B4078" s="70">
        <f t="shared" si="570"/>
        <v>52.858561965981146</v>
      </c>
      <c r="C4078" s="70">
        <f t="shared" si="574"/>
        <v>38.47686694097068</v>
      </c>
      <c r="D4078" s="70">
        <f t="shared" si="571"/>
        <v>36.361251594441597</v>
      </c>
      <c r="E4078" s="70">
        <f t="shared" si="573"/>
        <v>38.47686694097068</v>
      </c>
      <c r="G4078" s="70">
        <f t="shared" si="575"/>
        <v>0</v>
      </c>
      <c r="H4078" s="70">
        <f>SUM(G$2085:$G4078)/($A4078-273.15)</f>
        <v>0</v>
      </c>
      <c r="I4078" s="70">
        <f t="shared" si="576"/>
        <v>0</v>
      </c>
      <c r="J4078" s="70">
        <f t="shared" si="577"/>
        <v>0</v>
      </c>
      <c r="K4078" s="70">
        <f t="shared" si="578"/>
        <v>0</v>
      </c>
      <c r="M4078" s="70">
        <f t="shared" si="579"/>
        <v>0</v>
      </c>
      <c r="N4078" s="70">
        <f>SUM($M$2085:M4078)/($A4078-273.15)</f>
        <v>0</v>
      </c>
      <c r="O4078" s="70">
        <f t="shared" si="580"/>
        <v>0</v>
      </c>
      <c r="P4078" s="70">
        <f t="shared" si="581"/>
        <v>0</v>
      </c>
      <c r="Q4078" s="70">
        <f t="shared" si="582"/>
        <v>0</v>
      </c>
      <c r="S4078" s="8" t="e">
        <f t="shared" si="583"/>
        <v>#DIV/0!</v>
      </c>
      <c r="U4078" s="8">
        <f t="shared" si="572"/>
        <v>36.463496151393805</v>
      </c>
      <c r="V4078" s="8">
        <f t="shared" si="584"/>
        <v>0</v>
      </c>
      <c r="W4078" s="70">
        <f>SUM($V$2085:V4078)/($A4078-273.15)</f>
        <v>0</v>
      </c>
      <c r="X4078" s="70">
        <f t="shared" si="585"/>
        <v>0</v>
      </c>
      <c r="Y4078" s="70">
        <f t="shared" si="586"/>
        <v>0</v>
      </c>
    </row>
    <row r="4079" spans="1:25" s="8" customFormat="1" x14ac:dyDescent="0.25">
      <c r="A4079" s="70">
        <f t="shared" si="587"/>
        <v>2268.15</v>
      </c>
      <c r="B4079" s="70">
        <f t="shared" si="570"/>
        <v>52.863526328417443</v>
      </c>
      <c r="C4079" s="70">
        <f t="shared" si="574"/>
        <v>38.479359869441588</v>
      </c>
      <c r="D4079" s="70">
        <f t="shared" si="571"/>
        <v>36.362450307666428</v>
      </c>
      <c r="E4079" s="70">
        <f t="shared" si="573"/>
        <v>38.479359869441588</v>
      </c>
      <c r="G4079" s="70">
        <f t="shared" si="575"/>
        <v>0</v>
      </c>
      <c r="H4079" s="70">
        <f>SUM(G$2085:$G4079)/($A4079-273.15)</f>
        <v>0</v>
      </c>
      <c r="I4079" s="70">
        <f t="shared" si="576"/>
        <v>0</v>
      </c>
      <c r="J4079" s="70">
        <f t="shared" si="577"/>
        <v>0</v>
      </c>
      <c r="K4079" s="70">
        <f t="shared" si="578"/>
        <v>0</v>
      </c>
      <c r="M4079" s="70">
        <f t="shared" si="579"/>
        <v>0</v>
      </c>
      <c r="N4079" s="70">
        <f>SUM($M$2085:M4079)/($A4079-273.15)</f>
        <v>0</v>
      </c>
      <c r="O4079" s="70">
        <f t="shared" si="580"/>
        <v>0</v>
      </c>
      <c r="P4079" s="70">
        <f t="shared" si="581"/>
        <v>0</v>
      </c>
      <c r="Q4079" s="70">
        <f t="shared" si="582"/>
        <v>0</v>
      </c>
      <c r="S4079" s="8" t="e">
        <f t="shared" si="583"/>
        <v>#DIV/0!</v>
      </c>
      <c r="U4079" s="8">
        <f t="shared" si="572"/>
        <v>36.464815297231063</v>
      </c>
      <c r="V4079" s="8">
        <f t="shared" si="584"/>
        <v>0</v>
      </c>
      <c r="W4079" s="70">
        <f>SUM($V$2085:V4079)/($A4079-273.15)</f>
        <v>0</v>
      </c>
      <c r="X4079" s="70">
        <f t="shared" si="585"/>
        <v>0</v>
      </c>
      <c r="Y4079" s="70">
        <f t="shared" si="586"/>
        <v>0</v>
      </c>
    </row>
    <row r="4080" spans="1:25" s="8" customFormat="1" x14ac:dyDescent="0.25">
      <c r="A4080" s="70">
        <f t="shared" si="587"/>
        <v>2269.15</v>
      </c>
      <c r="B4080" s="70">
        <f t="shared" si="570"/>
        <v>52.86848624557684</v>
      </c>
      <c r="C4080" s="70">
        <f t="shared" si="574"/>
        <v>38.481851963119716</v>
      </c>
      <c r="D4080" s="70">
        <f t="shared" si="571"/>
        <v>36.363647778788078</v>
      </c>
      <c r="E4080" s="70">
        <f t="shared" si="573"/>
        <v>38.481851963119716</v>
      </c>
      <c r="G4080" s="70">
        <f t="shared" si="575"/>
        <v>0</v>
      </c>
      <c r="H4080" s="70">
        <f>SUM(G$2085:$G4080)/($A4080-273.15)</f>
        <v>0</v>
      </c>
      <c r="I4080" s="70">
        <f t="shared" si="576"/>
        <v>0</v>
      </c>
      <c r="J4080" s="70">
        <f t="shared" si="577"/>
        <v>0</v>
      </c>
      <c r="K4080" s="70">
        <f t="shared" si="578"/>
        <v>0</v>
      </c>
      <c r="M4080" s="70">
        <f t="shared" si="579"/>
        <v>0</v>
      </c>
      <c r="N4080" s="70">
        <f>SUM($M$2085:M4080)/($A4080-273.15)</f>
        <v>0</v>
      </c>
      <c r="O4080" s="70">
        <f t="shared" si="580"/>
        <v>0</v>
      </c>
      <c r="P4080" s="70">
        <f t="shared" si="581"/>
        <v>0</v>
      </c>
      <c r="Q4080" s="70">
        <f t="shared" si="582"/>
        <v>0</v>
      </c>
      <c r="S4080" s="8" t="e">
        <f t="shared" si="583"/>
        <v>#DIV/0!</v>
      </c>
      <c r="U4080" s="8">
        <f t="shared" si="572"/>
        <v>36.466133563582986</v>
      </c>
      <c r="V4080" s="8">
        <f t="shared" si="584"/>
        <v>0</v>
      </c>
      <c r="W4080" s="70">
        <f>SUM($V$2085:V4080)/($A4080-273.15)</f>
        <v>0</v>
      </c>
      <c r="X4080" s="70">
        <f t="shared" si="585"/>
        <v>0</v>
      </c>
      <c r="Y4080" s="70">
        <f t="shared" si="586"/>
        <v>0</v>
      </c>
    </row>
    <row r="4081" spans="1:25" s="8" customFormat="1" x14ac:dyDescent="0.25">
      <c r="A4081" s="70">
        <f t="shared" si="587"/>
        <v>2270.15</v>
      </c>
      <c r="B4081" s="70">
        <f t="shared" si="570"/>
        <v>52.873441724656004</v>
      </c>
      <c r="C4081" s="70">
        <f t="shared" si="574"/>
        <v>38.484343222119229</v>
      </c>
      <c r="D4081" s="70">
        <f t="shared" si="571"/>
        <v>36.364844009994641</v>
      </c>
      <c r="E4081" s="70">
        <f t="shared" si="573"/>
        <v>38.484343222119229</v>
      </c>
      <c r="G4081" s="70">
        <f t="shared" si="575"/>
        <v>0</v>
      </c>
      <c r="H4081" s="70">
        <f>SUM(G$2085:$G4081)/($A4081-273.15)</f>
        <v>0</v>
      </c>
      <c r="I4081" s="70">
        <f t="shared" si="576"/>
        <v>0</v>
      </c>
      <c r="J4081" s="70">
        <f t="shared" si="577"/>
        <v>0</v>
      </c>
      <c r="K4081" s="70">
        <f t="shared" si="578"/>
        <v>0</v>
      </c>
      <c r="M4081" s="70">
        <f t="shared" si="579"/>
        <v>0</v>
      </c>
      <c r="N4081" s="70">
        <f>SUM($M$2085:M4081)/($A4081-273.15)</f>
        <v>0</v>
      </c>
      <c r="O4081" s="70">
        <f t="shared" si="580"/>
        <v>0</v>
      </c>
      <c r="P4081" s="70">
        <f t="shared" si="581"/>
        <v>0</v>
      </c>
      <c r="Q4081" s="70">
        <f t="shared" si="582"/>
        <v>0</v>
      </c>
      <c r="S4081" s="8" t="e">
        <f t="shared" si="583"/>
        <v>#DIV/0!</v>
      </c>
      <c r="U4081" s="8">
        <f t="shared" si="572"/>
        <v>36.467450951181533</v>
      </c>
      <c r="V4081" s="8">
        <f t="shared" si="584"/>
        <v>0</v>
      </c>
      <c r="W4081" s="70">
        <f>SUM($V$2085:V4081)/($A4081-273.15)</f>
        <v>0</v>
      </c>
      <c r="X4081" s="70">
        <f t="shared" si="585"/>
        <v>0</v>
      </c>
      <c r="Y4081" s="70">
        <f t="shared" si="586"/>
        <v>0</v>
      </c>
    </row>
    <row r="4082" spans="1:25" s="8" customFormat="1" x14ac:dyDescent="0.25">
      <c r="A4082" s="70">
        <f t="shared" si="587"/>
        <v>2271.15</v>
      </c>
      <c r="B4082" s="70">
        <f t="shared" si="570"/>
        <v>52.878392772835767</v>
      </c>
      <c r="C4082" s="70">
        <f t="shared" si="574"/>
        <v>38.486833646553997</v>
      </c>
      <c r="D4082" s="70">
        <f t="shared" si="571"/>
        <v>36.36603900346941</v>
      </c>
      <c r="E4082" s="70">
        <f t="shared" si="573"/>
        <v>38.486833646553997</v>
      </c>
      <c r="G4082" s="70">
        <f t="shared" si="575"/>
        <v>0</v>
      </c>
      <c r="H4082" s="70">
        <f>SUM(G$2085:$G4082)/($A4082-273.15)</f>
        <v>0</v>
      </c>
      <c r="I4082" s="70">
        <f t="shared" si="576"/>
        <v>0</v>
      </c>
      <c r="J4082" s="70">
        <f t="shared" si="577"/>
        <v>0</v>
      </c>
      <c r="K4082" s="70">
        <f t="shared" si="578"/>
        <v>0</v>
      </c>
      <c r="M4082" s="70">
        <f t="shared" si="579"/>
        <v>0</v>
      </c>
      <c r="N4082" s="70">
        <f>SUM($M$2085:M4082)/($A4082-273.15)</f>
        <v>0</v>
      </c>
      <c r="O4082" s="70">
        <f t="shared" si="580"/>
        <v>0</v>
      </c>
      <c r="P4082" s="70">
        <f t="shared" si="581"/>
        <v>0</v>
      </c>
      <c r="Q4082" s="70">
        <f t="shared" si="582"/>
        <v>0</v>
      </c>
      <c r="S4082" s="8" t="e">
        <f t="shared" si="583"/>
        <v>#DIV/0!</v>
      </c>
      <c r="U4082" s="8">
        <f t="shared" si="572"/>
        <v>36.468767460756986</v>
      </c>
      <c r="V4082" s="8">
        <f t="shared" si="584"/>
        <v>0</v>
      </c>
      <c r="W4082" s="70">
        <f>SUM($V$2085:V4082)/($A4082-273.15)</f>
        <v>0</v>
      </c>
      <c r="X4082" s="70">
        <f t="shared" si="585"/>
        <v>0</v>
      </c>
      <c r="Y4082" s="70">
        <f t="shared" si="586"/>
        <v>0</v>
      </c>
    </row>
    <row r="4083" spans="1:25" s="8" customFormat="1" x14ac:dyDescent="0.25">
      <c r="A4083" s="70">
        <f t="shared" si="587"/>
        <v>2272.15</v>
      </c>
      <c r="B4083" s="70">
        <f t="shared" si="570"/>
        <v>52.883339397281134</v>
      </c>
      <c r="C4083" s="70">
        <f t="shared" si="574"/>
        <v>38.489323236537651</v>
      </c>
      <c r="D4083" s="70">
        <f t="shared" si="571"/>
        <v>36.367232761390859</v>
      </c>
      <c r="E4083" s="70">
        <f t="shared" si="573"/>
        <v>38.489323236537651</v>
      </c>
      <c r="G4083" s="70">
        <f t="shared" si="575"/>
        <v>0</v>
      </c>
      <c r="H4083" s="70">
        <f>SUM(G$2085:$G4083)/($A4083-273.15)</f>
        <v>0</v>
      </c>
      <c r="I4083" s="70">
        <f t="shared" si="576"/>
        <v>0</v>
      </c>
      <c r="J4083" s="70">
        <f t="shared" si="577"/>
        <v>0</v>
      </c>
      <c r="K4083" s="70">
        <f t="shared" si="578"/>
        <v>0</v>
      </c>
      <c r="M4083" s="70">
        <f t="shared" si="579"/>
        <v>0</v>
      </c>
      <c r="N4083" s="70">
        <f>SUM($M$2085:M4083)/($A4083-273.15)</f>
        <v>0</v>
      </c>
      <c r="O4083" s="70">
        <f t="shared" si="580"/>
        <v>0</v>
      </c>
      <c r="P4083" s="70">
        <f t="shared" si="581"/>
        <v>0</v>
      </c>
      <c r="Q4083" s="70">
        <f t="shared" si="582"/>
        <v>0</v>
      </c>
      <c r="S4083" s="8" t="e">
        <f t="shared" si="583"/>
        <v>#DIV/0!</v>
      </c>
      <c r="U4083" s="8">
        <f t="shared" si="572"/>
        <v>36.470083093038063</v>
      </c>
      <c r="V4083" s="8">
        <f t="shared" si="584"/>
        <v>0</v>
      </c>
      <c r="W4083" s="70">
        <f>SUM($V$2085:V4083)/($A4083-273.15)</f>
        <v>0</v>
      </c>
      <c r="X4083" s="70">
        <f t="shared" si="585"/>
        <v>0</v>
      </c>
      <c r="Y4083" s="70">
        <f t="shared" si="586"/>
        <v>0</v>
      </c>
    </row>
    <row r="4084" spans="1:25" s="8" customFormat="1" x14ac:dyDescent="0.25">
      <c r="A4084" s="70">
        <f t="shared" si="587"/>
        <v>2273.15</v>
      </c>
      <c r="B4084" s="70">
        <f t="shared" si="570"/>
        <v>52.888281605141401</v>
      </c>
      <c r="C4084" s="70">
        <f t="shared" si="574"/>
        <v>38.4918119921836</v>
      </c>
      <c r="D4084" s="70">
        <f t="shared" si="571"/>
        <v>36.368425285932688</v>
      </c>
      <c r="E4084" s="70">
        <f t="shared" si="573"/>
        <v>38.4918119921836</v>
      </c>
      <c r="G4084" s="70">
        <f t="shared" si="575"/>
        <v>0</v>
      </c>
      <c r="H4084" s="70">
        <f>SUM(G$2085:$G4084)/($A4084-273.15)</f>
        <v>0</v>
      </c>
      <c r="I4084" s="70">
        <f t="shared" si="576"/>
        <v>0</v>
      </c>
      <c r="J4084" s="70">
        <f t="shared" si="577"/>
        <v>0</v>
      </c>
      <c r="K4084" s="70">
        <f t="shared" si="578"/>
        <v>0</v>
      </c>
      <c r="M4084" s="70">
        <f t="shared" si="579"/>
        <v>0</v>
      </c>
      <c r="N4084" s="70">
        <f>SUM($M$2085:M4084)/($A4084-273.15)</f>
        <v>0</v>
      </c>
      <c r="O4084" s="70">
        <f t="shared" si="580"/>
        <v>0</v>
      </c>
      <c r="P4084" s="70">
        <f t="shared" si="581"/>
        <v>0</v>
      </c>
      <c r="Q4084" s="70">
        <f t="shared" si="582"/>
        <v>0</v>
      </c>
      <c r="S4084" s="8" t="e">
        <f t="shared" si="583"/>
        <v>#DIV/0!</v>
      </c>
      <c r="U4084" s="8">
        <f t="shared" si="572"/>
        <v>36.471397848751877</v>
      </c>
      <c r="V4084" s="8">
        <f t="shared" si="584"/>
        <v>0</v>
      </c>
      <c r="W4084" s="70">
        <f>SUM($V$2085:V4084)/($A4084-273.15)</f>
        <v>0</v>
      </c>
      <c r="X4084" s="70">
        <f t="shared" si="585"/>
        <v>0</v>
      </c>
      <c r="Y4084" s="70">
        <f t="shared" si="586"/>
        <v>0</v>
      </c>
    </row>
    <row r="4085" spans="1:25" s="8" customFormat="1" x14ac:dyDescent="0.25">
      <c r="A4085" s="70">
        <f t="shared" si="587"/>
        <v>2274.15</v>
      </c>
      <c r="B4085" s="70">
        <f t="shared" si="570"/>
        <v>52.893219403550106</v>
      </c>
      <c r="C4085" s="70">
        <f t="shared" si="574"/>
        <v>38.494299913604983</v>
      </c>
      <c r="D4085" s="70">
        <f t="shared" si="571"/>
        <v>36.369616579263806</v>
      </c>
      <c r="E4085" s="70">
        <f t="shared" si="573"/>
        <v>38.494299913604983</v>
      </c>
      <c r="G4085" s="70">
        <f t="shared" si="575"/>
        <v>0</v>
      </c>
      <c r="H4085" s="70">
        <f>SUM(G$2085:$G4085)/($A4085-273.15)</f>
        <v>0</v>
      </c>
      <c r="I4085" s="70">
        <f t="shared" si="576"/>
        <v>0</v>
      </c>
      <c r="J4085" s="70">
        <f t="shared" si="577"/>
        <v>0</v>
      </c>
      <c r="K4085" s="70">
        <f t="shared" si="578"/>
        <v>0</v>
      </c>
      <c r="M4085" s="70">
        <f t="shared" si="579"/>
        <v>0</v>
      </c>
      <c r="N4085" s="70">
        <f>SUM($M$2085:M4085)/($A4085-273.15)</f>
        <v>0</v>
      </c>
      <c r="O4085" s="70">
        <f t="shared" si="580"/>
        <v>0</v>
      </c>
      <c r="P4085" s="70">
        <f t="shared" si="581"/>
        <v>0</v>
      </c>
      <c r="Q4085" s="70">
        <f t="shared" si="582"/>
        <v>0</v>
      </c>
      <c r="S4085" s="8" t="e">
        <f t="shared" si="583"/>
        <v>#DIV/0!</v>
      </c>
      <c r="U4085" s="8">
        <f t="shared" si="572"/>
        <v>36.472711728623914</v>
      </c>
      <c r="V4085" s="8">
        <f t="shared" si="584"/>
        <v>0</v>
      </c>
      <c r="W4085" s="70">
        <f>SUM($V$2085:V4085)/($A4085-273.15)</f>
        <v>0</v>
      </c>
      <c r="X4085" s="70">
        <f t="shared" si="585"/>
        <v>0</v>
      </c>
      <c r="Y4085" s="70">
        <f t="shared" si="586"/>
        <v>0</v>
      </c>
    </row>
    <row r="4086" spans="1:25" s="8" customFormat="1" x14ac:dyDescent="0.25">
      <c r="A4086" s="70">
        <f t="shared" si="587"/>
        <v>2275.15</v>
      </c>
      <c r="B4086" s="70">
        <f t="shared" si="570"/>
        <v>52.898152799625137</v>
      </c>
      <c r="C4086" s="70">
        <f t="shared" si="574"/>
        <v>38.496787000914672</v>
      </c>
      <c r="D4086" s="70">
        <f t="shared" si="571"/>
        <v>36.370806643548356</v>
      </c>
      <c r="E4086" s="70">
        <f t="shared" si="573"/>
        <v>38.496787000914672</v>
      </c>
      <c r="G4086" s="70">
        <f t="shared" si="575"/>
        <v>0</v>
      </c>
      <c r="H4086" s="70">
        <f>SUM(G$2085:$G4086)/($A4086-273.15)</f>
        <v>0</v>
      </c>
      <c r="I4086" s="70">
        <f t="shared" si="576"/>
        <v>0</v>
      </c>
      <c r="J4086" s="70">
        <f t="shared" si="577"/>
        <v>0</v>
      </c>
      <c r="K4086" s="70">
        <f t="shared" si="578"/>
        <v>0</v>
      </c>
      <c r="M4086" s="70">
        <f t="shared" si="579"/>
        <v>0</v>
      </c>
      <c r="N4086" s="70">
        <f>SUM($M$2085:M4086)/($A4086-273.15)</f>
        <v>0</v>
      </c>
      <c r="O4086" s="70">
        <f t="shared" si="580"/>
        <v>0</v>
      </c>
      <c r="P4086" s="70">
        <f t="shared" si="581"/>
        <v>0</v>
      </c>
      <c r="Q4086" s="70">
        <f t="shared" si="582"/>
        <v>0</v>
      </c>
      <c r="S4086" s="8" t="e">
        <f t="shared" si="583"/>
        <v>#DIV/0!</v>
      </c>
      <c r="U4086" s="8">
        <f t="shared" si="572"/>
        <v>36.47402473337808</v>
      </c>
      <c r="V4086" s="8">
        <f t="shared" si="584"/>
        <v>0</v>
      </c>
      <c r="W4086" s="70">
        <f>SUM($V$2085:V4086)/($A4086-273.15)</f>
        <v>0</v>
      </c>
      <c r="X4086" s="70">
        <f t="shared" si="585"/>
        <v>0</v>
      </c>
      <c r="Y4086" s="70">
        <f t="shared" si="586"/>
        <v>0</v>
      </c>
    </row>
    <row r="4087" spans="1:25" s="8" customFormat="1" x14ac:dyDescent="0.25">
      <c r="A4087" s="70">
        <f t="shared" si="587"/>
        <v>2276.15</v>
      </c>
      <c r="B4087" s="70">
        <f t="shared" si="570"/>
        <v>52.903081800468726</v>
      </c>
      <c r="C4087" s="70">
        <f t="shared" si="574"/>
        <v>38.499273254225329</v>
      </c>
      <c r="D4087" s="70">
        <f t="shared" si="571"/>
        <v>36.371995480945742</v>
      </c>
      <c r="E4087" s="70">
        <f t="shared" si="573"/>
        <v>38.499273254225329</v>
      </c>
      <c r="G4087" s="70">
        <f t="shared" si="575"/>
        <v>0</v>
      </c>
      <c r="H4087" s="70">
        <f>SUM(G$2085:$G4087)/($A4087-273.15)</f>
        <v>0</v>
      </c>
      <c r="I4087" s="70">
        <f t="shared" si="576"/>
        <v>0</v>
      </c>
      <c r="J4087" s="70">
        <f t="shared" si="577"/>
        <v>0</v>
      </c>
      <c r="K4087" s="70">
        <f t="shared" si="578"/>
        <v>0</v>
      </c>
      <c r="M4087" s="70">
        <f t="shared" si="579"/>
        <v>0</v>
      </c>
      <c r="N4087" s="70">
        <f>SUM($M$2085:M4087)/($A4087-273.15)</f>
        <v>0</v>
      </c>
      <c r="O4087" s="70">
        <f t="shared" si="580"/>
        <v>0</v>
      </c>
      <c r="P4087" s="70">
        <f t="shared" si="581"/>
        <v>0</v>
      </c>
      <c r="Q4087" s="70">
        <f t="shared" si="582"/>
        <v>0</v>
      </c>
      <c r="S4087" s="8" t="e">
        <f t="shared" si="583"/>
        <v>#DIV/0!</v>
      </c>
      <c r="U4087" s="8">
        <f t="shared" si="572"/>
        <v>36.475336863736722</v>
      </c>
      <c r="V4087" s="8">
        <f t="shared" si="584"/>
        <v>0</v>
      </c>
      <c r="W4087" s="70">
        <f>SUM($V$2085:V4087)/($A4087-273.15)</f>
        <v>0</v>
      </c>
      <c r="X4087" s="70">
        <f t="shared" si="585"/>
        <v>0</v>
      </c>
      <c r="Y4087" s="70">
        <f t="shared" si="586"/>
        <v>0</v>
      </c>
    </row>
    <row r="4088" spans="1:25" s="8" customFormat="1" x14ac:dyDescent="0.25">
      <c r="A4088" s="70">
        <f t="shared" si="587"/>
        <v>2277.15</v>
      </c>
      <c r="B4088" s="70">
        <f t="shared" si="570"/>
        <v>52.908006413167556</v>
      </c>
      <c r="C4088" s="70">
        <f t="shared" si="574"/>
        <v>38.501758673649327</v>
      </c>
      <c r="D4088" s="70">
        <f t="shared" si="571"/>
        <v>36.373183093610606</v>
      </c>
      <c r="E4088" s="70">
        <f t="shared" si="573"/>
        <v>38.501758673649327</v>
      </c>
      <c r="G4088" s="70">
        <f t="shared" si="575"/>
        <v>0</v>
      </c>
      <c r="H4088" s="70">
        <f>SUM(G$2085:$G4088)/($A4088-273.15)</f>
        <v>0</v>
      </c>
      <c r="I4088" s="70">
        <f t="shared" si="576"/>
        <v>0</v>
      </c>
      <c r="J4088" s="70">
        <f t="shared" si="577"/>
        <v>0</v>
      </c>
      <c r="K4088" s="70">
        <f t="shared" si="578"/>
        <v>0</v>
      </c>
      <c r="M4088" s="70">
        <f t="shared" si="579"/>
        <v>0</v>
      </c>
      <c r="N4088" s="70">
        <f>SUM($M$2085:M4088)/($A4088-273.15)</f>
        <v>0</v>
      </c>
      <c r="O4088" s="70">
        <f t="shared" si="580"/>
        <v>0</v>
      </c>
      <c r="P4088" s="70">
        <f t="shared" si="581"/>
        <v>0</v>
      </c>
      <c r="Q4088" s="70">
        <f t="shared" si="582"/>
        <v>0</v>
      </c>
      <c r="S4088" s="8" t="e">
        <f t="shared" si="583"/>
        <v>#DIV/0!</v>
      </c>
      <c r="U4088" s="8">
        <f t="shared" si="572"/>
        <v>36.476648120420549</v>
      </c>
      <c r="V4088" s="8">
        <f t="shared" si="584"/>
        <v>0</v>
      </c>
      <c r="W4088" s="70">
        <f>SUM($V$2085:V4088)/($A4088-273.15)</f>
        <v>0</v>
      </c>
      <c r="X4088" s="70">
        <f t="shared" si="585"/>
        <v>0</v>
      </c>
      <c r="Y4088" s="70">
        <f t="shared" si="586"/>
        <v>0</v>
      </c>
    </row>
    <row r="4089" spans="1:25" s="8" customFormat="1" x14ac:dyDescent="0.25">
      <c r="A4089" s="70">
        <f t="shared" si="587"/>
        <v>2278.15</v>
      </c>
      <c r="B4089" s="70">
        <f t="shared" si="570"/>
        <v>52.912926644792712</v>
      </c>
      <c r="C4089" s="70">
        <f t="shared" si="574"/>
        <v>38.504243259298825</v>
      </c>
      <c r="D4089" s="70">
        <f t="shared" si="571"/>
        <v>36.374369483692888</v>
      </c>
      <c r="E4089" s="70">
        <f t="shared" si="573"/>
        <v>38.504243259298825</v>
      </c>
      <c r="G4089" s="70">
        <f t="shared" si="575"/>
        <v>0</v>
      </c>
      <c r="H4089" s="70">
        <f>SUM(G$2085:$G4089)/($A4089-273.15)</f>
        <v>0</v>
      </c>
      <c r="I4089" s="70">
        <f t="shared" si="576"/>
        <v>0</v>
      </c>
      <c r="J4089" s="70">
        <f t="shared" si="577"/>
        <v>0</v>
      </c>
      <c r="K4089" s="70">
        <f t="shared" si="578"/>
        <v>0</v>
      </c>
      <c r="M4089" s="70">
        <f t="shared" si="579"/>
        <v>0</v>
      </c>
      <c r="N4089" s="70">
        <f>SUM($M$2085:M4089)/($A4089-273.15)</f>
        <v>0</v>
      </c>
      <c r="O4089" s="70">
        <f t="shared" si="580"/>
        <v>0</v>
      </c>
      <c r="P4089" s="70">
        <f t="shared" si="581"/>
        <v>0</v>
      </c>
      <c r="Q4089" s="70">
        <f t="shared" si="582"/>
        <v>0</v>
      </c>
      <c r="S4089" s="8" t="e">
        <f t="shared" si="583"/>
        <v>#DIV/0!</v>
      </c>
      <c r="U4089" s="8">
        <f t="shared" si="572"/>
        <v>36.477958504148745</v>
      </c>
      <c r="V4089" s="8">
        <f t="shared" si="584"/>
        <v>0</v>
      </c>
      <c r="W4089" s="70">
        <f>SUM($V$2085:V4089)/($A4089-273.15)</f>
        <v>0</v>
      </c>
      <c r="X4089" s="70">
        <f t="shared" si="585"/>
        <v>0</v>
      </c>
      <c r="Y4089" s="70">
        <f t="shared" si="586"/>
        <v>0</v>
      </c>
    </row>
    <row r="4090" spans="1:25" s="8" customFormat="1" x14ac:dyDescent="0.25">
      <c r="A4090" s="70">
        <f t="shared" si="587"/>
        <v>2279.15</v>
      </c>
      <c r="B4090" s="70">
        <f t="shared" si="570"/>
        <v>52.917842502399807</v>
      </c>
      <c r="C4090" s="70">
        <f t="shared" si="574"/>
        <v>38.50672701128574</v>
      </c>
      <c r="D4090" s="70">
        <f t="shared" si="571"/>
        <v>36.375554653337787</v>
      </c>
      <c r="E4090" s="70">
        <f t="shared" si="573"/>
        <v>38.50672701128574</v>
      </c>
      <c r="G4090" s="70">
        <f t="shared" si="575"/>
        <v>0</v>
      </c>
      <c r="H4090" s="70">
        <f>SUM(G$2085:$G4090)/($A4090-273.15)</f>
        <v>0</v>
      </c>
      <c r="I4090" s="70">
        <f t="shared" si="576"/>
        <v>0</v>
      </c>
      <c r="J4090" s="70">
        <f t="shared" si="577"/>
        <v>0</v>
      </c>
      <c r="K4090" s="70">
        <f t="shared" si="578"/>
        <v>0</v>
      </c>
      <c r="M4090" s="70">
        <f t="shared" si="579"/>
        <v>0</v>
      </c>
      <c r="N4090" s="70">
        <f>SUM($M$2085:M4090)/($A4090-273.15)</f>
        <v>0</v>
      </c>
      <c r="O4090" s="70">
        <f t="shared" si="580"/>
        <v>0</v>
      </c>
      <c r="P4090" s="70">
        <f t="shared" si="581"/>
        <v>0</v>
      </c>
      <c r="Q4090" s="70">
        <f t="shared" si="582"/>
        <v>0</v>
      </c>
      <c r="S4090" s="8" t="e">
        <f t="shared" si="583"/>
        <v>#DIV/0!</v>
      </c>
      <c r="U4090" s="8">
        <f t="shared" si="572"/>
        <v>36.479268015638858</v>
      </c>
      <c r="V4090" s="8">
        <f t="shared" si="584"/>
        <v>0</v>
      </c>
      <c r="W4090" s="70">
        <f>SUM($V$2085:V4090)/($A4090-273.15)</f>
        <v>0</v>
      </c>
      <c r="X4090" s="70">
        <f t="shared" si="585"/>
        <v>0</v>
      </c>
      <c r="Y4090" s="70">
        <f t="shared" si="586"/>
        <v>0</v>
      </c>
    </row>
    <row r="4091" spans="1:25" s="8" customFormat="1" x14ac:dyDescent="0.25">
      <c r="A4091" s="70">
        <f t="shared" si="587"/>
        <v>2280.15</v>
      </c>
      <c r="B4091" s="70">
        <f t="shared" si="570"/>
        <v>52.922753993028955</v>
      </c>
      <c r="C4091" s="70">
        <f t="shared" si="574"/>
        <v>38.509209929721706</v>
      </c>
      <c r="D4091" s="70">
        <f t="shared" si="571"/>
        <v>36.376738604685819</v>
      </c>
      <c r="E4091" s="70">
        <f t="shared" si="573"/>
        <v>38.509209929721706</v>
      </c>
      <c r="G4091" s="70">
        <f t="shared" si="575"/>
        <v>0</v>
      </c>
      <c r="H4091" s="70">
        <f>SUM(G$2085:$G4091)/($A4091-273.15)</f>
        <v>0</v>
      </c>
      <c r="I4091" s="70">
        <f t="shared" si="576"/>
        <v>0</v>
      </c>
      <c r="J4091" s="70">
        <f t="shared" si="577"/>
        <v>0</v>
      </c>
      <c r="K4091" s="70">
        <f t="shared" si="578"/>
        <v>0</v>
      </c>
      <c r="M4091" s="70">
        <f t="shared" si="579"/>
        <v>0</v>
      </c>
      <c r="N4091" s="70">
        <f>SUM($M$2085:M4091)/($A4091-273.15)</f>
        <v>0</v>
      </c>
      <c r="O4091" s="70">
        <f t="shared" si="580"/>
        <v>0</v>
      </c>
      <c r="P4091" s="70">
        <f t="shared" si="581"/>
        <v>0</v>
      </c>
      <c r="Q4091" s="70">
        <f t="shared" si="582"/>
        <v>0</v>
      </c>
      <c r="S4091" s="8" t="e">
        <f t="shared" si="583"/>
        <v>#DIV/0!</v>
      </c>
      <c r="U4091" s="8">
        <f t="shared" si="572"/>
        <v>36.480576655606896</v>
      </c>
      <c r="V4091" s="8">
        <f t="shared" si="584"/>
        <v>0</v>
      </c>
      <c r="W4091" s="70">
        <f>SUM($V$2085:V4091)/($A4091-273.15)</f>
        <v>0</v>
      </c>
      <c r="X4091" s="70">
        <f t="shared" si="585"/>
        <v>0</v>
      </c>
      <c r="Y4091" s="70">
        <f t="shared" si="586"/>
        <v>0</v>
      </c>
    </row>
    <row r="4092" spans="1:25" s="8" customFormat="1" x14ac:dyDescent="0.25">
      <c r="A4092" s="70">
        <f t="shared" si="587"/>
        <v>2281.15</v>
      </c>
      <c r="B4092" s="70">
        <f t="shared" si="570"/>
        <v>52.92766112370488</v>
      </c>
      <c r="C4092" s="70">
        <f t="shared" si="574"/>
        <v>38.511692014718143</v>
      </c>
      <c r="D4092" s="70">
        <f t="shared" si="571"/>
        <v>36.377921339872799</v>
      </c>
      <c r="E4092" s="70">
        <f t="shared" si="573"/>
        <v>38.511692014718143</v>
      </c>
      <c r="G4092" s="70">
        <f t="shared" si="575"/>
        <v>0</v>
      </c>
      <c r="H4092" s="70">
        <f>SUM(G$2085:$G4092)/($A4092-273.15)</f>
        <v>0</v>
      </c>
      <c r="I4092" s="70">
        <f t="shared" si="576"/>
        <v>0</v>
      </c>
      <c r="J4092" s="70">
        <f t="shared" si="577"/>
        <v>0</v>
      </c>
      <c r="K4092" s="70">
        <f t="shared" si="578"/>
        <v>0</v>
      </c>
      <c r="M4092" s="70">
        <f t="shared" si="579"/>
        <v>0</v>
      </c>
      <c r="N4092" s="70">
        <f>SUM($M$2085:M4092)/($A4092-273.15)</f>
        <v>0</v>
      </c>
      <c r="O4092" s="70">
        <f t="shared" si="580"/>
        <v>0</v>
      </c>
      <c r="P4092" s="70">
        <f t="shared" si="581"/>
        <v>0</v>
      </c>
      <c r="Q4092" s="70">
        <f t="shared" si="582"/>
        <v>0</v>
      </c>
      <c r="S4092" s="8" t="e">
        <f t="shared" si="583"/>
        <v>#DIV/0!</v>
      </c>
      <c r="U4092" s="8">
        <f t="shared" si="572"/>
        <v>36.481884424767301</v>
      </c>
      <c r="V4092" s="8">
        <f t="shared" si="584"/>
        <v>0</v>
      </c>
      <c r="W4092" s="70">
        <f>SUM($V$2085:V4092)/($A4092-273.15)</f>
        <v>0</v>
      </c>
      <c r="X4092" s="70">
        <f t="shared" si="585"/>
        <v>0</v>
      </c>
      <c r="Y4092" s="70">
        <f t="shared" si="586"/>
        <v>0</v>
      </c>
    </row>
    <row r="4093" spans="1:25" s="8" customFormat="1" x14ac:dyDescent="0.25">
      <c r="A4093" s="70">
        <f t="shared" si="587"/>
        <v>2282.15</v>
      </c>
      <c r="B4093" s="70">
        <f t="shared" si="570"/>
        <v>52.932563901436872</v>
      </c>
      <c r="C4093" s="70">
        <f t="shared" si="574"/>
        <v>38.514173266386216</v>
      </c>
      <c r="D4093" s="70">
        <f t="shared" si="571"/>
        <v>36.379102861029864</v>
      </c>
      <c r="E4093" s="70">
        <f t="shared" si="573"/>
        <v>38.514173266386216</v>
      </c>
      <c r="G4093" s="70">
        <f t="shared" si="575"/>
        <v>0</v>
      </c>
      <c r="H4093" s="70">
        <f>SUM(G$2085:$G4093)/($A4093-273.15)</f>
        <v>0</v>
      </c>
      <c r="I4093" s="70">
        <f t="shared" si="576"/>
        <v>0</v>
      </c>
      <c r="J4093" s="70">
        <f t="shared" si="577"/>
        <v>0</v>
      </c>
      <c r="K4093" s="70">
        <f t="shared" si="578"/>
        <v>0</v>
      </c>
      <c r="M4093" s="70">
        <f t="shared" si="579"/>
        <v>0</v>
      </c>
      <c r="N4093" s="70">
        <f>SUM($M$2085:M4093)/($A4093-273.15)</f>
        <v>0</v>
      </c>
      <c r="O4093" s="70">
        <f t="shared" si="580"/>
        <v>0</v>
      </c>
      <c r="P4093" s="70">
        <f t="shared" si="581"/>
        <v>0</v>
      </c>
      <c r="Q4093" s="70">
        <f t="shared" si="582"/>
        <v>0</v>
      </c>
      <c r="S4093" s="8" t="e">
        <f t="shared" si="583"/>
        <v>#DIV/0!</v>
      </c>
      <c r="U4093" s="8">
        <f t="shared" si="572"/>
        <v>36.483191323832941</v>
      </c>
      <c r="V4093" s="8">
        <f t="shared" si="584"/>
        <v>0</v>
      </c>
      <c r="W4093" s="70">
        <f>SUM($V$2085:V4093)/($A4093-273.15)</f>
        <v>0</v>
      </c>
      <c r="X4093" s="70">
        <f t="shared" si="585"/>
        <v>0</v>
      </c>
      <c r="Y4093" s="70">
        <f t="shared" si="586"/>
        <v>0</v>
      </c>
    </row>
    <row r="4094" spans="1:25" s="8" customFormat="1" x14ac:dyDescent="0.25">
      <c r="A4094" s="70">
        <f t="shared" si="587"/>
        <v>2283.15</v>
      </c>
      <c r="B4094" s="70">
        <f t="shared" si="570"/>
        <v>52.93746233321891</v>
      </c>
      <c r="C4094" s="70">
        <f t="shared" si="574"/>
        <v>38.516653684836868</v>
      </c>
      <c r="D4094" s="70">
        <f t="shared" si="571"/>
        <v>36.380283170283491</v>
      </c>
      <c r="E4094" s="70">
        <f t="shared" si="573"/>
        <v>38.516653684836868</v>
      </c>
      <c r="G4094" s="70">
        <f t="shared" si="575"/>
        <v>0</v>
      </c>
      <c r="H4094" s="70">
        <f>SUM(G$2085:$G4094)/($A4094-273.15)</f>
        <v>0</v>
      </c>
      <c r="I4094" s="70">
        <f t="shared" si="576"/>
        <v>0</v>
      </c>
      <c r="J4094" s="70">
        <f t="shared" si="577"/>
        <v>0</v>
      </c>
      <c r="K4094" s="70">
        <f t="shared" si="578"/>
        <v>0</v>
      </c>
      <c r="M4094" s="70">
        <f t="shared" si="579"/>
        <v>0</v>
      </c>
      <c r="N4094" s="70">
        <f>SUM($M$2085:M4094)/($A4094-273.15)</f>
        <v>0</v>
      </c>
      <c r="O4094" s="70">
        <f t="shared" si="580"/>
        <v>0</v>
      </c>
      <c r="P4094" s="70">
        <f t="shared" si="581"/>
        <v>0</v>
      </c>
      <c r="Q4094" s="70">
        <f t="shared" si="582"/>
        <v>0</v>
      </c>
      <c r="S4094" s="8" t="e">
        <f t="shared" si="583"/>
        <v>#DIV/0!</v>
      </c>
      <c r="U4094" s="8">
        <f t="shared" si="572"/>
        <v>36.48449735351511</v>
      </c>
      <c r="V4094" s="8">
        <f t="shared" si="584"/>
        <v>0</v>
      </c>
      <c r="W4094" s="70">
        <f>SUM($V$2085:V4094)/($A4094-273.15)</f>
        <v>0</v>
      </c>
      <c r="X4094" s="70">
        <f t="shared" si="585"/>
        <v>0</v>
      </c>
      <c r="Y4094" s="70">
        <f t="shared" si="586"/>
        <v>0</v>
      </c>
    </row>
    <row r="4095" spans="1:25" s="8" customFormat="1" x14ac:dyDescent="0.25">
      <c r="A4095" s="70">
        <f t="shared" si="587"/>
        <v>2284.15</v>
      </c>
      <c r="B4095" s="70">
        <f t="shared" si="570"/>
        <v>52.942356426029654</v>
      </c>
      <c r="C4095" s="70">
        <f t="shared" si="574"/>
        <v>38.51913327018076</v>
      </c>
      <c r="D4095" s="70">
        <f t="shared" si="571"/>
        <v>36.381462269755488</v>
      </c>
      <c r="E4095" s="70">
        <f t="shared" si="573"/>
        <v>38.51913327018076</v>
      </c>
      <c r="G4095" s="70">
        <f t="shared" si="575"/>
        <v>0</v>
      </c>
      <c r="H4095" s="70">
        <f>SUM(G$2085:$G4095)/($A4095-273.15)</f>
        <v>0</v>
      </c>
      <c r="I4095" s="70">
        <f t="shared" si="576"/>
        <v>0</v>
      </c>
      <c r="J4095" s="70">
        <f t="shared" si="577"/>
        <v>0</v>
      </c>
      <c r="K4095" s="70">
        <f t="shared" si="578"/>
        <v>0</v>
      </c>
      <c r="M4095" s="70">
        <f t="shared" si="579"/>
        <v>0</v>
      </c>
      <c r="N4095" s="70">
        <f>SUM($M$2085:M4095)/($A4095-273.15)</f>
        <v>0</v>
      </c>
      <c r="O4095" s="70">
        <f t="shared" si="580"/>
        <v>0</v>
      </c>
      <c r="P4095" s="70">
        <f t="shared" si="581"/>
        <v>0</v>
      </c>
      <c r="Q4095" s="70">
        <f t="shared" si="582"/>
        <v>0</v>
      </c>
      <c r="S4095" s="8" t="e">
        <f t="shared" si="583"/>
        <v>#DIV/0!</v>
      </c>
      <c r="U4095" s="8">
        <f t="shared" si="572"/>
        <v>36.485802514523584</v>
      </c>
      <c r="V4095" s="8">
        <f t="shared" si="584"/>
        <v>0</v>
      </c>
      <c r="W4095" s="70">
        <f>SUM($V$2085:V4095)/($A4095-273.15)</f>
        <v>0</v>
      </c>
      <c r="X4095" s="70">
        <f t="shared" si="585"/>
        <v>0</v>
      </c>
      <c r="Y4095" s="70">
        <f t="shared" si="586"/>
        <v>0</v>
      </c>
    </row>
    <row r="4096" spans="1:25" s="8" customFormat="1" x14ac:dyDescent="0.25">
      <c r="A4096" s="70">
        <f t="shared" si="587"/>
        <v>2285.15</v>
      </c>
      <c r="B4096" s="70">
        <f t="shared" si="570"/>
        <v>52.947246186832501</v>
      </c>
      <c r="C4096" s="70">
        <f t="shared" si="574"/>
        <v>38.521612022528338</v>
      </c>
      <c r="D4096" s="70">
        <f t="shared" si="571"/>
        <v>36.382640161563046</v>
      </c>
      <c r="E4096" s="70">
        <f t="shared" si="573"/>
        <v>38.521612022528338</v>
      </c>
      <c r="G4096" s="70">
        <f t="shared" si="575"/>
        <v>0</v>
      </c>
      <c r="H4096" s="70">
        <f>SUM(G$2085:$G4096)/($A4096-273.15)</f>
        <v>0</v>
      </c>
      <c r="I4096" s="70">
        <f t="shared" si="576"/>
        <v>0</v>
      </c>
      <c r="J4096" s="70">
        <f t="shared" si="577"/>
        <v>0</v>
      </c>
      <c r="K4096" s="70">
        <f t="shared" si="578"/>
        <v>0</v>
      </c>
      <c r="M4096" s="70">
        <f t="shared" si="579"/>
        <v>0</v>
      </c>
      <c r="N4096" s="70">
        <f>SUM($M$2085:M4096)/($A4096-273.15)</f>
        <v>0</v>
      </c>
      <c r="O4096" s="70">
        <f t="shared" si="580"/>
        <v>0</v>
      </c>
      <c r="P4096" s="70">
        <f t="shared" si="581"/>
        <v>0</v>
      </c>
      <c r="Q4096" s="70">
        <f t="shared" si="582"/>
        <v>0</v>
      </c>
      <c r="S4096" s="8" t="e">
        <f t="shared" si="583"/>
        <v>#DIV/0!</v>
      </c>
      <c r="U4096" s="8">
        <f t="shared" si="572"/>
        <v>36.487106807566541</v>
      </c>
      <c r="V4096" s="8">
        <f t="shared" si="584"/>
        <v>0</v>
      </c>
      <c r="W4096" s="70">
        <f>SUM($V$2085:V4096)/($A4096-273.15)</f>
        <v>0</v>
      </c>
      <c r="X4096" s="70">
        <f t="shared" si="585"/>
        <v>0</v>
      </c>
      <c r="Y4096" s="70">
        <f t="shared" si="586"/>
        <v>0</v>
      </c>
    </row>
    <row r="4097" spans="1:25" s="8" customFormat="1" x14ac:dyDescent="0.25">
      <c r="A4097" s="70">
        <f t="shared" si="587"/>
        <v>2286.15</v>
      </c>
      <c r="B4097" s="70">
        <f t="shared" si="570"/>
        <v>52.952131622575621</v>
      </c>
      <c r="C4097" s="70">
        <f t="shared" si="574"/>
        <v>38.5240899419898</v>
      </c>
      <c r="D4097" s="70">
        <f t="shared" si="571"/>
        <v>36.3838168478187</v>
      </c>
      <c r="E4097" s="70">
        <f t="shared" si="573"/>
        <v>38.5240899419898</v>
      </c>
      <c r="G4097" s="70">
        <f t="shared" si="575"/>
        <v>0</v>
      </c>
      <c r="H4097" s="70">
        <f>SUM(G$2085:$G4097)/($A4097-273.15)</f>
        <v>0</v>
      </c>
      <c r="I4097" s="70">
        <f t="shared" si="576"/>
        <v>0</v>
      </c>
      <c r="J4097" s="70">
        <f t="shared" si="577"/>
        <v>0</v>
      </c>
      <c r="K4097" s="70">
        <f t="shared" si="578"/>
        <v>0</v>
      </c>
      <c r="M4097" s="70">
        <f t="shared" si="579"/>
        <v>0</v>
      </c>
      <c r="N4097" s="70">
        <f>SUM($M$2085:M4097)/($A4097-273.15)</f>
        <v>0</v>
      </c>
      <c r="O4097" s="70">
        <f t="shared" si="580"/>
        <v>0</v>
      </c>
      <c r="P4097" s="70">
        <f t="shared" si="581"/>
        <v>0</v>
      </c>
      <c r="Q4097" s="70">
        <f t="shared" si="582"/>
        <v>0</v>
      </c>
      <c r="S4097" s="8" t="e">
        <f t="shared" si="583"/>
        <v>#DIV/0!</v>
      </c>
      <c r="U4097" s="8">
        <f t="shared" si="572"/>
        <v>36.488410233350642</v>
      </c>
      <c r="V4097" s="8">
        <f t="shared" si="584"/>
        <v>0</v>
      </c>
      <c r="W4097" s="70">
        <f>SUM($V$2085:V4097)/($A4097-273.15)</f>
        <v>0</v>
      </c>
      <c r="X4097" s="70">
        <f t="shared" si="585"/>
        <v>0</v>
      </c>
      <c r="Y4097" s="70">
        <f t="shared" si="586"/>
        <v>0</v>
      </c>
    </row>
    <row r="4098" spans="1:25" s="8" customFormat="1" x14ac:dyDescent="0.25">
      <c r="A4098" s="70">
        <f t="shared" si="587"/>
        <v>2287.15</v>
      </c>
      <c r="B4098" s="70">
        <f t="shared" si="570"/>
        <v>52.957012740191992</v>
      </c>
      <c r="C4098" s="70">
        <f t="shared" si="574"/>
        <v>38.52656702867511</v>
      </c>
      <c r="D4098" s="70">
        <f t="shared" si="571"/>
        <v>36.384992330630389</v>
      </c>
      <c r="E4098" s="70">
        <f t="shared" si="573"/>
        <v>38.52656702867511</v>
      </c>
      <c r="G4098" s="70">
        <f t="shared" si="575"/>
        <v>0</v>
      </c>
      <c r="H4098" s="70">
        <f>SUM(G$2085:$G4098)/($A4098-273.15)</f>
        <v>0</v>
      </c>
      <c r="I4098" s="70">
        <f t="shared" si="576"/>
        <v>0</v>
      </c>
      <c r="J4098" s="70">
        <f t="shared" si="577"/>
        <v>0</v>
      </c>
      <c r="K4098" s="70">
        <f t="shared" si="578"/>
        <v>0</v>
      </c>
      <c r="M4098" s="70">
        <f t="shared" si="579"/>
        <v>0</v>
      </c>
      <c r="N4098" s="70">
        <f>SUM($M$2085:M4098)/($A4098-273.15)</f>
        <v>0</v>
      </c>
      <c r="O4098" s="70">
        <f t="shared" si="580"/>
        <v>0</v>
      </c>
      <c r="P4098" s="70">
        <f t="shared" si="581"/>
        <v>0</v>
      </c>
      <c r="Q4098" s="70">
        <f t="shared" si="582"/>
        <v>0</v>
      </c>
      <c r="S4098" s="8" t="e">
        <f t="shared" si="583"/>
        <v>#DIV/0!</v>
      </c>
      <c r="U4098" s="8">
        <f t="shared" si="572"/>
        <v>36.489712792580988</v>
      </c>
      <c r="V4098" s="8">
        <f t="shared" si="584"/>
        <v>0</v>
      </c>
      <c r="W4098" s="70">
        <f>SUM($V$2085:V4098)/($A4098-273.15)</f>
        <v>0</v>
      </c>
      <c r="X4098" s="70">
        <f t="shared" si="585"/>
        <v>0</v>
      </c>
      <c r="Y4098" s="70">
        <f t="shared" si="586"/>
        <v>0</v>
      </c>
    </row>
    <row r="4099" spans="1:25" s="8" customFormat="1" x14ac:dyDescent="0.25">
      <c r="A4099" s="70">
        <f t="shared" si="587"/>
        <v>2288.15</v>
      </c>
      <c r="B4099" s="70">
        <f t="shared" si="570"/>
        <v>52.961889546599458</v>
      </c>
      <c r="C4099" s="70">
        <f t="shared" si="574"/>
        <v>38.529043282693976</v>
      </c>
      <c r="D4099" s="70">
        <f t="shared" si="571"/>
        <v>36.386166612101441</v>
      </c>
      <c r="E4099" s="70">
        <f t="shared" si="573"/>
        <v>38.529043282693976</v>
      </c>
      <c r="G4099" s="70">
        <f t="shared" si="575"/>
        <v>0</v>
      </c>
      <c r="H4099" s="70">
        <f>SUM(G$2085:$G4099)/($A4099-273.15)</f>
        <v>0</v>
      </c>
      <c r="I4099" s="70">
        <f t="shared" si="576"/>
        <v>0</v>
      </c>
      <c r="J4099" s="70">
        <f t="shared" si="577"/>
        <v>0</v>
      </c>
      <c r="K4099" s="70">
        <f t="shared" si="578"/>
        <v>0</v>
      </c>
      <c r="M4099" s="70">
        <f t="shared" si="579"/>
        <v>0</v>
      </c>
      <c r="N4099" s="70">
        <f>SUM($M$2085:M4099)/($A4099-273.15)</f>
        <v>0</v>
      </c>
      <c r="O4099" s="70">
        <f t="shared" si="580"/>
        <v>0</v>
      </c>
      <c r="P4099" s="70">
        <f t="shared" si="581"/>
        <v>0</v>
      </c>
      <c r="Q4099" s="70">
        <f t="shared" si="582"/>
        <v>0</v>
      </c>
      <c r="S4099" s="8" t="e">
        <f t="shared" si="583"/>
        <v>#DIV/0!</v>
      </c>
      <c r="U4099" s="8">
        <f t="shared" si="572"/>
        <v>36.491014485961138</v>
      </c>
      <c r="V4099" s="8">
        <f t="shared" si="584"/>
        <v>0</v>
      </c>
      <c r="W4099" s="70">
        <f>SUM($V$2085:V4099)/($A4099-273.15)</f>
        <v>0</v>
      </c>
      <c r="X4099" s="70">
        <f t="shared" si="585"/>
        <v>0</v>
      </c>
      <c r="Y4099" s="70">
        <f t="shared" si="586"/>
        <v>0</v>
      </c>
    </row>
    <row r="4100" spans="1:25" s="8" customFormat="1" x14ac:dyDescent="0.25">
      <c r="A4100" s="70">
        <f t="shared" si="587"/>
        <v>2289.15</v>
      </c>
      <c r="B4100" s="70">
        <f t="shared" si="570"/>
        <v>52.966762048700737</v>
      </c>
      <c r="C4100" s="70">
        <f t="shared" si="574"/>
        <v>38.531518704155879</v>
      </c>
      <c r="D4100" s="70">
        <f t="shared" si="571"/>
        <v>36.387339694330578</v>
      </c>
      <c r="E4100" s="70">
        <f t="shared" si="573"/>
        <v>38.531518704155879</v>
      </c>
      <c r="G4100" s="70">
        <f t="shared" si="575"/>
        <v>0</v>
      </c>
      <c r="H4100" s="70">
        <f>SUM(G$2085:$G4100)/($A4100-273.15)</f>
        <v>0</v>
      </c>
      <c r="I4100" s="70">
        <f t="shared" si="576"/>
        <v>0</v>
      </c>
      <c r="J4100" s="70">
        <f t="shared" si="577"/>
        <v>0</v>
      </c>
      <c r="K4100" s="70">
        <f t="shared" si="578"/>
        <v>0</v>
      </c>
      <c r="M4100" s="70">
        <f t="shared" si="579"/>
        <v>0</v>
      </c>
      <c r="N4100" s="70">
        <f>SUM($M$2085:M4100)/($A4100-273.15)</f>
        <v>0</v>
      </c>
      <c r="O4100" s="70">
        <f t="shared" si="580"/>
        <v>0</v>
      </c>
      <c r="P4100" s="70">
        <f t="shared" si="581"/>
        <v>0</v>
      </c>
      <c r="Q4100" s="70">
        <f t="shared" si="582"/>
        <v>0</v>
      </c>
      <c r="S4100" s="8" t="e">
        <f t="shared" si="583"/>
        <v>#DIV/0!</v>
      </c>
      <c r="U4100" s="8">
        <f t="shared" si="572"/>
        <v>36.492315314193135</v>
      </c>
      <c r="V4100" s="8">
        <f t="shared" si="584"/>
        <v>0</v>
      </c>
      <c r="W4100" s="70">
        <f>SUM($V$2085:V4100)/($A4100-273.15)</f>
        <v>0</v>
      </c>
      <c r="X4100" s="70">
        <f t="shared" si="585"/>
        <v>0</v>
      </c>
      <c r="Y4100" s="70">
        <f t="shared" si="586"/>
        <v>0</v>
      </c>
    </row>
    <row r="4101" spans="1:25" s="8" customFormat="1" x14ac:dyDescent="0.25">
      <c r="A4101" s="70">
        <f t="shared" si="587"/>
        <v>2290.15</v>
      </c>
      <c r="B4101" s="70">
        <f t="shared" si="570"/>
        <v>52.971630253383502</v>
      </c>
      <c r="C4101" s="70">
        <f t="shared" si="574"/>
        <v>38.533993293170063</v>
      </c>
      <c r="D4101" s="70">
        <f t="shared" si="571"/>
        <v>36.388511579411954</v>
      </c>
      <c r="E4101" s="70">
        <f t="shared" si="573"/>
        <v>38.533993293170063</v>
      </c>
      <c r="G4101" s="70">
        <f t="shared" si="575"/>
        <v>0</v>
      </c>
      <c r="H4101" s="70">
        <f>SUM(G$2085:$G4101)/($A4101-273.15)</f>
        <v>0</v>
      </c>
      <c r="I4101" s="70">
        <f t="shared" si="576"/>
        <v>0</v>
      </c>
      <c r="J4101" s="70">
        <f t="shared" si="577"/>
        <v>0</v>
      </c>
      <c r="K4101" s="70">
        <f t="shared" si="578"/>
        <v>0</v>
      </c>
      <c r="M4101" s="70">
        <f t="shared" si="579"/>
        <v>0</v>
      </c>
      <c r="N4101" s="70">
        <f>SUM($M$2085:M4101)/($A4101-273.15)</f>
        <v>0</v>
      </c>
      <c r="O4101" s="70">
        <f t="shared" si="580"/>
        <v>0</v>
      </c>
      <c r="P4101" s="70">
        <f t="shared" si="581"/>
        <v>0</v>
      </c>
      <c r="Q4101" s="70">
        <f t="shared" si="582"/>
        <v>0</v>
      </c>
      <c r="S4101" s="8" t="e">
        <f t="shared" si="583"/>
        <v>#DIV/0!</v>
      </c>
      <c r="U4101" s="8">
        <f t="shared" si="572"/>
        <v>36.493615277977483</v>
      </c>
      <c r="V4101" s="8">
        <f t="shared" si="584"/>
        <v>0</v>
      </c>
      <c r="W4101" s="70">
        <f>SUM($V$2085:V4101)/($A4101-273.15)</f>
        <v>0</v>
      </c>
      <c r="X4101" s="70">
        <f t="shared" si="585"/>
        <v>0</v>
      </c>
      <c r="Y4101" s="70">
        <f t="shared" si="586"/>
        <v>0</v>
      </c>
    </row>
    <row r="4102" spans="1:25" s="8" customFormat="1" x14ac:dyDescent="0.25">
      <c r="A4102" s="70">
        <f t="shared" si="587"/>
        <v>2291.15</v>
      </c>
      <c r="B4102" s="70">
        <f t="shared" si="570"/>
        <v>52.976494167520372</v>
      </c>
      <c r="C4102" s="70">
        <f t="shared" si="574"/>
        <v>38.536467049845527</v>
      </c>
      <c r="D4102" s="70">
        <f t="shared" si="571"/>
        <v>36.389682269435163</v>
      </c>
      <c r="E4102" s="70">
        <f t="shared" si="573"/>
        <v>38.536467049845527</v>
      </c>
      <c r="G4102" s="70">
        <f t="shared" si="575"/>
        <v>0</v>
      </c>
      <c r="H4102" s="70">
        <f>SUM(G$2085:$G4102)/($A4102-273.15)</f>
        <v>0</v>
      </c>
      <c r="I4102" s="70">
        <f t="shared" si="576"/>
        <v>0</v>
      </c>
      <c r="J4102" s="70">
        <f t="shared" si="577"/>
        <v>0</v>
      </c>
      <c r="K4102" s="70">
        <f t="shared" si="578"/>
        <v>0</v>
      </c>
      <c r="M4102" s="70">
        <f t="shared" si="579"/>
        <v>0</v>
      </c>
      <c r="N4102" s="70">
        <f>SUM($M$2085:M4102)/($A4102-273.15)</f>
        <v>0</v>
      </c>
      <c r="O4102" s="70">
        <f t="shared" si="580"/>
        <v>0</v>
      </c>
      <c r="P4102" s="70">
        <f t="shared" si="581"/>
        <v>0</v>
      </c>
      <c r="Q4102" s="70">
        <f t="shared" si="582"/>
        <v>0</v>
      </c>
      <c r="S4102" s="8" t="e">
        <f t="shared" si="583"/>
        <v>#DIV/0!</v>
      </c>
      <c r="U4102" s="8">
        <f t="shared" si="572"/>
        <v>36.494914378013121</v>
      </c>
      <c r="V4102" s="8">
        <f t="shared" si="584"/>
        <v>0</v>
      </c>
      <c r="W4102" s="70">
        <f>SUM($V$2085:V4102)/($A4102-273.15)</f>
        <v>0</v>
      </c>
      <c r="X4102" s="70">
        <f t="shared" si="585"/>
        <v>0</v>
      </c>
      <c r="Y4102" s="70">
        <f t="shared" si="586"/>
        <v>0</v>
      </c>
    </row>
    <row r="4103" spans="1:25" s="8" customFormat="1" x14ac:dyDescent="0.25">
      <c r="A4103" s="70">
        <f t="shared" si="587"/>
        <v>2292.15</v>
      </c>
      <c r="B4103" s="70">
        <f t="shared" si="570"/>
        <v>52.981353797969014</v>
      </c>
      <c r="C4103" s="70">
        <f t="shared" si="574"/>
        <v>38.538939974291033</v>
      </c>
      <c r="D4103" s="70">
        <f t="shared" si="571"/>
        <v>36.390851766485213</v>
      </c>
      <c r="E4103" s="70">
        <f t="shared" si="573"/>
        <v>38.538939974291033</v>
      </c>
      <c r="G4103" s="70">
        <f t="shared" si="575"/>
        <v>0</v>
      </c>
      <c r="H4103" s="70">
        <f>SUM(G$2085:$G4103)/($A4103-273.15)</f>
        <v>0</v>
      </c>
      <c r="I4103" s="70">
        <f t="shared" si="576"/>
        <v>0</v>
      </c>
      <c r="J4103" s="70">
        <f t="shared" si="577"/>
        <v>0</v>
      </c>
      <c r="K4103" s="70">
        <f t="shared" si="578"/>
        <v>0</v>
      </c>
      <c r="M4103" s="70">
        <f t="shared" si="579"/>
        <v>0</v>
      </c>
      <c r="N4103" s="70">
        <f>SUM($M$2085:M4103)/($A4103-273.15)</f>
        <v>0</v>
      </c>
      <c r="O4103" s="70">
        <f t="shared" si="580"/>
        <v>0</v>
      </c>
      <c r="P4103" s="70">
        <f t="shared" si="581"/>
        <v>0</v>
      </c>
      <c r="Q4103" s="70">
        <f t="shared" si="582"/>
        <v>0</v>
      </c>
      <c r="S4103" s="8" t="e">
        <f t="shared" si="583"/>
        <v>#DIV/0!</v>
      </c>
      <c r="U4103" s="8">
        <f t="shared" si="572"/>
        <v>36.496212614997511</v>
      </c>
      <c r="V4103" s="8">
        <f t="shared" si="584"/>
        <v>0</v>
      </c>
      <c r="W4103" s="70">
        <f>SUM($V$2085:V4103)/($A4103-273.15)</f>
        <v>0</v>
      </c>
      <c r="X4103" s="70">
        <f t="shared" si="585"/>
        <v>0</v>
      </c>
      <c r="Y4103" s="70">
        <f t="shared" si="586"/>
        <v>0</v>
      </c>
    </row>
    <row r="4104" spans="1:25" s="8" customFormat="1" x14ac:dyDescent="0.25">
      <c r="A4104" s="70">
        <f t="shared" si="587"/>
        <v>2293.15</v>
      </c>
      <c r="B4104" s="70">
        <f t="shared" si="570"/>
        <v>52.986209151572112</v>
      </c>
      <c r="C4104" s="70">
        <f t="shared" si="574"/>
        <v>38.541412066615102</v>
      </c>
      <c r="D4104" s="70">
        <f t="shared" si="571"/>
        <v>36.392020072642595</v>
      </c>
      <c r="E4104" s="70">
        <f t="shared" si="573"/>
        <v>38.541412066615102</v>
      </c>
      <c r="G4104" s="70">
        <f t="shared" si="575"/>
        <v>0</v>
      </c>
      <c r="H4104" s="70">
        <f>SUM(G$2085:$G4104)/($A4104-273.15)</f>
        <v>0</v>
      </c>
      <c r="I4104" s="70">
        <f t="shared" si="576"/>
        <v>0</v>
      </c>
      <c r="J4104" s="70">
        <f t="shared" si="577"/>
        <v>0</v>
      </c>
      <c r="K4104" s="70">
        <f t="shared" si="578"/>
        <v>0</v>
      </c>
      <c r="M4104" s="70">
        <f t="shared" si="579"/>
        <v>0</v>
      </c>
      <c r="N4104" s="70">
        <f>SUM($M$2085:M4104)/($A4104-273.15)</f>
        <v>0</v>
      </c>
      <c r="O4104" s="70">
        <f t="shared" si="580"/>
        <v>0</v>
      </c>
      <c r="P4104" s="70">
        <f t="shared" si="581"/>
        <v>0</v>
      </c>
      <c r="Q4104" s="70">
        <f t="shared" si="582"/>
        <v>0</v>
      </c>
      <c r="S4104" s="8" t="e">
        <f t="shared" si="583"/>
        <v>#DIV/0!</v>
      </c>
      <c r="U4104" s="8">
        <f t="shared" si="572"/>
        <v>36.497509989626586</v>
      </c>
      <c r="V4104" s="8">
        <f t="shared" si="584"/>
        <v>0</v>
      </c>
      <c r="W4104" s="70">
        <f>SUM($V$2085:V4104)/($A4104-273.15)</f>
        <v>0</v>
      </c>
      <c r="X4104" s="70">
        <f t="shared" si="585"/>
        <v>0</v>
      </c>
      <c r="Y4104" s="70">
        <f t="shared" si="586"/>
        <v>0</v>
      </c>
    </row>
    <row r="4105" spans="1:25" s="8" customFormat="1" x14ac:dyDescent="0.25">
      <c r="A4105" s="70">
        <f t="shared" si="587"/>
        <v>2294.15</v>
      </c>
      <c r="B4105" s="70">
        <f t="shared" si="570"/>
        <v>52.991060235157448</v>
      </c>
      <c r="C4105" s="70">
        <f t="shared" si="574"/>
        <v>38.543883326926014</v>
      </c>
      <c r="D4105" s="70">
        <f t="shared" si="571"/>
        <v>36.393187189983244</v>
      </c>
      <c r="E4105" s="70">
        <f t="shared" si="573"/>
        <v>38.543883326926014</v>
      </c>
      <c r="G4105" s="70">
        <f t="shared" si="575"/>
        <v>0</v>
      </c>
      <c r="H4105" s="70">
        <f>SUM(G$2085:$G4105)/($A4105-273.15)</f>
        <v>0</v>
      </c>
      <c r="I4105" s="70">
        <f t="shared" si="576"/>
        <v>0</v>
      </c>
      <c r="J4105" s="70">
        <f t="shared" si="577"/>
        <v>0</v>
      </c>
      <c r="K4105" s="70">
        <f t="shared" si="578"/>
        <v>0</v>
      </c>
      <c r="M4105" s="70">
        <f t="shared" si="579"/>
        <v>0</v>
      </c>
      <c r="N4105" s="70">
        <f>SUM($M$2085:M4105)/($A4105-273.15)</f>
        <v>0</v>
      </c>
      <c r="O4105" s="70">
        <f t="shared" si="580"/>
        <v>0</v>
      </c>
      <c r="P4105" s="70">
        <f t="shared" si="581"/>
        <v>0</v>
      </c>
      <c r="Q4105" s="70">
        <f t="shared" si="582"/>
        <v>0</v>
      </c>
      <c r="S4105" s="8" t="e">
        <f t="shared" si="583"/>
        <v>#DIV/0!</v>
      </c>
      <c r="U4105" s="8">
        <f t="shared" si="572"/>
        <v>36.498806502594732</v>
      </c>
      <c r="V4105" s="8">
        <f t="shared" si="584"/>
        <v>0</v>
      </c>
      <c r="W4105" s="70">
        <f>SUM($V$2085:V4105)/($A4105-273.15)</f>
        <v>0</v>
      </c>
      <c r="X4105" s="70">
        <f t="shared" si="585"/>
        <v>0</v>
      </c>
      <c r="Y4105" s="70">
        <f t="shared" si="586"/>
        <v>0</v>
      </c>
    </row>
    <row r="4106" spans="1:25" s="8" customFormat="1" x14ac:dyDescent="0.25">
      <c r="A4106" s="70">
        <f t="shared" si="587"/>
        <v>2295.15</v>
      </c>
      <c r="B4106" s="70">
        <f t="shared" si="570"/>
        <v>52.995907055537955</v>
      </c>
      <c r="C4106" s="70">
        <f t="shared" si="574"/>
        <v>38.546353755331843</v>
      </c>
      <c r="D4106" s="70">
        <f t="shared" si="571"/>
        <v>36.3943531205786</v>
      </c>
      <c r="E4106" s="70">
        <f t="shared" si="573"/>
        <v>38.546353755331843</v>
      </c>
      <c r="G4106" s="70">
        <f t="shared" si="575"/>
        <v>0</v>
      </c>
      <c r="H4106" s="70">
        <f>SUM(G$2085:$G4106)/($A4106-273.15)</f>
        <v>0</v>
      </c>
      <c r="I4106" s="70">
        <f t="shared" si="576"/>
        <v>0</v>
      </c>
      <c r="J4106" s="70">
        <f t="shared" si="577"/>
        <v>0</v>
      </c>
      <c r="K4106" s="70">
        <f t="shared" si="578"/>
        <v>0</v>
      </c>
      <c r="M4106" s="70">
        <f t="shared" si="579"/>
        <v>0</v>
      </c>
      <c r="N4106" s="70">
        <f>SUM($M$2085:M4106)/($A4106-273.15)</f>
        <v>0</v>
      </c>
      <c r="O4106" s="70">
        <f t="shared" si="580"/>
        <v>0</v>
      </c>
      <c r="P4106" s="70">
        <f t="shared" si="581"/>
        <v>0</v>
      </c>
      <c r="Q4106" s="70">
        <f t="shared" si="582"/>
        <v>0</v>
      </c>
      <c r="S4106" s="8" t="e">
        <f t="shared" si="583"/>
        <v>#DIV/0!</v>
      </c>
      <c r="U4106" s="8">
        <f t="shared" si="572"/>
        <v>36.500102154594849</v>
      </c>
      <c r="V4106" s="8">
        <f t="shared" si="584"/>
        <v>0</v>
      </c>
      <c r="W4106" s="70">
        <f>SUM($V$2085:V4106)/($A4106-273.15)</f>
        <v>0</v>
      </c>
      <c r="X4106" s="70">
        <f t="shared" si="585"/>
        <v>0</v>
      </c>
      <c r="Y4106" s="70">
        <f t="shared" si="586"/>
        <v>0</v>
      </c>
    </row>
    <row r="4107" spans="1:25" s="8" customFormat="1" x14ac:dyDescent="0.25">
      <c r="A4107" s="70">
        <f t="shared" si="587"/>
        <v>2296.15</v>
      </c>
      <c r="B4107" s="70">
        <f t="shared" si="570"/>
        <v>53.000749619511694</v>
      </c>
      <c r="C4107" s="70">
        <f t="shared" si="574"/>
        <v>38.548823351940406</v>
      </c>
      <c r="D4107" s="70">
        <f t="shared" si="571"/>
        <v>36.395517866495567</v>
      </c>
      <c r="E4107" s="70">
        <f t="shared" si="573"/>
        <v>38.548823351940406</v>
      </c>
      <c r="G4107" s="70">
        <f t="shared" si="575"/>
        <v>0</v>
      </c>
      <c r="H4107" s="70">
        <f>SUM(G$2085:$G4107)/($A4107-273.15)</f>
        <v>0</v>
      </c>
      <c r="I4107" s="70">
        <f t="shared" si="576"/>
        <v>0</v>
      </c>
      <c r="J4107" s="70">
        <f t="shared" si="577"/>
        <v>0</v>
      </c>
      <c r="K4107" s="70">
        <f t="shared" si="578"/>
        <v>0</v>
      </c>
      <c r="M4107" s="70">
        <f t="shared" si="579"/>
        <v>0</v>
      </c>
      <c r="N4107" s="70">
        <f>SUM($M$2085:M4107)/($A4107-273.15)</f>
        <v>0</v>
      </c>
      <c r="O4107" s="70">
        <f t="shared" si="580"/>
        <v>0</v>
      </c>
      <c r="P4107" s="70">
        <f t="shared" si="581"/>
        <v>0</v>
      </c>
      <c r="Q4107" s="70">
        <f t="shared" si="582"/>
        <v>0</v>
      </c>
      <c r="S4107" s="8" t="e">
        <f t="shared" si="583"/>
        <v>#DIV/0!</v>
      </c>
      <c r="U4107" s="8">
        <f t="shared" si="572"/>
        <v>36.501396946318337</v>
      </c>
      <c r="V4107" s="8">
        <f t="shared" si="584"/>
        <v>0</v>
      </c>
      <c r="W4107" s="70">
        <f>SUM($V$2085:V4107)/($A4107-273.15)</f>
        <v>0</v>
      </c>
      <c r="X4107" s="70">
        <f t="shared" si="585"/>
        <v>0</v>
      </c>
      <c r="Y4107" s="70">
        <f t="shared" si="586"/>
        <v>0</v>
      </c>
    </row>
    <row r="4108" spans="1:25" s="8" customFormat="1" x14ac:dyDescent="0.25">
      <c r="A4108" s="70">
        <f t="shared" si="587"/>
        <v>2297.15</v>
      </c>
      <c r="B4108" s="70">
        <f t="shared" si="570"/>
        <v>53.005587933861982</v>
      </c>
      <c r="C4108" s="70">
        <f t="shared" si="574"/>
        <v>38.551292116859273</v>
      </c>
      <c r="D4108" s="70">
        <f t="shared" si="571"/>
        <v>36.396681429796566</v>
      </c>
      <c r="E4108" s="70">
        <f t="shared" si="573"/>
        <v>38.551292116859273</v>
      </c>
      <c r="G4108" s="70">
        <f t="shared" si="575"/>
        <v>0</v>
      </c>
      <c r="H4108" s="70">
        <f>SUM(G$2085:$G4108)/($A4108-273.15)</f>
        <v>0</v>
      </c>
      <c r="I4108" s="70">
        <f t="shared" si="576"/>
        <v>0</v>
      </c>
      <c r="J4108" s="70">
        <f t="shared" si="577"/>
        <v>0</v>
      </c>
      <c r="K4108" s="70">
        <f t="shared" si="578"/>
        <v>0</v>
      </c>
      <c r="M4108" s="70">
        <f t="shared" si="579"/>
        <v>0</v>
      </c>
      <c r="N4108" s="70">
        <f>SUM($M$2085:M4108)/($A4108-273.15)</f>
        <v>0</v>
      </c>
      <c r="O4108" s="70">
        <f t="shared" si="580"/>
        <v>0</v>
      </c>
      <c r="P4108" s="70">
        <f t="shared" si="581"/>
        <v>0</v>
      </c>
      <c r="Q4108" s="70">
        <f t="shared" si="582"/>
        <v>0</v>
      </c>
      <c r="S4108" s="8" t="e">
        <f t="shared" si="583"/>
        <v>#DIV/0!</v>
      </c>
      <c r="U4108" s="8">
        <f t="shared" si="572"/>
        <v>36.502690878455063</v>
      </c>
      <c r="V4108" s="8">
        <f t="shared" si="584"/>
        <v>0</v>
      </c>
      <c r="W4108" s="70">
        <f>SUM($V$2085:V4108)/($A4108-273.15)</f>
        <v>0</v>
      </c>
      <c r="X4108" s="70">
        <f t="shared" si="585"/>
        <v>0</v>
      </c>
      <c r="Y4108" s="70">
        <f t="shared" si="586"/>
        <v>0</v>
      </c>
    </row>
    <row r="4109" spans="1:25" s="8" customFormat="1" x14ac:dyDescent="0.25">
      <c r="A4109" s="70">
        <f t="shared" si="587"/>
        <v>2298.15</v>
      </c>
      <c r="B4109" s="70">
        <f t="shared" si="570"/>
        <v>53.010422005357334</v>
      </c>
      <c r="C4109" s="70">
        <f t="shared" si="574"/>
        <v>38.553760050195791</v>
      </c>
      <c r="D4109" s="70">
        <f t="shared" si="571"/>
        <v>36.397843812539534</v>
      </c>
      <c r="E4109" s="70">
        <f t="shared" si="573"/>
        <v>38.553760050195791</v>
      </c>
      <c r="G4109" s="70">
        <f t="shared" si="575"/>
        <v>0</v>
      </c>
      <c r="H4109" s="70">
        <f>SUM(G$2085:$G4109)/($A4109-273.15)</f>
        <v>0</v>
      </c>
      <c r="I4109" s="70">
        <f t="shared" si="576"/>
        <v>0</v>
      </c>
      <c r="J4109" s="70">
        <f t="shared" si="577"/>
        <v>0</v>
      </c>
      <c r="K4109" s="70">
        <f t="shared" si="578"/>
        <v>0</v>
      </c>
      <c r="M4109" s="70">
        <f t="shared" si="579"/>
        <v>0</v>
      </c>
      <c r="N4109" s="70">
        <f>SUM($M$2085:M4109)/($A4109-273.15)</f>
        <v>0</v>
      </c>
      <c r="O4109" s="70">
        <f t="shared" si="580"/>
        <v>0</v>
      </c>
      <c r="P4109" s="70">
        <f t="shared" si="581"/>
        <v>0</v>
      </c>
      <c r="Q4109" s="70">
        <f t="shared" si="582"/>
        <v>0</v>
      </c>
      <c r="S4109" s="8" t="e">
        <f t="shared" si="583"/>
        <v>#DIV/0!</v>
      </c>
      <c r="U4109" s="8">
        <f t="shared" si="572"/>
        <v>36.503983951693407</v>
      </c>
      <c r="V4109" s="8">
        <f t="shared" si="584"/>
        <v>0</v>
      </c>
      <c r="W4109" s="70">
        <f>SUM($V$2085:V4109)/($A4109-273.15)</f>
        <v>0</v>
      </c>
      <c r="X4109" s="70">
        <f t="shared" si="585"/>
        <v>0</v>
      </c>
      <c r="Y4109" s="70">
        <f t="shared" si="586"/>
        <v>0</v>
      </c>
    </row>
    <row r="4110" spans="1:25" s="8" customFormat="1" x14ac:dyDescent="0.25">
      <c r="A4110" s="70">
        <f t="shared" si="587"/>
        <v>2299.15</v>
      </c>
      <c r="B4110" s="70">
        <f t="shared" si="570"/>
        <v>53.015251840751574</v>
      </c>
      <c r="C4110" s="70">
        <f t="shared" si="574"/>
        <v>38.55622715205709</v>
      </c>
      <c r="D4110" s="70">
        <f t="shared" si="571"/>
        <v>36.399005016777913</v>
      </c>
      <c r="E4110" s="70">
        <f t="shared" si="573"/>
        <v>38.55622715205709</v>
      </c>
      <c r="G4110" s="70">
        <f t="shared" si="575"/>
        <v>0</v>
      </c>
      <c r="H4110" s="70">
        <f>SUM(G$2085:$G4110)/($A4110-273.15)</f>
        <v>0</v>
      </c>
      <c r="I4110" s="70">
        <f t="shared" si="576"/>
        <v>0</v>
      </c>
      <c r="J4110" s="70">
        <f t="shared" si="577"/>
        <v>0</v>
      </c>
      <c r="K4110" s="70">
        <f t="shared" si="578"/>
        <v>0</v>
      </c>
      <c r="M4110" s="70">
        <f t="shared" si="579"/>
        <v>0</v>
      </c>
      <c r="N4110" s="70">
        <f>SUM($M$2085:M4110)/($A4110-273.15)</f>
        <v>0</v>
      </c>
      <c r="O4110" s="70">
        <f t="shared" si="580"/>
        <v>0</v>
      </c>
      <c r="P4110" s="70">
        <f t="shared" si="581"/>
        <v>0</v>
      </c>
      <c r="Q4110" s="70">
        <f t="shared" si="582"/>
        <v>0</v>
      </c>
      <c r="S4110" s="8" t="e">
        <f t="shared" si="583"/>
        <v>#DIV/0!</v>
      </c>
      <c r="U4110" s="8">
        <f t="shared" si="572"/>
        <v>36.505276166720257</v>
      </c>
      <c r="V4110" s="8">
        <f t="shared" si="584"/>
        <v>0</v>
      </c>
      <c r="W4110" s="70">
        <f>SUM($V$2085:V4110)/($A4110-273.15)</f>
        <v>0</v>
      </c>
      <c r="X4110" s="70">
        <f t="shared" si="585"/>
        <v>0</v>
      </c>
      <c r="Y4110" s="70">
        <f t="shared" si="586"/>
        <v>0</v>
      </c>
    </row>
    <row r="4111" spans="1:25" s="8" customFormat="1" x14ac:dyDescent="0.25">
      <c r="A4111" s="70">
        <f t="shared" si="587"/>
        <v>2300.15</v>
      </c>
      <c r="B4111" s="70">
        <f>51.191+(2.69/1000)*$A4111-(180.201*100000)/$A4111/$A4111-(0.18*0.000001)*$A4111*$A4111</f>
        <v>53.020077446783837</v>
      </c>
      <c r="C4111" s="70">
        <f t="shared" si="574"/>
        <v>38.55869342255005</v>
      </c>
      <c r="D4111" s="70">
        <f>36.84+(0.259/1000)*$A4111-(54.789*100000)/$A4111/$A4111-(0*0.000001)*$A4111*$A4111</f>
        <v>36.400165044560715</v>
      </c>
      <c r="E4111" s="70">
        <f>31.012+(4.19/1000)*$A4111-(2.858*100000)/$A4111/$A4111-(0.385*0.000001)*$A4111*$A4111</f>
        <v>38.55869342255005</v>
      </c>
      <c r="G4111" s="70">
        <f t="shared" si="575"/>
        <v>0</v>
      </c>
      <c r="H4111" s="70">
        <f>SUM(G$2085:$G4111)/($A4111-273.15)</f>
        <v>0</v>
      </c>
      <c r="I4111" s="70">
        <f t="shared" si="576"/>
        <v>0</v>
      </c>
      <c r="J4111" s="70">
        <f t="shared" si="577"/>
        <v>0</v>
      </c>
      <c r="K4111" s="70">
        <f t="shared" si="578"/>
        <v>0</v>
      </c>
      <c r="M4111" s="70">
        <f t="shared" si="579"/>
        <v>0</v>
      </c>
      <c r="N4111" s="70">
        <f>SUM($M$2085:M4111)/($A4111-273.15)</f>
        <v>0</v>
      </c>
      <c r="O4111" s="70">
        <f t="shared" si="580"/>
        <v>0</v>
      </c>
      <c r="P4111" s="70">
        <f t="shared" si="581"/>
        <v>0</v>
      </c>
      <c r="Q4111" s="70">
        <f t="shared" si="582"/>
        <v>0</v>
      </c>
      <c r="S4111" s="8" t="e">
        <f t="shared" si="583"/>
        <v>#DIV/0!</v>
      </c>
      <c r="U4111" s="8">
        <f t="shared" si="572"/>
        <v>36.506567524221012</v>
      </c>
      <c r="V4111" s="8">
        <f t="shared" si="584"/>
        <v>0</v>
      </c>
      <c r="W4111" s="70">
        <f>SUM($V$2085:V4111)/($A4111-273.15)</f>
        <v>0</v>
      </c>
      <c r="X4111" s="70">
        <f t="shared" si="585"/>
        <v>0</v>
      </c>
      <c r="Y4111" s="70">
        <f t="shared" si="586"/>
        <v>0</v>
      </c>
    </row>
    <row r="4112" spans="1:25" s="8" customFormat="1" x14ac:dyDescent="0.25">
      <c r="A4112" s="70">
        <f t="shared" si="587"/>
        <v>2301.15</v>
      </c>
      <c r="B4112" s="70">
        <f t="shared" ref="B4112:B4175" si="588">51.191+(2.69/1000)*$A4112-(180.201*100000)/$A4112/$A4112-(0.18*0.000001)*$A4112*$A4112</f>
        <v>53.024898830178635</v>
      </c>
      <c r="C4112" s="70">
        <f t="shared" si="574"/>
        <v>38.561158861781323</v>
      </c>
      <c r="D4112" s="70">
        <f t="shared" ref="D4112:D4175" si="589">36.84+(0.259/1000)*$A4112-(54.789*100000)/$A4112/$A4112-(0*0.000001)*$A4112*$A4112</f>
        <v>36.401323897932471</v>
      </c>
      <c r="E4112" s="70">
        <f t="shared" ref="E4112:E4175" si="590">31.012+(4.19/1000)*$A4112-(2.858*100000)/$A4112/$A4112-(0.385*0.000001)*$A4112*$A4112</f>
        <v>38.561158861781323</v>
      </c>
      <c r="G4112" s="70">
        <f t="shared" si="575"/>
        <v>0</v>
      </c>
      <c r="H4112" s="70">
        <f>SUM(G$2085:$G4112)/($A4112-273.15)</f>
        <v>0</v>
      </c>
      <c r="I4112" s="70">
        <f t="shared" si="576"/>
        <v>0</v>
      </c>
      <c r="J4112" s="70">
        <f t="shared" si="577"/>
        <v>0</v>
      </c>
      <c r="K4112" s="70">
        <f t="shared" si="578"/>
        <v>0</v>
      </c>
      <c r="M4112" s="70">
        <f t="shared" si="579"/>
        <v>0</v>
      </c>
      <c r="N4112" s="70">
        <f>SUM($M$2085:M4112)/($A4112-273.15)</f>
        <v>0</v>
      </c>
      <c r="O4112" s="70">
        <f t="shared" si="580"/>
        <v>0</v>
      </c>
      <c r="P4112" s="70">
        <f t="shared" si="581"/>
        <v>0</v>
      </c>
      <c r="Q4112" s="70">
        <f t="shared" si="582"/>
        <v>0</v>
      </c>
      <c r="S4112" s="8" t="e">
        <f t="shared" si="583"/>
        <v>#DIV/0!</v>
      </c>
      <c r="U4112" s="8">
        <f t="shared" si="572"/>
        <v>36.507858024879575</v>
      </c>
      <c r="V4112" s="8">
        <f t="shared" si="584"/>
        <v>0</v>
      </c>
      <c r="W4112" s="70">
        <f>SUM($V$2085:V4112)/($A4112-273.15)</f>
        <v>0</v>
      </c>
      <c r="X4112" s="70">
        <f t="shared" si="585"/>
        <v>0</v>
      </c>
      <c r="Y4112" s="70">
        <f t="shared" si="586"/>
        <v>0</v>
      </c>
    </row>
    <row r="4113" spans="1:25" s="8" customFormat="1" x14ac:dyDescent="0.25">
      <c r="A4113" s="70">
        <f t="shared" si="587"/>
        <v>2302.15</v>
      </c>
      <c r="B4113" s="70">
        <f t="shared" si="588"/>
        <v>53.029715997645852</v>
      </c>
      <c r="C4113" s="70">
        <f t="shared" si="574"/>
        <v>38.563623469857319</v>
      </c>
      <c r="D4113" s="70">
        <f t="shared" si="589"/>
        <v>36.402481578933283</v>
      </c>
      <c r="E4113" s="70">
        <f t="shared" si="590"/>
        <v>38.563623469857319</v>
      </c>
      <c r="G4113" s="70">
        <f t="shared" si="575"/>
        <v>0</v>
      </c>
      <c r="H4113" s="70">
        <f>SUM(G$2085:$G4113)/($A4113-273.15)</f>
        <v>0</v>
      </c>
      <c r="I4113" s="70">
        <f t="shared" si="576"/>
        <v>0</v>
      </c>
      <c r="J4113" s="70">
        <f t="shared" si="577"/>
        <v>0</v>
      </c>
      <c r="K4113" s="70">
        <f t="shared" si="578"/>
        <v>0</v>
      </c>
      <c r="M4113" s="70">
        <f t="shared" si="579"/>
        <v>0</v>
      </c>
      <c r="N4113" s="70">
        <f>SUM($M$2085:M4113)/($A4113-273.15)</f>
        <v>0</v>
      </c>
      <c r="O4113" s="70">
        <f t="shared" si="580"/>
        <v>0</v>
      </c>
      <c r="P4113" s="70">
        <f t="shared" si="581"/>
        <v>0</v>
      </c>
      <c r="Q4113" s="70">
        <f t="shared" si="582"/>
        <v>0</v>
      </c>
      <c r="S4113" s="8" t="e">
        <f t="shared" si="583"/>
        <v>#DIV/0!</v>
      </c>
      <c r="U4113" s="8">
        <f t="shared" si="572"/>
        <v>36.509147669378351</v>
      </c>
      <c r="V4113" s="8">
        <f t="shared" si="584"/>
        <v>0</v>
      </c>
      <c r="W4113" s="70">
        <f>SUM($V$2085:V4113)/($A4113-273.15)</f>
        <v>0</v>
      </c>
      <c r="X4113" s="70">
        <f t="shared" si="585"/>
        <v>0</v>
      </c>
      <c r="Y4113" s="70">
        <f t="shared" si="586"/>
        <v>0</v>
      </c>
    </row>
    <row r="4114" spans="1:25" s="8" customFormat="1" x14ac:dyDescent="0.25">
      <c r="A4114" s="70">
        <f t="shared" si="587"/>
        <v>2303.15</v>
      </c>
      <c r="B4114" s="70">
        <f t="shared" si="588"/>
        <v>53.034528955880823</v>
      </c>
      <c r="C4114" s="70">
        <f t="shared" si="574"/>
        <v>38.56608724688423</v>
      </c>
      <c r="D4114" s="70">
        <f t="shared" si="589"/>
        <v>36.403638089598836</v>
      </c>
      <c r="E4114" s="70">
        <f t="shared" si="590"/>
        <v>38.56608724688423</v>
      </c>
      <c r="G4114" s="70">
        <f t="shared" si="575"/>
        <v>0</v>
      </c>
      <c r="H4114" s="70">
        <f>SUM(G$2085:$G4114)/($A4114-273.15)</f>
        <v>0</v>
      </c>
      <c r="I4114" s="70">
        <f t="shared" si="576"/>
        <v>0</v>
      </c>
      <c r="J4114" s="70">
        <f t="shared" si="577"/>
        <v>0</v>
      </c>
      <c r="K4114" s="70">
        <f t="shared" si="578"/>
        <v>0</v>
      </c>
      <c r="M4114" s="70">
        <f t="shared" si="579"/>
        <v>0</v>
      </c>
      <c r="N4114" s="70">
        <f>SUM($M$2085:M4114)/($A4114-273.15)</f>
        <v>0</v>
      </c>
      <c r="O4114" s="70">
        <f t="shared" si="580"/>
        <v>0</v>
      </c>
      <c r="P4114" s="70">
        <f t="shared" si="581"/>
        <v>0</v>
      </c>
      <c r="Q4114" s="70">
        <f t="shared" si="582"/>
        <v>0</v>
      </c>
      <c r="S4114" s="8" t="e">
        <f t="shared" si="583"/>
        <v>#DIV/0!</v>
      </c>
      <c r="U4114" s="8">
        <f t="shared" si="572"/>
        <v>36.510436458398289</v>
      </c>
      <c r="V4114" s="8">
        <f t="shared" si="584"/>
        <v>0</v>
      </c>
      <c r="W4114" s="70">
        <f>SUM($V$2085:V4114)/($A4114-273.15)</f>
        <v>0</v>
      </c>
      <c r="X4114" s="70">
        <f t="shared" si="585"/>
        <v>0</v>
      </c>
      <c r="Y4114" s="70">
        <f t="shared" si="586"/>
        <v>0</v>
      </c>
    </row>
    <row r="4115" spans="1:25" s="8" customFormat="1" x14ac:dyDescent="0.25">
      <c r="A4115" s="70">
        <f t="shared" si="587"/>
        <v>2304.15</v>
      </c>
      <c r="B4115" s="70">
        <f t="shared" si="588"/>
        <v>53.039337711564379</v>
      </c>
      <c r="C4115" s="70">
        <f t="shared" si="574"/>
        <v>38.568550192968026</v>
      </c>
      <c r="D4115" s="70">
        <f t="shared" si="589"/>
        <v>36.404793431960371</v>
      </c>
      <c r="E4115" s="70">
        <f t="shared" si="590"/>
        <v>38.568550192968026</v>
      </c>
      <c r="G4115" s="70">
        <f t="shared" si="575"/>
        <v>0</v>
      </c>
      <c r="H4115" s="70">
        <f>SUM(G$2085:$G4115)/($A4115-273.15)</f>
        <v>0</v>
      </c>
      <c r="I4115" s="70">
        <f t="shared" si="576"/>
        <v>0</v>
      </c>
      <c r="J4115" s="70">
        <f t="shared" si="577"/>
        <v>0</v>
      </c>
      <c r="K4115" s="70">
        <f t="shared" si="578"/>
        <v>0</v>
      </c>
      <c r="M4115" s="70">
        <f t="shared" si="579"/>
        <v>0</v>
      </c>
      <c r="N4115" s="70">
        <f>SUM($M$2085:M4115)/($A4115-273.15)</f>
        <v>0</v>
      </c>
      <c r="O4115" s="70">
        <f t="shared" si="580"/>
        <v>0</v>
      </c>
      <c r="P4115" s="70">
        <f t="shared" si="581"/>
        <v>0</v>
      </c>
      <c r="Q4115" s="70">
        <f t="shared" si="582"/>
        <v>0</v>
      </c>
      <c r="S4115" s="8" t="e">
        <f t="shared" si="583"/>
        <v>#DIV/0!</v>
      </c>
      <c r="U4115" s="8">
        <f t="shared" si="572"/>
        <v>36.511724392618838</v>
      </c>
      <c r="V4115" s="8">
        <f t="shared" si="584"/>
        <v>0</v>
      </c>
      <c r="W4115" s="70">
        <f>SUM($V$2085:V4115)/($A4115-273.15)</f>
        <v>0</v>
      </c>
      <c r="X4115" s="70">
        <f t="shared" si="585"/>
        <v>0</v>
      </c>
      <c r="Y4115" s="70">
        <f t="shared" si="586"/>
        <v>0</v>
      </c>
    </row>
    <row r="4116" spans="1:25" s="8" customFormat="1" x14ac:dyDescent="0.25">
      <c r="A4116" s="70">
        <f t="shared" si="587"/>
        <v>2305.15</v>
      </c>
      <c r="B4116" s="70">
        <f t="shared" si="588"/>
        <v>53.044142271362837</v>
      </c>
      <c r="C4116" s="70">
        <f t="shared" si="574"/>
        <v>38.571012308214421</v>
      </c>
      <c r="D4116" s="70">
        <f t="shared" si="589"/>
        <v>36.405947608044762</v>
      </c>
      <c r="E4116" s="70">
        <f t="shared" si="590"/>
        <v>38.571012308214421</v>
      </c>
      <c r="G4116" s="70">
        <f t="shared" si="575"/>
        <v>0</v>
      </c>
      <c r="H4116" s="70">
        <f>SUM(G$2085:$G4116)/($A4116-273.15)</f>
        <v>0</v>
      </c>
      <c r="I4116" s="70">
        <f t="shared" si="576"/>
        <v>0</v>
      </c>
      <c r="J4116" s="70">
        <f t="shared" si="577"/>
        <v>0</v>
      </c>
      <c r="K4116" s="70">
        <f t="shared" si="578"/>
        <v>0</v>
      </c>
      <c r="M4116" s="70">
        <f t="shared" si="579"/>
        <v>0</v>
      </c>
      <c r="N4116" s="70">
        <f>SUM($M$2085:M4116)/($A4116-273.15)</f>
        <v>0</v>
      </c>
      <c r="O4116" s="70">
        <f t="shared" si="580"/>
        <v>0</v>
      </c>
      <c r="P4116" s="70">
        <f t="shared" si="581"/>
        <v>0</v>
      </c>
      <c r="Q4116" s="70">
        <f t="shared" si="582"/>
        <v>0</v>
      </c>
      <c r="S4116" s="8" t="e">
        <f t="shared" si="583"/>
        <v>#DIV/0!</v>
      </c>
      <c r="U4116" s="8">
        <f t="shared" si="572"/>
        <v>36.513011472717984</v>
      </c>
      <c r="V4116" s="8">
        <f t="shared" si="584"/>
        <v>0</v>
      </c>
      <c r="W4116" s="70">
        <f>SUM($V$2085:V4116)/($A4116-273.15)</f>
        <v>0</v>
      </c>
      <c r="X4116" s="70">
        <f t="shared" si="585"/>
        <v>0</v>
      </c>
      <c r="Y4116" s="70">
        <f t="shared" si="586"/>
        <v>0</v>
      </c>
    </row>
    <row r="4117" spans="1:25" s="8" customFormat="1" x14ac:dyDescent="0.25">
      <c r="A4117" s="70">
        <f t="shared" si="587"/>
        <v>2306.15</v>
      </c>
      <c r="B4117" s="70">
        <f t="shared" si="588"/>
        <v>53.048942641928043</v>
      </c>
      <c r="C4117" s="70">
        <f t="shared" si="574"/>
        <v>38.573473592728909</v>
      </c>
      <c r="D4117" s="70">
        <f t="shared" si="589"/>
        <v>36.407100619874463</v>
      </c>
      <c r="E4117" s="70">
        <f t="shared" si="590"/>
        <v>38.573473592728909</v>
      </c>
      <c r="G4117" s="70">
        <f t="shared" si="575"/>
        <v>0</v>
      </c>
      <c r="H4117" s="70">
        <f>SUM(G$2085:$G4117)/($A4117-273.15)</f>
        <v>0</v>
      </c>
      <c r="I4117" s="70">
        <f t="shared" si="576"/>
        <v>0</v>
      </c>
      <c r="J4117" s="70">
        <f t="shared" si="577"/>
        <v>0</v>
      </c>
      <c r="K4117" s="70">
        <f t="shared" si="578"/>
        <v>0</v>
      </c>
      <c r="M4117" s="70">
        <f t="shared" si="579"/>
        <v>0</v>
      </c>
      <c r="N4117" s="70">
        <f>SUM($M$2085:M4117)/($A4117-273.15)</f>
        <v>0</v>
      </c>
      <c r="O4117" s="70">
        <f t="shared" si="580"/>
        <v>0</v>
      </c>
      <c r="P4117" s="70">
        <f t="shared" si="581"/>
        <v>0</v>
      </c>
      <c r="Q4117" s="70">
        <f t="shared" si="582"/>
        <v>0</v>
      </c>
      <c r="S4117" s="8" t="e">
        <f t="shared" si="583"/>
        <v>#DIV/0!</v>
      </c>
      <c r="U4117" s="8">
        <f t="shared" si="572"/>
        <v>36.51429769937225</v>
      </c>
      <c r="V4117" s="8">
        <f t="shared" si="584"/>
        <v>0</v>
      </c>
      <c r="W4117" s="70">
        <f>SUM($V$2085:V4117)/($A4117-273.15)</f>
        <v>0</v>
      </c>
      <c r="X4117" s="70">
        <f t="shared" si="585"/>
        <v>0</v>
      </c>
      <c r="Y4117" s="70">
        <f t="shared" si="586"/>
        <v>0</v>
      </c>
    </row>
    <row r="4118" spans="1:25" s="8" customFormat="1" x14ac:dyDescent="0.25">
      <c r="A4118" s="70">
        <f t="shared" si="587"/>
        <v>2307.15</v>
      </c>
      <c r="B4118" s="70">
        <f t="shared" si="588"/>
        <v>53.05373882989749</v>
      </c>
      <c r="C4118" s="70">
        <f t="shared" si="574"/>
        <v>38.575934046616787</v>
      </c>
      <c r="D4118" s="70">
        <f t="shared" si="589"/>
        <v>36.408252469467548</v>
      </c>
      <c r="E4118" s="70">
        <f t="shared" si="590"/>
        <v>38.575934046616787</v>
      </c>
      <c r="G4118" s="70">
        <f t="shared" si="575"/>
        <v>0</v>
      </c>
      <c r="H4118" s="70">
        <f>SUM(G$2085:$G4118)/($A4118-273.15)</f>
        <v>0</v>
      </c>
      <c r="I4118" s="70">
        <f t="shared" si="576"/>
        <v>0</v>
      </c>
      <c r="J4118" s="70">
        <f t="shared" si="577"/>
        <v>0</v>
      </c>
      <c r="K4118" s="70">
        <f t="shared" si="578"/>
        <v>0</v>
      </c>
      <c r="M4118" s="70">
        <f t="shared" si="579"/>
        <v>0</v>
      </c>
      <c r="N4118" s="70">
        <f>SUM($M$2085:M4118)/($A4118-273.15)</f>
        <v>0</v>
      </c>
      <c r="O4118" s="70">
        <f t="shared" si="580"/>
        <v>0</v>
      </c>
      <c r="P4118" s="70">
        <f t="shared" si="581"/>
        <v>0</v>
      </c>
      <c r="Q4118" s="70">
        <f t="shared" si="582"/>
        <v>0</v>
      </c>
      <c r="S4118" s="8" t="e">
        <f t="shared" si="583"/>
        <v>#DIV/0!</v>
      </c>
      <c r="U4118" s="8">
        <f t="shared" si="572"/>
        <v>36.515583073256678</v>
      </c>
      <c r="V4118" s="8">
        <f t="shared" si="584"/>
        <v>0</v>
      </c>
      <c r="W4118" s="70">
        <f>SUM($V$2085:V4118)/($A4118-273.15)</f>
        <v>0</v>
      </c>
      <c r="X4118" s="70">
        <f t="shared" si="585"/>
        <v>0</v>
      </c>
      <c r="Y4118" s="70">
        <f t="shared" si="586"/>
        <v>0</v>
      </c>
    </row>
    <row r="4119" spans="1:25" s="8" customFormat="1" x14ac:dyDescent="0.25">
      <c r="A4119" s="70">
        <f t="shared" si="587"/>
        <v>2308.15</v>
      </c>
      <c r="B4119" s="70">
        <f t="shared" si="588"/>
        <v>53.058530841894225</v>
      </c>
      <c r="C4119" s="70">
        <f t="shared" si="574"/>
        <v>38.578393669983072</v>
      </c>
      <c r="D4119" s="70">
        <f t="shared" si="589"/>
        <v>36.409403158837726</v>
      </c>
      <c r="E4119" s="70">
        <f t="shared" si="590"/>
        <v>38.578393669983072</v>
      </c>
      <c r="G4119" s="70">
        <f t="shared" si="575"/>
        <v>0</v>
      </c>
      <c r="H4119" s="70">
        <f>SUM(G$2085:$G4119)/($A4119-273.15)</f>
        <v>0</v>
      </c>
      <c r="I4119" s="70">
        <f t="shared" si="576"/>
        <v>0</v>
      </c>
      <c r="J4119" s="70">
        <f t="shared" si="577"/>
        <v>0</v>
      </c>
      <c r="K4119" s="70">
        <f t="shared" si="578"/>
        <v>0</v>
      </c>
      <c r="M4119" s="70">
        <f t="shared" si="579"/>
        <v>0</v>
      </c>
      <c r="N4119" s="70">
        <f>SUM($M$2085:M4119)/($A4119-273.15)</f>
        <v>0</v>
      </c>
      <c r="O4119" s="70">
        <f t="shared" si="580"/>
        <v>0</v>
      </c>
      <c r="P4119" s="70">
        <f t="shared" si="581"/>
        <v>0</v>
      </c>
      <c r="Q4119" s="70">
        <f t="shared" si="582"/>
        <v>0</v>
      </c>
      <c r="S4119" s="8" t="e">
        <f t="shared" si="583"/>
        <v>#DIV/0!</v>
      </c>
      <c r="U4119" s="8">
        <f t="shared" si="572"/>
        <v>36.516867595044864</v>
      </c>
      <c r="V4119" s="8">
        <f t="shared" si="584"/>
        <v>0</v>
      </c>
      <c r="W4119" s="70">
        <f>SUM($V$2085:V4119)/($A4119-273.15)</f>
        <v>0</v>
      </c>
      <c r="X4119" s="70">
        <f t="shared" si="585"/>
        <v>0</v>
      </c>
      <c r="Y4119" s="70">
        <f t="shared" si="586"/>
        <v>0</v>
      </c>
    </row>
    <row r="4120" spans="1:25" s="8" customFormat="1" x14ac:dyDescent="0.25">
      <c r="A4120" s="70">
        <f t="shared" si="587"/>
        <v>2309.15</v>
      </c>
      <c r="B4120" s="70">
        <f t="shared" si="588"/>
        <v>53.063318684527026</v>
      </c>
      <c r="C4120" s="70">
        <f t="shared" si="574"/>
        <v>38.58085246293259</v>
      </c>
      <c r="D4120" s="70">
        <f t="shared" si="589"/>
        <v>36.410552689994347</v>
      </c>
      <c r="E4120" s="70">
        <f t="shared" si="590"/>
        <v>38.58085246293259</v>
      </c>
      <c r="G4120" s="70">
        <f t="shared" si="575"/>
        <v>0</v>
      </c>
      <c r="H4120" s="70">
        <f>SUM(G$2085:$G4120)/($A4120-273.15)</f>
        <v>0</v>
      </c>
      <c r="I4120" s="70">
        <f t="shared" si="576"/>
        <v>0</v>
      </c>
      <c r="J4120" s="70">
        <f t="shared" si="577"/>
        <v>0</v>
      </c>
      <c r="K4120" s="70">
        <f t="shared" si="578"/>
        <v>0</v>
      </c>
      <c r="M4120" s="70">
        <f t="shared" si="579"/>
        <v>0</v>
      </c>
      <c r="N4120" s="70">
        <f>SUM($M$2085:M4120)/($A4120-273.15)</f>
        <v>0</v>
      </c>
      <c r="O4120" s="70">
        <f t="shared" si="580"/>
        <v>0</v>
      </c>
      <c r="P4120" s="70">
        <f t="shared" si="581"/>
        <v>0</v>
      </c>
      <c r="Q4120" s="70">
        <f t="shared" si="582"/>
        <v>0</v>
      </c>
      <c r="S4120" s="8" t="e">
        <f t="shared" si="583"/>
        <v>#DIV/0!</v>
      </c>
      <c r="U4120" s="8">
        <f t="shared" si="572"/>
        <v>36.518151265408932</v>
      </c>
      <c r="V4120" s="8">
        <f t="shared" si="584"/>
        <v>0</v>
      </c>
      <c r="W4120" s="70">
        <f>SUM($V$2085:V4120)/($A4120-273.15)</f>
        <v>0</v>
      </c>
      <c r="X4120" s="70">
        <f t="shared" si="585"/>
        <v>0</v>
      </c>
      <c r="Y4120" s="70">
        <f t="shared" si="586"/>
        <v>0</v>
      </c>
    </row>
    <row r="4121" spans="1:25" s="8" customFormat="1" x14ac:dyDescent="0.25">
      <c r="A4121" s="70">
        <f t="shared" si="587"/>
        <v>2310.15</v>
      </c>
      <c r="B4121" s="70">
        <f t="shared" si="588"/>
        <v>53.06810236439032</v>
      </c>
      <c r="C4121" s="70">
        <f t="shared" si="574"/>
        <v>38.583310425569934</v>
      </c>
      <c r="D4121" s="70">
        <f t="shared" si="589"/>
        <v>36.411701064942413</v>
      </c>
      <c r="E4121" s="70">
        <f t="shared" si="590"/>
        <v>38.583310425569934</v>
      </c>
      <c r="G4121" s="70">
        <f t="shared" si="575"/>
        <v>0</v>
      </c>
      <c r="H4121" s="70">
        <f>SUM(G$2085:$G4121)/($A4121-273.15)</f>
        <v>0</v>
      </c>
      <c r="I4121" s="70">
        <f t="shared" si="576"/>
        <v>0</v>
      </c>
      <c r="J4121" s="70">
        <f t="shared" si="577"/>
        <v>0</v>
      </c>
      <c r="K4121" s="70">
        <f t="shared" si="578"/>
        <v>0</v>
      </c>
      <c r="M4121" s="70">
        <f t="shared" si="579"/>
        <v>0</v>
      </c>
      <c r="N4121" s="70">
        <f>SUM($M$2085:M4121)/($A4121-273.15)</f>
        <v>0</v>
      </c>
      <c r="O4121" s="70">
        <f t="shared" si="580"/>
        <v>0</v>
      </c>
      <c r="P4121" s="70">
        <f t="shared" si="581"/>
        <v>0</v>
      </c>
      <c r="Q4121" s="70">
        <f t="shared" si="582"/>
        <v>0</v>
      </c>
      <c r="S4121" s="8" t="e">
        <f t="shared" si="583"/>
        <v>#DIV/0!</v>
      </c>
      <c r="U4121" s="8">
        <f t="shared" si="572"/>
        <v>36.519434085019562</v>
      </c>
      <c r="V4121" s="8">
        <f t="shared" si="584"/>
        <v>0</v>
      </c>
      <c r="W4121" s="70">
        <f>SUM($V$2085:V4121)/($A4121-273.15)</f>
        <v>0</v>
      </c>
      <c r="X4121" s="70">
        <f t="shared" si="585"/>
        <v>0</v>
      </c>
      <c r="Y4121" s="70">
        <f t="shared" si="586"/>
        <v>0</v>
      </c>
    </row>
    <row r="4122" spans="1:25" s="8" customFormat="1" x14ac:dyDescent="0.25">
      <c r="A4122" s="70">
        <f t="shared" si="587"/>
        <v>2311.15</v>
      </c>
      <c r="B4122" s="70">
        <f t="shared" si="588"/>
        <v>53.072881888064295</v>
      </c>
      <c r="C4122" s="70">
        <f t="shared" si="574"/>
        <v>38.585767557999446</v>
      </c>
      <c r="D4122" s="70">
        <f t="shared" si="589"/>
        <v>36.412848285682578</v>
      </c>
      <c r="E4122" s="70">
        <f t="shared" si="590"/>
        <v>38.585767557999446</v>
      </c>
      <c r="G4122" s="70">
        <f t="shared" si="575"/>
        <v>0</v>
      </c>
      <c r="H4122" s="70">
        <f>SUM(G$2085:$G4122)/($A4122-273.15)</f>
        <v>0</v>
      </c>
      <c r="I4122" s="70">
        <f t="shared" si="576"/>
        <v>0</v>
      </c>
      <c r="J4122" s="70">
        <f t="shared" si="577"/>
        <v>0</v>
      </c>
      <c r="K4122" s="70">
        <f t="shared" si="578"/>
        <v>0</v>
      </c>
      <c r="M4122" s="70">
        <f t="shared" si="579"/>
        <v>0</v>
      </c>
      <c r="N4122" s="70">
        <f>SUM($M$2085:M4122)/($A4122-273.15)</f>
        <v>0</v>
      </c>
      <c r="O4122" s="70">
        <f t="shared" si="580"/>
        <v>0</v>
      </c>
      <c r="P4122" s="70">
        <f t="shared" si="581"/>
        <v>0</v>
      </c>
      <c r="Q4122" s="70">
        <f t="shared" si="582"/>
        <v>0</v>
      </c>
      <c r="S4122" s="8" t="e">
        <f t="shared" si="583"/>
        <v>#DIV/0!</v>
      </c>
      <c r="U4122" s="8">
        <f t="shared" si="572"/>
        <v>36.520716054545971</v>
      </c>
      <c r="V4122" s="8">
        <f t="shared" si="584"/>
        <v>0</v>
      </c>
      <c r="W4122" s="70">
        <f>SUM($V$2085:V4122)/($A4122-273.15)</f>
        <v>0</v>
      </c>
      <c r="X4122" s="70">
        <f t="shared" si="585"/>
        <v>0</v>
      </c>
      <c r="Y4122" s="70">
        <f t="shared" si="586"/>
        <v>0</v>
      </c>
    </row>
    <row r="4123" spans="1:25" s="8" customFormat="1" x14ac:dyDescent="0.25">
      <c r="A4123" s="70">
        <f t="shared" si="587"/>
        <v>2312.15</v>
      </c>
      <c r="B4123" s="70">
        <f t="shared" si="588"/>
        <v>53.077657262114904</v>
      </c>
      <c r="C4123" s="70">
        <f t="shared" si="574"/>
        <v>38.588223860325279</v>
      </c>
      <c r="D4123" s="70">
        <f t="shared" si="589"/>
        <v>36.413994354211198</v>
      </c>
      <c r="E4123" s="70">
        <f t="shared" si="590"/>
        <v>38.588223860325279</v>
      </c>
      <c r="G4123" s="70">
        <f t="shared" si="575"/>
        <v>0</v>
      </c>
      <c r="H4123" s="70">
        <f>SUM(G$2085:$G4123)/($A4123-273.15)</f>
        <v>0</v>
      </c>
      <c r="I4123" s="70">
        <f t="shared" si="576"/>
        <v>0</v>
      </c>
      <c r="J4123" s="70">
        <f t="shared" si="577"/>
        <v>0</v>
      </c>
      <c r="K4123" s="70">
        <f t="shared" si="578"/>
        <v>0</v>
      </c>
      <c r="M4123" s="70">
        <f t="shared" si="579"/>
        <v>0</v>
      </c>
      <c r="N4123" s="70">
        <f>SUM($M$2085:M4123)/($A4123-273.15)</f>
        <v>0</v>
      </c>
      <c r="O4123" s="70">
        <f t="shared" si="580"/>
        <v>0</v>
      </c>
      <c r="P4123" s="70">
        <f t="shared" si="581"/>
        <v>0</v>
      </c>
      <c r="Q4123" s="70">
        <f t="shared" si="582"/>
        <v>0</v>
      </c>
      <c r="S4123" s="8" t="e">
        <f t="shared" si="583"/>
        <v>#DIV/0!</v>
      </c>
      <c r="U4123" s="8">
        <f t="shared" si="572"/>
        <v>36.521997174655951</v>
      </c>
      <c r="V4123" s="8">
        <f t="shared" si="584"/>
        <v>0</v>
      </c>
      <c r="W4123" s="70">
        <f>SUM($V$2085:V4123)/($A4123-273.15)</f>
        <v>0</v>
      </c>
      <c r="X4123" s="70">
        <f t="shared" si="585"/>
        <v>0</v>
      </c>
      <c r="Y4123" s="70">
        <f t="shared" si="586"/>
        <v>0</v>
      </c>
    </row>
    <row r="4124" spans="1:25" s="8" customFormat="1" x14ac:dyDescent="0.25">
      <c r="A4124" s="70">
        <f t="shared" si="587"/>
        <v>2313.15</v>
      </c>
      <c r="B4124" s="70">
        <f t="shared" si="588"/>
        <v>53.082428493093914</v>
      </c>
      <c r="C4124" s="70">
        <f t="shared" si="574"/>
        <v>38.590679332651348</v>
      </c>
      <c r="D4124" s="70">
        <f t="shared" si="589"/>
        <v>36.415139272520278</v>
      </c>
      <c r="E4124" s="70">
        <f t="shared" si="590"/>
        <v>38.590679332651348</v>
      </c>
      <c r="G4124" s="70">
        <f t="shared" si="575"/>
        <v>0</v>
      </c>
      <c r="H4124" s="70">
        <f>SUM(G$2085:$G4124)/($A4124-273.15)</f>
        <v>0</v>
      </c>
      <c r="I4124" s="70">
        <f t="shared" si="576"/>
        <v>0</v>
      </c>
      <c r="J4124" s="70">
        <f t="shared" si="577"/>
        <v>0</v>
      </c>
      <c r="K4124" s="70">
        <f t="shared" si="578"/>
        <v>0</v>
      </c>
      <c r="M4124" s="70">
        <f t="shared" si="579"/>
        <v>0</v>
      </c>
      <c r="N4124" s="70">
        <f>SUM($M$2085:M4124)/($A4124-273.15)</f>
        <v>0</v>
      </c>
      <c r="O4124" s="70">
        <f t="shared" si="580"/>
        <v>0</v>
      </c>
      <c r="P4124" s="70">
        <f t="shared" si="581"/>
        <v>0</v>
      </c>
      <c r="Q4124" s="70">
        <f t="shared" si="582"/>
        <v>0</v>
      </c>
      <c r="S4124" s="8" t="e">
        <f t="shared" si="583"/>
        <v>#DIV/0!</v>
      </c>
      <c r="U4124" s="8">
        <f t="shared" si="572"/>
        <v>36.523277446015825</v>
      </c>
      <c r="V4124" s="8">
        <f t="shared" si="584"/>
        <v>0</v>
      </c>
      <c r="W4124" s="70">
        <f>SUM($V$2085:V4124)/($A4124-273.15)</f>
        <v>0</v>
      </c>
      <c r="X4124" s="70">
        <f t="shared" si="585"/>
        <v>0</v>
      </c>
      <c r="Y4124" s="70">
        <f t="shared" si="586"/>
        <v>0</v>
      </c>
    </row>
    <row r="4125" spans="1:25" s="8" customFormat="1" x14ac:dyDescent="0.25">
      <c r="A4125" s="70">
        <f t="shared" si="587"/>
        <v>2314.15</v>
      </c>
      <c r="B4125" s="70">
        <f t="shared" si="588"/>
        <v>53.087195587538936</v>
      </c>
      <c r="C4125" s="70">
        <f t="shared" si="574"/>
        <v>38.593133975081329</v>
      </c>
      <c r="D4125" s="70">
        <f t="shared" si="589"/>
        <v>36.416283042597549</v>
      </c>
      <c r="E4125" s="70">
        <f t="shared" si="590"/>
        <v>38.593133975081329</v>
      </c>
      <c r="G4125" s="70">
        <f t="shared" si="575"/>
        <v>0</v>
      </c>
      <c r="H4125" s="70">
        <f>SUM(G$2085:$G4125)/($A4125-273.15)</f>
        <v>0</v>
      </c>
      <c r="I4125" s="70">
        <f t="shared" si="576"/>
        <v>0</v>
      </c>
      <c r="J4125" s="70">
        <f t="shared" si="577"/>
        <v>0</v>
      </c>
      <c r="K4125" s="70">
        <f t="shared" si="578"/>
        <v>0</v>
      </c>
      <c r="M4125" s="70">
        <f t="shared" si="579"/>
        <v>0</v>
      </c>
      <c r="N4125" s="70">
        <f>SUM($M$2085:M4125)/($A4125-273.15)</f>
        <v>0</v>
      </c>
      <c r="O4125" s="70">
        <f t="shared" si="580"/>
        <v>0</v>
      </c>
      <c r="P4125" s="70">
        <f t="shared" si="581"/>
        <v>0</v>
      </c>
      <c r="Q4125" s="70">
        <f t="shared" si="582"/>
        <v>0</v>
      </c>
      <c r="S4125" s="8" t="e">
        <f t="shared" si="583"/>
        <v>#DIV/0!</v>
      </c>
      <c r="U4125" s="8">
        <f t="shared" si="572"/>
        <v>36.524556869290493</v>
      </c>
      <c r="V4125" s="8">
        <f t="shared" si="584"/>
        <v>0</v>
      </c>
      <c r="W4125" s="70">
        <f>SUM($V$2085:V4125)/($A4125-273.15)</f>
        <v>0</v>
      </c>
      <c r="X4125" s="70">
        <f t="shared" si="585"/>
        <v>0</v>
      </c>
      <c r="Y4125" s="70">
        <f t="shared" si="586"/>
        <v>0</v>
      </c>
    </row>
    <row r="4126" spans="1:25" s="8" customFormat="1" x14ac:dyDescent="0.25">
      <c r="A4126" s="70">
        <f t="shared" si="587"/>
        <v>2315.15</v>
      </c>
      <c r="B4126" s="70">
        <f t="shared" si="588"/>
        <v>53.09195855197347</v>
      </c>
      <c r="C4126" s="70">
        <f t="shared" si="574"/>
        <v>38.595587787718699</v>
      </c>
      <c r="D4126" s="70">
        <f t="shared" si="589"/>
        <v>36.417425666426439</v>
      </c>
      <c r="E4126" s="70">
        <f t="shared" si="590"/>
        <v>38.595587787718699</v>
      </c>
      <c r="G4126" s="70">
        <f t="shared" si="575"/>
        <v>0</v>
      </c>
      <c r="H4126" s="70">
        <f>SUM(G$2085:$G4126)/($A4126-273.15)</f>
        <v>0</v>
      </c>
      <c r="I4126" s="70">
        <f t="shared" si="576"/>
        <v>0</v>
      </c>
      <c r="J4126" s="70">
        <f t="shared" si="577"/>
        <v>0</v>
      </c>
      <c r="K4126" s="70">
        <f t="shared" si="578"/>
        <v>0</v>
      </c>
      <c r="M4126" s="70">
        <f t="shared" si="579"/>
        <v>0</v>
      </c>
      <c r="N4126" s="70">
        <f>SUM($M$2085:M4126)/($A4126-273.15)</f>
        <v>0</v>
      </c>
      <c r="O4126" s="70">
        <f t="shared" si="580"/>
        <v>0</v>
      </c>
      <c r="P4126" s="70">
        <f t="shared" si="581"/>
        <v>0</v>
      </c>
      <c r="Q4126" s="70">
        <f t="shared" si="582"/>
        <v>0</v>
      </c>
      <c r="S4126" s="8" t="e">
        <f t="shared" si="583"/>
        <v>#DIV/0!</v>
      </c>
      <c r="U4126" s="8">
        <f t="shared" si="572"/>
        <v>36.525835445143414</v>
      </c>
      <c r="V4126" s="8">
        <f t="shared" si="584"/>
        <v>0</v>
      </c>
      <c r="W4126" s="70">
        <f>SUM($V$2085:V4126)/($A4126-273.15)</f>
        <v>0</v>
      </c>
      <c r="X4126" s="70">
        <f t="shared" si="585"/>
        <v>0</v>
      </c>
      <c r="Y4126" s="70">
        <f t="shared" si="586"/>
        <v>0</v>
      </c>
    </row>
    <row r="4127" spans="1:25" s="8" customFormat="1" x14ac:dyDescent="0.25">
      <c r="A4127" s="70">
        <f t="shared" si="587"/>
        <v>2316.15</v>
      </c>
      <c r="B4127" s="70">
        <f t="shared" si="588"/>
        <v>53.096717392906925</v>
      </c>
      <c r="C4127" s="70">
        <f t="shared" si="574"/>
        <v>38.598040770666678</v>
      </c>
      <c r="D4127" s="70">
        <f t="shared" si="589"/>
        <v>36.418567145986088</v>
      </c>
      <c r="E4127" s="70">
        <f t="shared" si="590"/>
        <v>38.598040770666678</v>
      </c>
      <c r="G4127" s="70">
        <f t="shared" si="575"/>
        <v>0</v>
      </c>
      <c r="H4127" s="70">
        <f>SUM(G$2085:$G4127)/($A4127-273.15)</f>
        <v>0</v>
      </c>
      <c r="I4127" s="70">
        <f t="shared" si="576"/>
        <v>0</v>
      </c>
      <c r="J4127" s="70">
        <f t="shared" si="577"/>
        <v>0</v>
      </c>
      <c r="K4127" s="70">
        <f t="shared" si="578"/>
        <v>0</v>
      </c>
      <c r="M4127" s="70">
        <f t="shared" si="579"/>
        <v>0</v>
      </c>
      <c r="N4127" s="70">
        <f>SUM($M$2085:M4127)/($A4127-273.15)</f>
        <v>0</v>
      </c>
      <c r="O4127" s="70">
        <f t="shared" si="580"/>
        <v>0</v>
      </c>
      <c r="P4127" s="70">
        <f t="shared" si="581"/>
        <v>0</v>
      </c>
      <c r="Q4127" s="70">
        <f t="shared" si="582"/>
        <v>0</v>
      </c>
      <c r="S4127" s="8" t="e">
        <f t="shared" si="583"/>
        <v>#DIV/0!</v>
      </c>
      <c r="U4127" s="8">
        <f t="shared" si="572"/>
        <v>36.527113174236611</v>
      </c>
      <c r="V4127" s="8">
        <f t="shared" si="584"/>
        <v>0</v>
      </c>
      <c r="W4127" s="70">
        <f>SUM($V$2085:V4127)/($A4127-273.15)</f>
        <v>0</v>
      </c>
      <c r="X4127" s="70">
        <f t="shared" si="585"/>
        <v>0</v>
      </c>
      <c r="Y4127" s="70">
        <f t="shared" si="586"/>
        <v>0</v>
      </c>
    </row>
    <row r="4128" spans="1:25" s="8" customFormat="1" x14ac:dyDescent="0.25">
      <c r="A4128" s="70">
        <f t="shared" si="587"/>
        <v>2317.15</v>
      </c>
      <c r="B4128" s="70">
        <f t="shared" si="588"/>
        <v>53.101472116834692</v>
      </c>
      <c r="C4128" s="70">
        <f t="shared" si="574"/>
        <v>38.600492924028302</v>
      </c>
      <c r="D4128" s="70">
        <f t="shared" si="589"/>
        <v>36.419707483251386</v>
      </c>
      <c r="E4128" s="70">
        <f t="shared" si="590"/>
        <v>38.600492924028302</v>
      </c>
      <c r="G4128" s="70">
        <f t="shared" si="575"/>
        <v>0</v>
      </c>
      <c r="H4128" s="70">
        <f>SUM(G$2085:$G4128)/($A4128-273.15)</f>
        <v>0</v>
      </c>
      <c r="I4128" s="70">
        <f t="shared" si="576"/>
        <v>0</v>
      </c>
      <c r="J4128" s="70">
        <f t="shared" si="577"/>
        <v>0</v>
      </c>
      <c r="K4128" s="70">
        <f t="shared" si="578"/>
        <v>0</v>
      </c>
      <c r="M4128" s="70">
        <f t="shared" si="579"/>
        <v>0</v>
      </c>
      <c r="N4128" s="70">
        <f>SUM($M$2085:M4128)/($A4128-273.15)</f>
        <v>0</v>
      </c>
      <c r="O4128" s="70">
        <f t="shared" si="580"/>
        <v>0</v>
      </c>
      <c r="P4128" s="70">
        <f t="shared" si="581"/>
        <v>0</v>
      </c>
      <c r="Q4128" s="70">
        <f t="shared" si="582"/>
        <v>0</v>
      </c>
      <c r="S4128" s="8" t="e">
        <f t="shared" si="583"/>
        <v>#DIV/0!</v>
      </c>
      <c r="U4128" s="8">
        <f t="shared" si="572"/>
        <v>36.528390057230695</v>
      </c>
      <c r="V4128" s="8">
        <f t="shared" si="584"/>
        <v>0</v>
      </c>
      <c r="W4128" s="70">
        <f>SUM($V$2085:V4128)/($A4128-273.15)</f>
        <v>0</v>
      </c>
      <c r="X4128" s="70">
        <f t="shared" si="585"/>
        <v>0</v>
      </c>
      <c r="Y4128" s="70">
        <f t="shared" si="586"/>
        <v>0</v>
      </c>
    </row>
    <row r="4129" spans="1:25" s="8" customFormat="1" x14ac:dyDescent="0.25">
      <c r="A4129" s="70">
        <f t="shared" si="587"/>
        <v>2318.15</v>
      </c>
      <c r="B4129" s="70">
        <f t="shared" si="588"/>
        <v>53.106222730238116</v>
      </c>
      <c r="C4129" s="70">
        <f t="shared" si="574"/>
        <v>38.602944247906343</v>
      </c>
      <c r="D4129" s="70">
        <f t="shared" si="589"/>
        <v>36.420846680192952</v>
      </c>
      <c r="E4129" s="70">
        <f t="shared" si="590"/>
        <v>38.602944247906343</v>
      </c>
      <c r="G4129" s="70">
        <f t="shared" si="575"/>
        <v>0</v>
      </c>
      <c r="H4129" s="70">
        <f>SUM(G$2085:$G4129)/($A4129-273.15)</f>
        <v>0</v>
      </c>
      <c r="I4129" s="70">
        <f t="shared" si="576"/>
        <v>0</v>
      </c>
      <c r="J4129" s="70">
        <f t="shared" si="577"/>
        <v>0</v>
      </c>
      <c r="K4129" s="70">
        <f t="shared" si="578"/>
        <v>0</v>
      </c>
      <c r="M4129" s="70">
        <f t="shared" si="579"/>
        <v>0</v>
      </c>
      <c r="N4129" s="70">
        <f>SUM($M$2085:M4129)/($A4129-273.15)</f>
        <v>0</v>
      </c>
      <c r="O4129" s="70">
        <f t="shared" si="580"/>
        <v>0</v>
      </c>
      <c r="P4129" s="70">
        <f t="shared" si="581"/>
        <v>0</v>
      </c>
      <c r="Q4129" s="70">
        <f t="shared" si="582"/>
        <v>0</v>
      </c>
      <c r="S4129" s="8" t="e">
        <f t="shared" si="583"/>
        <v>#DIV/0!</v>
      </c>
      <c r="U4129" s="8">
        <f t="shared" ref="U4129:U4192" si="591">33.349+(2.057/1000)*$A4129-(18.327*100000)/$A4129/$A4129-(0.232*0.000001)*$A4129*$A4129</f>
        <v>36.529666094784837</v>
      </c>
      <c r="V4129" s="8">
        <f t="shared" si="584"/>
        <v>0</v>
      </c>
      <c r="W4129" s="70">
        <f>SUM($V$2085:V4129)/($A4129-273.15)</f>
        <v>0</v>
      </c>
      <c r="X4129" s="70">
        <f t="shared" si="585"/>
        <v>0</v>
      </c>
      <c r="Y4129" s="70">
        <f t="shared" si="586"/>
        <v>0</v>
      </c>
    </row>
    <row r="4130" spans="1:25" s="8" customFormat="1" x14ac:dyDescent="0.25">
      <c r="A4130" s="70">
        <f t="shared" si="587"/>
        <v>2319.15</v>
      </c>
      <c r="B4130" s="70">
        <f t="shared" si="588"/>
        <v>53.110969239584612</v>
      </c>
      <c r="C4130" s="70">
        <f t="shared" si="574"/>
        <v>38.605394742403398</v>
      </c>
      <c r="D4130" s="70">
        <f t="shared" si="589"/>
        <v>36.421984738777148</v>
      </c>
      <c r="E4130" s="70">
        <f t="shared" si="590"/>
        <v>38.605394742403398</v>
      </c>
      <c r="G4130" s="70">
        <f t="shared" si="575"/>
        <v>0</v>
      </c>
      <c r="H4130" s="70">
        <f>SUM(G$2085:$G4130)/($A4130-273.15)</f>
        <v>0</v>
      </c>
      <c r="I4130" s="70">
        <f t="shared" si="576"/>
        <v>0</v>
      </c>
      <c r="J4130" s="70">
        <f t="shared" si="577"/>
        <v>0</v>
      </c>
      <c r="K4130" s="70">
        <f t="shared" si="578"/>
        <v>0</v>
      </c>
      <c r="M4130" s="70">
        <f t="shared" si="579"/>
        <v>0</v>
      </c>
      <c r="N4130" s="70">
        <f>SUM($M$2085:M4130)/($A4130-273.15)</f>
        <v>0</v>
      </c>
      <c r="O4130" s="70">
        <f t="shared" si="580"/>
        <v>0</v>
      </c>
      <c r="P4130" s="70">
        <f t="shared" si="581"/>
        <v>0</v>
      </c>
      <c r="Q4130" s="70">
        <f t="shared" si="582"/>
        <v>0</v>
      </c>
      <c r="S4130" s="8" t="e">
        <f t="shared" si="583"/>
        <v>#DIV/0!</v>
      </c>
      <c r="U4130" s="8">
        <f t="shared" si="591"/>
        <v>36.530941287556786</v>
      </c>
      <c r="V4130" s="8">
        <f t="shared" si="584"/>
        <v>0</v>
      </c>
      <c r="W4130" s="70">
        <f>SUM($V$2085:V4130)/($A4130-273.15)</f>
        <v>0</v>
      </c>
      <c r="X4130" s="70">
        <f t="shared" si="585"/>
        <v>0</v>
      </c>
      <c r="Y4130" s="70">
        <f t="shared" si="586"/>
        <v>0</v>
      </c>
    </row>
    <row r="4131" spans="1:25" s="8" customFormat="1" x14ac:dyDescent="0.25">
      <c r="A4131" s="70">
        <f t="shared" si="587"/>
        <v>2320.15</v>
      </c>
      <c r="B4131" s="70">
        <f t="shared" si="588"/>
        <v>53.115711651327622</v>
      </c>
      <c r="C4131" s="70">
        <f t="shared" si="574"/>
        <v>38.607844407621819</v>
      </c>
      <c r="D4131" s="70">
        <f t="shared" si="589"/>
        <v>36.423121660966117</v>
      </c>
      <c r="E4131" s="70">
        <f t="shared" si="590"/>
        <v>38.607844407621819</v>
      </c>
      <c r="G4131" s="70">
        <f t="shared" si="575"/>
        <v>0</v>
      </c>
      <c r="H4131" s="70">
        <f>SUM(G$2085:$G4131)/($A4131-273.15)</f>
        <v>0</v>
      </c>
      <c r="I4131" s="70">
        <f t="shared" si="576"/>
        <v>0</v>
      </c>
      <c r="J4131" s="70">
        <f t="shared" si="577"/>
        <v>0</v>
      </c>
      <c r="K4131" s="70">
        <f t="shared" si="578"/>
        <v>0</v>
      </c>
      <c r="M4131" s="70">
        <f t="shared" si="579"/>
        <v>0</v>
      </c>
      <c r="N4131" s="70">
        <f>SUM($M$2085:M4131)/($A4131-273.15)</f>
        <v>0</v>
      </c>
      <c r="O4131" s="70">
        <f t="shared" si="580"/>
        <v>0</v>
      </c>
      <c r="P4131" s="70">
        <f t="shared" si="581"/>
        <v>0</v>
      </c>
      <c r="Q4131" s="70">
        <f t="shared" si="582"/>
        <v>0</v>
      </c>
      <c r="S4131" s="8" t="e">
        <f t="shared" si="583"/>
        <v>#DIV/0!</v>
      </c>
      <c r="U4131" s="8">
        <f t="shared" si="591"/>
        <v>36.532215636202878</v>
      </c>
      <c r="V4131" s="8">
        <f t="shared" si="584"/>
        <v>0</v>
      </c>
      <c r="W4131" s="70">
        <f>SUM($V$2085:V4131)/($A4131-273.15)</f>
        <v>0</v>
      </c>
      <c r="X4131" s="70">
        <f t="shared" si="585"/>
        <v>0</v>
      </c>
      <c r="Y4131" s="70">
        <f t="shared" si="586"/>
        <v>0</v>
      </c>
    </row>
    <row r="4132" spans="1:25" s="8" customFormat="1" x14ac:dyDescent="0.25">
      <c r="A4132" s="70">
        <f t="shared" si="587"/>
        <v>2321.15</v>
      </c>
      <c r="B4132" s="70">
        <f t="shared" si="588"/>
        <v>53.120449971906723</v>
      </c>
      <c r="C4132" s="70">
        <f t="shared" si="574"/>
        <v>38.610293243663719</v>
      </c>
      <c r="D4132" s="70">
        <f t="shared" si="589"/>
        <v>36.424257448717761</v>
      </c>
      <c r="E4132" s="70">
        <f t="shared" si="590"/>
        <v>38.610293243663719</v>
      </c>
      <c r="G4132" s="70">
        <f t="shared" si="575"/>
        <v>0</v>
      </c>
      <c r="H4132" s="70">
        <f>SUM(G$2085:$G4132)/($A4132-273.15)</f>
        <v>0</v>
      </c>
      <c r="I4132" s="70">
        <f t="shared" si="576"/>
        <v>0</v>
      </c>
      <c r="J4132" s="70">
        <f t="shared" si="577"/>
        <v>0</v>
      </c>
      <c r="K4132" s="70">
        <f t="shared" si="578"/>
        <v>0</v>
      </c>
      <c r="M4132" s="70">
        <f t="shared" si="579"/>
        <v>0</v>
      </c>
      <c r="N4132" s="70">
        <f>SUM($M$2085:M4132)/($A4132-273.15)</f>
        <v>0</v>
      </c>
      <c r="O4132" s="70">
        <f t="shared" si="580"/>
        <v>0</v>
      </c>
      <c r="P4132" s="70">
        <f t="shared" si="581"/>
        <v>0</v>
      </c>
      <c r="Q4132" s="70">
        <f t="shared" si="582"/>
        <v>0</v>
      </c>
      <c r="S4132" s="8" t="e">
        <f t="shared" si="583"/>
        <v>#DIV/0!</v>
      </c>
      <c r="U4132" s="8">
        <f t="shared" si="591"/>
        <v>36.533489141378034</v>
      </c>
      <c r="V4132" s="8">
        <f t="shared" si="584"/>
        <v>0</v>
      </c>
      <c r="W4132" s="70">
        <f>SUM($V$2085:V4132)/($A4132-273.15)</f>
        <v>0</v>
      </c>
      <c r="X4132" s="70">
        <f t="shared" si="585"/>
        <v>0</v>
      </c>
      <c r="Y4132" s="70">
        <f t="shared" si="586"/>
        <v>0</v>
      </c>
    </row>
    <row r="4133" spans="1:25" s="8" customFormat="1" x14ac:dyDescent="0.25">
      <c r="A4133" s="70">
        <f t="shared" si="587"/>
        <v>2322.15</v>
      </c>
      <c r="B4133" s="70">
        <f t="shared" si="588"/>
        <v>53.12518420774763</v>
      </c>
      <c r="C4133" s="70">
        <f t="shared" si="574"/>
        <v>38.612741250631018</v>
      </c>
      <c r="D4133" s="70">
        <f t="shared" si="589"/>
        <v>36.425392103985786</v>
      </c>
      <c r="E4133" s="70">
        <f t="shared" si="590"/>
        <v>38.612741250631018</v>
      </c>
      <c r="G4133" s="70">
        <f t="shared" si="575"/>
        <v>0</v>
      </c>
      <c r="H4133" s="70">
        <f>SUM(G$2085:$G4133)/($A4133-273.15)</f>
        <v>0</v>
      </c>
      <c r="I4133" s="70">
        <f t="shared" si="576"/>
        <v>0</v>
      </c>
      <c r="J4133" s="70">
        <f t="shared" si="577"/>
        <v>0</v>
      </c>
      <c r="K4133" s="70">
        <f t="shared" si="578"/>
        <v>0</v>
      </c>
      <c r="M4133" s="70">
        <f t="shared" si="579"/>
        <v>0</v>
      </c>
      <c r="N4133" s="70">
        <f>SUM($M$2085:M4133)/($A4133-273.15)</f>
        <v>0</v>
      </c>
      <c r="O4133" s="70">
        <f t="shared" si="580"/>
        <v>0</v>
      </c>
      <c r="P4133" s="70">
        <f t="shared" si="581"/>
        <v>0</v>
      </c>
      <c r="Q4133" s="70">
        <f t="shared" si="582"/>
        <v>0</v>
      </c>
      <c r="S4133" s="8" t="e">
        <f t="shared" si="583"/>
        <v>#DIV/0!</v>
      </c>
      <c r="U4133" s="8">
        <f t="shared" si="591"/>
        <v>36.534761803735783</v>
      </c>
      <c r="V4133" s="8">
        <f t="shared" si="584"/>
        <v>0</v>
      </c>
      <c r="W4133" s="70">
        <f>SUM($V$2085:V4133)/($A4133-273.15)</f>
        <v>0</v>
      </c>
      <c r="X4133" s="70">
        <f t="shared" si="585"/>
        <v>0</v>
      </c>
      <c r="Y4133" s="70">
        <f t="shared" si="586"/>
        <v>0</v>
      </c>
    </row>
    <row r="4134" spans="1:25" s="8" customFormat="1" x14ac:dyDescent="0.25">
      <c r="A4134" s="70">
        <f t="shared" si="587"/>
        <v>2323.15</v>
      </c>
      <c r="B4134" s="70">
        <f t="shared" si="588"/>
        <v>53.129914365262195</v>
      </c>
      <c r="C4134" s="70">
        <f t="shared" ref="C4134:C4197" si="592">31.012+(4.19/1000)*$A4134-(2.858*100000)/$A4134/$A4134-(0.385*0.000001)*$A4134*$A4134</f>
        <v>38.615188428625409</v>
      </c>
      <c r="D4134" s="70">
        <f t="shared" si="589"/>
        <v>36.426525628719673</v>
      </c>
      <c r="E4134" s="70">
        <f t="shared" si="590"/>
        <v>38.615188428625409</v>
      </c>
      <c r="G4134" s="70">
        <f t="shared" ref="G4134:G4197" si="593">($I$2039*$B4134+$I$2040*$C4134+$I$2041*$D4134)</f>
        <v>0</v>
      </c>
      <c r="H4134" s="70">
        <f>SUM(G$2085:$G4134)/($A4134-273.15)</f>
        <v>0</v>
      </c>
      <c r="I4134" s="70">
        <f t="shared" ref="I4134:I4197" si="594">H4134*($A4134-273.15)*0.000001</f>
        <v>0</v>
      </c>
      <c r="J4134" s="70">
        <f t="shared" ref="J4134:J4197" si="595">$N$2039-I4134</f>
        <v>0</v>
      </c>
      <c r="K4134" s="70">
        <f t="shared" ref="K4134:K4197" si="596">IF(AND(J4134&gt;0,J4135&lt;0),A4134-273.15,0)</f>
        <v>0</v>
      </c>
      <c r="M4134" s="70">
        <f t="shared" ref="M4134:M4197" si="597">($K$2050*$B4134+$K$2049*$C4134+$K$2048*$D4134+$K$2047*$E4134)</f>
        <v>0</v>
      </c>
      <c r="N4134" s="70">
        <f>SUM($M$2085:M4134)/($A4134-273.15)</f>
        <v>0</v>
      </c>
      <c r="O4134" s="70">
        <f t="shared" ref="O4134:O4197" si="598">N4134*($A4134-273.15)*0.000001</f>
        <v>0</v>
      </c>
      <c r="P4134" s="70">
        <f t="shared" ref="P4134:P4197" si="599">$N$2039-O4134</f>
        <v>0</v>
      </c>
      <c r="Q4134" s="70">
        <f t="shared" ref="Q4134:Q4197" si="600">IF(AND(P4134&gt;0,P4135&lt;0),A4134-273.15,0)</f>
        <v>0</v>
      </c>
      <c r="S4134" s="8" t="e">
        <f t="shared" ref="S4134:S4197" si="601">IF($P$2050-$A4134=0,$O4134,0)</f>
        <v>#DIV/0!</v>
      </c>
      <c r="U4134" s="8">
        <f t="shared" si="591"/>
        <v>36.536033623928226</v>
      </c>
      <c r="V4134" s="8">
        <f t="shared" ref="V4134:V4197" si="602">($L$2071*$B4134+$L$2072*$C4134+$L$2070*$D4134+$L$2073*$U4134)</f>
        <v>0</v>
      </c>
      <c r="W4134" s="70">
        <f>SUM($V$2085:V4134)/($A4134-273.15)</f>
        <v>0</v>
      </c>
      <c r="X4134" s="70">
        <f t="shared" ref="X4134:X4197" si="603">W4134*($A4134-273.15)*0.000001</f>
        <v>0</v>
      </c>
      <c r="Y4134" s="70">
        <f t="shared" ref="Y4134:Y4197" si="604">$N$2039-X4134</f>
        <v>0</v>
      </c>
    </row>
    <row r="4135" spans="1:25" s="8" customFormat="1" x14ac:dyDescent="0.25">
      <c r="A4135" s="70">
        <f t="shared" ref="A4135:A4198" si="605">A4134+1</f>
        <v>2324.15</v>
      </c>
      <c r="B4135" s="70">
        <f t="shared" si="588"/>
        <v>53.134640450848494</v>
      </c>
      <c r="C4135" s="70">
        <f t="shared" si="592"/>
        <v>38.617634777748378</v>
      </c>
      <c r="D4135" s="70">
        <f t="shared" si="589"/>
        <v>36.427658024864726</v>
      </c>
      <c r="E4135" s="70">
        <f t="shared" si="590"/>
        <v>38.617634777748378</v>
      </c>
      <c r="G4135" s="70">
        <f t="shared" si="593"/>
        <v>0</v>
      </c>
      <c r="H4135" s="70">
        <f>SUM(G$2085:$G4135)/($A4135-273.15)</f>
        <v>0</v>
      </c>
      <c r="I4135" s="70">
        <f t="shared" si="594"/>
        <v>0</v>
      </c>
      <c r="J4135" s="70">
        <f t="shared" si="595"/>
        <v>0</v>
      </c>
      <c r="K4135" s="70">
        <f t="shared" si="596"/>
        <v>0</v>
      </c>
      <c r="M4135" s="70">
        <f t="shared" si="597"/>
        <v>0</v>
      </c>
      <c r="N4135" s="70">
        <f>SUM($M$2085:M4135)/($A4135-273.15)</f>
        <v>0</v>
      </c>
      <c r="O4135" s="70">
        <f t="shared" si="598"/>
        <v>0</v>
      </c>
      <c r="P4135" s="70">
        <f t="shared" si="599"/>
        <v>0</v>
      </c>
      <c r="Q4135" s="70">
        <f t="shared" si="600"/>
        <v>0</v>
      </c>
      <c r="S4135" s="8" t="e">
        <f t="shared" si="601"/>
        <v>#DIV/0!</v>
      </c>
      <c r="U4135" s="8">
        <f t="shared" si="591"/>
        <v>36.537304602606063</v>
      </c>
      <c r="V4135" s="8">
        <f t="shared" si="602"/>
        <v>0</v>
      </c>
      <c r="W4135" s="70">
        <f>SUM($V$2085:V4135)/($A4135-273.15)</f>
        <v>0</v>
      </c>
      <c r="X4135" s="70">
        <f t="shared" si="603"/>
        <v>0</v>
      </c>
      <c r="Y4135" s="70">
        <f t="shared" si="604"/>
        <v>0</v>
      </c>
    </row>
    <row r="4136" spans="1:25" s="8" customFormat="1" x14ac:dyDescent="0.25">
      <c r="A4136" s="70">
        <f t="shared" si="605"/>
        <v>2325.15</v>
      </c>
      <c r="B4136" s="70">
        <f t="shared" si="588"/>
        <v>53.139362470890887</v>
      </c>
      <c r="C4136" s="70">
        <f t="shared" si="592"/>
        <v>38.620080298101165</v>
      </c>
      <c r="D4136" s="70">
        <f t="shared" si="589"/>
        <v>36.428789294362055</v>
      </c>
      <c r="E4136" s="70">
        <f t="shared" si="590"/>
        <v>38.620080298101165</v>
      </c>
      <c r="G4136" s="70">
        <f t="shared" si="593"/>
        <v>0</v>
      </c>
      <c r="H4136" s="70">
        <f>SUM(G$2085:$G4136)/($A4136-273.15)</f>
        <v>0</v>
      </c>
      <c r="I4136" s="70">
        <f t="shared" si="594"/>
        <v>0</v>
      </c>
      <c r="J4136" s="70">
        <f t="shared" si="595"/>
        <v>0</v>
      </c>
      <c r="K4136" s="70">
        <f t="shared" si="596"/>
        <v>0</v>
      </c>
      <c r="M4136" s="70">
        <f t="shared" si="597"/>
        <v>0</v>
      </c>
      <c r="N4136" s="70">
        <f>SUM($M$2085:M4136)/($A4136-273.15)</f>
        <v>0</v>
      </c>
      <c r="O4136" s="70">
        <f t="shared" si="598"/>
        <v>0</v>
      </c>
      <c r="P4136" s="70">
        <f t="shared" si="599"/>
        <v>0</v>
      </c>
      <c r="Q4136" s="70">
        <f t="shared" si="600"/>
        <v>0</v>
      </c>
      <c r="S4136" s="8" t="e">
        <f t="shared" si="601"/>
        <v>#DIV/0!</v>
      </c>
      <c r="U4136" s="8">
        <f t="shared" si="591"/>
        <v>36.538574740418596</v>
      </c>
      <c r="V4136" s="8">
        <f t="shared" si="602"/>
        <v>0</v>
      </c>
      <c r="W4136" s="70">
        <f>SUM($V$2085:V4136)/($A4136-273.15)</f>
        <v>0</v>
      </c>
      <c r="X4136" s="70">
        <f t="shared" si="603"/>
        <v>0</v>
      </c>
      <c r="Y4136" s="70">
        <f t="shared" si="604"/>
        <v>0</v>
      </c>
    </row>
    <row r="4137" spans="1:25" s="8" customFormat="1" x14ac:dyDescent="0.25">
      <c r="A4137" s="70">
        <f t="shared" si="605"/>
        <v>2326.15</v>
      </c>
      <c r="B4137" s="70">
        <f t="shared" si="588"/>
        <v>53.144080431759953</v>
      </c>
      <c r="C4137" s="70">
        <f t="shared" si="592"/>
        <v>38.622524989784814</v>
      </c>
      <c r="D4137" s="70">
        <f t="shared" si="589"/>
        <v>36.429919439148605</v>
      </c>
      <c r="E4137" s="70">
        <f t="shared" si="590"/>
        <v>38.622524989784814</v>
      </c>
      <c r="G4137" s="70">
        <f t="shared" si="593"/>
        <v>0</v>
      </c>
      <c r="H4137" s="70">
        <f>SUM(G$2085:$G4137)/($A4137-273.15)</f>
        <v>0</v>
      </c>
      <c r="I4137" s="70">
        <f t="shared" si="594"/>
        <v>0</v>
      </c>
      <c r="J4137" s="70">
        <f t="shared" si="595"/>
        <v>0</v>
      </c>
      <c r="K4137" s="70">
        <f t="shared" si="596"/>
        <v>0</v>
      </c>
      <c r="M4137" s="70">
        <f t="shared" si="597"/>
        <v>0</v>
      </c>
      <c r="N4137" s="70">
        <f>SUM($M$2085:M4137)/($A4137-273.15)</f>
        <v>0</v>
      </c>
      <c r="O4137" s="70">
        <f t="shared" si="598"/>
        <v>0</v>
      </c>
      <c r="P4137" s="70">
        <f t="shared" si="599"/>
        <v>0</v>
      </c>
      <c r="Q4137" s="70">
        <f t="shared" si="600"/>
        <v>0</v>
      </c>
      <c r="S4137" s="8" t="e">
        <f t="shared" si="601"/>
        <v>#DIV/0!</v>
      </c>
      <c r="U4137" s="8">
        <f t="shared" si="591"/>
        <v>36.539844038013747</v>
      </c>
      <c r="V4137" s="8">
        <f t="shared" si="602"/>
        <v>0</v>
      </c>
      <c r="W4137" s="70">
        <f>SUM($V$2085:V4137)/($A4137-273.15)</f>
        <v>0</v>
      </c>
      <c r="X4137" s="70">
        <f t="shared" si="603"/>
        <v>0</v>
      </c>
      <c r="Y4137" s="70">
        <f t="shared" si="604"/>
        <v>0</v>
      </c>
    </row>
    <row r="4138" spans="1:25" s="8" customFormat="1" x14ac:dyDescent="0.25">
      <c r="A4138" s="70">
        <f t="shared" si="605"/>
        <v>2327.15</v>
      </c>
      <c r="B4138" s="70">
        <f t="shared" si="588"/>
        <v>53.148794339812625</v>
      </c>
      <c r="C4138" s="70">
        <f t="shared" si="592"/>
        <v>38.624968852900146</v>
      </c>
      <c r="D4138" s="70">
        <f t="shared" si="589"/>
        <v>36.431048461157161</v>
      </c>
      <c r="E4138" s="70">
        <f t="shared" si="590"/>
        <v>38.624968852900146</v>
      </c>
      <c r="G4138" s="70">
        <f t="shared" si="593"/>
        <v>0</v>
      </c>
      <c r="H4138" s="70">
        <f>SUM(G$2085:$G4138)/($A4138-273.15)</f>
        <v>0</v>
      </c>
      <c r="I4138" s="70">
        <f t="shared" si="594"/>
        <v>0</v>
      </c>
      <c r="J4138" s="70">
        <f t="shared" si="595"/>
        <v>0</v>
      </c>
      <c r="K4138" s="70">
        <f t="shared" si="596"/>
        <v>0</v>
      </c>
      <c r="M4138" s="70">
        <f t="shared" si="597"/>
        <v>0</v>
      </c>
      <c r="N4138" s="70">
        <f>SUM($M$2085:M4138)/($A4138-273.15)</f>
        <v>0</v>
      </c>
      <c r="O4138" s="70">
        <f t="shared" si="598"/>
        <v>0</v>
      </c>
      <c r="P4138" s="70">
        <f t="shared" si="599"/>
        <v>0</v>
      </c>
      <c r="Q4138" s="70">
        <f t="shared" si="600"/>
        <v>0</v>
      </c>
      <c r="S4138" s="8" t="e">
        <f t="shared" si="601"/>
        <v>#DIV/0!</v>
      </c>
      <c r="U4138" s="8">
        <f t="shared" si="591"/>
        <v>36.541112496038032</v>
      </c>
      <c r="V4138" s="8">
        <f t="shared" si="602"/>
        <v>0</v>
      </c>
      <c r="W4138" s="70">
        <f>SUM($V$2085:V4138)/($A4138-273.15)</f>
        <v>0</v>
      </c>
      <c r="X4138" s="70">
        <f t="shared" si="603"/>
        <v>0</v>
      </c>
      <c r="Y4138" s="70">
        <f t="shared" si="604"/>
        <v>0</v>
      </c>
    </row>
    <row r="4139" spans="1:25" s="8" customFormat="1" x14ac:dyDescent="0.25">
      <c r="A4139" s="70">
        <f t="shared" si="605"/>
        <v>2328.15</v>
      </c>
      <c r="B4139" s="70">
        <f t="shared" si="588"/>
        <v>53.153504201392181</v>
      </c>
      <c r="C4139" s="70">
        <f t="shared" si="592"/>
        <v>38.627411887547765</v>
      </c>
      <c r="D4139" s="70">
        <f t="shared" si="589"/>
        <v>36.432176362316355</v>
      </c>
      <c r="E4139" s="70">
        <f t="shared" si="590"/>
        <v>38.627411887547765</v>
      </c>
      <c r="G4139" s="70">
        <f t="shared" si="593"/>
        <v>0</v>
      </c>
      <c r="H4139" s="70">
        <f>SUM(G$2085:$G4139)/($A4139-273.15)</f>
        <v>0</v>
      </c>
      <c r="I4139" s="70">
        <f t="shared" si="594"/>
        <v>0</v>
      </c>
      <c r="J4139" s="70">
        <f t="shared" si="595"/>
        <v>0</v>
      </c>
      <c r="K4139" s="70">
        <f t="shared" si="596"/>
        <v>0</v>
      </c>
      <c r="M4139" s="70">
        <f t="shared" si="597"/>
        <v>0</v>
      </c>
      <c r="N4139" s="70">
        <f>SUM($M$2085:M4139)/($A4139-273.15)</f>
        <v>0</v>
      </c>
      <c r="O4139" s="70">
        <f t="shared" si="598"/>
        <v>0</v>
      </c>
      <c r="P4139" s="70">
        <f t="shared" si="599"/>
        <v>0</v>
      </c>
      <c r="Q4139" s="70">
        <f t="shared" si="600"/>
        <v>0</v>
      </c>
      <c r="S4139" s="8" t="e">
        <f t="shared" si="601"/>
        <v>#DIV/0!</v>
      </c>
      <c r="U4139" s="8">
        <f t="shared" si="591"/>
        <v>36.542380115136581</v>
      </c>
      <c r="V4139" s="8">
        <f t="shared" si="602"/>
        <v>0</v>
      </c>
      <c r="W4139" s="70">
        <f>SUM($V$2085:V4139)/($A4139-273.15)</f>
        <v>0</v>
      </c>
      <c r="X4139" s="70">
        <f t="shared" si="603"/>
        <v>0</v>
      </c>
      <c r="Y4139" s="70">
        <f t="shared" si="604"/>
        <v>0</v>
      </c>
    </row>
    <row r="4140" spans="1:25" s="8" customFormat="1" x14ac:dyDescent="0.25">
      <c r="A4140" s="70">
        <f t="shared" si="605"/>
        <v>2329.15</v>
      </c>
      <c r="B4140" s="70">
        <f t="shared" si="588"/>
        <v>53.158210022828278</v>
      </c>
      <c r="C4140" s="70">
        <f t="shared" si="592"/>
        <v>38.629854093828058</v>
      </c>
      <c r="D4140" s="70">
        <f t="shared" si="589"/>
        <v>36.433303144550685</v>
      </c>
      <c r="E4140" s="70">
        <f t="shared" si="590"/>
        <v>38.629854093828058</v>
      </c>
      <c r="G4140" s="70">
        <f t="shared" si="593"/>
        <v>0</v>
      </c>
      <c r="H4140" s="70">
        <f>SUM(G$2085:$G4140)/($A4140-273.15)</f>
        <v>0</v>
      </c>
      <c r="I4140" s="70">
        <f t="shared" si="594"/>
        <v>0</v>
      </c>
      <c r="J4140" s="70">
        <f t="shared" si="595"/>
        <v>0</v>
      </c>
      <c r="K4140" s="70">
        <f t="shared" si="596"/>
        <v>0</v>
      </c>
      <c r="M4140" s="70">
        <f t="shared" si="597"/>
        <v>0</v>
      </c>
      <c r="N4140" s="70">
        <f>SUM($M$2085:M4140)/($A4140-273.15)</f>
        <v>0</v>
      </c>
      <c r="O4140" s="70">
        <f t="shared" si="598"/>
        <v>0</v>
      </c>
      <c r="P4140" s="70">
        <f t="shared" si="599"/>
        <v>0</v>
      </c>
      <c r="Q4140" s="70">
        <f t="shared" si="600"/>
        <v>0</v>
      </c>
      <c r="S4140" s="8" t="e">
        <f t="shared" si="601"/>
        <v>#DIV/0!</v>
      </c>
      <c r="U4140" s="8">
        <f t="shared" si="591"/>
        <v>36.543646895953138</v>
      </c>
      <c r="V4140" s="8">
        <f t="shared" si="602"/>
        <v>0</v>
      </c>
      <c r="W4140" s="70">
        <f>SUM($V$2085:V4140)/($A4140-273.15)</f>
        <v>0</v>
      </c>
      <c r="X4140" s="70">
        <f t="shared" si="603"/>
        <v>0</v>
      </c>
      <c r="Y4140" s="70">
        <f t="shared" si="604"/>
        <v>0</v>
      </c>
    </row>
    <row r="4141" spans="1:25" s="8" customFormat="1" x14ac:dyDescent="0.25">
      <c r="A4141" s="70">
        <f t="shared" si="605"/>
        <v>2330.15</v>
      </c>
      <c r="B4141" s="70">
        <f t="shared" si="588"/>
        <v>53.162911810436995</v>
      </c>
      <c r="C4141" s="70">
        <f t="shared" si="592"/>
        <v>38.632295471841211</v>
      </c>
      <c r="D4141" s="70">
        <f t="shared" si="589"/>
        <v>36.434428809780513</v>
      </c>
      <c r="E4141" s="70">
        <f t="shared" si="590"/>
        <v>38.632295471841211</v>
      </c>
      <c r="G4141" s="70">
        <f t="shared" si="593"/>
        <v>0</v>
      </c>
      <c r="H4141" s="70">
        <f>SUM(G$2085:$G4141)/($A4141-273.15)</f>
        <v>0</v>
      </c>
      <c r="I4141" s="70">
        <f t="shared" si="594"/>
        <v>0</v>
      </c>
      <c r="J4141" s="70">
        <f t="shared" si="595"/>
        <v>0</v>
      </c>
      <c r="K4141" s="70">
        <f t="shared" si="596"/>
        <v>0</v>
      </c>
      <c r="M4141" s="70">
        <f t="shared" si="597"/>
        <v>0</v>
      </c>
      <c r="N4141" s="70">
        <f>SUM($M$2085:M4141)/($A4141-273.15)</f>
        <v>0</v>
      </c>
      <c r="O4141" s="70">
        <f t="shared" si="598"/>
        <v>0</v>
      </c>
      <c r="P4141" s="70">
        <f t="shared" si="599"/>
        <v>0</v>
      </c>
      <c r="Q4141" s="70">
        <f t="shared" si="600"/>
        <v>0</v>
      </c>
      <c r="S4141" s="8" t="e">
        <f t="shared" si="601"/>
        <v>#DIV/0!</v>
      </c>
      <c r="U4141" s="8">
        <f t="shared" si="591"/>
        <v>36.544912839130056</v>
      </c>
      <c r="V4141" s="8">
        <f t="shared" si="602"/>
        <v>0</v>
      </c>
      <c r="W4141" s="70">
        <f>SUM($V$2085:V4141)/($A4141-273.15)</f>
        <v>0</v>
      </c>
      <c r="X4141" s="70">
        <f t="shared" si="603"/>
        <v>0</v>
      </c>
      <c r="Y4141" s="70">
        <f t="shared" si="604"/>
        <v>0</v>
      </c>
    </row>
    <row r="4142" spans="1:25" s="8" customFormat="1" x14ac:dyDescent="0.25">
      <c r="A4142" s="70">
        <f t="shared" si="605"/>
        <v>2331.15</v>
      </c>
      <c r="B4142" s="70">
        <f t="shared" si="588"/>
        <v>53.167609570520867</v>
      </c>
      <c r="C4142" s="70">
        <f t="shared" si="592"/>
        <v>38.634736021687168</v>
      </c>
      <c r="D4142" s="70">
        <f t="shared" si="589"/>
        <v>36.435553359922082</v>
      </c>
      <c r="E4142" s="70">
        <f t="shared" si="590"/>
        <v>38.634736021687168</v>
      </c>
      <c r="G4142" s="70">
        <f t="shared" si="593"/>
        <v>0</v>
      </c>
      <c r="H4142" s="70">
        <f>SUM(G$2085:$G4142)/($A4142-273.15)</f>
        <v>0</v>
      </c>
      <c r="I4142" s="70">
        <f t="shared" si="594"/>
        <v>0</v>
      </c>
      <c r="J4142" s="70">
        <f t="shared" si="595"/>
        <v>0</v>
      </c>
      <c r="K4142" s="70">
        <f t="shared" si="596"/>
        <v>0</v>
      </c>
      <c r="M4142" s="70">
        <f t="shared" si="597"/>
        <v>0</v>
      </c>
      <c r="N4142" s="70">
        <f>SUM($M$2085:M4142)/($A4142-273.15)</f>
        <v>0</v>
      </c>
      <c r="O4142" s="70">
        <f t="shared" si="598"/>
        <v>0</v>
      </c>
      <c r="P4142" s="70">
        <f t="shared" si="599"/>
        <v>0</v>
      </c>
      <c r="Q4142" s="70">
        <f t="shared" si="600"/>
        <v>0</v>
      </c>
      <c r="S4142" s="8" t="e">
        <f t="shared" si="601"/>
        <v>#DIV/0!</v>
      </c>
      <c r="U4142" s="8">
        <f t="shared" si="591"/>
        <v>36.546177945308351</v>
      </c>
      <c r="V4142" s="8">
        <f t="shared" si="602"/>
        <v>0</v>
      </c>
      <c r="W4142" s="70">
        <f>SUM($V$2085:V4142)/($A4142-273.15)</f>
        <v>0</v>
      </c>
      <c r="X4142" s="70">
        <f t="shared" si="603"/>
        <v>0</v>
      </c>
      <c r="Y4142" s="70">
        <f t="shared" si="604"/>
        <v>0</v>
      </c>
    </row>
    <row r="4143" spans="1:25" s="8" customFormat="1" x14ac:dyDescent="0.25">
      <c r="A4143" s="70">
        <f t="shared" si="605"/>
        <v>2332.15</v>
      </c>
      <c r="B4143" s="70">
        <f t="shared" si="588"/>
        <v>53.172303309368921</v>
      </c>
      <c r="C4143" s="70">
        <f t="shared" si="592"/>
        <v>38.637175743465683</v>
      </c>
      <c r="D4143" s="70">
        <f t="shared" si="589"/>
        <v>36.436676796887539</v>
      </c>
      <c r="E4143" s="70">
        <f t="shared" si="590"/>
        <v>38.637175743465683</v>
      </c>
      <c r="G4143" s="70">
        <f t="shared" si="593"/>
        <v>0</v>
      </c>
      <c r="H4143" s="70">
        <f>SUM(G$2085:$G4143)/($A4143-273.15)</f>
        <v>0</v>
      </c>
      <c r="I4143" s="70">
        <f t="shared" si="594"/>
        <v>0</v>
      </c>
      <c r="J4143" s="70">
        <f t="shared" si="595"/>
        <v>0</v>
      </c>
      <c r="K4143" s="70">
        <f t="shared" si="596"/>
        <v>0</v>
      </c>
      <c r="M4143" s="70">
        <f t="shared" si="597"/>
        <v>0</v>
      </c>
      <c r="N4143" s="70">
        <f>SUM($M$2085:M4143)/($A4143-273.15)</f>
        <v>0</v>
      </c>
      <c r="O4143" s="70">
        <f t="shared" si="598"/>
        <v>0</v>
      </c>
      <c r="P4143" s="70">
        <f t="shared" si="599"/>
        <v>0</v>
      </c>
      <c r="Q4143" s="70">
        <f t="shared" si="600"/>
        <v>0</v>
      </c>
      <c r="S4143" s="8" t="e">
        <f t="shared" si="601"/>
        <v>#DIV/0!</v>
      </c>
      <c r="U4143" s="8">
        <f t="shared" si="591"/>
        <v>36.547442215127603</v>
      </c>
      <c r="V4143" s="8">
        <f t="shared" si="602"/>
        <v>0</v>
      </c>
      <c r="W4143" s="70">
        <f>SUM($V$2085:V4143)/($A4143-273.15)</f>
        <v>0</v>
      </c>
      <c r="X4143" s="70">
        <f t="shared" si="603"/>
        <v>0</v>
      </c>
      <c r="Y4143" s="70">
        <f t="shared" si="604"/>
        <v>0</v>
      </c>
    </row>
    <row r="4144" spans="1:25" s="8" customFormat="1" x14ac:dyDescent="0.25">
      <c r="A4144" s="70">
        <f t="shared" si="605"/>
        <v>2333.15</v>
      </c>
      <c r="B4144" s="70">
        <f t="shared" si="588"/>
        <v>53.176993033256707</v>
      </c>
      <c r="C4144" s="70">
        <f t="shared" si="592"/>
        <v>38.639614637276267</v>
      </c>
      <c r="D4144" s="70">
        <f t="shared" si="589"/>
        <v>36.43779912258492</v>
      </c>
      <c r="E4144" s="70">
        <f t="shared" si="590"/>
        <v>38.639614637276267</v>
      </c>
      <c r="G4144" s="70">
        <f t="shared" si="593"/>
        <v>0</v>
      </c>
      <c r="H4144" s="70">
        <f>SUM(G$2085:$G4144)/($A4144-273.15)</f>
        <v>0</v>
      </c>
      <c r="I4144" s="70">
        <f t="shared" si="594"/>
        <v>0</v>
      </c>
      <c r="J4144" s="70">
        <f t="shared" si="595"/>
        <v>0</v>
      </c>
      <c r="K4144" s="70">
        <f t="shared" si="596"/>
        <v>0</v>
      </c>
      <c r="M4144" s="70">
        <f t="shared" si="597"/>
        <v>0</v>
      </c>
      <c r="N4144" s="70">
        <f>SUM($M$2085:M4144)/($A4144-273.15)</f>
        <v>0</v>
      </c>
      <c r="O4144" s="70">
        <f t="shared" si="598"/>
        <v>0</v>
      </c>
      <c r="P4144" s="70">
        <f t="shared" si="599"/>
        <v>0</v>
      </c>
      <c r="Q4144" s="70">
        <f t="shared" si="600"/>
        <v>0</v>
      </c>
      <c r="S4144" s="8" t="e">
        <f t="shared" si="601"/>
        <v>#DIV/0!</v>
      </c>
      <c r="U4144" s="8">
        <f t="shared" si="591"/>
        <v>36.548705649226086</v>
      </c>
      <c r="V4144" s="8">
        <f t="shared" si="602"/>
        <v>0</v>
      </c>
      <c r="W4144" s="70">
        <f>SUM($V$2085:V4144)/($A4144-273.15)</f>
        <v>0</v>
      </c>
      <c r="X4144" s="70">
        <f t="shared" si="603"/>
        <v>0</v>
      </c>
      <c r="Y4144" s="70">
        <f t="shared" si="604"/>
        <v>0</v>
      </c>
    </row>
    <row r="4145" spans="1:25" s="8" customFormat="1" x14ac:dyDescent="0.25">
      <c r="A4145" s="70">
        <f t="shared" si="605"/>
        <v>2334.15</v>
      </c>
      <c r="B4145" s="70">
        <f t="shared" si="588"/>
        <v>53.181678748446352</v>
      </c>
      <c r="C4145" s="70">
        <f t="shared" si="592"/>
        <v>38.642052703218269</v>
      </c>
      <c r="D4145" s="70">
        <f t="shared" si="589"/>
        <v>36.438920338918194</v>
      </c>
      <c r="E4145" s="70">
        <f t="shared" si="590"/>
        <v>38.642052703218269</v>
      </c>
      <c r="G4145" s="70">
        <f t="shared" si="593"/>
        <v>0</v>
      </c>
      <c r="H4145" s="70">
        <f>SUM(G$2085:$G4145)/($A4145-273.15)</f>
        <v>0</v>
      </c>
      <c r="I4145" s="70">
        <f t="shared" si="594"/>
        <v>0</v>
      </c>
      <c r="J4145" s="70">
        <f t="shared" si="595"/>
        <v>0</v>
      </c>
      <c r="K4145" s="70">
        <f t="shared" si="596"/>
        <v>0</v>
      </c>
      <c r="M4145" s="70">
        <f t="shared" si="597"/>
        <v>0</v>
      </c>
      <c r="N4145" s="70">
        <f>SUM($M$2085:M4145)/($A4145-273.15)</f>
        <v>0</v>
      </c>
      <c r="O4145" s="70">
        <f t="shared" si="598"/>
        <v>0</v>
      </c>
      <c r="P4145" s="70">
        <f t="shared" si="599"/>
        <v>0</v>
      </c>
      <c r="Q4145" s="70">
        <f t="shared" si="600"/>
        <v>0</v>
      </c>
      <c r="S4145" s="8" t="e">
        <f t="shared" si="601"/>
        <v>#DIV/0!</v>
      </c>
      <c r="U4145" s="8">
        <f t="shared" si="591"/>
        <v>36.54996824824066</v>
      </c>
      <c r="V4145" s="8">
        <f t="shared" si="602"/>
        <v>0</v>
      </c>
      <c r="W4145" s="70">
        <f>SUM($V$2085:V4145)/($A4145-273.15)</f>
        <v>0</v>
      </c>
      <c r="X4145" s="70">
        <f t="shared" si="603"/>
        <v>0</v>
      </c>
      <c r="Y4145" s="70">
        <f t="shared" si="604"/>
        <v>0</v>
      </c>
    </row>
    <row r="4146" spans="1:25" s="8" customFormat="1" x14ac:dyDescent="0.25">
      <c r="A4146" s="70">
        <f t="shared" si="605"/>
        <v>2335.15</v>
      </c>
      <c r="B4146" s="70">
        <f t="shared" si="588"/>
        <v>53.186360461186545</v>
      </c>
      <c r="C4146" s="70">
        <f t="shared" si="592"/>
        <v>38.644489941390766</v>
      </c>
      <c r="D4146" s="70">
        <f t="shared" si="589"/>
        <v>36.440040447787226</v>
      </c>
      <c r="E4146" s="70">
        <f t="shared" si="590"/>
        <v>38.644489941390766</v>
      </c>
      <c r="G4146" s="70">
        <f t="shared" si="593"/>
        <v>0</v>
      </c>
      <c r="H4146" s="70">
        <f>SUM(G$2085:$G4146)/($A4146-273.15)</f>
        <v>0</v>
      </c>
      <c r="I4146" s="70">
        <f t="shared" si="594"/>
        <v>0</v>
      </c>
      <c r="J4146" s="70">
        <f t="shared" si="595"/>
        <v>0</v>
      </c>
      <c r="K4146" s="70">
        <f t="shared" si="596"/>
        <v>0</v>
      </c>
      <c r="M4146" s="70">
        <f t="shared" si="597"/>
        <v>0</v>
      </c>
      <c r="N4146" s="70">
        <f>SUM($M$2085:M4146)/($A4146-273.15)</f>
        <v>0</v>
      </c>
      <c r="O4146" s="70">
        <f t="shared" si="598"/>
        <v>0</v>
      </c>
      <c r="P4146" s="70">
        <f t="shared" si="599"/>
        <v>0</v>
      </c>
      <c r="Q4146" s="70">
        <f t="shared" si="600"/>
        <v>0</v>
      </c>
      <c r="S4146" s="8" t="e">
        <f t="shared" si="601"/>
        <v>#DIV/0!</v>
      </c>
      <c r="U4146" s="8">
        <f t="shared" si="591"/>
        <v>36.551230012806833</v>
      </c>
      <c r="V4146" s="8">
        <f t="shared" si="602"/>
        <v>0</v>
      </c>
      <c r="W4146" s="70">
        <f>SUM($V$2085:V4146)/($A4146-273.15)</f>
        <v>0</v>
      </c>
      <c r="X4146" s="70">
        <f t="shared" si="603"/>
        <v>0</v>
      </c>
      <c r="Y4146" s="70">
        <f t="shared" si="604"/>
        <v>0</v>
      </c>
    </row>
    <row r="4147" spans="1:25" s="8" customFormat="1" x14ac:dyDescent="0.25">
      <c r="A4147" s="70">
        <f t="shared" si="605"/>
        <v>2336.15</v>
      </c>
      <c r="B4147" s="70">
        <f t="shared" si="588"/>
        <v>53.191038177712628</v>
      </c>
      <c r="C4147" s="70">
        <f t="shared" si="592"/>
        <v>38.646926351892674</v>
      </c>
      <c r="D4147" s="70">
        <f t="shared" si="589"/>
        <v>36.441159451087842</v>
      </c>
      <c r="E4147" s="70">
        <f t="shared" si="590"/>
        <v>38.646926351892674</v>
      </c>
      <c r="G4147" s="70">
        <f t="shared" si="593"/>
        <v>0</v>
      </c>
      <c r="H4147" s="70">
        <f>SUM(G$2085:$G4147)/($A4147-273.15)</f>
        <v>0</v>
      </c>
      <c r="I4147" s="70">
        <f t="shared" si="594"/>
        <v>0</v>
      </c>
      <c r="J4147" s="70">
        <f t="shared" si="595"/>
        <v>0</v>
      </c>
      <c r="K4147" s="70">
        <f t="shared" si="596"/>
        <v>0</v>
      </c>
      <c r="M4147" s="70">
        <f t="shared" si="597"/>
        <v>0</v>
      </c>
      <c r="N4147" s="70">
        <f>SUM($M$2085:M4147)/($A4147-273.15)</f>
        <v>0</v>
      </c>
      <c r="O4147" s="70">
        <f t="shared" si="598"/>
        <v>0</v>
      </c>
      <c r="P4147" s="70">
        <f t="shared" si="599"/>
        <v>0</v>
      </c>
      <c r="Q4147" s="70">
        <f t="shared" si="600"/>
        <v>0</v>
      </c>
      <c r="S4147" s="8" t="e">
        <f t="shared" si="601"/>
        <v>#DIV/0!</v>
      </c>
      <c r="U4147" s="8">
        <f t="shared" si="591"/>
        <v>36.552490943558773</v>
      </c>
      <c r="V4147" s="8">
        <f t="shared" si="602"/>
        <v>0</v>
      </c>
      <c r="W4147" s="70">
        <f>SUM($V$2085:V4147)/($A4147-273.15)</f>
        <v>0</v>
      </c>
      <c r="X4147" s="70">
        <f t="shared" si="603"/>
        <v>0</v>
      </c>
      <c r="Y4147" s="70">
        <f t="shared" si="604"/>
        <v>0</v>
      </c>
    </row>
    <row r="4148" spans="1:25" s="8" customFormat="1" x14ac:dyDescent="0.25">
      <c r="A4148" s="70">
        <f t="shared" si="605"/>
        <v>2337.15</v>
      </c>
      <c r="B4148" s="70">
        <f t="shared" si="588"/>
        <v>53.1957119042466</v>
      </c>
      <c r="C4148" s="70">
        <f t="shared" si="592"/>
        <v>38.64936193482265</v>
      </c>
      <c r="D4148" s="70">
        <f t="shared" si="589"/>
        <v>36.442277350711791</v>
      </c>
      <c r="E4148" s="70">
        <f t="shared" si="590"/>
        <v>38.64936193482265</v>
      </c>
      <c r="G4148" s="70">
        <f t="shared" si="593"/>
        <v>0</v>
      </c>
      <c r="H4148" s="70">
        <f>SUM(G$2085:$G4148)/($A4148-273.15)</f>
        <v>0</v>
      </c>
      <c r="I4148" s="70">
        <f t="shared" si="594"/>
        <v>0</v>
      </c>
      <c r="J4148" s="70">
        <f t="shared" si="595"/>
        <v>0</v>
      </c>
      <c r="K4148" s="70">
        <f t="shared" si="596"/>
        <v>0</v>
      </c>
      <c r="M4148" s="70">
        <f t="shared" si="597"/>
        <v>0</v>
      </c>
      <c r="N4148" s="70">
        <f>SUM($M$2085:M4148)/($A4148-273.15)</f>
        <v>0</v>
      </c>
      <c r="O4148" s="70">
        <f t="shared" si="598"/>
        <v>0</v>
      </c>
      <c r="P4148" s="70">
        <f t="shared" si="599"/>
        <v>0</v>
      </c>
      <c r="Q4148" s="70">
        <f t="shared" si="600"/>
        <v>0</v>
      </c>
      <c r="S4148" s="8" t="e">
        <f t="shared" si="601"/>
        <v>#DIV/0!</v>
      </c>
      <c r="U4148" s="8">
        <f t="shared" si="591"/>
        <v>36.553751041129267</v>
      </c>
      <c r="V4148" s="8">
        <f t="shared" si="602"/>
        <v>0</v>
      </c>
      <c r="W4148" s="70">
        <f>SUM($V$2085:V4148)/($A4148-273.15)</f>
        <v>0</v>
      </c>
      <c r="X4148" s="70">
        <f t="shared" si="603"/>
        <v>0</v>
      </c>
      <c r="Y4148" s="70">
        <f t="shared" si="604"/>
        <v>0</v>
      </c>
    </row>
    <row r="4149" spans="1:25" s="8" customFormat="1" x14ac:dyDescent="0.25">
      <c r="A4149" s="70">
        <f t="shared" si="605"/>
        <v>2338.15</v>
      </c>
      <c r="B4149" s="70">
        <f t="shared" si="588"/>
        <v>53.200381646997151</v>
      </c>
      <c r="C4149" s="70">
        <f t="shared" si="592"/>
        <v>38.651796690279184</v>
      </c>
      <c r="D4149" s="70">
        <f t="shared" si="589"/>
        <v>36.443394148546794</v>
      </c>
      <c r="E4149" s="70">
        <f t="shared" si="590"/>
        <v>38.651796690279184</v>
      </c>
      <c r="G4149" s="70">
        <f t="shared" si="593"/>
        <v>0</v>
      </c>
      <c r="H4149" s="70">
        <f>SUM(G$2085:$G4149)/($A4149-273.15)</f>
        <v>0</v>
      </c>
      <c r="I4149" s="70">
        <f t="shared" si="594"/>
        <v>0</v>
      </c>
      <c r="J4149" s="70">
        <f t="shared" si="595"/>
        <v>0</v>
      </c>
      <c r="K4149" s="70">
        <f t="shared" si="596"/>
        <v>0</v>
      </c>
      <c r="M4149" s="70">
        <f t="shared" si="597"/>
        <v>0</v>
      </c>
      <c r="N4149" s="70">
        <f>SUM($M$2085:M4149)/($A4149-273.15)</f>
        <v>0</v>
      </c>
      <c r="O4149" s="70">
        <f t="shared" si="598"/>
        <v>0</v>
      </c>
      <c r="P4149" s="70">
        <f t="shared" si="599"/>
        <v>0</v>
      </c>
      <c r="Q4149" s="70">
        <f t="shared" si="600"/>
        <v>0</v>
      </c>
      <c r="S4149" s="8" t="e">
        <f t="shared" si="601"/>
        <v>#DIV/0!</v>
      </c>
      <c r="U4149" s="8">
        <f t="shared" si="591"/>
        <v>36.555010306149761</v>
      </c>
      <c r="V4149" s="8">
        <f t="shared" si="602"/>
        <v>0</v>
      </c>
      <c r="W4149" s="70">
        <f>SUM($V$2085:V4149)/($A4149-273.15)</f>
        <v>0</v>
      </c>
      <c r="X4149" s="70">
        <f t="shared" si="603"/>
        <v>0</v>
      </c>
      <c r="Y4149" s="70">
        <f t="shared" si="604"/>
        <v>0</v>
      </c>
    </row>
    <row r="4150" spans="1:25" s="8" customFormat="1" x14ac:dyDescent="0.25">
      <c r="A4150" s="70">
        <f t="shared" si="605"/>
        <v>2339.15</v>
      </c>
      <c r="B4150" s="70">
        <f t="shared" si="588"/>
        <v>53.205047412159708</v>
      </c>
      <c r="C4150" s="70">
        <f t="shared" si="592"/>
        <v>38.654230618360529</v>
      </c>
      <c r="D4150" s="70">
        <f t="shared" si="589"/>
        <v>36.444509846476542</v>
      </c>
      <c r="E4150" s="70">
        <f t="shared" si="590"/>
        <v>38.654230618360529</v>
      </c>
      <c r="G4150" s="70">
        <f t="shared" si="593"/>
        <v>0</v>
      </c>
      <c r="H4150" s="70">
        <f>SUM(G$2085:$G4150)/($A4150-273.15)</f>
        <v>0</v>
      </c>
      <c r="I4150" s="70">
        <f t="shared" si="594"/>
        <v>0</v>
      </c>
      <c r="J4150" s="70">
        <f t="shared" si="595"/>
        <v>0</v>
      </c>
      <c r="K4150" s="70">
        <f t="shared" si="596"/>
        <v>0</v>
      </c>
      <c r="M4150" s="70">
        <f t="shared" si="597"/>
        <v>0</v>
      </c>
      <c r="N4150" s="70">
        <f>SUM($M$2085:M4150)/($A4150-273.15)</f>
        <v>0</v>
      </c>
      <c r="O4150" s="70">
        <f t="shared" si="598"/>
        <v>0</v>
      </c>
      <c r="P4150" s="70">
        <f t="shared" si="599"/>
        <v>0</v>
      </c>
      <c r="Q4150" s="70">
        <f t="shared" si="600"/>
        <v>0</v>
      </c>
      <c r="S4150" s="8" t="e">
        <f t="shared" si="601"/>
        <v>#DIV/0!</v>
      </c>
      <c r="U4150" s="8">
        <f t="shared" si="591"/>
        <v>36.556268739250349</v>
      </c>
      <c r="V4150" s="8">
        <f t="shared" si="602"/>
        <v>0</v>
      </c>
      <c r="W4150" s="70">
        <f>SUM($V$2085:V4150)/($A4150-273.15)</f>
        <v>0</v>
      </c>
      <c r="X4150" s="70">
        <f t="shared" si="603"/>
        <v>0</v>
      </c>
      <c r="Y4150" s="70">
        <f t="shared" si="604"/>
        <v>0</v>
      </c>
    </row>
    <row r="4151" spans="1:25" s="8" customFormat="1" x14ac:dyDescent="0.25">
      <c r="A4151" s="70">
        <f t="shared" si="605"/>
        <v>2340.15</v>
      </c>
      <c r="B4151" s="70">
        <f t="shared" si="588"/>
        <v>53.209709205916482</v>
      </c>
      <c r="C4151" s="70">
        <f t="shared" si="592"/>
        <v>38.656663719164726</v>
      </c>
      <c r="D4151" s="70">
        <f t="shared" si="589"/>
        <v>36.445624446380677</v>
      </c>
      <c r="E4151" s="70">
        <f t="shared" si="590"/>
        <v>38.656663719164726</v>
      </c>
      <c r="G4151" s="70">
        <f t="shared" si="593"/>
        <v>0</v>
      </c>
      <c r="H4151" s="70">
        <f>SUM(G$2085:$G4151)/($A4151-273.15)</f>
        <v>0</v>
      </c>
      <c r="I4151" s="70">
        <f t="shared" si="594"/>
        <v>0</v>
      </c>
      <c r="J4151" s="70">
        <f t="shared" si="595"/>
        <v>0</v>
      </c>
      <c r="K4151" s="70">
        <f t="shared" si="596"/>
        <v>0</v>
      </c>
      <c r="M4151" s="70">
        <f t="shared" si="597"/>
        <v>0</v>
      </c>
      <c r="N4151" s="70">
        <f>SUM($M$2085:M4151)/($A4151-273.15)</f>
        <v>0</v>
      </c>
      <c r="O4151" s="70">
        <f t="shared" si="598"/>
        <v>0</v>
      </c>
      <c r="P4151" s="70">
        <f t="shared" si="599"/>
        <v>0</v>
      </c>
      <c r="Q4151" s="70">
        <f t="shared" si="600"/>
        <v>0</v>
      </c>
      <c r="S4151" s="8" t="e">
        <f t="shared" si="601"/>
        <v>#DIV/0!</v>
      </c>
      <c r="U4151" s="8">
        <f t="shared" si="591"/>
        <v>36.55752634105977</v>
      </c>
      <c r="V4151" s="8">
        <f t="shared" si="602"/>
        <v>0</v>
      </c>
      <c r="W4151" s="70">
        <f>SUM($V$2085:V4151)/($A4151-273.15)</f>
        <v>0</v>
      </c>
      <c r="X4151" s="70">
        <f t="shared" si="603"/>
        <v>0</v>
      </c>
      <c r="Y4151" s="70">
        <f t="shared" si="604"/>
        <v>0</v>
      </c>
    </row>
    <row r="4152" spans="1:25" s="8" customFormat="1" x14ac:dyDescent="0.25">
      <c r="A4152" s="70">
        <f t="shared" si="605"/>
        <v>2341.15</v>
      </c>
      <c r="B4152" s="70">
        <f t="shared" si="588"/>
        <v>53.214367034436464</v>
      </c>
      <c r="C4152" s="70">
        <f t="shared" si="592"/>
        <v>38.659095992789631</v>
      </c>
      <c r="D4152" s="70">
        <f t="shared" si="589"/>
        <v>36.44673795013486</v>
      </c>
      <c r="E4152" s="70">
        <f t="shared" si="590"/>
        <v>38.659095992789631</v>
      </c>
      <c r="G4152" s="70">
        <f t="shared" si="593"/>
        <v>0</v>
      </c>
      <c r="H4152" s="70">
        <f>SUM(G$2085:$G4152)/($A4152-273.15)</f>
        <v>0</v>
      </c>
      <c r="I4152" s="70">
        <f t="shared" si="594"/>
        <v>0</v>
      </c>
      <c r="J4152" s="70">
        <f t="shared" si="595"/>
        <v>0</v>
      </c>
      <c r="K4152" s="70">
        <f t="shared" si="596"/>
        <v>0</v>
      </c>
      <c r="M4152" s="70">
        <f t="shared" si="597"/>
        <v>0</v>
      </c>
      <c r="N4152" s="70">
        <f>SUM($M$2085:M4152)/($A4152-273.15)</f>
        <v>0</v>
      </c>
      <c r="O4152" s="70">
        <f t="shared" si="598"/>
        <v>0</v>
      </c>
      <c r="P4152" s="70">
        <f t="shared" si="599"/>
        <v>0</v>
      </c>
      <c r="Q4152" s="70">
        <f t="shared" si="600"/>
        <v>0</v>
      </c>
      <c r="S4152" s="8" t="e">
        <f t="shared" si="601"/>
        <v>#DIV/0!</v>
      </c>
      <c r="U4152" s="8">
        <f t="shared" si="591"/>
        <v>36.558783112205454</v>
      </c>
      <c r="V4152" s="8">
        <f t="shared" si="602"/>
        <v>0</v>
      </c>
      <c r="W4152" s="70">
        <f>SUM($V$2085:V4152)/($A4152-273.15)</f>
        <v>0</v>
      </c>
      <c r="X4152" s="70">
        <f t="shared" si="603"/>
        <v>0</v>
      </c>
      <c r="Y4152" s="70">
        <f t="shared" si="604"/>
        <v>0</v>
      </c>
    </row>
    <row r="4153" spans="1:25" s="8" customFormat="1" x14ac:dyDescent="0.25">
      <c r="A4153" s="70">
        <f t="shared" si="605"/>
        <v>2342.15</v>
      </c>
      <c r="B4153" s="70">
        <f t="shared" si="588"/>
        <v>53.219020903875453</v>
      </c>
      <c r="C4153" s="70">
        <f t="shared" si="592"/>
        <v>38.661527439332872</v>
      </c>
      <c r="D4153" s="70">
        <f t="shared" si="589"/>
        <v>36.447850359610712</v>
      </c>
      <c r="E4153" s="70">
        <f t="shared" si="590"/>
        <v>38.661527439332872</v>
      </c>
      <c r="G4153" s="70">
        <f t="shared" si="593"/>
        <v>0</v>
      </c>
      <c r="H4153" s="70">
        <f>SUM(G$2085:$G4153)/($A4153-273.15)</f>
        <v>0</v>
      </c>
      <c r="I4153" s="70">
        <f t="shared" si="594"/>
        <v>0</v>
      </c>
      <c r="J4153" s="70">
        <f t="shared" si="595"/>
        <v>0</v>
      </c>
      <c r="K4153" s="70">
        <f t="shared" si="596"/>
        <v>0</v>
      </c>
      <c r="M4153" s="70">
        <f t="shared" si="597"/>
        <v>0</v>
      </c>
      <c r="N4153" s="70">
        <f>SUM($M$2085:M4153)/($A4153-273.15)</f>
        <v>0</v>
      </c>
      <c r="O4153" s="70">
        <f t="shared" si="598"/>
        <v>0</v>
      </c>
      <c r="P4153" s="70">
        <f t="shared" si="599"/>
        <v>0</v>
      </c>
      <c r="Q4153" s="70">
        <f t="shared" si="600"/>
        <v>0</v>
      </c>
      <c r="S4153" s="8" t="e">
        <f t="shared" si="601"/>
        <v>#DIV/0!</v>
      </c>
      <c r="U4153" s="8">
        <f t="shared" si="591"/>
        <v>36.560039053313439</v>
      </c>
      <c r="V4153" s="8">
        <f t="shared" si="602"/>
        <v>0</v>
      </c>
      <c r="W4153" s="70">
        <f>SUM($V$2085:V4153)/($A4153-273.15)</f>
        <v>0</v>
      </c>
      <c r="X4153" s="70">
        <f t="shared" si="603"/>
        <v>0</v>
      </c>
      <c r="Y4153" s="70">
        <f t="shared" si="604"/>
        <v>0</v>
      </c>
    </row>
    <row r="4154" spans="1:25" s="8" customFormat="1" x14ac:dyDescent="0.25">
      <c r="A4154" s="70">
        <f t="shared" si="605"/>
        <v>2343.15</v>
      </c>
      <c r="B4154" s="70">
        <f t="shared" si="588"/>
        <v>53.223670820376171</v>
      </c>
      <c r="C4154" s="70">
        <f t="shared" si="592"/>
        <v>38.663958058891872</v>
      </c>
      <c r="D4154" s="70">
        <f t="shared" si="589"/>
        <v>36.4489616766759</v>
      </c>
      <c r="E4154" s="70">
        <f t="shared" si="590"/>
        <v>38.663958058891872</v>
      </c>
      <c r="G4154" s="70">
        <f t="shared" si="593"/>
        <v>0</v>
      </c>
      <c r="H4154" s="70">
        <f>SUM(G$2085:$G4154)/($A4154-273.15)</f>
        <v>0</v>
      </c>
      <c r="I4154" s="70">
        <f t="shared" si="594"/>
        <v>0</v>
      </c>
      <c r="J4154" s="70">
        <f t="shared" si="595"/>
        <v>0</v>
      </c>
      <c r="K4154" s="70">
        <f t="shared" si="596"/>
        <v>0</v>
      </c>
      <c r="M4154" s="70">
        <f t="shared" si="597"/>
        <v>0</v>
      </c>
      <c r="N4154" s="70">
        <f>SUM($M$2085:M4154)/($A4154-273.15)</f>
        <v>0</v>
      </c>
      <c r="O4154" s="70">
        <f t="shared" si="598"/>
        <v>0</v>
      </c>
      <c r="P4154" s="70">
        <f t="shared" si="599"/>
        <v>0</v>
      </c>
      <c r="Q4154" s="70">
        <f t="shared" si="600"/>
        <v>0</v>
      </c>
      <c r="S4154" s="8" t="e">
        <f t="shared" si="601"/>
        <v>#DIV/0!</v>
      </c>
      <c r="U4154" s="8">
        <f t="shared" si="591"/>
        <v>36.561294165008469</v>
      </c>
      <c r="V4154" s="8">
        <f t="shared" si="602"/>
        <v>0</v>
      </c>
      <c r="W4154" s="70">
        <f>SUM($V$2085:V4154)/($A4154-273.15)</f>
        <v>0</v>
      </c>
      <c r="X4154" s="70">
        <f t="shared" si="603"/>
        <v>0</v>
      </c>
      <c r="Y4154" s="70">
        <f t="shared" si="604"/>
        <v>0</v>
      </c>
    </row>
    <row r="4155" spans="1:25" s="8" customFormat="1" x14ac:dyDescent="0.25">
      <c r="A4155" s="70">
        <f t="shared" si="605"/>
        <v>2344.15</v>
      </c>
      <c r="B4155" s="70">
        <f t="shared" si="588"/>
        <v>53.228316790068178</v>
      </c>
      <c r="C4155" s="70">
        <f t="shared" si="592"/>
        <v>38.66638785156384</v>
      </c>
      <c r="D4155" s="70">
        <f t="shared" si="589"/>
        <v>36.450071903194079</v>
      </c>
      <c r="E4155" s="70">
        <f t="shared" si="590"/>
        <v>38.66638785156384</v>
      </c>
      <c r="G4155" s="70">
        <f t="shared" si="593"/>
        <v>0</v>
      </c>
      <c r="H4155" s="70">
        <f>SUM(G$2085:$G4155)/($A4155-273.15)</f>
        <v>0</v>
      </c>
      <c r="I4155" s="70">
        <f t="shared" si="594"/>
        <v>0</v>
      </c>
      <c r="J4155" s="70">
        <f t="shared" si="595"/>
        <v>0</v>
      </c>
      <c r="K4155" s="70">
        <f t="shared" si="596"/>
        <v>0</v>
      </c>
      <c r="M4155" s="70">
        <f t="shared" si="597"/>
        <v>0</v>
      </c>
      <c r="N4155" s="70">
        <f>SUM($M$2085:M4155)/($A4155-273.15)</f>
        <v>0</v>
      </c>
      <c r="O4155" s="70">
        <f t="shared" si="598"/>
        <v>0</v>
      </c>
      <c r="P4155" s="70">
        <f t="shared" si="599"/>
        <v>0</v>
      </c>
      <c r="Q4155" s="70">
        <f t="shared" si="600"/>
        <v>0</v>
      </c>
      <c r="S4155" s="8" t="e">
        <f t="shared" si="601"/>
        <v>#DIV/0!</v>
      </c>
      <c r="U4155" s="8">
        <f t="shared" si="591"/>
        <v>36.562548447913947</v>
      </c>
      <c r="V4155" s="8">
        <f t="shared" si="602"/>
        <v>0</v>
      </c>
      <c r="W4155" s="70">
        <f>SUM($V$2085:V4155)/($A4155-273.15)</f>
        <v>0</v>
      </c>
      <c r="X4155" s="70">
        <f t="shared" si="603"/>
        <v>0</v>
      </c>
      <c r="Y4155" s="70">
        <f t="shared" si="604"/>
        <v>0</v>
      </c>
    </row>
    <row r="4156" spans="1:25" s="8" customFormat="1" x14ac:dyDescent="0.25">
      <c r="A4156" s="70">
        <f t="shared" si="605"/>
        <v>2345.15</v>
      </c>
      <c r="B4156" s="70">
        <f t="shared" si="588"/>
        <v>53.232958819068045</v>
      </c>
      <c r="C4156" s="70">
        <f t="shared" si="592"/>
        <v>38.668816817445787</v>
      </c>
      <c r="D4156" s="70">
        <f t="shared" si="589"/>
        <v>36.451181041024938</v>
      </c>
      <c r="E4156" s="70">
        <f t="shared" si="590"/>
        <v>38.668816817445787</v>
      </c>
      <c r="G4156" s="70">
        <f t="shared" si="593"/>
        <v>0</v>
      </c>
      <c r="H4156" s="70">
        <f>SUM(G$2085:$G4156)/($A4156-273.15)</f>
        <v>0</v>
      </c>
      <c r="I4156" s="70">
        <f t="shared" si="594"/>
        <v>0</v>
      </c>
      <c r="J4156" s="70">
        <f t="shared" si="595"/>
        <v>0</v>
      </c>
      <c r="K4156" s="70">
        <f t="shared" si="596"/>
        <v>0</v>
      </c>
      <c r="M4156" s="70">
        <f t="shared" si="597"/>
        <v>0</v>
      </c>
      <c r="N4156" s="70">
        <f>SUM($M$2085:M4156)/($A4156-273.15)</f>
        <v>0</v>
      </c>
      <c r="O4156" s="70">
        <f t="shared" si="598"/>
        <v>0</v>
      </c>
      <c r="P4156" s="70">
        <f t="shared" si="599"/>
        <v>0</v>
      </c>
      <c r="Q4156" s="70">
        <f t="shared" si="600"/>
        <v>0</v>
      </c>
      <c r="S4156" s="8" t="e">
        <f t="shared" si="601"/>
        <v>#DIV/0!</v>
      </c>
      <c r="U4156" s="8">
        <f t="shared" si="591"/>
        <v>36.563801902651939</v>
      </c>
      <c r="V4156" s="8">
        <f t="shared" si="602"/>
        <v>0</v>
      </c>
      <c r="W4156" s="70">
        <f>SUM($V$2085:V4156)/($A4156-273.15)</f>
        <v>0</v>
      </c>
      <c r="X4156" s="70">
        <f t="shared" si="603"/>
        <v>0</v>
      </c>
      <c r="Y4156" s="70">
        <f t="shared" si="604"/>
        <v>0</v>
      </c>
    </row>
    <row r="4157" spans="1:25" s="8" customFormat="1" x14ac:dyDescent="0.25">
      <c r="A4157" s="70">
        <f t="shared" si="605"/>
        <v>2346.15</v>
      </c>
      <c r="B4157" s="70">
        <f t="shared" si="588"/>
        <v>53.237596913479251</v>
      </c>
      <c r="C4157" s="70">
        <f t="shared" si="592"/>
        <v>38.671244956634517</v>
      </c>
      <c r="D4157" s="70">
        <f t="shared" si="589"/>
        <v>36.452289092024223</v>
      </c>
      <c r="E4157" s="70">
        <f t="shared" si="590"/>
        <v>38.671244956634517</v>
      </c>
      <c r="G4157" s="70">
        <f t="shared" si="593"/>
        <v>0</v>
      </c>
      <c r="H4157" s="70">
        <f>SUM(G$2085:$G4157)/($A4157-273.15)</f>
        <v>0</v>
      </c>
      <c r="I4157" s="70">
        <f t="shared" si="594"/>
        <v>0</v>
      </c>
      <c r="J4157" s="70">
        <f t="shared" si="595"/>
        <v>0</v>
      </c>
      <c r="K4157" s="70">
        <f t="shared" si="596"/>
        <v>0</v>
      </c>
      <c r="M4157" s="70">
        <f t="shared" si="597"/>
        <v>0</v>
      </c>
      <c r="N4157" s="70">
        <f>SUM($M$2085:M4157)/($A4157-273.15)</f>
        <v>0</v>
      </c>
      <c r="O4157" s="70">
        <f t="shared" si="598"/>
        <v>0</v>
      </c>
      <c r="P4157" s="70">
        <f t="shared" si="599"/>
        <v>0</v>
      </c>
      <c r="Q4157" s="70">
        <f t="shared" si="600"/>
        <v>0</v>
      </c>
      <c r="S4157" s="8" t="e">
        <f t="shared" si="601"/>
        <v>#DIV/0!</v>
      </c>
      <c r="U4157" s="8">
        <f t="shared" si="591"/>
        <v>36.565054529843188</v>
      </c>
      <c r="V4157" s="8">
        <f t="shared" si="602"/>
        <v>0</v>
      </c>
      <c r="W4157" s="70">
        <f>SUM($V$2085:V4157)/($A4157-273.15)</f>
        <v>0</v>
      </c>
      <c r="X4157" s="70">
        <f t="shared" si="603"/>
        <v>0</v>
      </c>
      <c r="Y4157" s="70">
        <f t="shared" si="604"/>
        <v>0</v>
      </c>
    </row>
    <row r="4158" spans="1:25" s="8" customFormat="1" x14ac:dyDescent="0.25">
      <c r="A4158" s="70">
        <f t="shared" si="605"/>
        <v>2347.15</v>
      </c>
      <c r="B4158" s="70">
        <f t="shared" si="588"/>
        <v>53.242231079392276</v>
      </c>
      <c r="C4158" s="70">
        <f t="shared" si="592"/>
        <v>38.673672269226628</v>
      </c>
      <c r="D4158" s="70">
        <f t="shared" si="589"/>
        <v>36.453396058043694</v>
      </c>
      <c r="E4158" s="70">
        <f t="shared" si="590"/>
        <v>38.673672269226628</v>
      </c>
      <c r="G4158" s="70">
        <f t="shared" si="593"/>
        <v>0</v>
      </c>
      <c r="H4158" s="70">
        <f>SUM(G$2085:$G4158)/($A4158-273.15)</f>
        <v>0</v>
      </c>
      <c r="I4158" s="70">
        <f t="shared" si="594"/>
        <v>0</v>
      </c>
      <c r="J4158" s="70">
        <f t="shared" si="595"/>
        <v>0</v>
      </c>
      <c r="K4158" s="70">
        <f t="shared" si="596"/>
        <v>0</v>
      </c>
      <c r="M4158" s="70">
        <f t="shared" si="597"/>
        <v>0</v>
      </c>
      <c r="N4158" s="70">
        <f>SUM($M$2085:M4158)/($A4158-273.15)</f>
        <v>0</v>
      </c>
      <c r="O4158" s="70">
        <f t="shared" si="598"/>
        <v>0</v>
      </c>
      <c r="P4158" s="70">
        <f t="shared" si="599"/>
        <v>0</v>
      </c>
      <c r="Q4158" s="70">
        <f t="shared" si="600"/>
        <v>0</v>
      </c>
      <c r="S4158" s="8" t="e">
        <f t="shared" si="601"/>
        <v>#DIV/0!</v>
      </c>
      <c r="U4158" s="8">
        <f t="shared" si="591"/>
        <v>36.566306330107118</v>
      </c>
      <c r="V4158" s="8">
        <f t="shared" si="602"/>
        <v>0</v>
      </c>
      <c r="W4158" s="70">
        <f>SUM($V$2085:V4158)/($A4158-273.15)</f>
        <v>0</v>
      </c>
      <c r="X4158" s="70">
        <f t="shared" si="603"/>
        <v>0</v>
      </c>
      <c r="Y4158" s="70">
        <f t="shared" si="604"/>
        <v>0</v>
      </c>
    </row>
    <row r="4159" spans="1:25" s="8" customFormat="1" x14ac:dyDescent="0.25">
      <c r="A4159" s="70">
        <f t="shared" si="605"/>
        <v>2348.15</v>
      </c>
      <c r="B4159" s="70">
        <f t="shared" si="588"/>
        <v>53.246861322884662</v>
      </c>
      <c r="C4159" s="70">
        <f t="shared" si="592"/>
        <v>38.676098755318506</v>
      </c>
      <c r="D4159" s="70">
        <f t="shared" si="589"/>
        <v>36.454501940931195</v>
      </c>
      <c r="E4159" s="70">
        <f t="shared" si="590"/>
        <v>38.676098755318506</v>
      </c>
      <c r="G4159" s="70">
        <f t="shared" si="593"/>
        <v>0</v>
      </c>
      <c r="H4159" s="70">
        <f>SUM(G$2085:$G4159)/($A4159-273.15)</f>
        <v>0</v>
      </c>
      <c r="I4159" s="70">
        <f t="shared" si="594"/>
        <v>0</v>
      </c>
      <c r="J4159" s="70">
        <f t="shared" si="595"/>
        <v>0</v>
      </c>
      <c r="K4159" s="70">
        <f t="shared" si="596"/>
        <v>0</v>
      </c>
      <c r="M4159" s="70">
        <f t="shared" si="597"/>
        <v>0</v>
      </c>
      <c r="N4159" s="70">
        <f>SUM($M$2085:M4159)/($A4159-273.15)</f>
        <v>0</v>
      </c>
      <c r="O4159" s="70">
        <f t="shared" si="598"/>
        <v>0</v>
      </c>
      <c r="P4159" s="70">
        <f t="shared" si="599"/>
        <v>0</v>
      </c>
      <c r="Q4159" s="70">
        <f t="shared" si="600"/>
        <v>0</v>
      </c>
      <c r="S4159" s="8" t="e">
        <f t="shared" si="601"/>
        <v>#DIV/0!</v>
      </c>
      <c r="U4159" s="8">
        <f t="shared" si="591"/>
        <v>36.567557304061836</v>
      </c>
      <c r="V4159" s="8">
        <f t="shared" si="602"/>
        <v>0</v>
      </c>
      <c r="W4159" s="70">
        <f>SUM($V$2085:V4159)/($A4159-273.15)</f>
        <v>0</v>
      </c>
      <c r="X4159" s="70">
        <f t="shared" si="603"/>
        <v>0</v>
      </c>
      <c r="Y4159" s="70">
        <f t="shared" si="604"/>
        <v>0</v>
      </c>
    </row>
    <row r="4160" spans="1:25" s="8" customFormat="1" x14ac:dyDescent="0.25">
      <c r="A4160" s="70">
        <f t="shared" si="605"/>
        <v>2349.15</v>
      </c>
      <c r="B4160" s="70">
        <f t="shared" si="588"/>
        <v>53.251487650021012</v>
      </c>
      <c r="C4160" s="70">
        <f t="shared" si="592"/>
        <v>38.678524415006336</v>
      </c>
      <c r="D4160" s="70">
        <f t="shared" si="589"/>
        <v>36.455606742530627</v>
      </c>
      <c r="E4160" s="70">
        <f t="shared" si="590"/>
        <v>38.678524415006336</v>
      </c>
      <c r="G4160" s="70">
        <f t="shared" si="593"/>
        <v>0</v>
      </c>
      <c r="H4160" s="70">
        <f>SUM(G$2085:$G4160)/($A4160-273.15)</f>
        <v>0</v>
      </c>
      <c r="I4160" s="70">
        <f t="shared" si="594"/>
        <v>0</v>
      </c>
      <c r="J4160" s="70">
        <f t="shared" si="595"/>
        <v>0</v>
      </c>
      <c r="K4160" s="70">
        <f t="shared" si="596"/>
        <v>0</v>
      </c>
      <c r="M4160" s="70">
        <f t="shared" si="597"/>
        <v>0</v>
      </c>
      <c r="N4160" s="70">
        <f>SUM($M$2085:M4160)/($A4160-273.15)</f>
        <v>0</v>
      </c>
      <c r="O4160" s="70">
        <f t="shared" si="598"/>
        <v>0</v>
      </c>
      <c r="P4160" s="70">
        <f t="shared" si="599"/>
        <v>0</v>
      </c>
      <c r="Q4160" s="70">
        <f t="shared" si="600"/>
        <v>0</v>
      </c>
      <c r="S4160" s="8" t="e">
        <f t="shared" si="601"/>
        <v>#DIV/0!</v>
      </c>
      <c r="U4160" s="8">
        <f t="shared" si="591"/>
        <v>36.568807452324123</v>
      </c>
      <c r="V4160" s="8">
        <f t="shared" si="602"/>
        <v>0</v>
      </c>
      <c r="W4160" s="70">
        <f>SUM($V$2085:V4160)/($A4160-273.15)</f>
        <v>0</v>
      </c>
      <c r="X4160" s="70">
        <f t="shared" si="603"/>
        <v>0</v>
      </c>
      <c r="Y4160" s="70">
        <f t="shared" si="604"/>
        <v>0</v>
      </c>
    </row>
    <row r="4161" spans="1:25" s="8" customFormat="1" x14ac:dyDescent="0.25">
      <c r="A4161" s="70">
        <f t="shared" si="605"/>
        <v>2350.15</v>
      </c>
      <c r="B4161" s="70">
        <f t="shared" si="588"/>
        <v>53.256110066853012</v>
      </c>
      <c r="C4161" s="70">
        <f t="shared" si="592"/>
        <v>38.680949248386106</v>
      </c>
      <c r="D4161" s="70">
        <f t="shared" si="589"/>
        <v>36.456710464681969</v>
      </c>
      <c r="E4161" s="70">
        <f t="shared" si="590"/>
        <v>38.680949248386106</v>
      </c>
      <c r="G4161" s="70">
        <f t="shared" si="593"/>
        <v>0</v>
      </c>
      <c r="H4161" s="70">
        <f>SUM(G$2085:$G4161)/($A4161-273.15)</f>
        <v>0</v>
      </c>
      <c r="I4161" s="70">
        <f t="shared" si="594"/>
        <v>0</v>
      </c>
      <c r="J4161" s="70">
        <f t="shared" si="595"/>
        <v>0</v>
      </c>
      <c r="K4161" s="70">
        <f t="shared" si="596"/>
        <v>0</v>
      </c>
      <c r="M4161" s="70">
        <f t="shared" si="597"/>
        <v>0</v>
      </c>
      <c r="N4161" s="70">
        <f>SUM($M$2085:M4161)/($A4161-273.15)</f>
        <v>0</v>
      </c>
      <c r="O4161" s="70">
        <f t="shared" si="598"/>
        <v>0</v>
      </c>
      <c r="P4161" s="70">
        <f t="shared" si="599"/>
        <v>0</v>
      </c>
      <c r="Q4161" s="70">
        <f t="shared" si="600"/>
        <v>0</v>
      </c>
      <c r="S4161" s="8" t="e">
        <f t="shared" si="601"/>
        <v>#DIV/0!</v>
      </c>
      <c r="U4161" s="8">
        <f t="shared" si="591"/>
        <v>36.570056775509464</v>
      </c>
      <c r="V4161" s="8">
        <f t="shared" si="602"/>
        <v>0</v>
      </c>
      <c r="W4161" s="70">
        <f>SUM($V$2085:V4161)/($A4161-273.15)</f>
        <v>0</v>
      </c>
      <c r="X4161" s="70">
        <f t="shared" si="603"/>
        <v>0</v>
      </c>
      <c r="Y4161" s="70">
        <f t="shared" si="604"/>
        <v>0</v>
      </c>
    </row>
    <row r="4162" spans="1:25" s="8" customFormat="1" x14ac:dyDescent="0.25">
      <c r="A4162" s="70">
        <f t="shared" si="605"/>
        <v>2351.15</v>
      </c>
      <c r="B4162" s="70">
        <f t="shared" si="588"/>
        <v>53.260728579419506</v>
      </c>
      <c r="C4162" s="70">
        <f t="shared" si="592"/>
        <v>38.68337325555359</v>
      </c>
      <c r="D4162" s="70">
        <f t="shared" si="589"/>
        <v>36.457813109221298</v>
      </c>
      <c r="E4162" s="70">
        <f t="shared" si="590"/>
        <v>38.68337325555359</v>
      </c>
      <c r="G4162" s="70">
        <f t="shared" si="593"/>
        <v>0</v>
      </c>
      <c r="H4162" s="70">
        <f>SUM(G$2085:$G4162)/($A4162-273.15)</f>
        <v>0</v>
      </c>
      <c r="I4162" s="70">
        <f t="shared" si="594"/>
        <v>0</v>
      </c>
      <c r="J4162" s="70">
        <f t="shared" si="595"/>
        <v>0</v>
      </c>
      <c r="K4162" s="70">
        <f t="shared" si="596"/>
        <v>0</v>
      </c>
      <c r="M4162" s="70">
        <f t="shared" si="597"/>
        <v>0</v>
      </c>
      <c r="N4162" s="70">
        <f>SUM($M$2085:M4162)/($A4162-273.15)</f>
        <v>0</v>
      </c>
      <c r="O4162" s="70">
        <f t="shared" si="598"/>
        <v>0</v>
      </c>
      <c r="P4162" s="70">
        <f t="shared" si="599"/>
        <v>0</v>
      </c>
      <c r="Q4162" s="70">
        <f t="shared" si="600"/>
        <v>0</v>
      </c>
      <c r="S4162" s="8" t="e">
        <f t="shared" si="601"/>
        <v>#DIV/0!</v>
      </c>
      <c r="U4162" s="8">
        <f t="shared" si="591"/>
        <v>36.57130527423201</v>
      </c>
      <c r="V4162" s="8">
        <f t="shared" si="602"/>
        <v>0</v>
      </c>
      <c r="W4162" s="70">
        <f>SUM($V$2085:V4162)/($A4162-273.15)</f>
        <v>0</v>
      </c>
      <c r="X4162" s="70">
        <f t="shared" si="603"/>
        <v>0</v>
      </c>
      <c r="Y4162" s="70">
        <f t="shared" si="604"/>
        <v>0</v>
      </c>
    </row>
    <row r="4163" spans="1:25" s="8" customFormat="1" x14ac:dyDescent="0.25">
      <c r="A4163" s="70">
        <f t="shared" si="605"/>
        <v>2352.15</v>
      </c>
      <c r="B4163" s="70">
        <f t="shared" si="588"/>
        <v>53.265343193746489</v>
      </c>
      <c r="C4163" s="70">
        <f t="shared" si="592"/>
        <v>38.685796436604342</v>
      </c>
      <c r="D4163" s="70">
        <f t="shared" si="589"/>
        <v>36.458914677980779</v>
      </c>
      <c r="E4163" s="70">
        <f t="shared" si="590"/>
        <v>38.685796436604342</v>
      </c>
      <c r="G4163" s="70">
        <f t="shared" si="593"/>
        <v>0</v>
      </c>
      <c r="H4163" s="70">
        <f>SUM(G$2085:$G4163)/($A4163-273.15)</f>
        <v>0</v>
      </c>
      <c r="I4163" s="70">
        <f t="shared" si="594"/>
        <v>0</v>
      </c>
      <c r="J4163" s="70">
        <f t="shared" si="595"/>
        <v>0</v>
      </c>
      <c r="K4163" s="70">
        <f t="shared" si="596"/>
        <v>0</v>
      </c>
      <c r="M4163" s="70">
        <f t="shared" si="597"/>
        <v>0</v>
      </c>
      <c r="N4163" s="70">
        <f>SUM($M$2085:M4163)/($A4163-273.15)</f>
        <v>0</v>
      </c>
      <c r="O4163" s="70">
        <f t="shared" si="598"/>
        <v>0</v>
      </c>
      <c r="P4163" s="70">
        <f t="shared" si="599"/>
        <v>0</v>
      </c>
      <c r="Q4163" s="70">
        <f t="shared" si="600"/>
        <v>0</v>
      </c>
      <c r="S4163" s="8" t="e">
        <f t="shared" si="601"/>
        <v>#DIV/0!</v>
      </c>
      <c r="U4163" s="8">
        <f t="shared" si="591"/>
        <v>36.57255294910464</v>
      </c>
      <c r="V4163" s="8">
        <f t="shared" si="602"/>
        <v>0</v>
      </c>
      <c r="W4163" s="70">
        <f>SUM($V$2085:V4163)/($A4163-273.15)</f>
        <v>0</v>
      </c>
      <c r="X4163" s="70">
        <f t="shared" si="603"/>
        <v>0</v>
      </c>
      <c r="Y4163" s="70">
        <f t="shared" si="604"/>
        <v>0</v>
      </c>
    </row>
    <row r="4164" spans="1:25" s="8" customFormat="1" x14ac:dyDescent="0.25">
      <c r="A4164" s="70">
        <f t="shared" si="605"/>
        <v>2353.15</v>
      </c>
      <c r="B4164" s="70">
        <f t="shared" si="588"/>
        <v>53.26995391584714</v>
      </c>
      <c r="C4164" s="70">
        <f t="shared" si="592"/>
        <v>38.688218791633759</v>
      </c>
      <c r="D4164" s="70">
        <f t="shared" si="589"/>
        <v>36.46001517278868</v>
      </c>
      <c r="E4164" s="70">
        <f t="shared" si="590"/>
        <v>38.688218791633759</v>
      </c>
      <c r="G4164" s="70">
        <f t="shared" si="593"/>
        <v>0</v>
      </c>
      <c r="H4164" s="70">
        <f>SUM(G$2085:$G4164)/($A4164-273.15)</f>
        <v>0</v>
      </c>
      <c r="I4164" s="70">
        <f t="shared" si="594"/>
        <v>0</v>
      </c>
      <c r="J4164" s="70">
        <f t="shared" si="595"/>
        <v>0</v>
      </c>
      <c r="K4164" s="70">
        <f t="shared" si="596"/>
        <v>0</v>
      </c>
      <c r="M4164" s="70">
        <f t="shared" si="597"/>
        <v>0</v>
      </c>
      <c r="N4164" s="70">
        <f>SUM($M$2085:M4164)/($A4164-273.15)</f>
        <v>0</v>
      </c>
      <c r="O4164" s="70">
        <f t="shared" si="598"/>
        <v>0</v>
      </c>
      <c r="P4164" s="70">
        <f t="shared" si="599"/>
        <v>0</v>
      </c>
      <c r="Q4164" s="70">
        <f t="shared" si="600"/>
        <v>0</v>
      </c>
      <c r="S4164" s="8" t="e">
        <f t="shared" si="601"/>
        <v>#DIV/0!</v>
      </c>
      <c r="U4164" s="8">
        <f t="shared" si="591"/>
        <v>36.573799800738911</v>
      </c>
      <c r="V4164" s="8">
        <f t="shared" si="602"/>
        <v>0</v>
      </c>
      <c r="W4164" s="70">
        <f>SUM($V$2085:V4164)/($A4164-273.15)</f>
        <v>0</v>
      </c>
      <c r="X4164" s="70">
        <f t="shared" si="603"/>
        <v>0</v>
      </c>
      <c r="Y4164" s="70">
        <f t="shared" si="604"/>
        <v>0</v>
      </c>
    </row>
    <row r="4165" spans="1:25" s="8" customFormat="1" x14ac:dyDescent="0.25">
      <c r="A4165" s="70">
        <f t="shared" si="605"/>
        <v>2354.15</v>
      </c>
      <c r="B4165" s="70">
        <f t="shared" si="588"/>
        <v>53.2745607517219</v>
      </c>
      <c r="C4165" s="70">
        <f t="shared" si="592"/>
        <v>38.690640320736989</v>
      </c>
      <c r="D4165" s="70">
        <f t="shared" si="589"/>
        <v>36.461114595469397</v>
      </c>
      <c r="E4165" s="70">
        <f t="shared" si="590"/>
        <v>38.690640320736989</v>
      </c>
      <c r="G4165" s="70">
        <f t="shared" si="593"/>
        <v>0</v>
      </c>
      <c r="H4165" s="70">
        <f>SUM(G$2085:$G4165)/($A4165-273.15)</f>
        <v>0</v>
      </c>
      <c r="I4165" s="70">
        <f t="shared" si="594"/>
        <v>0</v>
      </c>
      <c r="J4165" s="70">
        <f t="shared" si="595"/>
        <v>0</v>
      </c>
      <c r="K4165" s="70">
        <f t="shared" si="596"/>
        <v>0</v>
      </c>
      <c r="M4165" s="70">
        <f t="shared" si="597"/>
        <v>0</v>
      </c>
      <c r="N4165" s="70">
        <f>SUM($M$2085:M4165)/($A4165-273.15)</f>
        <v>0</v>
      </c>
      <c r="O4165" s="70">
        <f t="shared" si="598"/>
        <v>0</v>
      </c>
      <c r="P4165" s="70">
        <f t="shared" si="599"/>
        <v>0</v>
      </c>
      <c r="Q4165" s="70">
        <f t="shared" si="600"/>
        <v>0</v>
      </c>
      <c r="S4165" s="8" t="e">
        <f t="shared" si="601"/>
        <v>#DIV/0!</v>
      </c>
      <c r="U4165" s="8">
        <f t="shared" si="591"/>
        <v>36.575045829745072</v>
      </c>
      <c r="V4165" s="8">
        <f t="shared" si="602"/>
        <v>0</v>
      </c>
      <c r="W4165" s="70">
        <f>SUM($V$2085:V4165)/($A4165-273.15)</f>
        <v>0</v>
      </c>
      <c r="X4165" s="70">
        <f t="shared" si="603"/>
        <v>0</v>
      </c>
      <c r="Y4165" s="70">
        <f t="shared" si="604"/>
        <v>0</v>
      </c>
    </row>
    <row r="4166" spans="1:25" s="8" customFormat="1" x14ac:dyDescent="0.25">
      <c r="A4166" s="70">
        <f t="shared" si="605"/>
        <v>2355.15</v>
      </c>
      <c r="B4166" s="70">
        <f t="shared" si="588"/>
        <v>53.27916370735845</v>
      </c>
      <c r="C4166" s="70">
        <f t="shared" si="592"/>
        <v>38.693061024009012</v>
      </c>
      <c r="D4166" s="70">
        <f t="shared" si="589"/>
        <v>36.462212947843454</v>
      </c>
      <c r="E4166" s="70">
        <f t="shared" si="590"/>
        <v>38.693061024009012</v>
      </c>
      <c r="G4166" s="70">
        <f t="shared" si="593"/>
        <v>0</v>
      </c>
      <c r="H4166" s="70">
        <f>SUM(G$2085:$G4166)/($A4166-273.15)</f>
        <v>0</v>
      </c>
      <c r="I4166" s="70">
        <f t="shared" si="594"/>
        <v>0</v>
      </c>
      <c r="J4166" s="70">
        <f t="shared" si="595"/>
        <v>0</v>
      </c>
      <c r="K4166" s="70">
        <f t="shared" si="596"/>
        <v>0</v>
      </c>
      <c r="M4166" s="70">
        <f t="shared" si="597"/>
        <v>0</v>
      </c>
      <c r="N4166" s="70">
        <f>SUM($M$2085:M4166)/($A4166-273.15)</f>
        <v>0</v>
      </c>
      <c r="O4166" s="70">
        <f t="shared" si="598"/>
        <v>0</v>
      </c>
      <c r="P4166" s="70">
        <f t="shared" si="599"/>
        <v>0</v>
      </c>
      <c r="Q4166" s="70">
        <f t="shared" si="600"/>
        <v>0</v>
      </c>
      <c r="S4166" s="8" t="e">
        <f t="shared" si="601"/>
        <v>#DIV/0!</v>
      </c>
      <c r="U4166" s="8">
        <f t="shared" si="591"/>
        <v>36.576291036732115</v>
      </c>
      <c r="V4166" s="8">
        <f t="shared" si="602"/>
        <v>0</v>
      </c>
      <c r="W4166" s="70">
        <f>SUM($V$2085:V4166)/($A4166-273.15)</f>
        <v>0</v>
      </c>
      <c r="X4166" s="70">
        <f t="shared" si="603"/>
        <v>0</v>
      </c>
      <c r="Y4166" s="70">
        <f t="shared" si="604"/>
        <v>0</v>
      </c>
    </row>
    <row r="4167" spans="1:25" s="8" customFormat="1" x14ac:dyDescent="0.25">
      <c r="A4167" s="70">
        <f t="shared" si="605"/>
        <v>2356.15</v>
      </c>
      <c r="B4167" s="70">
        <f t="shared" si="588"/>
        <v>53.283762788731792</v>
      </c>
      <c r="C4167" s="70">
        <f t="shared" si="592"/>
        <v>38.695480901544578</v>
      </c>
      <c r="D4167" s="70">
        <f t="shared" si="589"/>
        <v>36.463310231727505</v>
      </c>
      <c r="E4167" s="70">
        <f t="shared" si="590"/>
        <v>38.695480901544578</v>
      </c>
      <c r="G4167" s="70">
        <f t="shared" si="593"/>
        <v>0</v>
      </c>
      <c r="H4167" s="70">
        <f>SUM(G$2085:$G4167)/($A4167-273.15)</f>
        <v>0</v>
      </c>
      <c r="I4167" s="70">
        <f t="shared" si="594"/>
        <v>0</v>
      </c>
      <c r="J4167" s="70">
        <f t="shared" si="595"/>
        <v>0</v>
      </c>
      <c r="K4167" s="70">
        <f t="shared" si="596"/>
        <v>0</v>
      </c>
      <c r="M4167" s="70">
        <f t="shared" si="597"/>
        <v>0</v>
      </c>
      <c r="N4167" s="70">
        <f>SUM($M$2085:M4167)/($A4167-273.15)</f>
        <v>0</v>
      </c>
      <c r="O4167" s="70">
        <f t="shared" si="598"/>
        <v>0</v>
      </c>
      <c r="P4167" s="70">
        <f t="shared" si="599"/>
        <v>0</v>
      </c>
      <c r="Q4167" s="70">
        <f t="shared" si="600"/>
        <v>0</v>
      </c>
      <c r="S4167" s="8" t="e">
        <f t="shared" si="601"/>
        <v>#DIV/0!</v>
      </c>
      <c r="U4167" s="8">
        <f t="shared" si="591"/>
        <v>36.577535422307704</v>
      </c>
      <c r="V4167" s="8">
        <f t="shared" si="602"/>
        <v>0</v>
      </c>
      <c r="W4167" s="70">
        <f>SUM($V$2085:V4167)/($A4167-273.15)</f>
        <v>0</v>
      </c>
      <c r="X4167" s="70">
        <f t="shared" si="603"/>
        <v>0</v>
      </c>
      <c r="Y4167" s="70">
        <f t="shared" si="604"/>
        <v>0</v>
      </c>
    </row>
    <row r="4168" spans="1:25" s="8" customFormat="1" x14ac:dyDescent="0.25">
      <c r="A4168" s="70">
        <f t="shared" si="605"/>
        <v>2357.15</v>
      </c>
      <c r="B4168" s="70">
        <f t="shared" si="588"/>
        <v>53.288358001804227</v>
      </c>
      <c r="C4168" s="70">
        <f t="shared" si="592"/>
        <v>38.697899953438252</v>
      </c>
      <c r="D4168" s="70">
        <f t="shared" si="589"/>
        <v>36.464406448934355</v>
      </c>
      <c r="E4168" s="70">
        <f t="shared" si="590"/>
        <v>38.697899953438252</v>
      </c>
      <c r="G4168" s="70">
        <f t="shared" si="593"/>
        <v>0</v>
      </c>
      <c r="H4168" s="70">
        <f>SUM(G$2085:$G4168)/($A4168-273.15)</f>
        <v>0</v>
      </c>
      <c r="I4168" s="70">
        <f t="shared" si="594"/>
        <v>0</v>
      </c>
      <c r="J4168" s="70">
        <f t="shared" si="595"/>
        <v>0</v>
      </c>
      <c r="K4168" s="70">
        <f t="shared" si="596"/>
        <v>0</v>
      </c>
      <c r="M4168" s="70">
        <f t="shared" si="597"/>
        <v>0</v>
      </c>
      <c r="N4168" s="70">
        <f>SUM($M$2085:M4168)/($A4168-273.15)</f>
        <v>0</v>
      </c>
      <c r="O4168" s="70">
        <f t="shared" si="598"/>
        <v>0</v>
      </c>
      <c r="P4168" s="70">
        <f t="shared" si="599"/>
        <v>0</v>
      </c>
      <c r="Q4168" s="70">
        <f t="shared" si="600"/>
        <v>0</v>
      </c>
      <c r="S4168" s="8" t="e">
        <f t="shared" si="601"/>
        <v>#DIV/0!</v>
      </c>
      <c r="U4168" s="8">
        <f t="shared" si="591"/>
        <v>36.578778987078209</v>
      </c>
      <c r="V4168" s="8">
        <f t="shared" si="602"/>
        <v>0</v>
      </c>
      <c r="W4168" s="70">
        <f>SUM($V$2085:V4168)/($A4168-273.15)</f>
        <v>0</v>
      </c>
      <c r="X4168" s="70">
        <f t="shared" si="603"/>
        <v>0</v>
      </c>
      <c r="Y4168" s="70">
        <f t="shared" si="604"/>
        <v>0</v>
      </c>
    </row>
    <row r="4169" spans="1:25" s="8" customFormat="1" x14ac:dyDescent="0.25">
      <c r="A4169" s="70">
        <f t="shared" si="605"/>
        <v>2358.15</v>
      </c>
      <c r="B4169" s="70">
        <f t="shared" si="588"/>
        <v>53.292949352525426</v>
      </c>
      <c r="C4169" s="70">
        <f t="shared" si="592"/>
        <v>38.700318179784404</v>
      </c>
      <c r="D4169" s="70">
        <f t="shared" si="589"/>
        <v>36.465501601272962</v>
      </c>
      <c r="E4169" s="70">
        <f t="shared" si="590"/>
        <v>38.700318179784404</v>
      </c>
      <c r="G4169" s="70">
        <f t="shared" si="593"/>
        <v>0</v>
      </c>
      <c r="H4169" s="70">
        <f>SUM(G$2085:$G4169)/($A4169-273.15)</f>
        <v>0</v>
      </c>
      <c r="I4169" s="70">
        <f t="shared" si="594"/>
        <v>0</v>
      </c>
      <c r="J4169" s="70">
        <f t="shared" si="595"/>
        <v>0</v>
      </c>
      <c r="K4169" s="70">
        <f t="shared" si="596"/>
        <v>0</v>
      </c>
      <c r="M4169" s="70">
        <f t="shared" si="597"/>
        <v>0</v>
      </c>
      <c r="N4169" s="70">
        <f>SUM($M$2085:M4169)/($A4169-273.15)</f>
        <v>0</v>
      </c>
      <c r="O4169" s="70">
        <f t="shared" si="598"/>
        <v>0</v>
      </c>
      <c r="P4169" s="70">
        <f t="shared" si="599"/>
        <v>0</v>
      </c>
      <c r="Q4169" s="70">
        <f t="shared" si="600"/>
        <v>0</v>
      </c>
      <c r="S4169" s="8" t="e">
        <f t="shared" si="601"/>
        <v>#DIV/0!</v>
      </c>
      <c r="U4169" s="8">
        <f t="shared" si="591"/>
        <v>36.580021731648756</v>
      </c>
      <c r="V4169" s="8">
        <f t="shared" si="602"/>
        <v>0</v>
      </c>
      <c r="W4169" s="70">
        <f>SUM($V$2085:V4169)/($A4169-273.15)</f>
        <v>0</v>
      </c>
      <c r="X4169" s="70">
        <f t="shared" si="603"/>
        <v>0</v>
      </c>
      <c r="Y4169" s="70">
        <f t="shared" si="604"/>
        <v>0</v>
      </c>
    </row>
    <row r="4170" spans="1:25" s="8" customFormat="1" x14ac:dyDescent="0.25">
      <c r="A4170" s="70">
        <f t="shared" si="605"/>
        <v>2359.15</v>
      </c>
      <c r="B4170" s="70">
        <f t="shared" si="588"/>
        <v>53.297536846832479</v>
      </c>
      <c r="C4170" s="70">
        <f t="shared" si="592"/>
        <v>38.702735580677185</v>
      </c>
      <c r="D4170" s="70">
        <f t="shared" si="589"/>
        <v>36.466595690548466</v>
      </c>
      <c r="E4170" s="70">
        <f t="shared" si="590"/>
        <v>38.702735580677185</v>
      </c>
      <c r="G4170" s="70">
        <f t="shared" si="593"/>
        <v>0</v>
      </c>
      <c r="H4170" s="70">
        <f>SUM(G$2085:$G4170)/($A4170-273.15)</f>
        <v>0</v>
      </c>
      <c r="I4170" s="70">
        <f t="shared" si="594"/>
        <v>0</v>
      </c>
      <c r="J4170" s="70">
        <f t="shared" si="595"/>
        <v>0</v>
      </c>
      <c r="K4170" s="70">
        <f t="shared" si="596"/>
        <v>0</v>
      </c>
      <c r="M4170" s="70">
        <f t="shared" si="597"/>
        <v>0</v>
      </c>
      <c r="N4170" s="70">
        <f>SUM($M$2085:M4170)/($A4170-273.15)</f>
        <v>0</v>
      </c>
      <c r="O4170" s="70">
        <f t="shared" si="598"/>
        <v>0</v>
      </c>
      <c r="P4170" s="70">
        <f t="shared" si="599"/>
        <v>0</v>
      </c>
      <c r="Q4170" s="70">
        <f t="shared" si="600"/>
        <v>0</v>
      </c>
      <c r="S4170" s="8" t="e">
        <f t="shared" si="601"/>
        <v>#DIV/0!</v>
      </c>
      <c r="U4170" s="8">
        <f t="shared" si="591"/>
        <v>36.581263656623143</v>
      </c>
      <c r="V4170" s="8">
        <f t="shared" si="602"/>
        <v>0</v>
      </c>
      <c r="W4170" s="70">
        <f>SUM($V$2085:V4170)/($A4170-273.15)</f>
        <v>0</v>
      </c>
      <c r="X4170" s="70">
        <f t="shared" si="603"/>
        <v>0</v>
      </c>
      <c r="Y4170" s="70">
        <f t="shared" si="604"/>
        <v>0</v>
      </c>
    </row>
    <row r="4171" spans="1:25" s="8" customFormat="1" x14ac:dyDescent="0.25">
      <c r="A4171" s="70">
        <f t="shared" si="605"/>
        <v>2360.15</v>
      </c>
      <c r="B4171" s="70">
        <f t="shared" si="588"/>
        <v>53.30212049064987</v>
      </c>
      <c r="C4171" s="70">
        <f t="shared" si="592"/>
        <v>38.705152156210573</v>
      </c>
      <c r="D4171" s="70">
        <f t="shared" si="589"/>
        <v>36.467688718562165</v>
      </c>
      <c r="E4171" s="70">
        <f t="shared" si="590"/>
        <v>38.705152156210573</v>
      </c>
      <c r="G4171" s="70">
        <f t="shared" si="593"/>
        <v>0</v>
      </c>
      <c r="H4171" s="70">
        <f>SUM(G$2085:$G4171)/($A4171-273.15)</f>
        <v>0</v>
      </c>
      <c r="I4171" s="70">
        <f t="shared" si="594"/>
        <v>0</v>
      </c>
      <c r="J4171" s="70">
        <f t="shared" si="595"/>
        <v>0</v>
      </c>
      <c r="K4171" s="70">
        <f t="shared" si="596"/>
        <v>0</v>
      </c>
      <c r="M4171" s="70">
        <f t="shared" si="597"/>
        <v>0</v>
      </c>
      <c r="N4171" s="70">
        <f>SUM($M$2085:M4171)/($A4171-273.15)</f>
        <v>0</v>
      </c>
      <c r="O4171" s="70">
        <f t="shared" si="598"/>
        <v>0</v>
      </c>
      <c r="P4171" s="70">
        <f t="shared" si="599"/>
        <v>0</v>
      </c>
      <c r="Q4171" s="70">
        <f t="shared" si="600"/>
        <v>0</v>
      </c>
      <c r="S4171" s="8" t="e">
        <f t="shared" si="601"/>
        <v>#DIV/0!</v>
      </c>
      <c r="U4171" s="8">
        <f t="shared" si="591"/>
        <v>36.582504762603918</v>
      </c>
      <c r="V4171" s="8">
        <f t="shared" si="602"/>
        <v>0</v>
      </c>
      <c r="W4171" s="70">
        <f>SUM($V$2085:V4171)/($A4171-273.15)</f>
        <v>0</v>
      </c>
      <c r="X4171" s="70">
        <f t="shared" si="603"/>
        <v>0</v>
      </c>
      <c r="Y4171" s="70">
        <f t="shared" si="604"/>
        <v>0</v>
      </c>
    </row>
    <row r="4172" spans="1:25" s="8" customFormat="1" x14ac:dyDescent="0.25">
      <c r="A4172" s="70">
        <f t="shared" si="605"/>
        <v>2361.15</v>
      </c>
      <c r="B4172" s="70">
        <f t="shared" si="588"/>
        <v>53.306700289889541</v>
      </c>
      <c r="C4172" s="70">
        <f t="shared" si="592"/>
        <v>38.707567906478324</v>
      </c>
      <c r="D4172" s="70">
        <f t="shared" si="589"/>
        <v>36.468780687111554</v>
      </c>
      <c r="E4172" s="70">
        <f t="shared" si="590"/>
        <v>38.707567906478324</v>
      </c>
      <c r="G4172" s="70">
        <f t="shared" si="593"/>
        <v>0</v>
      </c>
      <c r="H4172" s="70">
        <f>SUM(G$2085:$G4172)/($A4172-273.15)</f>
        <v>0</v>
      </c>
      <c r="I4172" s="70">
        <f t="shared" si="594"/>
        <v>0</v>
      </c>
      <c r="J4172" s="70">
        <f t="shared" si="595"/>
        <v>0</v>
      </c>
      <c r="K4172" s="70">
        <f t="shared" si="596"/>
        <v>0</v>
      </c>
      <c r="M4172" s="70">
        <f t="shared" si="597"/>
        <v>0</v>
      </c>
      <c r="N4172" s="70">
        <f>SUM($M$2085:M4172)/($A4172-273.15)</f>
        <v>0</v>
      </c>
      <c r="O4172" s="70">
        <f t="shared" si="598"/>
        <v>0</v>
      </c>
      <c r="P4172" s="70">
        <f t="shared" si="599"/>
        <v>0</v>
      </c>
      <c r="Q4172" s="70">
        <f t="shared" si="600"/>
        <v>0</v>
      </c>
      <c r="S4172" s="8" t="e">
        <f t="shared" si="601"/>
        <v>#DIV/0!</v>
      </c>
      <c r="U4172" s="8">
        <f t="shared" si="591"/>
        <v>36.583745050192341</v>
      </c>
      <c r="V4172" s="8">
        <f t="shared" si="602"/>
        <v>0</v>
      </c>
      <c r="W4172" s="70">
        <f>SUM($V$2085:V4172)/($A4172-273.15)</f>
        <v>0</v>
      </c>
      <c r="X4172" s="70">
        <f t="shared" si="603"/>
        <v>0</v>
      </c>
      <c r="Y4172" s="70">
        <f t="shared" si="604"/>
        <v>0</v>
      </c>
    </row>
    <row r="4173" spans="1:25" s="8" customFormat="1" x14ac:dyDescent="0.25">
      <c r="A4173" s="70">
        <f t="shared" si="605"/>
        <v>2362.15</v>
      </c>
      <c r="B4173" s="70">
        <f t="shared" si="588"/>
        <v>53.311276250450923</v>
      </c>
      <c r="C4173" s="70">
        <f t="shared" si="592"/>
        <v>38.709982831573996</v>
      </c>
      <c r="D4173" s="70">
        <f t="shared" si="589"/>
        <v>36.46987159799032</v>
      </c>
      <c r="E4173" s="70">
        <f t="shared" si="590"/>
        <v>38.709982831573996</v>
      </c>
      <c r="G4173" s="70">
        <f t="shared" si="593"/>
        <v>0</v>
      </c>
      <c r="H4173" s="70">
        <f>SUM(G$2085:$G4173)/($A4173-273.15)</f>
        <v>0</v>
      </c>
      <c r="I4173" s="70">
        <f t="shared" si="594"/>
        <v>0</v>
      </c>
      <c r="J4173" s="70">
        <f t="shared" si="595"/>
        <v>0</v>
      </c>
      <c r="K4173" s="70">
        <f t="shared" si="596"/>
        <v>0</v>
      </c>
      <c r="M4173" s="70">
        <f t="shared" si="597"/>
        <v>0</v>
      </c>
      <c r="N4173" s="70">
        <f>SUM($M$2085:M4173)/($A4173-273.15)</f>
        <v>0</v>
      </c>
      <c r="O4173" s="70">
        <f t="shared" si="598"/>
        <v>0</v>
      </c>
      <c r="P4173" s="70">
        <f t="shared" si="599"/>
        <v>0</v>
      </c>
      <c r="Q4173" s="70">
        <f t="shared" si="600"/>
        <v>0</v>
      </c>
      <c r="S4173" s="8" t="e">
        <f t="shared" si="601"/>
        <v>#DIV/0!</v>
      </c>
      <c r="U4173" s="8">
        <f t="shared" si="591"/>
        <v>36.584984519988417</v>
      </c>
      <c r="V4173" s="8">
        <f t="shared" si="602"/>
        <v>0</v>
      </c>
      <c r="W4173" s="70">
        <f>SUM($V$2085:V4173)/($A4173-273.15)</f>
        <v>0</v>
      </c>
      <c r="X4173" s="70">
        <f t="shared" si="603"/>
        <v>0</v>
      </c>
      <c r="Y4173" s="70">
        <f t="shared" si="604"/>
        <v>0</v>
      </c>
    </row>
    <row r="4174" spans="1:25" s="8" customFormat="1" x14ac:dyDescent="0.25">
      <c r="A4174" s="70">
        <f t="shared" si="605"/>
        <v>2363.15</v>
      </c>
      <c r="B4174" s="70">
        <f t="shared" si="588"/>
        <v>53.315848378221006</v>
      </c>
      <c r="C4174" s="70">
        <f t="shared" si="592"/>
        <v>38.712396931590966</v>
      </c>
      <c r="D4174" s="70">
        <f t="shared" si="589"/>
        <v>36.470961452988355</v>
      </c>
      <c r="E4174" s="70">
        <f t="shared" si="590"/>
        <v>38.712396931590966</v>
      </c>
      <c r="G4174" s="70">
        <f t="shared" si="593"/>
        <v>0</v>
      </c>
      <c r="H4174" s="70">
        <f>SUM(G$2085:$G4174)/($A4174-273.15)</f>
        <v>0</v>
      </c>
      <c r="I4174" s="70">
        <f t="shared" si="594"/>
        <v>0</v>
      </c>
      <c r="J4174" s="70">
        <f t="shared" si="595"/>
        <v>0</v>
      </c>
      <c r="K4174" s="70">
        <f t="shared" si="596"/>
        <v>0</v>
      </c>
      <c r="M4174" s="70">
        <f t="shared" si="597"/>
        <v>0</v>
      </c>
      <c r="N4174" s="70">
        <f>SUM($M$2085:M4174)/($A4174-273.15)</f>
        <v>0</v>
      </c>
      <c r="O4174" s="70">
        <f t="shared" si="598"/>
        <v>0</v>
      </c>
      <c r="P4174" s="70">
        <f t="shared" si="599"/>
        <v>0</v>
      </c>
      <c r="Q4174" s="70">
        <f t="shared" si="600"/>
        <v>0</v>
      </c>
      <c r="S4174" s="8" t="e">
        <f t="shared" si="601"/>
        <v>#DIV/0!</v>
      </c>
      <c r="U4174" s="8">
        <f t="shared" si="591"/>
        <v>36.586223172590842</v>
      </c>
      <c r="V4174" s="8">
        <f t="shared" si="602"/>
        <v>0</v>
      </c>
      <c r="W4174" s="70">
        <f>SUM($V$2085:V4174)/($A4174-273.15)</f>
        <v>0</v>
      </c>
      <c r="X4174" s="70">
        <f t="shared" si="603"/>
        <v>0</v>
      </c>
      <c r="Y4174" s="70">
        <f t="shared" si="604"/>
        <v>0</v>
      </c>
    </row>
    <row r="4175" spans="1:25" s="8" customFormat="1" x14ac:dyDescent="0.25">
      <c r="A4175" s="70">
        <f t="shared" si="605"/>
        <v>2364.15</v>
      </c>
      <c r="B4175" s="70">
        <f t="shared" si="588"/>
        <v>53.320416679074278</v>
      </c>
      <c r="C4175" s="70">
        <f t="shared" si="592"/>
        <v>38.714810206622403</v>
      </c>
      <c r="D4175" s="70">
        <f t="shared" si="589"/>
        <v>36.472050253891766</v>
      </c>
      <c r="E4175" s="70">
        <f t="shared" si="590"/>
        <v>38.714810206622403</v>
      </c>
      <c r="G4175" s="70">
        <f t="shared" si="593"/>
        <v>0</v>
      </c>
      <c r="H4175" s="70">
        <f>SUM(G$2085:$G4175)/($A4175-273.15)</f>
        <v>0</v>
      </c>
      <c r="I4175" s="70">
        <f t="shared" si="594"/>
        <v>0</v>
      </c>
      <c r="J4175" s="70">
        <f t="shared" si="595"/>
        <v>0</v>
      </c>
      <c r="K4175" s="70">
        <f t="shared" si="596"/>
        <v>0</v>
      </c>
      <c r="M4175" s="70">
        <f t="shared" si="597"/>
        <v>0</v>
      </c>
      <c r="N4175" s="70">
        <f>SUM($M$2085:M4175)/($A4175-273.15)</f>
        <v>0</v>
      </c>
      <c r="O4175" s="70">
        <f t="shared" si="598"/>
        <v>0</v>
      </c>
      <c r="P4175" s="70">
        <f t="shared" si="599"/>
        <v>0</v>
      </c>
      <c r="Q4175" s="70">
        <f t="shared" si="600"/>
        <v>0</v>
      </c>
      <c r="S4175" s="8" t="e">
        <f t="shared" si="601"/>
        <v>#DIV/0!</v>
      </c>
      <c r="U4175" s="8">
        <f t="shared" si="591"/>
        <v>36.587461008597089</v>
      </c>
      <c r="V4175" s="8">
        <f t="shared" si="602"/>
        <v>0</v>
      </c>
      <c r="W4175" s="70">
        <f>SUM($V$2085:V4175)/($A4175-273.15)</f>
        <v>0</v>
      </c>
      <c r="X4175" s="70">
        <f t="shared" si="603"/>
        <v>0</v>
      </c>
      <c r="Y4175" s="70">
        <f t="shared" si="604"/>
        <v>0</v>
      </c>
    </row>
    <row r="4176" spans="1:25" s="8" customFormat="1" x14ac:dyDescent="0.25">
      <c r="A4176" s="70">
        <f t="shared" si="605"/>
        <v>2365.15</v>
      </c>
      <c r="B4176" s="70">
        <f t="shared" ref="B4176:B4239" si="606">51.191+(2.69/1000)*$A4176-(180.201*100000)/$A4176/$A4176-(0.18*0.000001)*$A4176*$A4176</f>
        <v>53.324981158872845</v>
      </c>
      <c r="C4176" s="70">
        <f t="shared" si="592"/>
        <v>38.717222656761287</v>
      </c>
      <c r="D4176" s="70">
        <f t="shared" ref="D4176:D4239" si="607">36.84+(0.259/1000)*$A4176-(54.789*100000)/$A4176/$A4176-(0*0.000001)*$A4176*$A4176</f>
        <v>36.473138002482891</v>
      </c>
      <c r="E4176" s="70">
        <f t="shared" ref="E4176:E4239" si="608">31.012+(4.19/1000)*$A4176-(2.858*100000)/$A4176/$A4176-(0.385*0.000001)*$A4176*$A4176</f>
        <v>38.717222656761287</v>
      </c>
      <c r="G4176" s="70">
        <f t="shared" si="593"/>
        <v>0</v>
      </c>
      <c r="H4176" s="70">
        <f>SUM(G$2085:$G4176)/($A4176-273.15)</f>
        <v>0</v>
      </c>
      <c r="I4176" s="70">
        <f t="shared" si="594"/>
        <v>0</v>
      </c>
      <c r="J4176" s="70">
        <f t="shared" si="595"/>
        <v>0</v>
      </c>
      <c r="K4176" s="70">
        <f t="shared" si="596"/>
        <v>0</v>
      </c>
      <c r="M4176" s="70">
        <f t="shared" si="597"/>
        <v>0</v>
      </c>
      <c r="N4176" s="70">
        <f>SUM($M$2085:M4176)/($A4176-273.15)</f>
        <v>0</v>
      </c>
      <c r="O4176" s="70">
        <f t="shared" si="598"/>
        <v>0</v>
      </c>
      <c r="P4176" s="70">
        <f t="shared" si="599"/>
        <v>0</v>
      </c>
      <c r="Q4176" s="70">
        <f t="shared" si="600"/>
        <v>0</v>
      </c>
      <c r="S4176" s="8" t="e">
        <f t="shared" si="601"/>
        <v>#DIV/0!</v>
      </c>
      <c r="U4176" s="8">
        <f t="shared" si="591"/>
        <v>36.588698028603353</v>
      </c>
      <c r="V4176" s="8">
        <f t="shared" si="602"/>
        <v>0</v>
      </c>
      <c r="W4176" s="70">
        <f>SUM($V$2085:V4176)/($A4176-273.15)</f>
        <v>0</v>
      </c>
      <c r="X4176" s="70">
        <f t="shared" si="603"/>
        <v>0</v>
      </c>
      <c r="Y4176" s="70">
        <f t="shared" si="604"/>
        <v>0</v>
      </c>
    </row>
    <row r="4177" spans="1:25" s="8" customFormat="1" x14ac:dyDescent="0.25">
      <c r="A4177" s="70">
        <f t="shared" si="605"/>
        <v>2366.15</v>
      </c>
      <c r="B4177" s="70">
        <f t="shared" si="606"/>
        <v>53.329541823466414</v>
      </c>
      <c r="C4177" s="70">
        <f t="shared" si="592"/>
        <v>38.719634282100373</v>
      </c>
      <c r="D4177" s="70">
        <f t="shared" si="607"/>
        <v>36.474224700540297</v>
      </c>
      <c r="E4177" s="70">
        <f t="shared" si="608"/>
        <v>38.719634282100373</v>
      </c>
      <c r="G4177" s="70">
        <f t="shared" si="593"/>
        <v>0</v>
      </c>
      <c r="H4177" s="70">
        <f>SUM(G$2085:$G4177)/($A4177-273.15)</f>
        <v>0</v>
      </c>
      <c r="I4177" s="70">
        <f t="shared" si="594"/>
        <v>0</v>
      </c>
      <c r="J4177" s="70">
        <f t="shared" si="595"/>
        <v>0</v>
      </c>
      <c r="K4177" s="70">
        <f t="shared" si="596"/>
        <v>0</v>
      </c>
      <c r="M4177" s="70">
        <f t="shared" si="597"/>
        <v>0</v>
      </c>
      <c r="N4177" s="70">
        <f>SUM($M$2085:M4177)/($A4177-273.15)</f>
        <v>0</v>
      </c>
      <c r="O4177" s="70">
        <f t="shared" si="598"/>
        <v>0</v>
      </c>
      <c r="P4177" s="70">
        <f t="shared" si="599"/>
        <v>0</v>
      </c>
      <c r="Q4177" s="70">
        <f t="shared" si="600"/>
        <v>0</v>
      </c>
      <c r="S4177" s="8" t="e">
        <f t="shared" si="601"/>
        <v>#DIV/0!</v>
      </c>
      <c r="U4177" s="8">
        <f t="shared" si="591"/>
        <v>36.589934233204566</v>
      </c>
      <c r="V4177" s="8">
        <f t="shared" si="602"/>
        <v>0</v>
      </c>
      <c r="W4177" s="70">
        <f>SUM($V$2085:V4177)/($A4177-273.15)</f>
        <v>0</v>
      </c>
      <c r="X4177" s="70">
        <f t="shared" si="603"/>
        <v>0</v>
      </c>
      <c r="Y4177" s="70">
        <f t="shared" si="604"/>
        <v>0</v>
      </c>
    </row>
    <row r="4178" spans="1:25" s="8" customFormat="1" x14ac:dyDescent="0.25">
      <c r="A4178" s="70">
        <f t="shared" si="605"/>
        <v>2367.15</v>
      </c>
      <c r="B4178" s="70">
        <f t="shared" si="606"/>
        <v>53.334098678692328</v>
      </c>
      <c r="C4178" s="70">
        <f t="shared" si="592"/>
        <v>38.722045082732265</v>
      </c>
      <c r="D4178" s="70">
        <f t="shared" si="607"/>
        <v>36.475310349838807</v>
      </c>
      <c r="E4178" s="70">
        <f t="shared" si="608"/>
        <v>38.722045082732265</v>
      </c>
      <c r="G4178" s="70">
        <f t="shared" si="593"/>
        <v>0</v>
      </c>
      <c r="H4178" s="70">
        <f>SUM(G$2085:$G4178)/($A4178-273.15)</f>
        <v>0</v>
      </c>
      <c r="I4178" s="70">
        <f t="shared" si="594"/>
        <v>0</v>
      </c>
      <c r="J4178" s="70">
        <f t="shared" si="595"/>
        <v>0</v>
      </c>
      <c r="K4178" s="70">
        <f t="shared" si="596"/>
        <v>0</v>
      </c>
      <c r="M4178" s="70">
        <f t="shared" si="597"/>
        <v>0</v>
      </c>
      <c r="N4178" s="70">
        <f>SUM($M$2085:M4178)/($A4178-273.15)</f>
        <v>0</v>
      </c>
      <c r="O4178" s="70">
        <f t="shared" si="598"/>
        <v>0</v>
      </c>
      <c r="P4178" s="70">
        <f t="shared" si="599"/>
        <v>0</v>
      </c>
      <c r="Q4178" s="70">
        <f t="shared" si="600"/>
        <v>0</v>
      </c>
      <c r="S4178" s="8" t="e">
        <f t="shared" si="601"/>
        <v>#DIV/0!</v>
      </c>
      <c r="U4178" s="8">
        <f t="shared" si="591"/>
        <v>36.5911696229944</v>
      </c>
      <c r="V4178" s="8">
        <f t="shared" si="602"/>
        <v>0</v>
      </c>
      <c r="W4178" s="70">
        <f>SUM($V$2085:V4178)/($A4178-273.15)</f>
        <v>0</v>
      </c>
      <c r="X4178" s="70">
        <f t="shared" si="603"/>
        <v>0</v>
      </c>
      <c r="Y4178" s="70">
        <f t="shared" si="604"/>
        <v>0</v>
      </c>
    </row>
    <row r="4179" spans="1:25" s="8" customFormat="1" x14ac:dyDescent="0.25">
      <c r="A4179" s="70">
        <f t="shared" si="605"/>
        <v>2368.15</v>
      </c>
      <c r="B4179" s="70">
        <f t="shared" si="606"/>
        <v>53.338651730375659</v>
      </c>
      <c r="C4179" s="70">
        <f t="shared" si="592"/>
        <v>38.724455058749342</v>
      </c>
      <c r="D4179" s="70">
        <f t="shared" si="607"/>
        <v>36.476394952149469</v>
      </c>
      <c r="E4179" s="70">
        <f t="shared" si="608"/>
        <v>38.724455058749342</v>
      </c>
      <c r="G4179" s="70">
        <f t="shared" si="593"/>
        <v>0</v>
      </c>
      <c r="H4179" s="70">
        <f>SUM(G$2085:$G4179)/($A4179-273.15)</f>
        <v>0</v>
      </c>
      <c r="I4179" s="70">
        <f t="shared" si="594"/>
        <v>0</v>
      </c>
      <c r="J4179" s="70">
        <f t="shared" si="595"/>
        <v>0</v>
      </c>
      <c r="K4179" s="70">
        <f t="shared" si="596"/>
        <v>0</v>
      </c>
      <c r="M4179" s="70">
        <f t="shared" si="597"/>
        <v>0</v>
      </c>
      <c r="N4179" s="70">
        <f>SUM($M$2085:M4179)/($A4179-273.15)</f>
        <v>0</v>
      </c>
      <c r="O4179" s="70">
        <f t="shared" si="598"/>
        <v>0</v>
      </c>
      <c r="P4179" s="70">
        <f t="shared" si="599"/>
        <v>0</v>
      </c>
      <c r="Q4179" s="70">
        <f t="shared" si="600"/>
        <v>0</v>
      </c>
      <c r="S4179" s="8" t="e">
        <f t="shared" si="601"/>
        <v>#DIV/0!</v>
      </c>
      <c r="U4179" s="8">
        <f t="shared" si="591"/>
        <v>36.592404198565283</v>
      </c>
      <c r="V4179" s="8">
        <f t="shared" si="602"/>
        <v>0</v>
      </c>
      <c r="W4179" s="70">
        <f>SUM($V$2085:V4179)/($A4179-273.15)</f>
        <v>0</v>
      </c>
      <c r="X4179" s="70">
        <f t="shared" si="603"/>
        <v>0</v>
      </c>
      <c r="Y4179" s="70">
        <f t="shared" si="604"/>
        <v>0</v>
      </c>
    </row>
    <row r="4180" spans="1:25" s="8" customFormat="1" x14ac:dyDescent="0.25">
      <c r="A4180" s="70">
        <f t="shared" si="605"/>
        <v>2369.15</v>
      </c>
      <c r="B4180" s="70">
        <f t="shared" si="606"/>
        <v>53.343200984329108</v>
      </c>
      <c r="C4180" s="70">
        <f t="shared" si="592"/>
        <v>38.726864210243782</v>
      </c>
      <c r="D4180" s="70">
        <f t="shared" si="607"/>
        <v>36.477478509239617</v>
      </c>
      <c r="E4180" s="70">
        <f t="shared" si="608"/>
        <v>38.726864210243782</v>
      </c>
      <c r="G4180" s="70">
        <f t="shared" si="593"/>
        <v>0</v>
      </c>
      <c r="H4180" s="70">
        <f>SUM(G$2085:$G4180)/($A4180-273.15)</f>
        <v>0</v>
      </c>
      <c r="I4180" s="70">
        <f t="shared" si="594"/>
        <v>0</v>
      </c>
      <c r="J4180" s="70">
        <f t="shared" si="595"/>
        <v>0</v>
      </c>
      <c r="K4180" s="70">
        <f t="shared" si="596"/>
        <v>0</v>
      </c>
      <c r="M4180" s="70">
        <f t="shared" si="597"/>
        <v>0</v>
      </c>
      <c r="N4180" s="70">
        <f>SUM($M$2085:M4180)/($A4180-273.15)</f>
        <v>0</v>
      </c>
      <c r="O4180" s="70">
        <f t="shared" si="598"/>
        <v>0</v>
      </c>
      <c r="P4180" s="70">
        <f t="shared" si="599"/>
        <v>0</v>
      </c>
      <c r="Q4180" s="70">
        <f t="shared" si="600"/>
        <v>0</v>
      </c>
      <c r="S4180" s="8" t="e">
        <f t="shared" si="601"/>
        <v>#DIV/0!</v>
      </c>
      <c r="U4180" s="8">
        <f t="shared" si="591"/>
        <v>36.593637960508389</v>
      </c>
      <c r="V4180" s="8">
        <f t="shared" si="602"/>
        <v>0</v>
      </c>
      <c r="W4180" s="70">
        <f>SUM($V$2085:V4180)/($A4180-273.15)</f>
        <v>0</v>
      </c>
      <c r="X4180" s="70">
        <f t="shared" si="603"/>
        <v>0</v>
      </c>
      <c r="Y4180" s="70">
        <f t="shared" si="604"/>
        <v>0</v>
      </c>
    </row>
    <row r="4181" spans="1:25" s="8" customFormat="1" x14ac:dyDescent="0.25">
      <c r="A4181" s="70">
        <f t="shared" si="605"/>
        <v>2370.15</v>
      </c>
      <c r="B4181" s="70">
        <f t="shared" si="606"/>
        <v>53.347746446353199</v>
      </c>
      <c r="C4181" s="70">
        <f t="shared" si="592"/>
        <v>38.729272537307594</v>
      </c>
      <c r="D4181" s="70">
        <f t="shared" si="607"/>
        <v>36.47856102287286</v>
      </c>
      <c r="E4181" s="70">
        <f t="shared" si="608"/>
        <v>38.729272537307594</v>
      </c>
      <c r="G4181" s="70">
        <f t="shared" si="593"/>
        <v>0</v>
      </c>
      <c r="H4181" s="70">
        <f>SUM(G$2085:$G4181)/($A4181-273.15)</f>
        <v>0</v>
      </c>
      <c r="I4181" s="70">
        <f t="shared" si="594"/>
        <v>0</v>
      </c>
      <c r="J4181" s="70">
        <f t="shared" si="595"/>
        <v>0</v>
      </c>
      <c r="K4181" s="70">
        <f t="shared" si="596"/>
        <v>0</v>
      </c>
      <c r="M4181" s="70">
        <f t="shared" si="597"/>
        <v>0</v>
      </c>
      <c r="N4181" s="70">
        <f>SUM($M$2085:M4181)/($A4181-273.15)</f>
        <v>0</v>
      </c>
      <c r="O4181" s="70">
        <f t="shared" si="598"/>
        <v>0</v>
      </c>
      <c r="P4181" s="70">
        <f t="shared" si="599"/>
        <v>0</v>
      </c>
      <c r="Q4181" s="70">
        <f t="shared" si="600"/>
        <v>0</v>
      </c>
      <c r="S4181" s="8" t="e">
        <f t="shared" si="601"/>
        <v>#DIV/0!</v>
      </c>
      <c r="U4181" s="8">
        <f t="shared" si="591"/>
        <v>36.594870909413636</v>
      </c>
      <c r="V4181" s="8">
        <f t="shared" si="602"/>
        <v>0</v>
      </c>
      <c r="W4181" s="70">
        <f>SUM($V$2085:V4181)/($A4181-273.15)</f>
        <v>0</v>
      </c>
      <c r="X4181" s="70">
        <f t="shared" si="603"/>
        <v>0</v>
      </c>
      <c r="Y4181" s="70">
        <f t="shared" si="604"/>
        <v>0</v>
      </c>
    </row>
    <row r="4182" spans="1:25" s="8" customFormat="1" x14ac:dyDescent="0.25">
      <c r="A4182" s="70">
        <f t="shared" si="605"/>
        <v>2371.15</v>
      </c>
      <c r="B4182" s="70">
        <f t="shared" si="606"/>
        <v>53.35228812223616</v>
      </c>
      <c r="C4182" s="70">
        <f t="shared" si="592"/>
        <v>38.731680040032586</v>
      </c>
      <c r="D4182" s="70">
        <f t="shared" si="607"/>
        <v>36.47964249480907</v>
      </c>
      <c r="E4182" s="70">
        <f t="shared" si="608"/>
        <v>38.731680040032586</v>
      </c>
      <c r="G4182" s="70">
        <f t="shared" si="593"/>
        <v>0</v>
      </c>
      <c r="H4182" s="70">
        <f>SUM(G$2085:$G4182)/($A4182-273.15)</f>
        <v>0</v>
      </c>
      <c r="I4182" s="70">
        <f t="shared" si="594"/>
        <v>0</v>
      </c>
      <c r="J4182" s="70">
        <f t="shared" si="595"/>
        <v>0</v>
      </c>
      <c r="K4182" s="70">
        <f t="shared" si="596"/>
        <v>0</v>
      </c>
      <c r="M4182" s="70">
        <f t="shared" si="597"/>
        <v>0</v>
      </c>
      <c r="N4182" s="70">
        <f>SUM($M$2085:M4182)/($A4182-273.15)</f>
        <v>0</v>
      </c>
      <c r="O4182" s="70">
        <f t="shared" si="598"/>
        <v>0</v>
      </c>
      <c r="P4182" s="70">
        <f t="shared" si="599"/>
        <v>0</v>
      </c>
      <c r="Q4182" s="70">
        <f t="shared" si="600"/>
        <v>0</v>
      </c>
      <c r="S4182" s="8" t="e">
        <f t="shared" si="601"/>
        <v>#DIV/0!</v>
      </c>
      <c r="U4182" s="8">
        <f t="shared" si="591"/>
        <v>36.596103045869725</v>
      </c>
      <c r="V4182" s="8">
        <f t="shared" si="602"/>
        <v>0</v>
      </c>
      <c r="W4182" s="70">
        <f>SUM($V$2085:V4182)/($A4182-273.15)</f>
        <v>0</v>
      </c>
      <c r="X4182" s="70">
        <f t="shared" si="603"/>
        <v>0</v>
      </c>
      <c r="Y4182" s="70">
        <f t="shared" si="604"/>
        <v>0</v>
      </c>
    </row>
    <row r="4183" spans="1:25" s="8" customFormat="1" x14ac:dyDescent="0.25">
      <c r="A4183" s="70">
        <f t="shared" si="605"/>
        <v>2372.15</v>
      </c>
      <c r="B4183" s="70">
        <f t="shared" si="606"/>
        <v>53.356826017754052</v>
      </c>
      <c r="C4183" s="70">
        <f t="shared" si="592"/>
        <v>38.734086718510348</v>
      </c>
      <c r="D4183" s="70">
        <f t="shared" si="607"/>
        <v>36.480722926804432</v>
      </c>
      <c r="E4183" s="70">
        <f t="shared" si="608"/>
        <v>38.734086718510348</v>
      </c>
      <c r="G4183" s="70">
        <f t="shared" si="593"/>
        <v>0</v>
      </c>
      <c r="H4183" s="70">
        <f>SUM(G$2085:$G4183)/($A4183-273.15)</f>
        <v>0</v>
      </c>
      <c r="I4183" s="70">
        <f t="shared" si="594"/>
        <v>0</v>
      </c>
      <c r="J4183" s="70">
        <f t="shared" si="595"/>
        <v>0</v>
      </c>
      <c r="K4183" s="70">
        <f t="shared" si="596"/>
        <v>0</v>
      </c>
      <c r="M4183" s="70">
        <f t="shared" si="597"/>
        <v>0</v>
      </c>
      <c r="N4183" s="70">
        <f>SUM($M$2085:M4183)/($A4183-273.15)</f>
        <v>0</v>
      </c>
      <c r="O4183" s="70">
        <f t="shared" si="598"/>
        <v>0</v>
      </c>
      <c r="P4183" s="70">
        <f t="shared" si="599"/>
        <v>0</v>
      </c>
      <c r="Q4183" s="70">
        <f t="shared" si="600"/>
        <v>0</v>
      </c>
      <c r="S4183" s="8" t="e">
        <f t="shared" si="601"/>
        <v>#DIV/0!</v>
      </c>
      <c r="U4183" s="8">
        <f t="shared" si="591"/>
        <v>36.597334370464097</v>
      </c>
      <c r="V4183" s="8">
        <f t="shared" si="602"/>
        <v>0</v>
      </c>
      <c r="W4183" s="70">
        <f>SUM($V$2085:V4183)/($A4183-273.15)</f>
        <v>0</v>
      </c>
      <c r="X4183" s="70">
        <f t="shared" si="603"/>
        <v>0</v>
      </c>
      <c r="Y4183" s="70">
        <f t="shared" si="604"/>
        <v>0</v>
      </c>
    </row>
    <row r="4184" spans="1:25" s="8" customFormat="1" x14ac:dyDescent="0.25">
      <c r="A4184" s="70">
        <f t="shared" si="605"/>
        <v>2373.15</v>
      </c>
      <c r="B4184" s="70">
        <f t="shared" si="606"/>
        <v>53.361360138670776</v>
      </c>
      <c r="C4184" s="70">
        <f t="shared" si="592"/>
        <v>38.736492572832312</v>
      </c>
      <c r="D4184" s="70">
        <f t="shared" si="607"/>
        <v>36.481802320611415</v>
      </c>
      <c r="E4184" s="70">
        <f t="shared" si="608"/>
        <v>38.736492572832312</v>
      </c>
      <c r="G4184" s="70">
        <f t="shared" si="593"/>
        <v>0</v>
      </c>
      <c r="H4184" s="70">
        <f>SUM(G$2085:$G4184)/($A4184-273.15)</f>
        <v>0</v>
      </c>
      <c r="I4184" s="70">
        <f t="shared" si="594"/>
        <v>0</v>
      </c>
      <c r="J4184" s="70">
        <f t="shared" si="595"/>
        <v>0</v>
      </c>
      <c r="K4184" s="70">
        <f t="shared" si="596"/>
        <v>0</v>
      </c>
      <c r="M4184" s="70">
        <f t="shared" si="597"/>
        <v>0</v>
      </c>
      <c r="N4184" s="70">
        <f>SUM($M$2085:M4184)/($A4184-273.15)</f>
        <v>0</v>
      </c>
      <c r="O4184" s="70">
        <f t="shared" si="598"/>
        <v>0</v>
      </c>
      <c r="P4184" s="70">
        <f t="shared" si="599"/>
        <v>0</v>
      </c>
      <c r="Q4184" s="70">
        <f t="shared" si="600"/>
        <v>0</v>
      </c>
      <c r="S4184" s="8" t="e">
        <f t="shared" si="601"/>
        <v>#DIV/0!</v>
      </c>
      <c r="U4184" s="8">
        <f t="shared" si="591"/>
        <v>36.598564883782934</v>
      </c>
      <c r="V4184" s="8">
        <f t="shared" si="602"/>
        <v>0</v>
      </c>
      <c r="W4184" s="70">
        <f>SUM($V$2085:V4184)/($A4184-273.15)</f>
        <v>0</v>
      </c>
      <c r="X4184" s="70">
        <f t="shared" si="603"/>
        <v>0</v>
      </c>
      <c r="Y4184" s="70">
        <f t="shared" si="604"/>
        <v>0</v>
      </c>
    </row>
    <row r="4185" spans="1:25" s="8" customFormat="1" x14ac:dyDescent="0.25">
      <c r="A4185" s="70">
        <f t="shared" si="605"/>
        <v>2374.15</v>
      </c>
      <c r="B4185" s="70">
        <f t="shared" si="606"/>
        <v>53.365890490738082</v>
      </c>
      <c r="C4185" s="70">
        <f t="shared" si="592"/>
        <v>38.738897603089683</v>
      </c>
      <c r="D4185" s="70">
        <f t="shared" si="607"/>
        <v>36.482880677978805</v>
      </c>
      <c r="E4185" s="70">
        <f t="shared" si="608"/>
        <v>38.738897603089683</v>
      </c>
      <c r="G4185" s="70">
        <f t="shared" si="593"/>
        <v>0</v>
      </c>
      <c r="H4185" s="70">
        <f>SUM(G$2085:$G4185)/($A4185-273.15)</f>
        <v>0</v>
      </c>
      <c r="I4185" s="70">
        <f t="shared" si="594"/>
        <v>0</v>
      </c>
      <c r="J4185" s="70">
        <f t="shared" si="595"/>
        <v>0</v>
      </c>
      <c r="K4185" s="70">
        <f t="shared" si="596"/>
        <v>0</v>
      </c>
      <c r="M4185" s="70">
        <f t="shared" si="597"/>
        <v>0</v>
      </c>
      <c r="N4185" s="70">
        <f>SUM($M$2085:M4185)/($A4185-273.15)</f>
        <v>0</v>
      </c>
      <c r="O4185" s="70">
        <f t="shared" si="598"/>
        <v>0</v>
      </c>
      <c r="P4185" s="70">
        <f t="shared" si="599"/>
        <v>0</v>
      </c>
      <c r="Q4185" s="70">
        <f t="shared" si="600"/>
        <v>0</v>
      </c>
      <c r="S4185" s="8" t="e">
        <f t="shared" si="601"/>
        <v>#DIV/0!</v>
      </c>
      <c r="U4185" s="8">
        <f t="shared" si="591"/>
        <v>36.599794586411242</v>
      </c>
      <c r="V4185" s="8">
        <f t="shared" si="602"/>
        <v>0</v>
      </c>
      <c r="W4185" s="70">
        <f>SUM($V$2085:V4185)/($A4185-273.15)</f>
        <v>0</v>
      </c>
      <c r="X4185" s="70">
        <f t="shared" si="603"/>
        <v>0</v>
      </c>
      <c r="Y4185" s="70">
        <f t="shared" si="604"/>
        <v>0</v>
      </c>
    </row>
    <row r="4186" spans="1:25" s="8" customFormat="1" x14ac:dyDescent="0.25">
      <c r="A4186" s="70">
        <f t="shared" si="605"/>
        <v>2375.15</v>
      </c>
      <c r="B4186" s="70">
        <f t="shared" si="606"/>
        <v>53.370417079695621</v>
      </c>
      <c r="C4186" s="70">
        <f t="shared" si="592"/>
        <v>38.74130180937351</v>
      </c>
      <c r="D4186" s="70">
        <f t="shared" si="607"/>
        <v>36.483958000651711</v>
      </c>
      <c r="E4186" s="70">
        <f t="shared" si="608"/>
        <v>38.74130180937351</v>
      </c>
      <c r="G4186" s="70">
        <f t="shared" si="593"/>
        <v>0</v>
      </c>
      <c r="H4186" s="70">
        <f>SUM(G$2085:$G4186)/($A4186-273.15)</f>
        <v>0</v>
      </c>
      <c r="I4186" s="70">
        <f t="shared" si="594"/>
        <v>0</v>
      </c>
      <c r="J4186" s="70">
        <f t="shared" si="595"/>
        <v>0</v>
      </c>
      <c r="K4186" s="70">
        <f t="shared" si="596"/>
        <v>0</v>
      </c>
      <c r="M4186" s="70">
        <f t="shared" si="597"/>
        <v>0</v>
      </c>
      <c r="N4186" s="70">
        <f>SUM($M$2085:M4186)/($A4186-273.15)</f>
        <v>0</v>
      </c>
      <c r="O4186" s="70">
        <f t="shared" si="598"/>
        <v>0</v>
      </c>
      <c r="P4186" s="70">
        <f t="shared" si="599"/>
        <v>0</v>
      </c>
      <c r="Q4186" s="70">
        <f t="shared" si="600"/>
        <v>0</v>
      </c>
      <c r="S4186" s="8" t="e">
        <f t="shared" si="601"/>
        <v>#DIV/0!</v>
      </c>
      <c r="U4186" s="8">
        <f t="shared" si="591"/>
        <v>36.601023478932731</v>
      </c>
      <c r="V4186" s="8">
        <f t="shared" si="602"/>
        <v>0</v>
      </c>
      <c r="W4186" s="70">
        <f>SUM($V$2085:V4186)/($A4186-273.15)</f>
        <v>0</v>
      </c>
      <c r="X4186" s="70">
        <f t="shared" si="603"/>
        <v>0</v>
      </c>
      <c r="Y4186" s="70">
        <f t="shared" si="604"/>
        <v>0</v>
      </c>
    </row>
    <row r="4187" spans="1:25" s="8" customFormat="1" x14ac:dyDescent="0.25">
      <c r="A4187" s="70">
        <f t="shared" si="605"/>
        <v>2376.15</v>
      </c>
      <c r="B4187" s="70">
        <f t="shared" si="606"/>
        <v>53.374939911270964</v>
      </c>
      <c r="C4187" s="70">
        <f t="shared" si="592"/>
        <v>38.743705191774637</v>
      </c>
      <c r="D4187" s="70">
        <f t="shared" si="607"/>
        <v>36.485034290371566</v>
      </c>
      <c r="E4187" s="70">
        <f t="shared" si="608"/>
        <v>38.743705191774637</v>
      </c>
      <c r="G4187" s="70">
        <f t="shared" si="593"/>
        <v>0</v>
      </c>
      <c r="H4187" s="70">
        <f>SUM(G$2085:$G4187)/($A4187-273.15)</f>
        <v>0</v>
      </c>
      <c r="I4187" s="70">
        <f t="shared" si="594"/>
        <v>0</v>
      </c>
      <c r="J4187" s="70">
        <f t="shared" si="595"/>
        <v>0</v>
      </c>
      <c r="K4187" s="70">
        <f t="shared" si="596"/>
        <v>0</v>
      </c>
      <c r="M4187" s="70">
        <f t="shared" si="597"/>
        <v>0</v>
      </c>
      <c r="N4187" s="70">
        <f>SUM($M$2085:M4187)/($A4187-273.15)</f>
        <v>0</v>
      </c>
      <c r="O4187" s="70">
        <f t="shared" si="598"/>
        <v>0</v>
      </c>
      <c r="P4187" s="70">
        <f t="shared" si="599"/>
        <v>0</v>
      </c>
      <c r="Q4187" s="70">
        <f t="shared" si="600"/>
        <v>0</v>
      </c>
      <c r="S4187" s="8" t="e">
        <f t="shared" si="601"/>
        <v>#DIV/0!</v>
      </c>
      <c r="U4187" s="8">
        <f t="shared" si="591"/>
        <v>36.602251561929918</v>
      </c>
      <c r="V4187" s="8">
        <f t="shared" si="602"/>
        <v>0</v>
      </c>
      <c r="W4187" s="70">
        <f>SUM($V$2085:V4187)/($A4187-273.15)</f>
        <v>0</v>
      </c>
      <c r="X4187" s="70">
        <f t="shared" si="603"/>
        <v>0</v>
      </c>
      <c r="Y4187" s="70">
        <f t="shared" si="604"/>
        <v>0</v>
      </c>
    </row>
    <row r="4188" spans="1:25" s="8" customFormat="1" x14ac:dyDescent="0.25">
      <c r="A4188" s="70">
        <f t="shared" si="605"/>
        <v>2377.15</v>
      </c>
      <c r="B4188" s="70">
        <f t="shared" si="606"/>
        <v>53.379458991179632</v>
      </c>
      <c r="C4188" s="70">
        <f t="shared" si="592"/>
        <v>38.746107750383686</v>
      </c>
      <c r="D4188" s="70">
        <f t="shared" si="607"/>
        <v>36.486109548876136</v>
      </c>
      <c r="E4188" s="70">
        <f t="shared" si="608"/>
        <v>38.746107750383686</v>
      </c>
      <c r="G4188" s="70">
        <f t="shared" si="593"/>
        <v>0</v>
      </c>
      <c r="H4188" s="70">
        <f>SUM(G$2085:$G4188)/($A4188-273.15)</f>
        <v>0</v>
      </c>
      <c r="I4188" s="70">
        <f t="shared" si="594"/>
        <v>0</v>
      </c>
      <c r="J4188" s="70">
        <f t="shared" si="595"/>
        <v>0</v>
      </c>
      <c r="K4188" s="70">
        <f t="shared" si="596"/>
        <v>0</v>
      </c>
      <c r="M4188" s="70">
        <f t="shared" si="597"/>
        <v>0</v>
      </c>
      <c r="N4188" s="70">
        <f>SUM($M$2085:M4188)/($A4188-273.15)</f>
        <v>0</v>
      </c>
      <c r="O4188" s="70">
        <f t="shared" si="598"/>
        <v>0</v>
      </c>
      <c r="P4188" s="70">
        <f t="shared" si="599"/>
        <v>0</v>
      </c>
      <c r="Q4188" s="70">
        <f t="shared" si="600"/>
        <v>0</v>
      </c>
      <c r="S4188" s="8" t="e">
        <f t="shared" si="601"/>
        <v>#DIV/0!</v>
      </c>
      <c r="U4188" s="8">
        <f t="shared" si="591"/>
        <v>36.603478835984106</v>
      </c>
      <c r="V4188" s="8">
        <f t="shared" si="602"/>
        <v>0</v>
      </c>
      <c r="W4188" s="70">
        <f>SUM($V$2085:V4188)/($A4188-273.15)</f>
        <v>0</v>
      </c>
      <c r="X4188" s="70">
        <f t="shared" si="603"/>
        <v>0</v>
      </c>
      <c r="Y4188" s="70">
        <f t="shared" si="604"/>
        <v>0</v>
      </c>
    </row>
    <row r="4189" spans="1:25" s="8" customFormat="1" x14ac:dyDescent="0.25">
      <c r="A4189" s="70">
        <f t="shared" si="605"/>
        <v>2378.15</v>
      </c>
      <c r="B4189" s="70">
        <f t="shared" si="606"/>
        <v>53.383974325125152</v>
      </c>
      <c r="C4189" s="70">
        <f t="shared" si="592"/>
        <v>38.748509485291144</v>
      </c>
      <c r="D4189" s="70">
        <f t="shared" si="607"/>
        <v>36.487183777899546</v>
      </c>
      <c r="E4189" s="70">
        <f t="shared" si="608"/>
        <v>38.748509485291144</v>
      </c>
      <c r="G4189" s="70">
        <f t="shared" si="593"/>
        <v>0</v>
      </c>
      <c r="H4189" s="70">
        <f>SUM(G$2085:$G4189)/($A4189-273.15)</f>
        <v>0</v>
      </c>
      <c r="I4189" s="70">
        <f t="shared" si="594"/>
        <v>0</v>
      </c>
      <c r="J4189" s="70">
        <f t="shared" si="595"/>
        <v>0</v>
      </c>
      <c r="K4189" s="70">
        <f t="shared" si="596"/>
        <v>0</v>
      </c>
      <c r="M4189" s="70">
        <f t="shared" si="597"/>
        <v>0</v>
      </c>
      <c r="N4189" s="70">
        <f>SUM($M$2085:M4189)/($A4189-273.15)</f>
        <v>0</v>
      </c>
      <c r="O4189" s="70">
        <f t="shared" si="598"/>
        <v>0</v>
      </c>
      <c r="P4189" s="70">
        <f t="shared" si="599"/>
        <v>0</v>
      </c>
      <c r="Q4189" s="70">
        <f t="shared" si="600"/>
        <v>0</v>
      </c>
      <c r="S4189" s="8" t="e">
        <f t="shared" si="601"/>
        <v>#DIV/0!</v>
      </c>
      <c r="U4189" s="8">
        <f t="shared" si="591"/>
        <v>36.604705301675352</v>
      </c>
      <c r="V4189" s="8">
        <f t="shared" si="602"/>
        <v>0</v>
      </c>
      <c r="W4189" s="70">
        <f>SUM($V$2085:V4189)/($A4189-273.15)</f>
        <v>0</v>
      </c>
      <c r="X4189" s="70">
        <f t="shared" si="603"/>
        <v>0</v>
      </c>
      <c r="Y4189" s="70">
        <f t="shared" si="604"/>
        <v>0</v>
      </c>
    </row>
    <row r="4190" spans="1:25" s="8" customFormat="1" x14ac:dyDescent="0.25">
      <c r="A4190" s="70">
        <f t="shared" si="605"/>
        <v>2379.15</v>
      </c>
      <c r="B4190" s="70">
        <f t="shared" si="606"/>
        <v>53.388485918799049</v>
      </c>
      <c r="C4190" s="70">
        <f t="shared" si="592"/>
        <v>38.750910396587251</v>
      </c>
      <c r="D4190" s="70">
        <f t="shared" si="607"/>
        <v>36.488256979172263</v>
      </c>
      <c r="E4190" s="70">
        <f t="shared" si="608"/>
        <v>38.750910396587251</v>
      </c>
      <c r="G4190" s="70">
        <f t="shared" si="593"/>
        <v>0</v>
      </c>
      <c r="H4190" s="70">
        <f>SUM(G$2085:$G4190)/($A4190-273.15)</f>
        <v>0</v>
      </c>
      <c r="I4190" s="70">
        <f t="shared" si="594"/>
        <v>0</v>
      </c>
      <c r="J4190" s="70">
        <f t="shared" si="595"/>
        <v>0</v>
      </c>
      <c r="K4190" s="70">
        <f t="shared" si="596"/>
        <v>0</v>
      </c>
      <c r="M4190" s="70">
        <f t="shared" si="597"/>
        <v>0</v>
      </c>
      <c r="N4190" s="70">
        <f>SUM($M$2085:M4190)/($A4190-273.15)</f>
        <v>0</v>
      </c>
      <c r="O4190" s="70">
        <f t="shared" si="598"/>
        <v>0</v>
      </c>
      <c r="P4190" s="70">
        <f t="shared" si="599"/>
        <v>0</v>
      </c>
      <c r="Q4190" s="70">
        <f t="shared" si="600"/>
        <v>0</v>
      </c>
      <c r="S4190" s="8" t="e">
        <f t="shared" si="601"/>
        <v>#DIV/0!</v>
      </c>
      <c r="U4190" s="8">
        <f t="shared" si="591"/>
        <v>36.605930959582501</v>
      </c>
      <c r="V4190" s="8">
        <f t="shared" si="602"/>
        <v>0</v>
      </c>
      <c r="W4190" s="70">
        <f>SUM($V$2085:V4190)/($A4190-273.15)</f>
        <v>0</v>
      </c>
      <c r="X4190" s="70">
        <f t="shared" si="603"/>
        <v>0</v>
      </c>
      <c r="Y4190" s="70">
        <f t="shared" si="604"/>
        <v>0</v>
      </c>
    </row>
    <row r="4191" spans="1:25" s="8" customFormat="1" x14ac:dyDescent="0.25">
      <c r="A4191" s="70">
        <f t="shared" si="605"/>
        <v>2380.15</v>
      </c>
      <c r="B4191" s="70">
        <f t="shared" si="606"/>
        <v>53.392993777880903</v>
      </c>
      <c r="C4191" s="70">
        <f t="shared" si="592"/>
        <v>38.75331048436211</v>
      </c>
      <c r="D4191" s="70">
        <f t="shared" si="607"/>
        <v>36.489329154421135</v>
      </c>
      <c r="E4191" s="70">
        <f t="shared" si="608"/>
        <v>38.75331048436211</v>
      </c>
      <c r="G4191" s="70">
        <f t="shared" si="593"/>
        <v>0</v>
      </c>
      <c r="H4191" s="70">
        <f>SUM(G$2085:$G4191)/($A4191-273.15)</f>
        <v>0</v>
      </c>
      <c r="I4191" s="70">
        <f t="shared" si="594"/>
        <v>0</v>
      </c>
      <c r="J4191" s="70">
        <f t="shared" si="595"/>
        <v>0</v>
      </c>
      <c r="K4191" s="70">
        <f t="shared" si="596"/>
        <v>0</v>
      </c>
      <c r="M4191" s="70">
        <f t="shared" si="597"/>
        <v>0</v>
      </c>
      <c r="N4191" s="70">
        <f>SUM($M$2085:M4191)/($A4191-273.15)</f>
        <v>0</v>
      </c>
      <c r="O4191" s="70">
        <f t="shared" si="598"/>
        <v>0</v>
      </c>
      <c r="P4191" s="70">
        <f t="shared" si="599"/>
        <v>0</v>
      </c>
      <c r="Q4191" s="70">
        <f t="shared" si="600"/>
        <v>0</v>
      </c>
      <c r="S4191" s="8" t="e">
        <f t="shared" si="601"/>
        <v>#DIV/0!</v>
      </c>
      <c r="U4191" s="8">
        <f t="shared" si="591"/>
        <v>36.607155810283182</v>
      </c>
      <c r="V4191" s="8">
        <f t="shared" si="602"/>
        <v>0</v>
      </c>
      <c r="W4191" s="70">
        <f>SUM($V$2085:V4191)/($A4191-273.15)</f>
        <v>0</v>
      </c>
      <c r="X4191" s="70">
        <f t="shared" si="603"/>
        <v>0</v>
      </c>
      <c r="Y4191" s="70">
        <f t="shared" si="604"/>
        <v>0</v>
      </c>
    </row>
    <row r="4192" spans="1:25" s="8" customFormat="1" x14ac:dyDescent="0.25">
      <c r="A4192" s="70">
        <f t="shared" si="605"/>
        <v>2381.15</v>
      </c>
      <c r="B4192" s="70">
        <f t="shared" si="606"/>
        <v>53.397497908038375</v>
      </c>
      <c r="C4192" s="70">
        <f t="shared" si="592"/>
        <v>38.755709748705605</v>
      </c>
      <c r="D4192" s="70">
        <f t="shared" si="607"/>
        <v>36.490400305369377</v>
      </c>
      <c r="E4192" s="70">
        <f t="shared" si="608"/>
        <v>38.755709748705605</v>
      </c>
      <c r="G4192" s="70">
        <f t="shared" si="593"/>
        <v>0</v>
      </c>
      <c r="H4192" s="70">
        <f>SUM(G$2085:$G4192)/($A4192-273.15)</f>
        <v>0</v>
      </c>
      <c r="I4192" s="70">
        <f t="shared" si="594"/>
        <v>0</v>
      </c>
      <c r="J4192" s="70">
        <f t="shared" si="595"/>
        <v>0</v>
      </c>
      <c r="K4192" s="70">
        <f t="shared" si="596"/>
        <v>0</v>
      </c>
      <c r="M4192" s="70">
        <f t="shared" si="597"/>
        <v>0</v>
      </c>
      <c r="N4192" s="70">
        <f>SUM($M$2085:M4192)/($A4192-273.15)</f>
        <v>0</v>
      </c>
      <c r="O4192" s="70">
        <f t="shared" si="598"/>
        <v>0</v>
      </c>
      <c r="P4192" s="70">
        <f t="shared" si="599"/>
        <v>0</v>
      </c>
      <c r="Q4192" s="70">
        <f t="shared" si="600"/>
        <v>0</v>
      </c>
      <c r="S4192" s="8" t="e">
        <f t="shared" si="601"/>
        <v>#DIV/0!</v>
      </c>
      <c r="U4192" s="8">
        <f t="shared" si="591"/>
        <v>36.608379854353821</v>
      </c>
      <c r="V4192" s="8">
        <f t="shared" si="602"/>
        <v>0</v>
      </c>
      <c r="W4192" s="70">
        <f>SUM($V$2085:V4192)/($A4192-273.15)</f>
        <v>0</v>
      </c>
      <c r="X4192" s="70">
        <f t="shared" si="603"/>
        <v>0</v>
      </c>
      <c r="Y4192" s="70">
        <f t="shared" si="604"/>
        <v>0</v>
      </c>
    </row>
    <row r="4193" spans="1:25" s="8" customFormat="1" x14ac:dyDescent="0.25">
      <c r="A4193" s="70">
        <f t="shared" si="605"/>
        <v>2382.15</v>
      </c>
      <c r="B4193" s="70">
        <f t="shared" si="606"/>
        <v>53.401998314927212</v>
      </c>
      <c r="C4193" s="70">
        <f t="shared" si="592"/>
        <v>38.758108189707428</v>
      </c>
      <c r="D4193" s="70">
        <f t="shared" si="607"/>
        <v>36.491470433736581</v>
      </c>
      <c r="E4193" s="70">
        <f t="shared" si="608"/>
        <v>38.758108189707428</v>
      </c>
      <c r="G4193" s="70">
        <f t="shared" si="593"/>
        <v>0</v>
      </c>
      <c r="H4193" s="70">
        <f>SUM(G$2085:$G4193)/($A4193-273.15)</f>
        <v>0</v>
      </c>
      <c r="I4193" s="70">
        <f t="shared" si="594"/>
        <v>0</v>
      </c>
      <c r="J4193" s="70">
        <f t="shared" si="595"/>
        <v>0</v>
      </c>
      <c r="K4193" s="70">
        <f t="shared" si="596"/>
        <v>0</v>
      </c>
      <c r="M4193" s="70">
        <f t="shared" si="597"/>
        <v>0</v>
      </c>
      <c r="N4193" s="70">
        <f>SUM($M$2085:M4193)/($A4193-273.15)</f>
        <v>0</v>
      </c>
      <c r="O4193" s="70">
        <f t="shared" si="598"/>
        <v>0</v>
      </c>
      <c r="P4193" s="70">
        <f t="shared" si="599"/>
        <v>0</v>
      </c>
      <c r="Q4193" s="70">
        <f t="shared" si="600"/>
        <v>0</v>
      </c>
      <c r="S4193" s="8" t="e">
        <f t="shared" si="601"/>
        <v>#DIV/0!</v>
      </c>
      <c r="U4193" s="8">
        <f t="shared" ref="U4193:U4256" si="609">33.349+(2.057/1000)*$A4193-(18.327*100000)/$A4193/$A4193-(0.232*0.000001)*$A4193*$A4193</f>
        <v>36.609603092369611</v>
      </c>
      <c r="V4193" s="8">
        <f t="shared" si="602"/>
        <v>0</v>
      </c>
      <c r="W4193" s="70">
        <f>SUM($V$2085:V4193)/($A4193-273.15)</f>
        <v>0</v>
      </c>
      <c r="X4193" s="70">
        <f t="shared" si="603"/>
        <v>0</v>
      </c>
      <c r="Y4193" s="70">
        <f t="shared" si="604"/>
        <v>0</v>
      </c>
    </row>
    <row r="4194" spans="1:25" s="8" customFormat="1" x14ac:dyDescent="0.25">
      <c r="A4194" s="70">
        <f t="shared" si="605"/>
        <v>2383.15</v>
      </c>
      <c r="B4194" s="70">
        <f t="shared" si="606"/>
        <v>53.406495004191314</v>
      </c>
      <c r="C4194" s="70">
        <f t="shared" si="592"/>
        <v>38.760505807457108</v>
      </c>
      <c r="D4194" s="70">
        <f t="shared" si="607"/>
        <v>36.492539541238742</v>
      </c>
      <c r="E4194" s="70">
        <f t="shared" si="608"/>
        <v>38.760505807457108</v>
      </c>
      <c r="G4194" s="70">
        <f t="shared" si="593"/>
        <v>0</v>
      </c>
      <c r="H4194" s="70">
        <f>SUM(G$2085:$G4194)/($A4194-273.15)</f>
        <v>0</v>
      </c>
      <c r="I4194" s="70">
        <f t="shared" si="594"/>
        <v>0</v>
      </c>
      <c r="J4194" s="70">
        <f t="shared" si="595"/>
        <v>0</v>
      </c>
      <c r="K4194" s="70">
        <f t="shared" si="596"/>
        <v>0</v>
      </c>
      <c r="M4194" s="70">
        <f t="shared" si="597"/>
        <v>0</v>
      </c>
      <c r="N4194" s="70">
        <f>SUM($M$2085:M4194)/($A4194-273.15)</f>
        <v>0</v>
      </c>
      <c r="O4194" s="70">
        <f t="shared" si="598"/>
        <v>0</v>
      </c>
      <c r="P4194" s="70">
        <f t="shared" si="599"/>
        <v>0</v>
      </c>
      <c r="Q4194" s="70">
        <f t="shared" si="600"/>
        <v>0</v>
      </c>
      <c r="S4194" s="8" t="e">
        <f t="shared" si="601"/>
        <v>#DIV/0!</v>
      </c>
      <c r="U4194" s="8">
        <f t="shared" si="609"/>
        <v>36.61082552490457</v>
      </c>
      <c r="V4194" s="8">
        <f t="shared" si="602"/>
        <v>0</v>
      </c>
      <c r="W4194" s="70">
        <f>SUM($V$2085:V4194)/($A4194-273.15)</f>
        <v>0</v>
      </c>
      <c r="X4194" s="70">
        <f t="shared" si="603"/>
        <v>0</v>
      </c>
      <c r="Y4194" s="70">
        <f t="shared" si="604"/>
        <v>0</v>
      </c>
    </row>
    <row r="4195" spans="1:25" s="8" customFormat="1" x14ac:dyDescent="0.25">
      <c r="A4195" s="70">
        <f t="shared" si="605"/>
        <v>2384.15</v>
      </c>
      <c r="B4195" s="70">
        <f t="shared" si="606"/>
        <v>53.410987981462753</v>
      </c>
      <c r="C4195" s="70">
        <f t="shared" si="592"/>
        <v>38.762902602043944</v>
      </c>
      <c r="D4195" s="70">
        <f t="shared" si="607"/>
        <v>36.493607629588247</v>
      </c>
      <c r="E4195" s="70">
        <f t="shared" si="608"/>
        <v>38.762902602043944</v>
      </c>
      <c r="G4195" s="70">
        <f t="shared" si="593"/>
        <v>0</v>
      </c>
      <c r="H4195" s="70">
        <f>SUM(G$2085:$G4195)/($A4195-273.15)</f>
        <v>0</v>
      </c>
      <c r="I4195" s="70">
        <f t="shared" si="594"/>
        <v>0</v>
      </c>
      <c r="J4195" s="70">
        <f t="shared" si="595"/>
        <v>0</v>
      </c>
      <c r="K4195" s="70">
        <f t="shared" si="596"/>
        <v>0</v>
      </c>
      <c r="M4195" s="70">
        <f t="shared" si="597"/>
        <v>0</v>
      </c>
      <c r="N4195" s="70">
        <f>SUM($M$2085:M4195)/($A4195-273.15)</f>
        <v>0</v>
      </c>
      <c r="O4195" s="70">
        <f t="shared" si="598"/>
        <v>0</v>
      </c>
      <c r="P4195" s="70">
        <f t="shared" si="599"/>
        <v>0</v>
      </c>
      <c r="Q4195" s="70">
        <f t="shared" si="600"/>
        <v>0</v>
      </c>
      <c r="S4195" s="8" t="e">
        <f t="shared" si="601"/>
        <v>#DIV/0!</v>
      </c>
      <c r="U4195" s="8">
        <f t="shared" si="609"/>
        <v>36.612047152531488</v>
      </c>
      <c r="V4195" s="8">
        <f t="shared" si="602"/>
        <v>0</v>
      </c>
      <c r="W4195" s="70">
        <f>SUM($V$2085:V4195)/($A4195-273.15)</f>
        <v>0</v>
      </c>
      <c r="X4195" s="70">
        <f t="shared" si="603"/>
        <v>0</v>
      </c>
      <c r="Y4195" s="70">
        <f t="shared" si="604"/>
        <v>0</v>
      </c>
    </row>
    <row r="4196" spans="1:25" s="8" customFormat="1" x14ac:dyDescent="0.25">
      <c r="A4196" s="70">
        <f t="shared" si="605"/>
        <v>2385.15</v>
      </c>
      <c r="B4196" s="70">
        <f t="shared" si="606"/>
        <v>53.415477252361768</v>
      </c>
      <c r="C4196" s="70">
        <f t="shared" si="592"/>
        <v>38.765298573557097</v>
      </c>
      <c r="D4196" s="70">
        <f t="shared" si="607"/>
        <v>36.494674700493917</v>
      </c>
      <c r="E4196" s="70">
        <f t="shared" si="608"/>
        <v>38.765298573557097</v>
      </c>
      <c r="G4196" s="70">
        <f t="shared" si="593"/>
        <v>0</v>
      </c>
      <c r="H4196" s="70">
        <f>SUM(G$2085:$G4196)/($A4196-273.15)</f>
        <v>0</v>
      </c>
      <c r="I4196" s="70">
        <f t="shared" si="594"/>
        <v>0</v>
      </c>
      <c r="J4196" s="70">
        <f t="shared" si="595"/>
        <v>0</v>
      </c>
      <c r="K4196" s="70">
        <f t="shared" si="596"/>
        <v>0</v>
      </c>
      <c r="M4196" s="70">
        <f t="shared" si="597"/>
        <v>0</v>
      </c>
      <c r="N4196" s="70">
        <f>SUM($M$2085:M4196)/($A4196-273.15)</f>
        <v>0</v>
      </c>
      <c r="O4196" s="70">
        <f t="shared" si="598"/>
        <v>0</v>
      </c>
      <c r="P4196" s="70">
        <f t="shared" si="599"/>
        <v>0</v>
      </c>
      <c r="Q4196" s="70">
        <f t="shared" si="600"/>
        <v>0</v>
      </c>
      <c r="S4196" s="8" t="e">
        <f t="shared" si="601"/>
        <v>#DIV/0!</v>
      </c>
      <c r="U4196" s="8">
        <f t="shared" si="609"/>
        <v>36.613267975821962</v>
      </c>
      <c r="V4196" s="8">
        <f t="shared" si="602"/>
        <v>0</v>
      </c>
      <c r="W4196" s="70">
        <f>SUM($V$2085:V4196)/($A4196-273.15)</f>
        <v>0</v>
      </c>
      <c r="X4196" s="70">
        <f t="shared" si="603"/>
        <v>0</v>
      </c>
      <c r="Y4196" s="70">
        <f t="shared" si="604"/>
        <v>0</v>
      </c>
    </row>
    <row r="4197" spans="1:25" s="8" customFormat="1" x14ac:dyDescent="0.25">
      <c r="A4197" s="70">
        <f t="shared" si="605"/>
        <v>2386.15</v>
      </c>
      <c r="B4197" s="70">
        <f t="shared" si="606"/>
        <v>53.419962822496849</v>
      </c>
      <c r="C4197" s="70">
        <f t="shared" si="592"/>
        <v>38.767693722085497</v>
      </c>
      <c r="D4197" s="70">
        <f t="shared" si="607"/>
        <v>36.495740755660968</v>
      </c>
      <c r="E4197" s="70">
        <f t="shared" si="608"/>
        <v>38.767693722085497</v>
      </c>
      <c r="G4197" s="70">
        <f t="shared" si="593"/>
        <v>0</v>
      </c>
      <c r="H4197" s="70">
        <f>SUM(G$2085:$G4197)/($A4197-273.15)</f>
        <v>0</v>
      </c>
      <c r="I4197" s="70">
        <f t="shared" si="594"/>
        <v>0</v>
      </c>
      <c r="J4197" s="70">
        <f t="shared" si="595"/>
        <v>0</v>
      </c>
      <c r="K4197" s="70">
        <f t="shared" si="596"/>
        <v>0</v>
      </c>
      <c r="M4197" s="70">
        <f t="shared" si="597"/>
        <v>0</v>
      </c>
      <c r="N4197" s="70">
        <f>SUM($M$2085:M4197)/($A4197-273.15)</f>
        <v>0</v>
      </c>
      <c r="O4197" s="70">
        <f t="shared" si="598"/>
        <v>0</v>
      </c>
      <c r="P4197" s="70">
        <f t="shared" si="599"/>
        <v>0</v>
      </c>
      <c r="Q4197" s="70">
        <f t="shared" si="600"/>
        <v>0</v>
      </c>
      <c r="S4197" s="8" t="e">
        <f t="shared" si="601"/>
        <v>#DIV/0!</v>
      </c>
      <c r="U4197" s="8">
        <f t="shared" si="609"/>
        <v>36.614487995346394</v>
      </c>
      <c r="V4197" s="8">
        <f t="shared" si="602"/>
        <v>0</v>
      </c>
      <c r="W4197" s="70">
        <f>SUM($V$2085:V4197)/($A4197-273.15)</f>
        <v>0</v>
      </c>
      <c r="X4197" s="70">
        <f t="shared" si="603"/>
        <v>0</v>
      </c>
      <c r="Y4197" s="70">
        <f t="shared" si="604"/>
        <v>0</v>
      </c>
    </row>
    <row r="4198" spans="1:25" s="8" customFormat="1" x14ac:dyDescent="0.25">
      <c r="A4198" s="70">
        <f t="shared" si="605"/>
        <v>2387.15</v>
      </c>
      <c r="B4198" s="70">
        <f t="shared" si="606"/>
        <v>53.42444469746475</v>
      </c>
      <c r="C4198" s="70">
        <f t="shared" ref="C4198:C4261" si="610">31.012+(4.19/1000)*$A4198-(2.858*100000)/$A4198/$A4198-(0.385*0.000001)*$A4198*$A4198</f>
        <v>38.770088047717927</v>
      </c>
      <c r="D4198" s="70">
        <f t="shared" si="607"/>
        <v>36.496805796791051</v>
      </c>
      <c r="E4198" s="70">
        <f t="shared" si="608"/>
        <v>38.770088047717927</v>
      </c>
      <c r="G4198" s="70">
        <f t="shared" ref="G4198:G4261" si="611">($I$2039*$B4198+$I$2040*$C4198+$I$2041*$D4198)</f>
        <v>0</v>
      </c>
      <c r="H4198" s="70">
        <f>SUM(G$2085:$G4198)/($A4198-273.15)</f>
        <v>0</v>
      </c>
      <c r="I4198" s="70">
        <f t="shared" ref="I4198:I4261" si="612">H4198*($A4198-273.15)*0.000001</f>
        <v>0</v>
      </c>
      <c r="J4198" s="70">
        <f t="shared" ref="J4198:J4261" si="613">$N$2039-I4198</f>
        <v>0</v>
      </c>
      <c r="K4198" s="70">
        <f t="shared" ref="K4198:K4261" si="614">IF(AND(J4198&gt;0,J4199&lt;0),A4198-273.15,0)</f>
        <v>0</v>
      </c>
      <c r="M4198" s="70">
        <f t="shared" ref="M4198:M4261" si="615">($K$2050*$B4198+$K$2049*$C4198+$K$2048*$D4198+$K$2047*$E4198)</f>
        <v>0</v>
      </c>
      <c r="N4198" s="70">
        <f>SUM($M$2085:M4198)/($A4198-273.15)</f>
        <v>0</v>
      </c>
      <c r="O4198" s="70">
        <f t="shared" ref="O4198:O4261" si="616">N4198*($A4198-273.15)*0.000001</f>
        <v>0</v>
      </c>
      <c r="P4198" s="70">
        <f t="shared" ref="P4198:P4261" si="617">$N$2039-O4198</f>
        <v>0</v>
      </c>
      <c r="Q4198" s="70">
        <f t="shared" ref="Q4198:Q4261" si="618">IF(AND(P4198&gt;0,P4199&lt;0),A4198-273.15,0)</f>
        <v>0</v>
      </c>
      <c r="S4198" s="8" t="e">
        <f t="shared" ref="S4198:S4261" si="619">IF($P$2050-$A4198=0,$O4198,0)</f>
        <v>#DIV/0!</v>
      </c>
      <c r="U4198" s="8">
        <f t="shared" si="609"/>
        <v>36.615707211673985</v>
      </c>
      <c r="V4198" s="8">
        <f t="shared" ref="V4198:V4261" si="620">($L$2071*$B4198+$L$2072*$C4198+$L$2070*$D4198+$L$2073*$U4198)</f>
        <v>0</v>
      </c>
      <c r="W4198" s="70">
        <f>SUM($V$2085:V4198)/($A4198-273.15)</f>
        <v>0</v>
      </c>
      <c r="X4198" s="70">
        <f t="shared" ref="X4198:X4261" si="621">W4198*($A4198-273.15)*0.000001</f>
        <v>0</v>
      </c>
      <c r="Y4198" s="70">
        <f t="shared" ref="Y4198:Y4261" si="622">$N$2039-X4198</f>
        <v>0</v>
      </c>
    </row>
    <row r="4199" spans="1:25" s="8" customFormat="1" x14ac:dyDescent="0.25">
      <c r="A4199" s="70">
        <f t="shared" ref="A4199:A4262" si="623">A4198+1</f>
        <v>2388.15</v>
      </c>
      <c r="B4199" s="70">
        <f t="shared" si="606"/>
        <v>53.428922882850493</v>
      </c>
      <c r="C4199" s="70">
        <f t="shared" si="610"/>
        <v>38.772481550542963</v>
      </c>
      <c r="D4199" s="70">
        <f t="shared" si="607"/>
        <v>36.497869825582264</v>
      </c>
      <c r="E4199" s="70">
        <f t="shared" si="608"/>
        <v>38.772481550542963</v>
      </c>
      <c r="G4199" s="70">
        <f t="shared" si="611"/>
        <v>0</v>
      </c>
      <c r="H4199" s="70">
        <f>SUM(G$2085:$G4199)/($A4199-273.15)</f>
        <v>0</v>
      </c>
      <c r="I4199" s="70">
        <f t="shared" si="612"/>
        <v>0</v>
      </c>
      <c r="J4199" s="70">
        <f t="shared" si="613"/>
        <v>0</v>
      </c>
      <c r="K4199" s="70">
        <f t="shared" si="614"/>
        <v>0</v>
      </c>
      <c r="M4199" s="70">
        <f t="shared" si="615"/>
        <v>0</v>
      </c>
      <c r="N4199" s="70">
        <f>SUM($M$2085:M4199)/($A4199-273.15)</f>
        <v>0</v>
      </c>
      <c r="O4199" s="70">
        <f t="shared" si="616"/>
        <v>0</v>
      </c>
      <c r="P4199" s="70">
        <f t="shared" si="617"/>
        <v>0</v>
      </c>
      <c r="Q4199" s="70">
        <f t="shared" si="618"/>
        <v>0</v>
      </c>
      <c r="S4199" s="8" t="e">
        <f t="shared" si="619"/>
        <v>#DIV/0!</v>
      </c>
      <c r="U4199" s="8">
        <f t="shared" si="609"/>
        <v>36.616925625372758</v>
      </c>
      <c r="V4199" s="8">
        <f t="shared" si="620"/>
        <v>0</v>
      </c>
      <c r="W4199" s="70">
        <f>SUM($V$2085:V4199)/($A4199-273.15)</f>
        <v>0</v>
      </c>
      <c r="X4199" s="70">
        <f t="shared" si="621"/>
        <v>0</v>
      </c>
      <c r="Y4199" s="70">
        <f t="shared" si="622"/>
        <v>0</v>
      </c>
    </row>
    <row r="4200" spans="1:25" s="8" customFormat="1" x14ac:dyDescent="0.25">
      <c r="A4200" s="70">
        <f t="shared" si="623"/>
        <v>2389.15</v>
      </c>
      <c r="B4200" s="70">
        <f t="shared" si="606"/>
        <v>53.433397384227405</v>
      </c>
      <c r="C4200" s="70">
        <f t="shared" si="610"/>
        <v>38.774874230648997</v>
      </c>
      <c r="D4200" s="70">
        <f t="shared" si="607"/>
        <v>36.498932843729143</v>
      </c>
      <c r="E4200" s="70">
        <f t="shared" si="608"/>
        <v>38.774874230648997</v>
      </c>
      <c r="G4200" s="70">
        <f t="shared" si="611"/>
        <v>0</v>
      </c>
      <c r="H4200" s="70">
        <f>SUM(G$2085:$G4200)/($A4200-273.15)</f>
        <v>0</v>
      </c>
      <c r="I4200" s="70">
        <f t="shared" si="612"/>
        <v>0</v>
      </c>
      <c r="J4200" s="70">
        <f t="shared" si="613"/>
        <v>0</v>
      </c>
      <c r="K4200" s="70">
        <f t="shared" si="614"/>
        <v>0</v>
      </c>
      <c r="M4200" s="70">
        <f t="shared" si="615"/>
        <v>0</v>
      </c>
      <c r="N4200" s="70">
        <f>SUM($M$2085:M4200)/($A4200-273.15)</f>
        <v>0</v>
      </c>
      <c r="O4200" s="70">
        <f t="shared" si="616"/>
        <v>0</v>
      </c>
      <c r="P4200" s="70">
        <f t="shared" si="617"/>
        <v>0</v>
      </c>
      <c r="Q4200" s="70">
        <f t="shared" si="618"/>
        <v>0</v>
      </c>
      <c r="S4200" s="8" t="e">
        <f t="shared" si="619"/>
        <v>#DIV/0!</v>
      </c>
      <c r="U4200" s="8">
        <f t="shared" si="609"/>
        <v>36.618143237009534</v>
      </c>
      <c r="V4200" s="8">
        <f t="shared" si="620"/>
        <v>0</v>
      </c>
      <c r="W4200" s="70">
        <f>SUM($V$2085:V4200)/($A4200-273.15)</f>
        <v>0</v>
      </c>
      <c r="X4200" s="70">
        <f t="shared" si="621"/>
        <v>0</v>
      </c>
      <c r="Y4200" s="70">
        <f t="shared" si="622"/>
        <v>0</v>
      </c>
    </row>
    <row r="4201" spans="1:25" s="8" customFormat="1" x14ac:dyDescent="0.25">
      <c r="A4201" s="70">
        <f t="shared" si="623"/>
        <v>2390.15</v>
      </c>
      <c r="B4201" s="70">
        <f t="shared" si="606"/>
        <v>53.437868207157173</v>
      </c>
      <c r="C4201" s="70">
        <f t="shared" si="610"/>
        <v>38.777266088124236</v>
      </c>
      <c r="D4201" s="70">
        <f t="shared" si="607"/>
        <v>36.499994852922676</v>
      </c>
      <c r="E4201" s="70">
        <f t="shared" si="608"/>
        <v>38.777266088124236</v>
      </c>
      <c r="G4201" s="70">
        <f t="shared" si="611"/>
        <v>0</v>
      </c>
      <c r="H4201" s="70">
        <f>SUM(G$2085:$G4201)/($A4201-273.15)</f>
        <v>0</v>
      </c>
      <c r="I4201" s="70">
        <f t="shared" si="612"/>
        <v>0</v>
      </c>
      <c r="J4201" s="70">
        <f t="shared" si="613"/>
        <v>0</v>
      </c>
      <c r="K4201" s="70">
        <f t="shared" si="614"/>
        <v>0</v>
      </c>
      <c r="M4201" s="70">
        <f t="shared" si="615"/>
        <v>0</v>
      </c>
      <c r="N4201" s="70">
        <f>SUM($M$2085:M4201)/($A4201-273.15)</f>
        <v>0</v>
      </c>
      <c r="O4201" s="70">
        <f t="shared" si="616"/>
        <v>0</v>
      </c>
      <c r="P4201" s="70">
        <f t="shared" si="617"/>
        <v>0</v>
      </c>
      <c r="Q4201" s="70">
        <f t="shared" si="618"/>
        <v>0</v>
      </c>
      <c r="S4201" s="8" t="e">
        <f t="shared" si="619"/>
        <v>#DIV/0!</v>
      </c>
      <c r="U4201" s="8">
        <f t="shared" si="609"/>
        <v>36.619360047149954</v>
      </c>
      <c r="V4201" s="8">
        <f t="shared" si="620"/>
        <v>0</v>
      </c>
      <c r="W4201" s="70">
        <f>SUM($V$2085:V4201)/($A4201-273.15)</f>
        <v>0</v>
      </c>
      <c r="X4201" s="70">
        <f t="shared" si="621"/>
        <v>0</v>
      </c>
      <c r="Y4201" s="70">
        <f t="shared" si="622"/>
        <v>0</v>
      </c>
    </row>
    <row r="4202" spans="1:25" s="8" customFormat="1" x14ac:dyDescent="0.25">
      <c r="A4202" s="70">
        <f t="shared" si="623"/>
        <v>2391.15</v>
      </c>
      <c r="B4202" s="70">
        <f t="shared" si="606"/>
        <v>53.442335357189833</v>
      </c>
      <c r="C4202" s="70">
        <f t="shared" si="610"/>
        <v>38.779657123056694</v>
      </c>
      <c r="D4202" s="70">
        <f t="shared" si="607"/>
        <v>36.501055854850335</v>
      </c>
      <c r="E4202" s="70">
        <f t="shared" si="608"/>
        <v>38.779657123056694</v>
      </c>
      <c r="G4202" s="70">
        <f t="shared" si="611"/>
        <v>0</v>
      </c>
      <c r="H4202" s="70">
        <f>SUM(G$2085:$G4202)/($A4202-273.15)</f>
        <v>0</v>
      </c>
      <c r="I4202" s="70">
        <f t="shared" si="612"/>
        <v>0</v>
      </c>
      <c r="J4202" s="70">
        <f t="shared" si="613"/>
        <v>0</v>
      </c>
      <c r="K4202" s="70">
        <f t="shared" si="614"/>
        <v>0</v>
      </c>
      <c r="M4202" s="70">
        <f t="shared" si="615"/>
        <v>0</v>
      </c>
      <c r="N4202" s="70">
        <f>SUM($M$2085:M4202)/($A4202-273.15)</f>
        <v>0</v>
      </c>
      <c r="O4202" s="70">
        <f t="shared" si="616"/>
        <v>0</v>
      </c>
      <c r="P4202" s="70">
        <f t="shared" si="617"/>
        <v>0</v>
      </c>
      <c r="Q4202" s="70">
        <f t="shared" si="618"/>
        <v>0</v>
      </c>
      <c r="S4202" s="8" t="e">
        <f t="shared" si="619"/>
        <v>#DIV/0!</v>
      </c>
      <c r="U4202" s="8">
        <f t="shared" si="609"/>
        <v>36.620576056358487</v>
      </c>
      <c r="V4202" s="8">
        <f t="shared" si="620"/>
        <v>0</v>
      </c>
      <c r="W4202" s="70">
        <f>SUM($V$2085:V4202)/($A4202-273.15)</f>
        <v>0</v>
      </c>
      <c r="X4202" s="70">
        <f t="shared" si="621"/>
        <v>0</v>
      </c>
      <c r="Y4202" s="70">
        <f t="shared" si="622"/>
        <v>0</v>
      </c>
    </row>
    <row r="4203" spans="1:25" s="8" customFormat="1" x14ac:dyDescent="0.25">
      <c r="A4203" s="70">
        <f t="shared" si="623"/>
        <v>2392.15</v>
      </c>
      <c r="B4203" s="70">
        <f t="shared" si="606"/>
        <v>53.446798839863874</v>
      </c>
      <c r="C4203" s="70">
        <f t="shared" si="610"/>
        <v>38.782047335534223</v>
      </c>
      <c r="D4203" s="70">
        <f t="shared" si="607"/>
        <v>36.502115851196052</v>
      </c>
      <c r="E4203" s="70">
        <f t="shared" si="608"/>
        <v>38.782047335534223</v>
      </c>
      <c r="G4203" s="70">
        <f t="shared" si="611"/>
        <v>0</v>
      </c>
      <c r="H4203" s="70">
        <f>SUM(G$2085:$G4203)/($A4203-273.15)</f>
        <v>0</v>
      </c>
      <c r="I4203" s="70">
        <f t="shared" si="612"/>
        <v>0</v>
      </c>
      <c r="J4203" s="70">
        <f t="shared" si="613"/>
        <v>0</v>
      </c>
      <c r="K4203" s="70">
        <f t="shared" si="614"/>
        <v>0</v>
      </c>
      <c r="M4203" s="70">
        <f t="shared" si="615"/>
        <v>0</v>
      </c>
      <c r="N4203" s="70">
        <f>SUM($M$2085:M4203)/($A4203-273.15)</f>
        <v>0</v>
      </c>
      <c r="O4203" s="70">
        <f t="shared" si="616"/>
        <v>0</v>
      </c>
      <c r="P4203" s="70">
        <f t="shared" si="617"/>
        <v>0</v>
      </c>
      <c r="Q4203" s="70">
        <f t="shared" si="618"/>
        <v>0</v>
      </c>
      <c r="S4203" s="8" t="e">
        <f t="shared" si="619"/>
        <v>#DIV/0!</v>
      </c>
      <c r="U4203" s="8">
        <f t="shared" si="609"/>
        <v>36.621791265198389</v>
      </c>
      <c r="V4203" s="8">
        <f t="shared" si="620"/>
        <v>0</v>
      </c>
      <c r="W4203" s="70">
        <f>SUM($V$2085:V4203)/($A4203-273.15)</f>
        <v>0</v>
      </c>
      <c r="X4203" s="70">
        <f t="shared" si="621"/>
        <v>0</v>
      </c>
      <c r="Y4203" s="70">
        <f t="shared" si="622"/>
        <v>0</v>
      </c>
    </row>
    <row r="4204" spans="1:25" s="8" customFormat="1" x14ac:dyDescent="0.25">
      <c r="A4204" s="70">
        <f t="shared" si="623"/>
        <v>2393.15</v>
      </c>
      <c r="B4204" s="70">
        <f t="shared" si="606"/>
        <v>53.451258660706166</v>
      </c>
      <c r="C4204" s="70">
        <f t="shared" si="610"/>
        <v>38.784436725644483</v>
      </c>
      <c r="D4204" s="70">
        <f t="shared" si="607"/>
        <v>36.503174843640231</v>
      </c>
      <c r="E4204" s="70">
        <f t="shared" si="608"/>
        <v>38.784436725644483</v>
      </c>
      <c r="G4204" s="70">
        <f t="shared" si="611"/>
        <v>0</v>
      </c>
      <c r="H4204" s="70">
        <f>SUM(G$2085:$G4204)/($A4204-273.15)</f>
        <v>0</v>
      </c>
      <c r="I4204" s="70">
        <f t="shared" si="612"/>
        <v>0</v>
      </c>
      <c r="J4204" s="70">
        <f t="shared" si="613"/>
        <v>0</v>
      </c>
      <c r="K4204" s="70">
        <f t="shared" si="614"/>
        <v>0</v>
      </c>
      <c r="M4204" s="70">
        <f t="shared" si="615"/>
        <v>0</v>
      </c>
      <c r="N4204" s="70">
        <f>SUM($M$2085:M4204)/($A4204-273.15)</f>
        <v>0</v>
      </c>
      <c r="O4204" s="70">
        <f t="shared" si="616"/>
        <v>0</v>
      </c>
      <c r="P4204" s="70">
        <f t="shared" si="617"/>
        <v>0</v>
      </c>
      <c r="Q4204" s="70">
        <f t="shared" si="618"/>
        <v>0</v>
      </c>
      <c r="S4204" s="8" t="e">
        <f t="shared" si="619"/>
        <v>#DIV/0!</v>
      </c>
      <c r="U4204" s="8">
        <f t="shared" si="609"/>
        <v>36.623005674231777</v>
      </c>
      <c r="V4204" s="8">
        <f t="shared" si="620"/>
        <v>0</v>
      </c>
      <c r="W4204" s="70">
        <f>SUM($V$2085:V4204)/($A4204-273.15)</f>
        <v>0</v>
      </c>
      <c r="X4204" s="70">
        <f t="shared" si="621"/>
        <v>0</v>
      </c>
      <c r="Y4204" s="70">
        <f t="shared" si="622"/>
        <v>0</v>
      </c>
    </row>
    <row r="4205" spans="1:25" s="8" customFormat="1" x14ac:dyDescent="0.25">
      <c r="A4205" s="70">
        <f t="shared" si="623"/>
        <v>2394.15</v>
      </c>
      <c r="B4205" s="70">
        <f t="shared" si="606"/>
        <v>53.455714825232057</v>
      </c>
      <c r="C4205" s="70">
        <f t="shared" si="610"/>
        <v>38.786825293474948</v>
      </c>
      <c r="D4205" s="70">
        <f t="shared" si="607"/>
        <v>36.504232833859795</v>
      </c>
      <c r="E4205" s="70">
        <f t="shared" si="608"/>
        <v>38.786825293474948</v>
      </c>
      <c r="G4205" s="70">
        <f t="shared" si="611"/>
        <v>0</v>
      </c>
      <c r="H4205" s="70">
        <f>SUM(G$2085:$G4205)/($A4205-273.15)</f>
        <v>0</v>
      </c>
      <c r="I4205" s="70">
        <f t="shared" si="612"/>
        <v>0</v>
      </c>
      <c r="J4205" s="70">
        <f t="shared" si="613"/>
        <v>0</v>
      </c>
      <c r="K4205" s="70">
        <f t="shared" si="614"/>
        <v>0</v>
      </c>
      <c r="M4205" s="70">
        <f t="shared" si="615"/>
        <v>0</v>
      </c>
      <c r="N4205" s="70">
        <f>SUM($M$2085:M4205)/($A4205-273.15)</f>
        <v>0</v>
      </c>
      <c r="O4205" s="70">
        <f t="shared" si="616"/>
        <v>0</v>
      </c>
      <c r="P4205" s="70">
        <f t="shared" si="617"/>
        <v>0</v>
      </c>
      <c r="Q4205" s="70">
        <f t="shared" si="618"/>
        <v>0</v>
      </c>
      <c r="S4205" s="8" t="e">
        <f t="shared" si="619"/>
        <v>#DIV/0!</v>
      </c>
      <c r="U4205" s="8">
        <f t="shared" si="609"/>
        <v>36.624219284019567</v>
      </c>
      <c r="V4205" s="8">
        <f t="shared" si="620"/>
        <v>0</v>
      </c>
      <c r="W4205" s="70">
        <f>SUM($V$2085:V4205)/($A4205-273.15)</f>
        <v>0</v>
      </c>
      <c r="X4205" s="70">
        <f t="shared" si="621"/>
        <v>0</v>
      </c>
      <c r="Y4205" s="70">
        <f t="shared" si="622"/>
        <v>0</v>
      </c>
    </row>
    <row r="4206" spans="1:25" s="8" customFormat="1" x14ac:dyDescent="0.25">
      <c r="A4206" s="70">
        <f t="shared" si="623"/>
        <v>2395.15</v>
      </c>
      <c r="B4206" s="70">
        <f t="shared" si="606"/>
        <v>53.460167338945389</v>
      </c>
      <c r="C4206" s="70">
        <f t="shared" si="610"/>
        <v>38.789213039112894</v>
      </c>
      <c r="D4206" s="70">
        <f t="shared" si="607"/>
        <v>36.505289823528138</v>
      </c>
      <c r="E4206" s="70">
        <f t="shared" si="608"/>
        <v>38.789213039112894</v>
      </c>
      <c r="G4206" s="70">
        <f t="shared" si="611"/>
        <v>0</v>
      </c>
      <c r="H4206" s="70">
        <f>SUM(G$2085:$G4206)/($A4206-273.15)</f>
        <v>0</v>
      </c>
      <c r="I4206" s="70">
        <f t="shared" si="612"/>
        <v>0</v>
      </c>
      <c r="J4206" s="70">
        <f t="shared" si="613"/>
        <v>0</v>
      </c>
      <c r="K4206" s="70">
        <f t="shared" si="614"/>
        <v>0</v>
      </c>
      <c r="M4206" s="70">
        <f t="shared" si="615"/>
        <v>0</v>
      </c>
      <c r="N4206" s="70">
        <f>SUM($M$2085:M4206)/($A4206-273.15)</f>
        <v>0</v>
      </c>
      <c r="O4206" s="70">
        <f t="shared" si="616"/>
        <v>0</v>
      </c>
      <c r="P4206" s="70">
        <f t="shared" si="617"/>
        <v>0</v>
      </c>
      <c r="Q4206" s="70">
        <f t="shared" si="618"/>
        <v>0</v>
      </c>
      <c r="S4206" s="8" t="e">
        <f t="shared" si="619"/>
        <v>#DIV/0!</v>
      </c>
      <c r="U4206" s="8">
        <f t="shared" si="609"/>
        <v>36.625432095121525</v>
      </c>
      <c r="V4206" s="8">
        <f t="shared" si="620"/>
        <v>0</v>
      </c>
      <c r="W4206" s="70">
        <f>SUM($V$2085:V4206)/($A4206-273.15)</f>
        <v>0</v>
      </c>
      <c r="X4206" s="70">
        <f t="shared" si="621"/>
        <v>0</v>
      </c>
      <c r="Y4206" s="70">
        <f t="shared" si="622"/>
        <v>0</v>
      </c>
    </row>
    <row r="4207" spans="1:25" s="8" customFormat="1" x14ac:dyDescent="0.25">
      <c r="A4207" s="70">
        <f t="shared" si="623"/>
        <v>2396.15</v>
      </c>
      <c r="B4207" s="70">
        <f t="shared" si="606"/>
        <v>53.464616207338501</v>
      </c>
      <c r="C4207" s="70">
        <f t="shared" si="610"/>
        <v>38.791599962645442</v>
      </c>
      <c r="D4207" s="70">
        <f t="shared" si="607"/>
        <v>36.506345814315182</v>
      </c>
      <c r="E4207" s="70">
        <f t="shared" si="608"/>
        <v>38.791599962645442</v>
      </c>
      <c r="G4207" s="70">
        <f t="shared" si="611"/>
        <v>0</v>
      </c>
      <c r="H4207" s="70">
        <f>SUM(G$2085:$G4207)/($A4207-273.15)</f>
        <v>0</v>
      </c>
      <c r="I4207" s="70">
        <f t="shared" si="612"/>
        <v>0</v>
      </c>
      <c r="J4207" s="70">
        <f t="shared" si="613"/>
        <v>0</v>
      </c>
      <c r="K4207" s="70">
        <f t="shared" si="614"/>
        <v>0</v>
      </c>
      <c r="M4207" s="70">
        <f t="shared" si="615"/>
        <v>0</v>
      </c>
      <c r="N4207" s="70">
        <f>SUM($M$2085:M4207)/($A4207-273.15)</f>
        <v>0</v>
      </c>
      <c r="O4207" s="70">
        <f t="shared" si="616"/>
        <v>0</v>
      </c>
      <c r="P4207" s="70">
        <f t="shared" si="617"/>
        <v>0</v>
      </c>
      <c r="Q4207" s="70">
        <f t="shared" si="618"/>
        <v>0</v>
      </c>
      <c r="S4207" s="8" t="e">
        <f t="shared" si="619"/>
        <v>#DIV/0!</v>
      </c>
      <c r="U4207" s="8">
        <f t="shared" si="609"/>
        <v>36.626644108096244</v>
      </c>
      <c r="V4207" s="8">
        <f t="shared" si="620"/>
        <v>0</v>
      </c>
      <c r="W4207" s="70">
        <f>SUM($V$2085:V4207)/($A4207-273.15)</f>
        <v>0</v>
      </c>
      <c r="X4207" s="70">
        <f t="shared" si="621"/>
        <v>0</v>
      </c>
      <c r="Y4207" s="70">
        <f t="shared" si="622"/>
        <v>0</v>
      </c>
    </row>
    <row r="4208" spans="1:25" s="8" customFormat="1" x14ac:dyDescent="0.25">
      <c r="A4208" s="70">
        <f t="shared" si="623"/>
        <v>2397.15</v>
      </c>
      <c r="B4208" s="70">
        <f t="shared" si="606"/>
        <v>53.469061435892307</v>
      </c>
      <c r="C4208" s="70">
        <f t="shared" si="610"/>
        <v>38.793986064159512</v>
      </c>
      <c r="D4208" s="70">
        <f t="shared" si="607"/>
        <v>36.507400807887365</v>
      </c>
      <c r="E4208" s="70">
        <f t="shared" si="608"/>
        <v>38.793986064159512</v>
      </c>
      <c r="G4208" s="70">
        <f t="shared" si="611"/>
        <v>0</v>
      </c>
      <c r="H4208" s="70">
        <f>SUM(G$2085:$G4208)/($A4208-273.15)</f>
        <v>0</v>
      </c>
      <c r="I4208" s="70">
        <f t="shared" si="612"/>
        <v>0</v>
      </c>
      <c r="J4208" s="70">
        <f t="shared" si="613"/>
        <v>0</v>
      </c>
      <c r="K4208" s="70">
        <f t="shared" si="614"/>
        <v>0</v>
      </c>
      <c r="M4208" s="70">
        <f t="shared" si="615"/>
        <v>0</v>
      </c>
      <c r="N4208" s="70">
        <f>SUM($M$2085:M4208)/($A4208-273.15)</f>
        <v>0</v>
      </c>
      <c r="O4208" s="70">
        <f t="shared" si="616"/>
        <v>0</v>
      </c>
      <c r="P4208" s="70">
        <f t="shared" si="617"/>
        <v>0</v>
      </c>
      <c r="Q4208" s="70">
        <f t="shared" si="618"/>
        <v>0</v>
      </c>
      <c r="S4208" s="8" t="e">
        <f t="shared" si="619"/>
        <v>#DIV/0!</v>
      </c>
      <c r="U4208" s="8">
        <f t="shared" si="609"/>
        <v>36.627855323501144</v>
      </c>
      <c r="V4208" s="8">
        <f t="shared" si="620"/>
        <v>0</v>
      </c>
      <c r="W4208" s="70">
        <f>SUM($V$2085:V4208)/($A4208-273.15)</f>
        <v>0</v>
      </c>
      <c r="X4208" s="70">
        <f t="shared" si="621"/>
        <v>0</v>
      </c>
      <c r="Y4208" s="70">
        <f t="shared" si="622"/>
        <v>0</v>
      </c>
    </row>
    <row r="4209" spans="1:25" s="8" customFormat="1" x14ac:dyDescent="0.25">
      <c r="A4209" s="70">
        <f t="shared" si="623"/>
        <v>2398.15</v>
      </c>
      <c r="B4209" s="70">
        <f t="shared" si="606"/>
        <v>53.473503030076273</v>
      </c>
      <c r="C4209" s="70">
        <f t="shared" si="610"/>
        <v>38.796371343741868</v>
      </c>
      <c r="D4209" s="70">
        <f t="shared" si="607"/>
        <v>36.50845480590764</v>
      </c>
      <c r="E4209" s="70">
        <f t="shared" si="608"/>
        <v>38.796371343741868</v>
      </c>
      <c r="G4209" s="70">
        <f t="shared" si="611"/>
        <v>0</v>
      </c>
      <c r="H4209" s="70">
        <f>SUM(G$2085:$G4209)/($A4209-273.15)</f>
        <v>0</v>
      </c>
      <c r="I4209" s="70">
        <f t="shared" si="612"/>
        <v>0</v>
      </c>
      <c r="J4209" s="70">
        <f t="shared" si="613"/>
        <v>0</v>
      </c>
      <c r="K4209" s="70">
        <f t="shared" si="614"/>
        <v>0</v>
      </c>
      <c r="M4209" s="70">
        <f t="shared" si="615"/>
        <v>0</v>
      </c>
      <c r="N4209" s="70">
        <f>SUM($M$2085:M4209)/($A4209-273.15)</f>
        <v>0</v>
      </c>
      <c r="O4209" s="70">
        <f t="shared" si="616"/>
        <v>0</v>
      </c>
      <c r="P4209" s="70">
        <f t="shared" si="617"/>
        <v>0</v>
      </c>
      <c r="Q4209" s="70">
        <f t="shared" si="618"/>
        <v>0</v>
      </c>
      <c r="S4209" s="8" t="e">
        <f t="shared" si="619"/>
        <v>#DIV/0!</v>
      </c>
      <c r="U4209" s="8">
        <f t="shared" si="609"/>
        <v>36.629065741892482</v>
      </c>
      <c r="V4209" s="8">
        <f t="shared" si="620"/>
        <v>0</v>
      </c>
      <c r="W4209" s="70">
        <f>SUM($V$2085:V4209)/($A4209-273.15)</f>
        <v>0</v>
      </c>
      <c r="X4209" s="70">
        <f t="shared" si="621"/>
        <v>0</v>
      </c>
      <c r="Y4209" s="70">
        <f t="shared" si="622"/>
        <v>0</v>
      </c>
    </row>
    <row r="4210" spans="1:25" s="8" customFormat="1" x14ac:dyDescent="0.25">
      <c r="A4210" s="70">
        <f t="shared" si="623"/>
        <v>2399.15</v>
      </c>
      <c r="B4210" s="70">
        <f t="shared" si="606"/>
        <v>53.47794099534849</v>
      </c>
      <c r="C4210" s="70">
        <f t="shared" si="610"/>
        <v>38.798755801479068</v>
      </c>
      <c r="D4210" s="70">
        <f t="shared" si="607"/>
        <v>36.509507810035501</v>
      </c>
      <c r="E4210" s="70">
        <f t="shared" si="608"/>
        <v>38.798755801479068</v>
      </c>
      <c r="G4210" s="70">
        <f t="shared" si="611"/>
        <v>0</v>
      </c>
      <c r="H4210" s="70">
        <f>SUM(G$2085:$G4210)/($A4210-273.15)</f>
        <v>0</v>
      </c>
      <c r="I4210" s="70">
        <f t="shared" si="612"/>
        <v>0</v>
      </c>
      <c r="J4210" s="70">
        <f t="shared" si="613"/>
        <v>0</v>
      </c>
      <c r="K4210" s="70">
        <f t="shared" si="614"/>
        <v>0</v>
      </c>
      <c r="M4210" s="70">
        <f t="shared" si="615"/>
        <v>0</v>
      </c>
      <c r="N4210" s="70">
        <f>SUM($M$2085:M4210)/($A4210-273.15)</f>
        <v>0</v>
      </c>
      <c r="O4210" s="70">
        <f t="shared" si="616"/>
        <v>0</v>
      </c>
      <c r="P4210" s="70">
        <f t="shared" si="617"/>
        <v>0</v>
      </c>
      <c r="Q4210" s="70">
        <f t="shared" si="618"/>
        <v>0</v>
      </c>
      <c r="S4210" s="8" t="e">
        <f t="shared" si="619"/>
        <v>#DIV/0!</v>
      </c>
      <c r="U4210" s="8">
        <f t="shared" si="609"/>
        <v>36.630275363825369</v>
      </c>
      <c r="V4210" s="8">
        <f t="shared" si="620"/>
        <v>0</v>
      </c>
      <c r="W4210" s="70">
        <f>SUM($V$2085:V4210)/($A4210-273.15)</f>
        <v>0</v>
      </c>
      <c r="X4210" s="70">
        <f t="shared" si="621"/>
        <v>0</v>
      </c>
      <c r="Y4210" s="70">
        <f t="shared" si="622"/>
        <v>0</v>
      </c>
    </row>
    <row r="4211" spans="1:25" s="8" customFormat="1" x14ac:dyDescent="0.25">
      <c r="A4211" s="70">
        <f t="shared" si="623"/>
        <v>2400.15</v>
      </c>
      <c r="B4211" s="70">
        <f t="shared" si="606"/>
        <v>53.482375337155652</v>
      </c>
      <c r="C4211" s="70">
        <f t="shared" si="610"/>
        <v>38.801139437457479</v>
      </c>
      <c r="D4211" s="70">
        <f t="shared" si="607"/>
        <v>36.510559821926996</v>
      </c>
      <c r="E4211" s="70">
        <f t="shared" si="608"/>
        <v>38.801139437457479</v>
      </c>
      <c r="G4211" s="70">
        <f t="shared" si="611"/>
        <v>0</v>
      </c>
      <c r="H4211" s="70">
        <f>SUM(G$2085:$G4211)/($A4211-273.15)</f>
        <v>0</v>
      </c>
      <c r="I4211" s="70">
        <f t="shared" si="612"/>
        <v>0</v>
      </c>
      <c r="J4211" s="70">
        <f t="shared" si="613"/>
        <v>0</v>
      </c>
      <c r="K4211" s="70">
        <f t="shared" si="614"/>
        <v>0</v>
      </c>
      <c r="M4211" s="70">
        <f t="shared" si="615"/>
        <v>0</v>
      </c>
      <c r="N4211" s="70">
        <f>SUM($M$2085:M4211)/($A4211-273.15)</f>
        <v>0</v>
      </c>
      <c r="O4211" s="70">
        <f t="shared" si="616"/>
        <v>0</v>
      </c>
      <c r="P4211" s="70">
        <f t="shared" si="617"/>
        <v>0</v>
      </c>
      <c r="Q4211" s="70">
        <f t="shared" si="618"/>
        <v>0</v>
      </c>
      <c r="S4211" s="8" t="e">
        <f t="shared" si="619"/>
        <v>#DIV/0!</v>
      </c>
      <c r="U4211" s="8">
        <f t="shared" si="609"/>
        <v>36.631484189853751</v>
      </c>
      <c r="V4211" s="8">
        <f t="shared" si="620"/>
        <v>0</v>
      </c>
      <c r="W4211" s="70">
        <f>SUM($V$2085:V4211)/($A4211-273.15)</f>
        <v>0</v>
      </c>
      <c r="X4211" s="70">
        <f t="shared" si="621"/>
        <v>0</v>
      </c>
      <c r="Y4211" s="70">
        <f t="shared" si="622"/>
        <v>0</v>
      </c>
    </row>
    <row r="4212" spans="1:25" s="8" customFormat="1" x14ac:dyDescent="0.25">
      <c r="A4212" s="70">
        <f t="shared" si="623"/>
        <v>2401.15</v>
      </c>
      <c r="B4212" s="70">
        <f t="shared" si="606"/>
        <v>53.486806060933148</v>
      </c>
      <c r="C4212" s="70">
        <f t="shared" si="610"/>
        <v>38.803522251763312</v>
      </c>
      <c r="D4212" s="70">
        <f t="shared" si="607"/>
        <v>36.511610843234713</v>
      </c>
      <c r="E4212" s="70">
        <f t="shared" si="608"/>
        <v>38.803522251763312</v>
      </c>
      <c r="G4212" s="70">
        <f t="shared" si="611"/>
        <v>0</v>
      </c>
      <c r="H4212" s="70">
        <f>SUM(G$2085:$G4212)/($A4212-273.15)</f>
        <v>0</v>
      </c>
      <c r="I4212" s="70">
        <f t="shared" si="612"/>
        <v>0</v>
      </c>
      <c r="J4212" s="70">
        <f t="shared" si="613"/>
        <v>0</v>
      </c>
      <c r="K4212" s="70">
        <f t="shared" si="614"/>
        <v>0</v>
      </c>
      <c r="M4212" s="70">
        <f t="shared" si="615"/>
        <v>0</v>
      </c>
      <c r="N4212" s="70">
        <f>SUM($M$2085:M4212)/($A4212-273.15)</f>
        <v>0</v>
      </c>
      <c r="O4212" s="70">
        <f t="shared" si="616"/>
        <v>0</v>
      </c>
      <c r="P4212" s="70">
        <f t="shared" si="617"/>
        <v>0</v>
      </c>
      <c r="Q4212" s="70">
        <f t="shared" si="618"/>
        <v>0</v>
      </c>
      <c r="S4212" s="8" t="e">
        <f t="shared" si="619"/>
        <v>#DIV/0!</v>
      </c>
      <c r="U4212" s="8">
        <f t="shared" si="609"/>
        <v>36.632692220530416</v>
      </c>
      <c r="V4212" s="8">
        <f t="shared" si="620"/>
        <v>0</v>
      </c>
      <c r="W4212" s="70">
        <f>SUM($V$2085:V4212)/($A4212-273.15)</f>
        <v>0</v>
      </c>
      <c r="X4212" s="70">
        <f t="shared" si="621"/>
        <v>0</v>
      </c>
      <c r="Y4212" s="70">
        <f t="shared" si="622"/>
        <v>0</v>
      </c>
    </row>
    <row r="4213" spans="1:25" s="8" customFormat="1" x14ac:dyDescent="0.25">
      <c r="A4213" s="70">
        <f t="shared" si="623"/>
        <v>2402.15</v>
      </c>
      <c r="B4213" s="70">
        <f t="shared" si="606"/>
        <v>53.491233172105026</v>
      </c>
      <c r="C4213" s="70">
        <f t="shared" si="610"/>
        <v>38.805904244482626</v>
      </c>
      <c r="D4213" s="70">
        <f t="shared" si="607"/>
        <v>36.512660875607793</v>
      </c>
      <c r="E4213" s="70">
        <f t="shared" si="608"/>
        <v>38.805904244482626</v>
      </c>
      <c r="G4213" s="70">
        <f t="shared" si="611"/>
        <v>0</v>
      </c>
      <c r="H4213" s="70">
        <f>SUM(G$2085:$G4213)/($A4213-273.15)</f>
        <v>0</v>
      </c>
      <c r="I4213" s="70">
        <f t="shared" si="612"/>
        <v>0</v>
      </c>
      <c r="J4213" s="70">
        <f t="shared" si="613"/>
        <v>0</v>
      </c>
      <c r="K4213" s="70">
        <f t="shared" si="614"/>
        <v>0</v>
      </c>
      <c r="M4213" s="70">
        <f t="shared" si="615"/>
        <v>0</v>
      </c>
      <c r="N4213" s="70">
        <f>SUM($M$2085:M4213)/($A4213-273.15)</f>
        <v>0</v>
      </c>
      <c r="O4213" s="70">
        <f t="shared" si="616"/>
        <v>0</v>
      </c>
      <c r="P4213" s="70">
        <f t="shared" si="617"/>
        <v>0</v>
      </c>
      <c r="Q4213" s="70">
        <f t="shared" si="618"/>
        <v>0</v>
      </c>
      <c r="S4213" s="8" t="e">
        <f t="shared" si="619"/>
        <v>#DIV/0!</v>
      </c>
      <c r="U4213" s="8">
        <f t="shared" si="609"/>
        <v>36.633899456407022</v>
      </c>
      <c r="V4213" s="8">
        <f t="shared" si="620"/>
        <v>0</v>
      </c>
      <c r="W4213" s="70">
        <f>SUM($V$2085:V4213)/($A4213-273.15)</f>
        <v>0</v>
      </c>
      <c r="X4213" s="70">
        <f t="shared" si="621"/>
        <v>0</v>
      </c>
      <c r="Y4213" s="70">
        <f t="shared" si="622"/>
        <v>0</v>
      </c>
    </row>
    <row r="4214" spans="1:25" s="8" customFormat="1" x14ac:dyDescent="0.25">
      <c r="A4214" s="70">
        <f t="shared" si="623"/>
        <v>2403.15</v>
      </c>
      <c r="B4214" s="70">
        <f t="shared" si="606"/>
        <v>53.49565667608406</v>
      </c>
      <c r="C4214" s="70">
        <f t="shared" si="610"/>
        <v>38.808285415701221</v>
      </c>
      <c r="D4214" s="70">
        <f t="shared" si="607"/>
        <v>36.513709920691973</v>
      </c>
      <c r="E4214" s="70">
        <f t="shared" si="608"/>
        <v>38.808285415701221</v>
      </c>
      <c r="G4214" s="70">
        <f t="shared" si="611"/>
        <v>0</v>
      </c>
      <c r="H4214" s="70">
        <f>SUM(G$2085:$G4214)/($A4214-273.15)</f>
        <v>0</v>
      </c>
      <c r="I4214" s="70">
        <f t="shared" si="612"/>
        <v>0</v>
      </c>
      <c r="J4214" s="70">
        <f t="shared" si="613"/>
        <v>0</v>
      </c>
      <c r="K4214" s="70">
        <f t="shared" si="614"/>
        <v>0</v>
      </c>
      <c r="M4214" s="70">
        <f t="shared" si="615"/>
        <v>0</v>
      </c>
      <c r="N4214" s="70">
        <f>SUM($M$2085:M4214)/($A4214-273.15)</f>
        <v>0</v>
      </c>
      <c r="O4214" s="70">
        <f t="shared" si="616"/>
        <v>0</v>
      </c>
      <c r="P4214" s="70">
        <f t="shared" si="617"/>
        <v>0</v>
      </c>
      <c r="Q4214" s="70">
        <f t="shared" si="618"/>
        <v>0</v>
      </c>
      <c r="S4214" s="8" t="e">
        <f t="shared" si="619"/>
        <v>#DIV/0!</v>
      </c>
      <c r="U4214" s="8">
        <f t="shared" si="609"/>
        <v>36.635105898034055</v>
      </c>
      <c r="V4214" s="8">
        <f t="shared" si="620"/>
        <v>0</v>
      </c>
      <c r="W4214" s="70">
        <f>SUM($V$2085:V4214)/($A4214-273.15)</f>
        <v>0</v>
      </c>
      <c r="X4214" s="70">
        <f t="shared" si="621"/>
        <v>0</v>
      </c>
      <c r="Y4214" s="70">
        <f t="shared" si="622"/>
        <v>0</v>
      </c>
    </row>
    <row r="4215" spans="1:25" s="8" customFormat="1" x14ac:dyDescent="0.25">
      <c r="A4215" s="70">
        <f t="shared" si="623"/>
        <v>2404.15</v>
      </c>
      <c r="B4215" s="70">
        <f t="shared" si="606"/>
        <v>53.500076578271781</v>
      </c>
      <c r="C4215" s="70">
        <f t="shared" si="610"/>
        <v>38.810665765504801</v>
      </c>
      <c r="D4215" s="70">
        <f t="shared" si="607"/>
        <v>36.514757980129538</v>
      </c>
      <c r="E4215" s="70">
        <f t="shared" si="608"/>
        <v>38.810665765504801</v>
      </c>
      <c r="G4215" s="70">
        <f t="shared" si="611"/>
        <v>0</v>
      </c>
      <c r="H4215" s="70">
        <f>SUM(G$2085:$G4215)/($A4215-273.15)</f>
        <v>0</v>
      </c>
      <c r="I4215" s="70">
        <f t="shared" si="612"/>
        <v>0</v>
      </c>
      <c r="J4215" s="70">
        <f t="shared" si="613"/>
        <v>0</v>
      </c>
      <c r="K4215" s="70">
        <f t="shared" si="614"/>
        <v>0</v>
      </c>
      <c r="M4215" s="70">
        <f t="shared" si="615"/>
        <v>0</v>
      </c>
      <c r="N4215" s="70">
        <f>SUM($M$2085:M4215)/($A4215-273.15)</f>
        <v>0</v>
      </c>
      <c r="O4215" s="70">
        <f t="shared" si="616"/>
        <v>0</v>
      </c>
      <c r="P4215" s="70">
        <f t="shared" si="617"/>
        <v>0</v>
      </c>
      <c r="Q4215" s="70">
        <f t="shared" si="618"/>
        <v>0</v>
      </c>
      <c r="S4215" s="8" t="e">
        <f t="shared" si="619"/>
        <v>#DIV/0!</v>
      </c>
      <c r="U4215" s="8">
        <f t="shared" si="609"/>
        <v>36.636311545960858</v>
      </c>
      <c r="V4215" s="8">
        <f t="shared" si="620"/>
        <v>0</v>
      </c>
      <c r="W4215" s="70">
        <f>SUM($V$2085:V4215)/($A4215-273.15)</f>
        <v>0</v>
      </c>
      <c r="X4215" s="70">
        <f t="shared" si="621"/>
        <v>0</v>
      </c>
      <c r="Y4215" s="70">
        <f t="shared" si="622"/>
        <v>0</v>
      </c>
    </row>
    <row r="4216" spans="1:25" s="8" customFormat="1" x14ac:dyDescent="0.25">
      <c r="A4216" s="70">
        <f t="shared" si="623"/>
        <v>2405.15</v>
      </c>
      <c r="B4216" s="70">
        <f t="shared" si="606"/>
        <v>53.504492884058486</v>
      </c>
      <c r="C4216" s="70">
        <f t="shared" si="610"/>
        <v>38.813045293978838</v>
      </c>
      <c r="D4216" s="70">
        <f t="shared" si="607"/>
        <v>36.515805055559383</v>
      </c>
      <c r="E4216" s="70">
        <f t="shared" si="608"/>
        <v>38.813045293978838</v>
      </c>
      <c r="G4216" s="70">
        <f t="shared" si="611"/>
        <v>0</v>
      </c>
      <c r="H4216" s="70">
        <f>SUM(G$2085:$G4216)/($A4216-273.15)</f>
        <v>0</v>
      </c>
      <c r="I4216" s="70">
        <f t="shared" si="612"/>
        <v>0</v>
      </c>
      <c r="J4216" s="70">
        <f t="shared" si="613"/>
        <v>0</v>
      </c>
      <c r="K4216" s="70">
        <f t="shared" si="614"/>
        <v>0</v>
      </c>
      <c r="M4216" s="70">
        <f t="shared" si="615"/>
        <v>0</v>
      </c>
      <c r="N4216" s="70">
        <f>SUM($M$2085:M4216)/($A4216-273.15)</f>
        <v>0</v>
      </c>
      <c r="O4216" s="70">
        <f t="shared" si="616"/>
        <v>0</v>
      </c>
      <c r="P4216" s="70">
        <f t="shared" si="617"/>
        <v>0</v>
      </c>
      <c r="Q4216" s="70">
        <f t="shared" si="618"/>
        <v>0</v>
      </c>
      <c r="S4216" s="8" t="e">
        <f t="shared" si="619"/>
        <v>#DIV/0!</v>
      </c>
      <c r="U4216" s="8">
        <f t="shared" si="609"/>
        <v>36.637516400735663</v>
      </c>
      <c r="V4216" s="8">
        <f t="shared" si="620"/>
        <v>0</v>
      </c>
      <c r="W4216" s="70">
        <f>SUM($V$2085:V4216)/($A4216-273.15)</f>
        <v>0</v>
      </c>
      <c r="X4216" s="70">
        <f t="shared" si="621"/>
        <v>0</v>
      </c>
      <c r="Y4216" s="70">
        <f t="shared" si="622"/>
        <v>0</v>
      </c>
    </row>
    <row r="4217" spans="1:25" s="8" customFormat="1" x14ac:dyDescent="0.25">
      <c r="A4217" s="70">
        <f t="shared" si="623"/>
        <v>2406.15</v>
      </c>
      <c r="B4217" s="70">
        <f t="shared" si="606"/>
        <v>53.508905598823262</v>
      </c>
      <c r="C4217" s="70">
        <f t="shared" si="610"/>
        <v>38.815424001208648</v>
      </c>
      <c r="D4217" s="70">
        <f t="shared" si="607"/>
        <v>36.516851148616993</v>
      </c>
      <c r="E4217" s="70">
        <f t="shared" si="608"/>
        <v>38.815424001208648</v>
      </c>
      <c r="G4217" s="70">
        <f t="shared" si="611"/>
        <v>0</v>
      </c>
      <c r="H4217" s="70">
        <f>SUM(G$2085:$G4217)/($A4217-273.15)</f>
        <v>0</v>
      </c>
      <c r="I4217" s="70">
        <f t="shared" si="612"/>
        <v>0</v>
      </c>
      <c r="J4217" s="70">
        <f t="shared" si="613"/>
        <v>0</v>
      </c>
      <c r="K4217" s="70">
        <f t="shared" si="614"/>
        <v>0</v>
      </c>
      <c r="M4217" s="70">
        <f t="shared" si="615"/>
        <v>0</v>
      </c>
      <c r="N4217" s="70">
        <f>SUM($M$2085:M4217)/($A4217-273.15)</f>
        <v>0</v>
      </c>
      <c r="O4217" s="70">
        <f t="shared" si="616"/>
        <v>0</v>
      </c>
      <c r="P4217" s="70">
        <f t="shared" si="617"/>
        <v>0</v>
      </c>
      <c r="Q4217" s="70">
        <f t="shared" si="618"/>
        <v>0</v>
      </c>
      <c r="S4217" s="8" t="e">
        <f t="shared" si="619"/>
        <v>#DIV/0!</v>
      </c>
      <c r="U4217" s="8">
        <f t="shared" si="609"/>
        <v>36.638720462905518</v>
      </c>
      <c r="V4217" s="8">
        <f t="shared" si="620"/>
        <v>0</v>
      </c>
      <c r="W4217" s="70">
        <f>SUM($V$2085:V4217)/($A4217-273.15)</f>
        <v>0</v>
      </c>
      <c r="X4217" s="70">
        <f t="shared" si="621"/>
        <v>0</v>
      </c>
      <c r="Y4217" s="70">
        <f t="shared" si="622"/>
        <v>0</v>
      </c>
    </row>
    <row r="4218" spans="1:25" s="8" customFormat="1" x14ac:dyDescent="0.25">
      <c r="A4218" s="70">
        <f t="shared" si="623"/>
        <v>2407.15</v>
      </c>
      <c r="B4218" s="70">
        <f t="shared" si="606"/>
        <v>53.513314727934045</v>
      </c>
      <c r="C4218" s="70">
        <f t="shared" si="610"/>
        <v>38.817801887279373</v>
      </c>
      <c r="D4218" s="70">
        <f t="shared" si="607"/>
        <v>36.517896260934435</v>
      </c>
      <c r="E4218" s="70">
        <f t="shared" si="608"/>
        <v>38.817801887279373</v>
      </c>
      <c r="G4218" s="70">
        <f t="shared" si="611"/>
        <v>0</v>
      </c>
      <c r="H4218" s="70">
        <f>SUM(G$2085:$G4218)/($A4218-273.15)</f>
        <v>0</v>
      </c>
      <c r="I4218" s="70">
        <f t="shared" si="612"/>
        <v>0</v>
      </c>
      <c r="J4218" s="70">
        <f t="shared" si="613"/>
        <v>0</v>
      </c>
      <c r="K4218" s="70">
        <f t="shared" si="614"/>
        <v>0</v>
      </c>
      <c r="M4218" s="70">
        <f t="shared" si="615"/>
        <v>0</v>
      </c>
      <c r="N4218" s="70">
        <f>SUM($M$2085:M4218)/($A4218-273.15)</f>
        <v>0</v>
      </c>
      <c r="O4218" s="70">
        <f t="shared" si="616"/>
        <v>0</v>
      </c>
      <c r="P4218" s="70">
        <f t="shared" si="617"/>
        <v>0</v>
      </c>
      <c r="Q4218" s="70">
        <f t="shared" si="618"/>
        <v>0</v>
      </c>
      <c r="S4218" s="8" t="e">
        <f t="shared" si="619"/>
        <v>#DIV/0!</v>
      </c>
      <c r="U4218" s="8">
        <f t="shared" si="609"/>
        <v>36.639923733016367</v>
      </c>
      <c r="V4218" s="8">
        <f t="shared" si="620"/>
        <v>0</v>
      </c>
      <c r="W4218" s="70">
        <f>SUM($V$2085:V4218)/($A4218-273.15)</f>
        <v>0</v>
      </c>
      <c r="X4218" s="70">
        <f t="shared" si="621"/>
        <v>0</v>
      </c>
      <c r="Y4218" s="70">
        <f t="shared" si="622"/>
        <v>0</v>
      </c>
    </row>
    <row r="4219" spans="1:25" s="8" customFormat="1" x14ac:dyDescent="0.25">
      <c r="A4219" s="70">
        <f t="shared" si="623"/>
        <v>2408.15</v>
      </c>
      <c r="B4219" s="70">
        <f t="shared" si="606"/>
        <v>53.51772027674761</v>
      </c>
      <c r="C4219" s="70">
        <f t="shared" si="610"/>
        <v>38.82017895227596</v>
      </c>
      <c r="D4219" s="70">
        <f t="shared" si="607"/>
        <v>36.518940394140429</v>
      </c>
      <c r="E4219" s="70">
        <f t="shared" si="608"/>
        <v>38.82017895227596</v>
      </c>
      <c r="G4219" s="70">
        <f t="shared" si="611"/>
        <v>0</v>
      </c>
      <c r="H4219" s="70">
        <f>SUM(G$2085:$G4219)/($A4219-273.15)</f>
        <v>0</v>
      </c>
      <c r="I4219" s="70">
        <f t="shared" si="612"/>
        <v>0</v>
      </c>
      <c r="J4219" s="70">
        <f t="shared" si="613"/>
        <v>0</v>
      </c>
      <c r="K4219" s="70">
        <f t="shared" si="614"/>
        <v>0</v>
      </c>
      <c r="M4219" s="70">
        <f t="shared" si="615"/>
        <v>0</v>
      </c>
      <c r="N4219" s="70">
        <f>SUM($M$2085:M4219)/($A4219-273.15)</f>
        <v>0</v>
      </c>
      <c r="O4219" s="70">
        <f t="shared" si="616"/>
        <v>0</v>
      </c>
      <c r="P4219" s="70">
        <f t="shared" si="617"/>
        <v>0</v>
      </c>
      <c r="Q4219" s="70">
        <f t="shared" si="618"/>
        <v>0</v>
      </c>
      <c r="S4219" s="8" t="e">
        <f t="shared" si="619"/>
        <v>#DIV/0!</v>
      </c>
      <c r="U4219" s="8">
        <f t="shared" si="609"/>
        <v>36.64112621161302</v>
      </c>
      <c r="V4219" s="8">
        <f t="shared" si="620"/>
        <v>0</v>
      </c>
      <c r="W4219" s="70">
        <f>SUM($V$2085:V4219)/($A4219-273.15)</f>
        <v>0</v>
      </c>
      <c r="X4219" s="70">
        <f t="shared" si="621"/>
        <v>0</v>
      </c>
      <c r="Y4219" s="70">
        <f t="shared" si="622"/>
        <v>0</v>
      </c>
    </row>
    <row r="4220" spans="1:25" s="8" customFormat="1" x14ac:dyDescent="0.25">
      <c r="A4220" s="70">
        <f t="shared" si="623"/>
        <v>2409.15</v>
      </c>
      <c r="B4220" s="70">
        <f t="shared" si="606"/>
        <v>53.522122250609641</v>
      </c>
      <c r="C4220" s="70">
        <f t="shared" si="610"/>
        <v>38.822555196283204</v>
      </c>
      <c r="D4220" s="70">
        <f t="shared" si="607"/>
        <v>36.519983549860271</v>
      </c>
      <c r="E4220" s="70">
        <f t="shared" si="608"/>
        <v>38.822555196283204</v>
      </c>
      <c r="G4220" s="70">
        <f t="shared" si="611"/>
        <v>0</v>
      </c>
      <c r="H4220" s="70">
        <f>SUM(G$2085:$G4220)/($A4220-273.15)</f>
        <v>0</v>
      </c>
      <c r="I4220" s="70">
        <f t="shared" si="612"/>
        <v>0</v>
      </c>
      <c r="J4220" s="70">
        <f t="shared" si="613"/>
        <v>0</v>
      </c>
      <c r="K4220" s="70">
        <f t="shared" si="614"/>
        <v>0</v>
      </c>
      <c r="M4220" s="70">
        <f t="shared" si="615"/>
        <v>0</v>
      </c>
      <c r="N4220" s="70">
        <f>SUM($M$2085:M4220)/($A4220-273.15)</f>
        <v>0</v>
      </c>
      <c r="O4220" s="70">
        <f t="shared" si="616"/>
        <v>0</v>
      </c>
      <c r="P4220" s="70">
        <f t="shared" si="617"/>
        <v>0</v>
      </c>
      <c r="Q4220" s="70">
        <f t="shared" si="618"/>
        <v>0</v>
      </c>
      <c r="S4220" s="8" t="e">
        <f t="shared" si="619"/>
        <v>#DIV/0!</v>
      </c>
      <c r="U4220" s="8">
        <f t="shared" si="609"/>
        <v>36.642327899239127</v>
      </c>
      <c r="V4220" s="8">
        <f t="shared" si="620"/>
        <v>0</v>
      </c>
      <c r="W4220" s="70">
        <f>SUM($V$2085:V4220)/($A4220-273.15)</f>
        <v>0</v>
      </c>
      <c r="X4220" s="70">
        <f t="shared" si="621"/>
        <v>0</v>
      </c>
      <c r="Y4220" s="70">
        <f t="shared" si="622"/>
        <v>0</v>
      </c>
    </row>
    <row r="4221" spans="1:25" s="8" customFormat="1" x14ac:dyDescent="0.25">
      <c r="A4221" s="70">
        <f t="shared" si="623"/>
        <v>2410.15</v>
      </c>
      <c r="B4221" s="70">
        <f t="shared" si="606"/>
        <v>53.526520654854679</v>
      </c>
      <c r="C4221" s="70">
        <f t="shared" si="610"/>
        <v>38.824930619385704</v>
      </c>
      <c r="D4221" s="70">
        <f t="shared" si="607"/>
        <v>36.521025729715923</v>
      </c>
      <c r="E4221" s="70">
        <f t="shared" si="608"/>
        <v>38.824930619385704</v>
      </c>
      <c r="G4221" s="70">
        <f t="shared" si="611"/>
        <v>0</v>
      </c>
      <c r="H4221" s="70">
        <f>SUM(G$2085:$G4221)/($A4221-273.15)</f>
        <v>0</v>
      </c>
      <c r="I4221" s="70">
        <f t="shared" si="612"/>
        <v>0</v>
      </c>
      <c r="J4221" s="70">
        <f t="shared" si="613"/>
        <v>0</v>
      </c>
      <c r="K4221" s="70">
        <f t="shared" si="614"/>
        <v>0</v>
      </c>
      <c r="M4221" s="70">
        <f t="shared" si="615"/>
        <v>0</v>
      </c>
      <c r="N4221" s="70">
        <f>SUM($M$2085:M4221)/($A4221-273.15)</f>
        <v>0</v>
      </c>
      <c r="O4221" s="70">
        <f t="shared" si="616"/>
        <v>0</v>
      </c>
      <c r="P4221" s="70">
        <f t="shared" si="617"/>
        <v>0</v>
      </c>
      <c r="Q4221" s="70">
        <f t="shared" si="618"/>
        <v>0</v>
      </c>
      <c r="S4221" s="8" t="e">
        <f t="shared" si="619"/>
        <v>#DIV/0!</v>
      </c>
      <c r="U4221" s="8">
        <f t="shared" si="609"/>
        <v>36.643528796437259</v>
      </c>
      <c r="V4221" s="8">
        <f t="shared" si="620"/>
        <v>0</v>
      </c>
      <c r="W4221" s="70">
        <f>SUM($V$2085:V4221)/($A4221-273.15)</f>
        <v>0</v>
      </c>
      <c r="X4221" s="70">
        <f t="shared" si="621"/>
        <v>0</v>
      </c>
      <c r="Y4221" s="70">
        <f t="shared" si="622"/>
        <v>0</v>
      </c>
    </row>
    <row r="4222" spans="1:25" s="8" customFormat="1" x14ac:dyDescent="0.25">
      <c r="A4222" s="70">
        <f t="shared" si="623"/>
        <v>2411.15</v>
      </c>
      <c r="B4222" s="70">
        <f t="shared" si="606"/>
        <v>53.530915494806287</v>
      </c>
      <c r="C4222" s="70">
        <f t="shared" si="610"/>
        <v>38.827305221667899</v>
      </c>
      <c r="D4222" s="70">
        <f t="shared" si="607"/>
        <v>36.522066935325959</v>
      </c>
      <c r="E4222" s="70">
        <f t="shared" si="608"/>
        <v>38.827305221667899</v>
      </c>
      <c r="G4222" s="70">
        <f t="shared" si="611"/>
        <v>0</v>
      </c>
      <c r="H4222" s="70">
        <f>SUM(G$2085:$G4222)/($A4222-273.15)</f>
        <v>0</v>
      </c>
      <c r="I4222" s="70">
        <f t="shared" si="612"/>
        <v>0</v>
      </c>
      <c r="J4222" s="70">
        <f t="shared" si="613"/>
        <v>0</v>
      </c>
      <c r="K4222" s="70">
        <f t="shared" si="614"/>
        <v>0</v>
      </c>
      <c r="M4222" s="70">
        <f t="shared" si="615"/>
        <v>0</v>
      </c>
      <c r="N4222" s="70">
        <f>SUM($M$2085:M4222)/($A4222-273.15)</f>
        <v>0</v>
      </c>
      <c r="O4222" s="70">
        <f t="shared" si="616"/>
        <v>0</v>
      </c>
      <c r="P4222" s="70">
        <f t="shared" si="617"/>
        <v>0</v>
      </c>
      <c r="Q4222" s="70">
        <f t="shared" si="618"/>
        <v>0</v>
      </c>
      <c r="S4222" s="8" t="e">
        <f t="shared" si="619"/>
        <v>#DIV/0!</v>
      </c>
      <c r="U4222" s="8">
        <f t="shared" si="609"/>
        <v>36.644728903748813</v>
      </c>
      <c r="V4222" s="8">
        <f t="shared" si="620"/>
        <v>0</v>
      </c>
      <c r="W4222" s="70">
        <f>SUM($V$2085:V4222)/($A4222-273.15)</f>
        <v>0</v>
      </c>
      <c r="X4222" s="70">
        <f t="shared" si="621"/>
        <v>0</v>
      </c>
      <c r="Y4222" s="70">
        <f t="shared" si="622"/>
        <v>0</v>
      </c>
    </row>
    <row r="4223" spans="1:25" s="8" customFormat="1" x14ac:dyDescent="0.25">
      <c r="A4223" s="70">
        <f t="shared" si="623"/>
        <v>2412.15</v>
      </c>
      <c r="B4223" s="70">
        <f t="shared" si="606"/>
        <v>53.535306775776938</v>
      </c>
      <c r="C4223" s="70">
        <f t="shared" si="610"/>
        <v>38.829679003214039</v>
      </c>
      <c r="D4223" s="70">
        <f t="shared" si="607"/>
        <v>36.523107168305614</v>
      </c>
      <c r="E4223" s="70">
        <f t="shared" si="608"/>
        <v>38.829679003214039</v>
      </c>
      <c r="G4223" s="70">
        <f t="shared" si="611"/>
        <v>0</v>
      </c>
      <c r="H4223" s="70">
        <f>SUM(G$2085:$G4223)/($A4223-273.15)</f>
        <v>0</v>
      </c>
      <c r="I4223" s="70">
        <f t="shared" si="612"/>
        <v>0</v>
      </c>
      <c r="J4223" s="70">
        <f t="shared" si="613"/>
        <v>0</v>
      </c>
      <c r="K4223" s="70">
        <f t="shared" si="614"/>
        <v>0</v>
      </c>
      <c r="M4223" s="70">
        <f t="shared" si="615"/>
        <v>0</v>
      </c>
      <c r="N4223" s="70">
        <f>SUM($M$2085:M4223)/($A4223-273.15)</f>
        <v>0</v>
      </c>
      <c r="O4223" s="70">
        <f t="shared" si="616"/>
        <v>0</v>
      </c>
      <c r="P4223" s="70">
        <f t="shared" si="617"/>
        <v>0</v>
      </c>
      <c r="Q4223" s="70">
        <f t="shared" si="618"/>
        <v>0</v>
      </c>
      <c r="S4223" s="8" t="e">
        <f t="shared" si="619"/>
        <v>#DIV/0!</v>
      </c>
      <c r="U4223" s="8">
        <f t="shared" si="609"/>
        <v>36.645928221714087</v>
      </c>
      <c r="V4223" s="8">
        <f t="shared" si="620"/>
        <v>0</v>
      </c>
      <c r="W4223" s="70">
        <f>SUM($V$2085:V4223)/($A4223-273.15)</f>
        <v>0</v>
      </c>
      <c r="X4223" s="70">
        <f t="shared" si="621"/>
        <v>0</v>
      </c>
      <c r="Y4223" s="70">
        <f t="shared" si="622"/>
        <v>0</v>
      </c>
    </row>
    <row r="4224" spans="1:25" s="8" customFormat="1" x14ac:dyDescent="0.25">
      <c r="A4224" s="70">
        <f t="shared" si="623"/>
        <v>2413.15</v>
      </c>
      <c r="B4224" s="70">
        <f t="shared" si="606"/>
        <v>53.539694503068105</v>
      </c>
      <c r="C4224" s="70">
        <f t="shared" si="610"/>
        <v>38.832051964108196</v>
      </c>
      <c r="D4224" s="70">
        <f t="shared" si="607"/>
        <v>36.524146430266768</v>
      </c>
      <c r="E4224" s="70">
        <f t="shared" si="608"/>
        <v>38.832051964108196</v>
      </c>
      <c r="G4224" s="70">
        <f t="shared" si="611"/>
        <v>0</v>
      </c>
      <c r="H4224" s="70">
        <f>SUM(G$2085:$G4224)/($A4224-273.15)</f>
        <v>0</v>
      </c>
      <c r="I4224" s="70">
        <f t="shared" si="612"/>
        <v>0</v>
      </c>
      <c r="J4224" s="70">
        <f t="shared" si="613"/>
        <v>0</v>
      </c>
      <c r="K4224" s="70">
        <f t="shared" si="614"/>
        <v>0</v>
      </c>
      <c r="M4224" s="70">
        <f t="shared" si="615"/>
        <v>0</v>
      </c>
      <c r="N4224" s="70">
        <f>SUM($M$2085:M4224)/($A4224-273.15)</f>
        <v>0</v>
      </c>
      <c r="O4224" s="70">
        <f t="shared" si="616"/>
        <v>0</v>
      </c>
      <c r="P4224" s="70">
        <f t="shared" si="617"/>
        <v>0</v>
      </c>
      <c r="Q4224" s="70">
        <f t="shared" si="618"/>
        <v>0</v>
      </c>
      <c r="S4224" s="8" t="e">
        <f t="shared" si="619"/>
        <v>#DIV/0!</v>
      </c>
      <c r="U4224" s="8">
        <f t="shared" si="609"/>
        <v>36.647126750872275</v>
      </c>
      <c r="V4224" s="8">
        <f t="shared" si="620"/>
        <v>0</v>
      </c>
      <c r="W4224" s="70">
        <f>SUM($V$2085:V4224)/($A4224-273.15)</f>
        <v>0</v>
      </c>
      <c r="X4224" s="70">
        <f t="shared" si="621"/>
        <v>0</v>
      </c>
      <c r="Y4224" s="70">
        <f t="shared" si="622"/>
        <v>0</v>
      </c>
    </row>
    <row r="4225" spans="1:25" s="8" customFormat="1" x14ac:dyDescent="0.25">
      <c r="A4225" s="70">
        <f t="shared" si="623"/>
        <v>2414.15</v>
      </c>
      <c r="B4225" s="70">
        <f t="shared" si="606"/>
        <v>53.544078681970298</v>
      </c>
      <c r="C4225" s="70">
        <f t="shared" si="610"/>
        <v>38.834424104434305</v>
      </c>
      <c r="D4225" s="70">
        <f t="shared" si="607"/>
        <v>36.525184722817968</v>
      </c>
      <c r="E4225" s="70">
        <f t="shared" si="608"/>
        <v>38.834424104434305</v>
      </c>
      <c r="G4225" s="70">
        <f t="shared" si="611"/>
        <v>0</v>
      </c>
      <c r="H4225" s="70">
        <f>SUM(G$2085:$G4225)/($A4225-273.15)</f>
        <v>0</v>
      </c>
      <c r="I4225" s="70">
        <f t="shared" si="612"/>
        <v>0</v>
      </c>
      <c r="J4225" s="70">
        <f t="shared" si="613"/>
        <v>0</v>
      </c>
      <c r="K4225" s="70">
        <f t="shared" si="614"/>
        <v>0</v>
      </c>
      <c r="M4225" s="70">
        <f t="shared" si="615"/>
        <v>0</v>
      </c>
      <c r="N4225" s="70">
        <f>SUM($M$2085:M4225)/($A4225-273.15)</f>
        <v>0</v>
      </c>
      <c r="O4225" s="70">
        <f t="shared" si="616"/>
        <v>0</v>
      </c>
      <c r="P4225" s="70">
        <f t="shared" si="617"/>
        <v>0</v>
      </c>
      <c r="Q4225" s="70">
        <f t="shared" si="618"/>
        <v>0</v>
      </c>
      <c r="S4225" s="8" t="e">
        <f t="shared" si="619"/>
        <v>#DIV/0!</v>
      </c>
      <c r="U4225" s="8">
        <f t="shared" si="609"/>
        <v>36.648324491761414</v>
      </c>
      <c r="V4225" s="8">
        <f t="shared" si="620"/>
        <v>0</v>
      </c>
      <c r="W4225" s="70">
        <f>SUM($V$2085:V4225)/($A4225-273.15)</f>
        <v>0</v>
      </c>
      <c r="X4225" s="70">
        <f t="shared" si="621"/>
        <v>0</v>
      </c>
      <c r="Y4225" s="70">
        <f t="shared" si="622"/>
        <v>0</v>
      </c>
    </row>
    <row r="4226" spans="1:25" s="8" customFormat="1" x14ac:dyDescent="0.25">
      <c r="A4226" s="70">
        <f t="shared" si="623"/>
        <v>2415.15</v>
      </c>
      <c r="B4226" s="70">
        <f t="shared" si="606"/>
        <v>53.548459317763069</v>
      </c>
      <c r="C4226" s="70">
        <f t="shared" si="610"/>
        <v>38.836795424276076</v>
      </c>
      <c r="D4226" s="70">
        <f t="shared" si="607"/>
        <v>36.526222047564424</v>
      </c>
      <c r="E4226" s="70">
        <f t="shared" si="608"/>
        <v>38.836795424276076</v>
      </c>
      <c r="G4226" s="70">
        <f t="shared" si="611"/>
        <v>0</v>
      </c>
      <c r="H4226" s="70">
        <f>SUM(G$2085:$G4226)/($A4226-273.15)</f>
        <v>0</v>
      </c>
      <c r="I4226" s="70">
        <f t="shared" si="612"/>
        <v>0</v>
      </c>
      <c r="J4226" s="70">
        <f t="shared" si="613"/>
        <v>0</v>
      </c>
      <c r="K4226" s="70">
        <f t="shared" si="614"/>
        <v>0</v>
      </c>
      <c r="M4226" s="70">
        <f t="shared" si="615"/>
        <v>0</v>
      </c>
      <c r="N4226" s="70">
        <f>SUM($M$2085:M4226)/($A4226-273.15)</f>
        <v>0</v>
      </c>
      <c r="O4226" s="70">
        <f t="shared" si="616"/>
        <v>0</v>
      </c>
      <c r="P4226" s="70">
        <f t="shared" si="617"/>
        <v>0</v>
      </c>
      <c r="Q4226" s="70">
        <f t="shared" si="618"/>
        <v>0</v>
      </c>
      <c r="S4226" s="8" t="e">
        <f t="shared" si="619"/>
        <v>#DIV/0!</v>
      </c>
      <c r="U4226" s="8">
        <f t="shared" si="609"/>
        <v>36.649521444918477</v>
      </c>
      <c r="V4226" s="8">
        <f t="shared" si="620"/>
        <v>0</v>
      </c>
      <c r="W4226" s="70">
        <f>SUM($V$2085:V4226)/($A4226-273.15)</f>
        <v>0</v>
      </c>
      <c r="X4226" s="70">
        <f t="shared" si="621"/>
        <v>0</v>
      </c>
      <c r="Y4226" s="70">
        <f t="shared" si="622"/>
        <v>0</v>
      </c>
    </row>
    <row r="4227" spans="1:25" s="8" customFormat="1" x14ac:dyDescent="0.25">
      <c r="A4227" s="70">
        <f t="shared" si="623"/>
        <v>2416.15</v>
      </c>
      <c r="B4227" s="70">
        <f t="shared" si="606"/>
        <v>53.552836415715056</v>
      </c>
      <c r="C4227" s="70">
        <f t="shared" si="610"/>
        <v>38.839165923717083</v>
      </c>
      <c r="D4227" s="70">
        <f t="shared" si="607"/>
        <v>36.527258406108039</v>
      </c>
      <c r="E4227" s="70">
        <f t="shared" si="608"/>
        <v>38.839165923717083</v>
      </c>
      <c r="G4227" s="70">
        <f t="shared" si="611"/>
        <v>0</v>
      </c>
      <c r="H4227" s="70">
        <f>SUM(G$2085:$G4227)/($A4227-273.15)</f>
        <v>0</v>
      </c>
      <c r="I4227" s="70">
        <f t="shared" si="612"/>
        <v>0</v>
      </c>
      <c r="J4227" s="70">
        <f t="shared" si="613"/>
        <v>0</v>
      </c>
      <c r="K4227" s="70">
        <f t="shared" si="614"/>
        <v>0</v>
      </c>
      <c r="M4227" s="70">
        <f t="shared" si="615"/>
        <v>0</v>
      </c>
      <c r="N4227" s="70">
        <f>SUM($M$2085:M4227)/($A4227-273.15)</f>
        <v>0</v>
      </c>
      <c r="O4227" s="70">
        <f t="shared" si="616"/>
        <v>0</v>
      </c>
      <c r="P4227" s="70">
        <f t="shared" si="617"/>
        <v>0</v>
      </c>
      <c r="Q4227" s="70">
        <f t="shared" si="618"/>
        <v>0</v>
      </c>
      <c r="S4227" s="8" t="e">
        <f t="shared" si="619"/>
        <v>#DIV/0!</v>
      </c>
      <c r="U4227" s="8">
        <f t="shared" si="609"/>
        <v>36.650717610879276</v>
      </c>
      <c r="V4227" s="8">
        <f t="shared" si="620"/>
        <v>0</v>
      </c>
      <c r="W4227" s="70">
        <f>SUM($V$2085:V4227)/($A4227-273.15)</f>
        <v>0</v>
      </c>
      <c r="X4227" s="70">
        <f t="shared" si="621"/>
        <v>0</v>
      </c>
      <c r="Y4227" s="70">
        <f t="shared" si="622"/>
        <v>0</v>
      </c>
    </row>
    <row r="4228" spans="1:25" s="8" customFormat="1" x14ac:dyDescent="0.25">
      <c r="A4228" s="70">
        <f t="shared" si="623"/>
        <v>2417.15</v>
      </c>
      <c r="B4228" s="70">
        <f t="shared" si="606"/>
        <v>53.557209981084</v>
      </c>
      <c r="C4228" s="70">
        <f t="shared" si="610"/>
        <v>38.841535602840707</v>
      </c>
      <c r="D4228" s="70">
        <f t="shared" si="607"/>
        <v>36.528293800047386</v>
      </c>
      <c r="E4228" s="70">
        <f t="shared" si="608"/>
        <v>38.841535602840707</v>
      </c>
      <c r="G4228" s="70">
        <f t="shared" si="611"/>
        <v>0</v>
      </c>
      <c r="H4228" s="70">
        <f>SUM(G$2085:$G4228)/($A4228-273.15)</f>
        <v>0</v>
      </c>
      <c r="I4228" s="70">
        <f t="shared" si="612"/>
        <v>0</v>
      </c>
      <c r="J4228" s="70">
        <f t="shared" si="613"/>
        <v>0</v>
      </c>
      <c r="K4228" s="70">
        <f t="shared" si="614"/>
        <v>0</v>
      </c>
      <c r="M4228" s="70">
        <f t="shared" si="615"/>
        <v>0</v>
      </c>
      <c r="N4228" s="70">
        <f>SUM($M$2085:M4228)/($A4228-273.15)</f>
        <v>0</v>
      </c>
      <c r="O4228" s="70">
        <f t="shared" si="616"/>
        <v>0</v>
      </c>
      <c r="P4228" s="70">
        <f t="shared" si="617"/>
        <v>0</v>
      </c>
      <c r="Q4228" s="70">
        <f t="shared" si="618"/>
        <v>0</v>
      </c>
      <c r="S4228" s="8" t="e">
        <f t="shared" si="619"/>
        <v>#DIV/0!</v>
      </c>
      <c r="U4228" s="8">
        <f t="shared" si="609"/>
        <v>36.651912990178559</v>
      </c>
      <c r="V4228" s="8">
        <f t="shared" si="620"/>
        <v>0</v>
      </c>
      <c r="W4228" s="70">
        <f>SUM($V$2085:V4228)/($A4228-273.15)</f>
        <v>0</v>
      </c>
      <c r="X4228" s="70">
        <f t="shared" si="621"/>
        <v>0</v>
      </c>
      <c r="Y4228" s="70">
        <f t="shared" si="622"/>
        <v>0</v>
      </c>
    </row>
    <row r="4229" spans="1:25" s="8" customFormat="1" x14ac:dyDescent="0.25">
      <c r="A4229" s="70">
        <f t="shared" si="623"/>
        <v>2418.15</v>
      </c>
      <c r="B4229" s="70">
        <f t="shared" si="606"/>
        <v>53.561580019116747</v>
      </c>
      <c r="C4229" s="70">
        <f t="shared" si="610"/>
        <v>38.843904461730162</v>
      </c>
      <c r="D4229" s="70">
        <f t="shared" si="607"/>
        <v>36.529328230977747</v>
      </c>
      <c r="E4229" s="70">
        <f t="shared" si="608"/>
        <v>38.843904461730162</v>
      </c>
      <c r="G4229" s="70">
        <f t="shared" si="611"/>
        <v>0</v>
      </c>
      <c r="H4229" s="70">
        <f>SUM(G$2085:$G4229)/($A4229-273.15)</f>
        <v>0</v>
      </c>
      <c r="I4229" s="70">
        <f t="shared" si="612"/>
        <v>0</v>
      </c>
      <c r="J4229" s="70">
        <f t="shared" si="613"/>
        <v>0</v>
      </c>
      <c r="K4229" s="70">
        <f t="shared" si="614"/>
        <v>0</v>
      </c>
      <c r="M4229" s="70">
        <f t="shared" si="615"/>
        <v>0</v>
      </c>
      <c r="N4229" s="70">
        <f>SUM($M$2085:M4229)/($A4229-273.15)</f>
        <v>0</v>
      </c>
      <c r="O4229" s="70">
        <f t="shared" si="616"/>
        <v>0</v>
      </c>
      <c r="P4229" s="70">
        <f t="shared" si="617"/>
        <v>0</v>
      </c>
      <c r="Q4229" s="70">
        <f t="shared" si="618"/>
        <v>0</v>
      </c>
      <c r="S4229" s="8" t="e">
        <f t="shared" si="619"/>
        <v>#DIV/0!</v>
      </c>
      <c r="U4229" s="8">
        <f t="shared" si="609"/>
        <v>36.653107583349936</v>
      </c>
      <c r="V4229" s="8">
        <f t="shared" si="620"/>
        <v>0</v>
      </c>
      <c r="W4229" s="70">
        <f>SUM($V$2085:V4229)/($A4229-273.15)</f>
        <v>0</v>
      </c>
      <c r="X4229" s="70">
        <f t="shared" si="621"/>
        <v>0</v>
      </c>
      <c r="Y4229" s="70">
        <f t="shared" si="622"/>
        <v>0</v>
      </c>
    </row>
    <row r="4230" spans="1:25" s="8" customFormat="1" x14ac:dyDescent="0.25">
      <c r="A4230" s="70">
        <f t="shared" si="623"/>
        <v>2419.15</v>
      </c>
      <c r="B4230" s="70">
        <f t="shared" si="606"/>
        <v>53.565946535049328</v>
      </c>
      <c r="C4230" s="70">
        <f t="shared" si="610"/>
        <v>38.846272500468501</v>
      </c>
      <c r="D4230" s="70">
        <f t="shared" si="607"/>
        <v>36.530361700491106</v>
      </c>
      <c r="E4230" s="70">
        <f t="shared" si="608"/>
        <v>38.846272500468501</v>
      </c>
      <c r="G4230" s="70">
        <f t="shared" si="611"/>
        <v>0</v>
      </c>
      <c r="H4230" s="70">
        <f>SUM(G$2085:$G4230)/($A4230-273.15)</f>
        <v>0</v>
      </c>
      <c r="I4230" s="70">
        <f t="shared" si="612"/>
        <v>0</v>
      </c>
      <c r="J4230" s="70">
        <f t="shared" si="613"/>
        <v>0</v>
      </c>
      <c r="K4230" s="70">
        <f t="shared" si="614"/>
        <v>0</v>
      </c>
      <c r="M4230" s="70">
        <f t="shared" si="615"/>
        <v>0</v>
      </c>
      <c r="N4230" s="70">
        <f>SUM($M$2085:M4230)/($A4230-273.15)</f>
        <v>0</v>
      </c>
      <c r="O4230" s="70">
        <f t="shared" si="616"/>
        <v>0</v>
      </c>
      <c r="P4230" s="70">
        <f t="shared" si="617"/>
        <v>0</v>
      </c>
      <c r="Q4230" s="70">
        <f t="shared" si="618"/>
        <v>0</v>
      </c>
      <c r="S4230" s="8" t="e">
        <f t="shared" si="619"/>
        <v>#DIV/0!</v>
      </c>
      <c r="U4230" s="8">
        <f t="shared" si="609"/>
        <v>36.654301390925923</v>
      </c>
      <c r="V4230" s="8">
        <f t="shared" si="620"/>
        <v>0</v>
      </c>
      <c r="W4230" s="70">
        <f>SUM($V$2085:V4230)/($A4230-273.15)</f>
        <v>0</v>
      </c>
      <c r="X4230" s="70">
        <f t="shared" si="621"/>
        <v>0</v>
      </c>
      <c r="Y4230" s="70">
        <f t="shared" si="622"/>
        <v>0</v>
      </c>
    </row>
    <row r="4231" spans="1:25" s="8" customFormat="1" x14ac:dyDescent="0.25">
      <c r="A4231" s="70">
        <f t="shared" si="623"/>
        <v>2420.15</v>
      </c>
      <c r="B4231" s="70">
        <f t="shared" si="606"/>
        <v>53.570309534106954</v>
      </c>
      <c r="C4231" s="70">
        <f t="shared" si="610"/>
        <v>38.848639719138575</v>
      </c>
      <c r="D4231" s="70">
        <f t="shared" si="607"/>
        <v>36.531394210176146</v>
      </c>
      <c r="E4231" s="70">
        <f t="shared" si="608"/>
        <v>38.848639719138575</v>
      </c>
      <c r="G4231" s="70">
        <f t="shared" si="611"/>
        <v>0</v>
      </c>
      <c r="H4231" s="70">
        <f>SUM(G$2085:$G4231)/($A4231-273.15)</f>
        <v>0</v>
      </c>
      <c r="I4231" s="70">
        <f t="shared" si="612"/>
        <v>0</v>
      </c>
      <c r="J4231" s="70">
        <f t="shared" si="613"/>
        <v>0</v>
      </c>
      <c r="K4231" s="70">
        <f t="shared" si="614"/>
        <v>0</v>
      </c>
      <c r="M4231" s="70">
        <f t="shared" si="615"/>
        <v>0</v>
      </c>
      <c r="N4231" s="70">
        <f>SUM($M$2085:M4231)/($A4231-273.15)</f>
        <v>0</v>
      </c>
      <c r="O4231" s="70">
        <f t="shared" si="616"/>
        <v>0</v>
      </c>
      <c r="P4231" s="70">
        <f t="shared" si="617"/>
        <v>0</v>
      </c>
      <c r="Q4231" s="70">
        <f t="shared" si="618"/>
        <v>0</v>
      </c>
      <c r="S4231" s="8" t="e">
        <f t="shared" si="619"/>
        <v>#DIV/0!</v>
      </c>
      <c r="U4231" s="8">
        <f t="shared" si="609"/>
        <v>36.655494413437935</v>
      </c>
      <c r="V4231" s="8">
        <f t="shared" si="620"/>
        <v>0</v>
      </c>
      <c r="W4231" s="70">
        <f>SUM($V$2085:V4231)/($A4231-273.15)</f>
        <v>0</v>
      </c>
      <c r="X4231" s="70">
        <f t="shared" si="621"/>
        <v>0</v>
      </c>
      <c r="Y4231" s="70">
        <f t="shared" si="622"/>
        <v>0</v>
      </c>
    </row>
    <row r="4232" spans="1:25" s="8" customFormat="1" x14ac:dyDescent="0.25">
      <c r="A4232" s="70">
        <f t="shared" si="623"/>
        <v>2421.15</v>
      </c>
      <c r="B4232" s="70">
        <f t="shared" si="606"/>
        <v>53.57466902150405</v>
      </c>
      <c r="C4232" s="70">
        <f t="shared" si="610"/>
        <v>38.851006117823118</v>
      </c>
      <c r="D4232" s="70">
        <f t="shared" si="607"/>
        <v>36.532425761618285</v>
      </c>
      <c r="E4232" s="70">
        <f t="shared" si="608"/>
        <v>38.851006117823118</v>
      </c>
      <c r="G4232" s="70">
        <f t="shared" si="611"/>
        <v>0</v>
      </c>
      <c r="H4232" s="70">
        <f>SUM(G$2085:$G4232)/($A4232-273.15)</f>
        <v>0</v>
      </c>
      <c r="I4232" s="70">
        <f t="shared" si="612"/>
        <v>0</v>
      </c>
      <c r="J4232" s="70">
        <f t="shared" si="613"/>
        <v>0</v>
      </c>
      <c r="K4232" s="70">
        <f t="shared" si="614"/>
        <v>0</v>
      </c>
      <c r="M4232" s="70">
        <f t="shared" si="615"/>
        <v>0</v>
      </c>
      <c r="N4232" s="70">
        <f>SUM($M$2085:M4232)/($A4232-273.15)</f>
        <v>0</v>
      </c>
      <c r="O4232" s="70">
        <f t="shared" si="616"/>
        <v>0</v>
      </c>
      <c r="P4232" s="70">
        <f t="shared" si="617"/>
        <v>0</v>
      </c>
      <c r="Q4232" s="70">
        <f t="shared" si="618"/>
        <v>0</v>
      </c>
      <c r="S4232" s="8" t="e">
        <f t="shared" si="619"/>
        <v>#DIV/0!</v>
      </c>
      <c r="U4232" s="8">
        <f t="shared" si="609"/>
        <v>36.656686651416329</v>
      </c>
      <c r="V4232" s="8">
        <f t="shared" si="620"/>
        <v>0</v>
      </c>
      <c r="W4232" s="70">
        <f>SUM($V$2085:V4232)/($A4232-273.15)</f>
        <v>0</v>
      </c>
      <c r="X4232" s="70">
        <f t="shared" si="621"/>
        <v>0</v>
      </c>
      <c r="Y4232" s="70">
        <f t="shared" si="622"/>
        <v>0</v>
      </c>
    </row>
    <row r="4233" spans="1:25" s="8" customFormat="1" x14ac:dyDescent="0.25">
      <c r="A4233" s="70">
        <f t="shared" si="623"/>
        <v>2422.15</v>
      </c>
      <c r="B4233" s="70">
        <f t="shared" si="606"/>
        <v>53.579025002444254</v>
      </c>
      <c r="C4233" s="70">
        <f t="shared" si="610"/>
        <v>38.85337169660464</v>
      </c>
      <c r="D4233" s="70">
        <f t="shared" si="607"/>
        <v>36.533456356399668</v>
      </c>
      <c r="E4233" s="70">
        <f t="shared" si="608"/>
        <v>38.85337169660464</v>
      </c>
      <c r="G4233" s="70">
        <f t="shared" si="611"/>
        <v>0</v>
      </c>
      <c r="H4233" s="70">
        <f>SUM(G$2085:$G4233)/($A4233-273.15)</f>
        <v>0</v>
      </c>
      <c r="I4233" s="70">
        <f t="shared" si="612"/>
        <v>0</v>
      </c>
      <c r="J4233" s="70">
        <f t="shared" si="613"/>
        <v>0</v>
      </c>
      <c r="K4233" s="70">
        <f t="shared" si="614"/>
        <v>0</v>
      </c>
      <c r="M4233" s="70">
        <f t="shared" si="615"/>
        <v>0</v>
      </c>
      <c r="N4233" s="70">
        <f>SUM($M$2085:M4233)/($A4233-273.15)</f>
        <v>0</v>
      </c>
      <c r="O4233" s="70">
        <f t="shared" si="616"/>
        <v>0</v>
      </c>
      <c r="P4233" s="70">
        <f t="shared" si="617"/>
        <v>0</v>
      </c>
      <c r="Q4233" s="70">
        <f t="shared" si="618"/>
        <v>0</v>
      </c>
      <c r="S4233" s="8" t="e">
        <f t="shared" si="619"/>
        <v>#DIV/0!</v>
      </c>
      <c r="U4233" s="8">
        <f t="shared" si="609"/>
        <v>36.657878105390296</v>
      </c>
      <c r="V4233" s="8">
        <f t="shared" si="620"/>
        <v>0</v>
      </c>
      <c r="W4233" s="70">
        <f>SUM($V$2085:V4233)/($A4233-273.15)</f>
        <v>0</v>
      </c>
      <c r="X4233" s="70">
        <f t="shared" si="621"/>
        <v>0</v>
      </c>
      <c r="Y4233" s="70">
        <f t="shared" si="622"/>
        <v>0</v>
      </c>
    </row>
    <row r="4234" spans="1:25" s="8" customFormat="1" x14ac:dyDescent="0.25">
      <c r="A4234" s="70">
        <f t="shared" si="623"/>
        <v>2423.15</v>
      </c>
      <c r="B4234" s="70">
        <f t="shared" si="606"/>
        <v>53.583377482120511</v>
      </c>
      <c r="C4234" s="70">
        <f t="shared" si="610"/>
        <v>38.855736455565506</v>
      </c>
      <c r="D4234" s="70">
        <f t="shared" si="607"/>
        <v>36.534485996099157</v>
      </c>
      <c r="E4234" s="70">
        <f t="shared" si="608"/>
        <v>38.855736455565506</v>
      </c>
      <c r="G4234" s="70">
        <f t="shared" si="611"/>
        <v>0</v>
      </c>
      <c r="H4234" s="70">
        <f>SUM(G$2085:$G4234)/($A4234-273.15)</f>
        <v>0</v>
      </c>
      <c r="I4234" s="70">
        <f t="shared" si="612"/>
        <v>0</v>
      </c>
      <c r="J4234" s="70">
        <f t="shared" si="613"/>
        <v>0</v>
      </c>
      <c r="K4234" s="70">
        <f t="shared" si="614"/>
        <v>0</v>
      </c>
      <c r="M4234" s="70">
        <f t="shared" si="615"/>
        <v>0</v>
      </c>
      <c r="N4234" s="70">
        <f>SUM($M$2085:M4234)/($A4234-273.15)</f>
        <v>0</v>
      </c>
      <c r="O4234" s="70">
        <f t="shared" si="616"/>
        <v>0</v>
      </c>
      <c r="P4234" s="70">
        <f t="shared" si="617"/>
        <v>0</v>
      </c>
      <c r="Q4234" s="70">
        <f t="shared" si="618"/>
        <v>0</v>
      </c>
      <c r="S4234" s="8" t="e">
        <f t="shared" si="619"/>
        <v>#DIV/0!</v>
      </c>
      <c r="U4234" s="8">
        <f t="shared" si="609"/>
        <v>36.659068775887995</v>
      </c>
      <c r="V4234" s="8">
        <f t="shared" si="620"/>
        <v>0</v>
      </c>
      <c r="W4234" s="70">
        <f>SUM($V$2085:V4234)/($A4234-273.15)</f>
        <v>0</v>
      </c>
      <c r="X4234" s="70">
        <f t="shared" si="621"/>
        <v>0</v>
      </c>
      <c r="Y4234" s="70">
        <f t="shared" si="622"/>
        <v>0</v>
      </c>
    </row>
    <row r="4235" spans="1:25" s="8" customFormat="1" x14ac:dyDescent="0.25">
      <c r="A4235" s="70">
        <f t="shared" si="623"/>
        <v>2424.15</v>
      </c>
      <c r="B4235" s="70">
        <f t="shared" si="606"/>
        <v>53.587726465715029</v>
      </c>
      <c r="C4235" s="70">
        <f t="shared" si="610"/>
        <v>38.858100394787897</v>
      </c>
      <c r="D4235" s="70">
        <f t="shared" si="607"/>
        <v>36.535514682292387</v>
      </c>
      <c r="E4235" s="70">
        <f t="shared" si="608"/>
        <v>38.858100394787897</v>
      </c>
      <c r="G4235" s="70">
        <f t="shared" si="611"/>
        <v>0</v>
      </c>
      <c r="H4235" s="70">
        <f>SUM(G$2085:$G4235)/($A4235-273.15)</f>
        <v>0</v>
      </c>
      <c r="I4235" s="70">
        <f t="shared" si="612"/>
        <v>0</v>
      </c>
      <c r="J4235" s="70">
        <f t="shared" si="613"/>
        <v>0</v>
      </c>
      <c r="K4235" s="70">
        <f t="shared" si="614"/>
        <v>0</v>
      </c>
      <c r="M4235" s="70">
        <f t="shared" si="615"/>
        <v>0</v>
      </c>
      <c r="N4235" s="70">
        <f>SUM($M$2085:M4235)/($A4235-273.15)</f>
        <v>0</v>
      </c>
      <c r="O4235" s="70">
        <f t="shared" si="616"/>
        <v>0</v>
      </c>
      <c r="P4235" s="70">
        <f t="shared" si="617"/>
        <v>0</v>
      </c>
      <c r="Q4235" s="70">
        <f t="shared" si="618"/>
        <v>0</v>
      </c>
      <c r="S4235" s="8" t="e">
        <f t="shared" si="619"/>
        <v>#DIV/0!</v>
      </c>
      <c r="U4235" s="8">
        <f t="shared" si="609"/>
        <v>36.660258663436458</v>
      </c>
      <c r="V4235" s="8">
        <f t="shared" si="620"/>
        <v>0</v>
      </c>
      <c r="W4235" s="70">
        <f>SUM($V$2085:V4235)/($A4235-273.15)</f>
        <v>0</v>
      </c>
      <c r="X4235" s="70">
        <f t="shared" si="621"/>
        <v>0</v>
      </c>
      <c r="Y4235" s="70">
        <f t="shared" si="622"/>
        <v>0</v>
      </c>
    </row>
    <row r="4236" spans="1:25" s="8" customFormat="1" x14ac:dyDescent="0.25">
      <c r="A4236" s="70">
        <f t="shared" si="623"/>
        <v>2425.15</v>
      </c>
      <c r="B4236" s="70">
        <f t="shared" si="606"/>
        <v>53.59207195839933</v>
      </c>
      <c r="C4236" s="70">
        <f t="shared" si="610"/>
        <v>38.860463514353839</v>
      </c>
      <c r="D4236" s="70">
        <f t="shared" si="607"/>
        <v>36.536542416551718</v>
      </c>
      <c r="E4236" s="70">
        <f t="shared" si="608"/>
        <v>38.860463514353839</v>
      </c>
      <c r="G4236" s="70">
        <f t="shared" si="611"/>
        <v>0</v>
      </c>
      <c r="H4236" s="70">
        <f>SUM(G$2085:$G4236)/($A4236-273.15)</f>
        <v>0</v>
      </c>
      <c r="I4236" s="70">
        <f t="shared" si="612"/>
        <v>0</v>
      </c>
      <c r="J4236" s="70">
        <f t="shared" si="613"/>
        <v>0</v>
      </c>
      <c r="K4236" s="70">
        <f t="shared" si="614"/>
        <v>0</v>
      </c>
      <c r="M4236" s="70">
        <f t="shared" si="615"/>
        <v>0</v>
      </c>
      <c r="N4236" s="70">
        <f>SUM($M$2085:M4236)/($A4236-273.15)</f>
        <v>0</v>
      </c>
      <c r="O4236" s="70">
        <f t="shared" si="616"/>
        <v>0</v>
      </c>
      <c r="P4236" s="70">
        <f t="shared" si="617"/>
        <v>0</v>
      </c>
      <c r="Q4236" s="70">
        <f t="shared" si="618"/>
        <v>0</v>
      </c>
      <c r="S4236" s="8" t="e">
        <f t="shared" si="619"/>
        <v>#DIV/0!</v>
      </c>
      <c r="U4236" s="8">
        <f t="shared" si="609"/>
        <v>36.661447768561658</v>
      </c>
      <c r="V4236" s="8">
        <f t="shared" si="620"/>
        <v>0</v>
      </c>
      <c r="W4236" s="70">
        <f>SUM($V$2085:V4236)/($A4236-273.15)</f>
        <v>0</v>
      </c>
      <c r="X4236" s="70">
        <f t="shared" si="621"/>
        <v>0</v>
      </c>
      <c r="Y4236" s="70">
        <f t="shared" si="622"/>
        <v>0</v>
      </c>
    </row>
    <row r="4237" spans="1:25" s="8" customFormat="1" x14ac:dyDescent="0.25">
      <c r="A4237" s="70">
        <f t="shared" si="623"/>
        <v>2426.15</v>
      </c>
      <c r="B4237" s="70">
        <f t="shared" si="606"/>
        <v>53.596413965334293</v>
      </c>
      <c r="C4237" s="70">
        <f t="shared" si="610"/>
        <v>38.862825814345193</v>
      </c>
      <c r="D4237" s="70">
        <f t="shared" si="607"/>
        <v>36.537569200446292</v>
      </c>
      <c r="E4237" s="70">
        <f t="shared" si="608"/>
        <v>38.862825814345193</v>
      </c>
      <c r="G4237" s="70">
        <f t="shared" si="611"/>
        <v>0</v>
      </c>
      <c r="H4237" s="70">
        <f>SUM(G$2085:$G4237)/($A4237-273.15)</f>
        <v>0</v>
      </c>
      <c r="I4237" s="70">
        <f t="shared" si="612"/>
        <v>0</v>
      </c>
      <c r="J4237" s="70">
        <f t="shared" si="613"/>
        <v>0</v>
      </c>
      <c r="K4237" s="70">
        <f t="shared" si="614"/>
        <v>0</v>
      </c>
      <c r="M4237" s="70">
        <f t="shared" si="615"/>
        <v>0</v>
      </c>
      <c r="N4237" s="70">
        <f>SUM($M$2085:M4237)/($A4237-273.15)</f>
        <v>0</v>
      </c>
      <c r="O4237" s="70">
        <f t="shared" si="616"/>
        <v>0</v>
      </c>
      <c r="P4237" s="70">
        <f t="shared" si="617"/>
        <v>0</v>
      </c>
      <c r="Q4237" s="70">
        <f t="shared" si="618"/>
        <v>0</v>
      </c>
      <c r="S4237" s="8" t="e">
        <f t="shared" si="619"/>
        <v>#DIV/0!</v>
      </c>
      <c r="U4237" s="8">
        <f t="shared" si="609"/>
        <v>36.662636091788464</v>
      </c>
      <c r="V4237" s="8">
        <f t="shared" si="620"/>
        <v>0</v>
      </c>
      <c r="W4237" s="70">
        <f>SUM($V$2085:V4237)/($A4237-273.15)</f>
        <v>0</v>
      </c>
      <c r="X4237" s="70">
        <f t="shared" si="621"/>
        <v>0</v>
      </c>
      <c r="Y4237" s="70">
        <f t="shared" si="622"/>
        <v>0</v>
      </c>
    </row>
    <row r="4238" spans="1:25" s="8" customFormat="1" x14ac:dyDescent="0.25">
      <c r="A4238" s="70">
        <f t="shared" si="623"/>
        <v>2427.15</v>
      </c>
      <c r="B4238" s="70">
        <f t="shared" si="606"/>
        <v>53.600752491670164</v>
      </c>
      <c r="C4238" s="70">
        <f t="shared" si="610"/>
        <v>38.865187294843636</v>
      </c>
      <c r="D4238" s="70">
        <f t="shared" si="607"/>
        <v>36.538595035542002</v>
      </c>
      <c r="E4238" s="70">
        <f t="shared" si="608"/>
        <v>38.865187294843636</v>
      </c>
      <c r="G4238" s="70">
        <f t="shared" si="611"/>
        <v>0</v>
      </c>
      <c r="H4238" s="70">
        <f>SUM(G$2085:$G4238)/($A4238-273.15)</f>
        <v>0</v>
      </c>
      <c r="I4238" s="70">
        <f t="shared" si="612"/>
        <v>0</v>
      </c>
      <c r="J4238" s="70">
        <f t="shared" si="613"/>
        <v>0</v>
      </c>
      <c r="K4238" s="70">
        <f t="shared" si="614"/>
        <v>0</v>
      </c>
      <c r="M4238" s="70">
        <f t="shared" si="615"/>
        <v>0</v>
      </c>
      <c r="N4238" s="70">
        <f>SUM($M$2085:M4238)/($A4238-273.15)</f>
        <v>0</v>
      </c>
      <c r="O4238" s="70">
        <f t="shared" si="616"/>
        <v>0</v>
      </c>
      <c r="P4238" s="70">
        <f t="shared" si="617"/>
        <v>0</v>
      </c>
      <c r="Q4238" s="70">
        <f t="shared" si="618"/>
        <v>0</v>
      </c>
      <c r="S4238" s="8" t="e">
        <f t="shared" si="619"/>
        <v>#DIV/0!</v>
      </c>
      <c r="U4238" s="8">
        <f t="shared" si="609"/>
        <v>36.663823633640675</v>
      </c>
      <c r="V4238" s="8">
        <f t="shared" si="620"/>
        <v>0</v>
      </c>
      <c r="W4238" s="70">
        <f>SUM($V$2085:V4238)/($A4238-273.15)</f>
        <v>0</v>
      </c>
      <c r="X4238" s="70">
        <f t="shared" si="621"/>
        <v>0</v>
      </c>
      <c r="Y4238" s="70">
        <f t="shared" si="622"/>
        <v>0</v>
      </c>
    </row>
    <row r="4239" spans="1:25" s="8" customFormat="1" x14ac:dyDescent="0.25">
      <c r="A4239" s="70">
        <f t="shared" si="623"/>
        <v>2428.15</v>
      </c>
      <c r="B4239" s="70">
        <f t="shared" si="606"/>
        <v>53.605087542546606</v>
      </c>
      <c r="C4239" s="70">
        <f t="shared" si="610"/>
        <v>38.867547955930675</v>
      </c>
      <c r="D4239" s="70">
        <f t="shared" si="607"/>
        <v>36.539619923401531</v>
      </c>
      <c r="E4239" s="70">
        <f t="shared" si="608"/>
        <v>38.867547955930675</v>
      </c>
      <c r="G4239" s="70">
        <f t="shared" si="611"/>
        <v>0</v>
      </c>
      <c r="H4239" s="70">
        <f>SUM(G$2085:$G4239)/($A4239-273.15)</f>
        <v>0</v>
      </c>
      <c r="I4239" s="70">
        <f t="shared" si="612"/>
        <v>0</v>
      </c>
      <c r="J4239" s="70">
        <f t="shared" si="613"/>
        <v>0</v>
      </c>
      <c r="K4239" s="70">
        <f t="shared" si="614"/>
        <v>0</v>
      </c>
      <c r="M4239" s="70">
        <f t="shared" si="615"/>
        <v>0</v>
      </c>
      <c r="N4239" s="70">
        <f>SUM($M$2085:M4239)/($A4239-273.15)</f>
        <v>0</v>
      </c>
      <c r="O4239" s="70">
        <f t="shared" si="616"/>
        <v>0</v>
      </c>
      <c r="P4239" s="70">
        <f t="shared" si="617"/>
        <v>0</v>
      </c>
      <c r="Q4239" s="70">
        <f t="shared" si="618"/>
        <v>0</v>
      </c>
      <c r="S4239" s="8" t="e">
        <f t="shared" si="619"/>
        <v>#DIV/0!</v>
      </c>
      <c r="U4239" s="8">
        <f t="shared" si="609"/>
        <v>36.665010394641001</v>
      </c>
      <c r="V4239" s="8">
        <f t="shared" si="620"/>
        <v>0</v>
      </c>
      <c r="W4239" s="70">
        <f>SUM($V$2085:V4239)/($A4239-273.15)</f>
        <v>0</v>
      </c>
      <c r="X4239" s="70">
        <f t="shared" si="621"/>
        <v>0</v>
      </c>
      <c r="Y4239" s="70">
        <f t="shared" si="622"/>
        <v>0</v>
      </c>
    </row>
    <row r="4240" spans="1:25" s="8" customFormat="1" x14ac:dyDescent="0.25">
      <c r="A4240" s="70">
        <f t="shared" si="623"/>
        <v>2429.15</v>
      </c>
      <c r="B4240" s="70">
        <f t="shared" ref="B4240:B4268" si="624">51.191+(2.69/1000)*$A4240-(180.201*100000)/$A4240/$A4240-(0.18*0.000001)*$A4240*$A4240</f>
        <v>53.609419123092657</v>
      </c>
      <c r="C4240" s="70">
        <f t="shared" si="610"/>
        <v>38.869907797687674</v>
      </c>
      <c r="D4240" s="70">
        <f t="shared" ref="D4240:D4268" si="625">36.84+(0.259/1000)*$A4240-(54.789*100000)/$A4240/$A4240-(0*0.000001)*$A4240*$A4240</f>
        <v>36.540643865584336</v>
      </c>
      <c r="E4240" s="70">
        <f t="shared" ref="E4240:E4268" si="626">31.012+(4.19/1000)*$A4240-(2.858*100000)/$A4240/$A4240-(0.385*0.000001)*$A4240*$A4240</f>
        <v>38.869907797687674</v>
      </c>
      <c r="G4240" s="70">
        <f t="shared" si="611"/>
        <v>0</v>
      </c>
      <c r="H4240" s="70">
        <f>SUM(G$2085:$G4240)/($A4240-273.15)</f>
        <v>0</v>
      </c>
      <c r="I4240" s="70">
        <f t="shared" si="612"/>
        <v>0</v>
      </c>
      <c r="J4240" s="70">
        <f t="shared" si="613"/>
        <v>0</v>
      </c>
      <c r="K4240" s="70">
        <f t="shared" si="614"/>
        <v>0</v>
      </c>
      <c r="M4240" s="70">
        <f t="shared" si="615"/>
        <v>0</v>
      </c>
      <c r="N4240" s="70">
        <f>SUM($M$2085:M4240)/($A4240-273.15)</f>
        <v>0</v>
      </c>
      <c r="O4240" s="70">
        <f t="shared" si="616"/>
        <v>0</v>
      </c>
      <c r="P4240" s="70">
        <f t="shared" si="617"/>
        <v>0</v>
      </c>
      <c r="Q4240" s="70">
        <f t="shared" si="618"/>
        <v>0</v>
      </c>
      <c r="S4240" s="8" t="e">
        <f t="shared" si="619"/>
        <v>#DIV/0!</v>
      </c>
      <c r="U4240" s="8">
        <f t="shared" si="609"/>
        <v>36.666196375311102</v>
      </c>
      <c r="V4240" s="8">
        <f t="shared" si="620"/>
        <v>0</v>
      </c>
      <c r="W4240" s="70">
        <f>SUM($V$2085:V4240)/($A4240-273.15)</f>
        <v>0</v>
      </c>
      <c r="X4240" s="70">
        <f t="shared" si="621"/>
        <v>0</v>
      </c>
      <c r="Y4240" s="70">
        <f t="shared" si="622"/>
        <v>0</v>
      </c>
    </row>
    <row r="4241" spans="1:25" s="8" customFormat="1" x14ac:dyDescent="0.25">
      <c r="A4241" s="70">
        <f t="shared" si="623"/>
        <v>2430.15</v>
      </c>
      <c r="B4241" s="70">
        <f t="shared" si="624"/>
        <v>53.613747238426853</v>
      </c>
      <c r="C4241" s="70">
        <f t="shared" si="610"/>
        <v>38.87226682019579</v>
      </c>
      <c r="D4241" s="70">
        <f t="shared" si="625"/>
        <v>36.541666863646675</v>
      </c>
      <c r="E4241" s="70">
        <f t="shared" si="626"/>
        <v>38.87226682019579</v>
      </c>
      <c r="G4241" s="70">
        <f t="shared" si="611"/>
        <v>0</v>
      </c>
      <c r="H4241" s="70">
        <f>SUM(G$2085:$G4241)/($A4241-273.15)</f>
        <v>0</v>
      </c>
      <c r="I4241" s="70">
        <f t="shared" si="612"/>
        <v>0</v>
      </c>
      <c r="J4241" s="70">
        <f t="shared" si="613"/>
        <v>0</v>
      </c>
      <c r="K4241" s="70">
        <f t="shared" si="614"/>
        <v>0</v>
      </c>
      <c r="M4241" s="70">
        <f t="shared" si="615"/>
        <v>0</v>
      </c>
      <c r="N4241" s="70">
        <f>SUM($M$2085:M4241)/($A4241-273.15)</f>
        <v>0</v>
      </c>
      <c r="O4241" s="70">
        <f t="shared" si="616"/>
        <v>0</v>
      </c>
      <c r="P4241" s="70">
        <f t="shared" si="617"/>
        <v>0</v>
      </c>
      <c r="Q4241" s="70">
        <f t="shared" si="618"/>
        <v>0</v>
      </c>
      <c r="S4241" s="8" t="e">
        <f t="shared" si="619"/>
        <v>#DIV/0!</v>
      </c>
      <c r="U4241" s="8">
        <f t="shared" si="609"/>
        <v>36.667381576171529</v>
      </c>
      <c r="V4241" s="8">
        <f t="shared" si="620"/>
        <v>0</v>
      </c>
      <c r="W4241" s="70">
        <f>SUM($V$2085:V4241)/($A4241-273.15)</f>
        <v>0</v>
      </c>
      <c r="X4241" s="70">
        <f t="shared" si="621"/>
        <v>0</v>
      </c>
      <c r="Y4241" s="70">
        <f t="shared" si="622"/>
        <v>0</v>
      </c>
    </row>
    <row r="4242" spans="1:25" s="8" customFormat="1" x14ac:dyDescent="0.25">
      <c r="A4242" s="70">
        <f t="shared" si="623"/>
        <v>2431.15</v>
      </c>
      <c r="B4242" s="70">
        <f t="shared" si="624"/>
        <v>53.618071893657181</v>
      </c>
      <c r="C4242" s="70">
        <f t="shared" si="610"/>
        <v>38.874625023536062</v>
      </c>
      <c r="D4242" s="70">
        <f t="shared" si="625"/>
        <v>36.542688919141597</v>
      </c>
      <c r="E4242" s="70">
        <f t="shared" si="626"/>
        <v>38.874625023536062</v>
      </c>
      <c r="G4242" s="70">
        <f t="shared" si="611"/>
        <v>0</v>
      </c>
      <c r="H4242" s="70">
        <f>SUM(G$2085:$G4242)/($A4242-273.15)</f>
        <v>0</v>
      </c>
      <c r="I4242" s="70">
        <f t="shared" si="612"/>
        <v>0</v>
      </c>
      <c r="J4242" s="70">
        <f t="shared" si="613"/>
        <v>0</v>
      </c>
      <c r="K4242" s="70">
        <f t="shared" si="614"/>
        <v>0</v>
      </c>
      <c r="M4242" s="70">
        <f t="shared" si="615"/>
        <v>0</v>
      </c>
      <c r="N4242" s="70">
        <f>SUM($M$2085:M4242)/($A4242-273.15)</f>
        <v>0</v>
      </c>
      <c r="O4242" s="70">
        <f t="shared" si="616"/>
        <v>0</v>
      </c>
      <c r="P4242" s="70">
        <f t="shared" si="617"/>
        <v>0</v>
      </c>
      <c r="Q4242" s="70">
        <f t="shared" si="618"/>
        <v>0</v>
      </c>
      <c r="S4242" s="8" t="e">
        <f t="shared" si="619"/>
        <v>#DIV/0!</v>
      </c>
      <c r="U4242" s="8">
        <f t="shared" si="609"/>
        <v>36.668565997741787</v>
      </c>
      <c r="V4242" s="8">
        <f t="shared" si="620"/>
        <v>0</v>
      </c>
      <c r="W4242" s="70">
        <f>SUM($V$2085:V4242)/($A4242-273.15)</f>
        <v>0</v>
      </c>
      <c r="X4242" s="70">
        <f t="shared" si="621"/>
        <v>0</v>
      </c>
      <c r="Y4242" s="70">
        <f t="shared" si="622"/>
        <v>0</v>
      </c>
    </row>
    <row r="4243" spans="1:25" s="8" customFormat="1" x14ac:dyDescent="0.25">
      <c r="A4243" s="70">
        <f t="shared" si="623"/>
        <v>2432.15</v>
      </c>
      <c r="B4243" s="70">
        <f t="shared" si="624"/>
        <v>53.622393093881129</v>
      </c>
      <c r="C4243" s="70">
        <f t="shared" si="610"/>
        <v>38.87698240778932</v>
      </c>
      <c r="D4243" s="70">
        <f t="shared" si="625"/>
        <v>36.543710033618957</v>
      </c>
      <c r="E4243" s="70">
        <f t="shared" si="626"/>
        <v>38.87698240778932</v>
      </c>
      <c r="G4243" s="70">
        <f t="shared" si="611"/>
        <v>0</v>
      </c>
      <c r="H4243" s="70">
        <f>SUM(G$2085:$G4243)/($A4243-273.15)</f>
        <v>0</v>
      </c>
      <c r="I4243" s="70">
        <f t="shared" si="612"/>
        <v>0</v>
      </c>
      <c r="J4243" s="70">
        <f t="shared" si="613"/>
        <v>0</v>
      </c>
      <c r="K4243" s="70">
        <f t="shared" si="614"/>
        <v>0</v>
      </c>
      <c r="M4243" s="70">
        <f t="shared" si="615"/>
        <v>0</v>
      </c>
      <c r="N4243" s="70">
        <f>SUM($M$2085:M4243)/($A4243-273.15)</f>
        <v>0</v>
      </c>
      <c r="O4243" s="70">
        <f t="shared" si="616"/>
        <v>0</v>
      </c>
      <c r="P4243" s="70">
        <f t="shared" si="617"/>
        <v>0</v>
      </c>
      <c r="Q4243" s="70">
        <f t="shared" si="618"/>
        <v>0</v>
      </c>
      <c r="S4243" s="8" t="e">
        <f t="shared" si="619"/>
        <v>#DIV/0!</v>
      </c>
      <c r="U4243" s="8">
        <f t="shared" si="609"/>
        <v>36.66974964054031</v>
      </c>
      <c r="V4243" s="8">
        <f t="shared" si="620"/>
        <v>0</v>
      </c>
      <c r="W4243" s="70">
        <f>SUM($V$2085:V4243)/($A4243-273.15)</f>
        <v>0</v>
      </c>
      <c r="X4243" s="70">
        <f t="shared" si="621"/>
        <v>0</v>
      </c>
      <c r="Y4243" s="70">
        <f t="shared" si="622"/>
        <v>0</v>
      </c>
    </row>
    <row r="4244" spans="1:25" s="8" customFormat="1" x14ac:dyDescent="0.25">
      <c r="A4244" s="70">
        <f t="shared" si="623"/>
        <v>2433.15</v>
      </c>
      <c r="B4244" s="70">
        <f t="shared" si="624"/>
        <v>53.626710844185709</v>
      </c>
      <c r="C4244" s="70">
        <f t="shared" si="610"/>
        <v>38.879338973036255</v>
      </c>
      <c r="D4244" s="70">
        <f t="shared" si="625"/>
        <v>36.544730208625445</v>
      </c>
      <c r="E4244" s="70">
        <f t="shared" si="626"/>
        <v>38.879338973036255</v>
      </c>
      <c r="G4244" s="70">
        <f t="shared" si="611"/>
        <v>0</v>
      </c>
      <c r="H4244" s="70">
        <f>SUM(G$2085:$G4244)/($A4244-273.15)</f>
        <v>0</v>
      </c>
      <c r="I4244" s="70">
        <f t="shared" si="612"/>
        <v>0</v>
      </c>
      <c r="J4244" s="70">
        <f t="shared" si="613"/>
        <v>0</v>
      </c>
      <c r="K4244" s="70">
        <f t="shared" si="614"/>
        <v>0</v>
      </c>
      <c r="M4244" s="70">
        <f t="shared" si="615"/>
        <v>0</v>
      </c>
      <c r="N4244" s="70">
        <f>SUM($M$2085:M4244)/($A4244-273.15)</f>
        <v>0</v>
      </c>
      <c r="O4244" s="70">
        <f t="shared" si="616"/>
        <v>0</v>
      </c>
      <c r="P4244" s="70">
        <f t="shared" si="617"/>
        <v>0</v>
      </c>
      <c r="Q4244" s="70">
        <f t="shared" si="618"/>
        <v>0</v>
      </c>
      <c r="S4244" s="8" t="e">
        <f t="shared" si="619"/>
        <v>#DIV/0!</v>
      </c>
      <c r="U4244" s="8">
        <f t="shared" si="609"/>
        <v>36.670932505084458</v>
      </c>
      <c r="V4244" s="8">
        <f t="shared" si="620"/>
        <v>0</v>
      </c>
      <c r="W4244" s="70">
        <f>SUM($V$2085:V4244)/($A4244-273.15)</f>
        <v>0</v>
      </c>
      <c r="X4244" s="70">
        <f t="shared" si="621"/>
        <v>0</v>
      </c>
      <c r="Y4244" s="70">
        <f t="shared" si="622"/>
        <v>0</v>
      </c>
    </row>
    <row r="4245" spans="1:25" s="8" customFormat="1" x14ac:dyDescent="0.25">
      <c r="A4245" s="70">
        <f t="shared" si="623"/>
        <v>2434.15</v>
      </c>
      <c r="B4245" s="70">
        <f t="shared" si="624"/>
        <v>53.631025149647513</v>
      </c>
      <c r="C4245" s="70">
        <f t="shared" si="610"/>
        <v>38.88169471935737</v>
      </c>
      <c r="D4245" s="70">
        <f t="shared" si="625"/>
        <v>36.545749445704566</v>
      </c>
      <c r="E4245" s="70">
        <f t="shared" si="626"/>
        <v>38.88169471935737</v>
      </c>
      <c r="G4245" s="70">
        <f t="shared" si="611"/>
        <v>0</v>
      </c>
      <c r="H4245" s="70">
        <f>SUM(G$2085:$G4245)/($A4245-273.15)</f>
        <v>0</v>
      </c>
      <c r="I4245" s="70">
        <f t="shared" si="612"/>
        <v>0</v>
      </c>
      <c r="J4245" s="70">
        <f t="shared" si="613"/>
        <v>0</v>
      </c>
      <c r="K4245" s="70">
        <f t="shared" si="614"/>
        <v>0</v>
      </c>
      <c r="M4245" s="70">
        <f t="shared" si="615"/>
        <v>0</v>
      </c>
      <c r="N4245" s="70">
        <f>SUM($M$2085:M4245)/($A4245-273.15)</f>
        <v>0</v>
      </c>
      <c r="O4245" s="70">
        <f t="shared" si="616"/>
        <v>0</v>
      </c>
      <c r="P4245" s="70">
        <f t="shared" si="617"/>
        <v>0</v>
      </c>
      <c r="Q4245" s="70">
        <f t="shared" si="618"/>
        <v>0</v>
      </c>
      <c r="S4245" s="8" t="e">
        <f t="shared" si="619"/>
        <v>#DIV/0!</v>
      </c>
      <c r="U4245" s="8">
        <f t="shared" si="609"/>
        <v>36.672114591890541</v>
      </c>
      <c r="V4245" s="8">
        <f t="shared" si="620"/>
        <v>0</v>
      </c>
      <c r="W4245" s="70">
        <f>SUM($V$2085:V4245)/($A4245-273.15)</f>
        <v>0</v>
      </c>
      <c r="X4245" s="70">
        <f t="shared" si="621"/>
        <v>0</v>
      </c>
      <c r="Y4245" s="70">
        <f t="shared" si="622"/>
        <v>0</v>
      </c>
    </row>
    <row r="4246" spans="1:25" s="8" customFormat="1" x14ac:dyDescent="0.25">
      <c r="A4246" s="70">
        <f t="shared" si="623"/>
        <v>2435.15</v>
      </c>
      <c r="B4246" s="70">
        <f t="shared" si="624"/>
        <v>53.635336015332676</v>
      </c>
      <c r="C4246" s="70">
        <f t="shared" si="610"/>
        <v>38.88404964683302</v>
      </c>
      <c r="D4246" s="70">
        <f t="shared" si="625"/>
        <v>36.546767746396625</v>
      </c>
      <c r="E4246" s="70">
        <f t="shared" si="626"/>
        <v>38.88404964683302</v>
      </c>
      <c r="G4246" s="70">
        <f t="shared" si="611"/>
        <v>0</v>
      </c>
      <c r="H4246" s="70">
        <f>SUM(G$2085:$G4246)/($A4246-273.15)</f>
        <v>0</v>
      </c>
      <c r="I4246" s="70">
        <f t="shared" si="612"/>
        <v>0</v>
      </c>
      <c r="J4246" s="70">
        <f t="shared" si="613"/>
        <v>0</v>
      </c>
      <c r="K4246" s="70">
        <f t="shared" si="614"/>
        <v>0</v>
      </c>
      <c r="M4246" s="70">
        <f t="shared" si="615"/>
        <v>0</v>
      </c>
      <c r="N4246" s="70">
        <f>SUM($M$2085:M4246)/($A4246-273.15)</f>
        <v>0</v>
      </c>
      <c r="O4246" s="70">
        <f t="shared" si="616"/>
        <v>0</v>
      </c>
      <c r="P4246" s="70">
        <f t="shared" si="617"/>
        <v>0</v>
      </c>
      <c r="Q4246" s="70">
        <f t="shared" si="618"/>
        <v>0</v>
      </c>
      <c r="S4246" s="8" t="e">
        <f t="shared" si="619"/>
        <v>#DIV/0!</v>
      </c>
      <c r="U4246" s="8">
        <f t="shared" si="609"/>
        <v>36.6732959014738</v>
      </c>
      <c r="V4246" s="8">
        <f t="shared" si="620"/>
        <v>0</v>
      </c>
      <c r="W4246" s="70">
        <f>SUM($V$2085:V4246)/($A4246-273.15)</f>
        <v>0</v>
      </c>
      <c r="X4246" s="70">
        <f t="shared" si="621"/>
        <v>0</v>
      </c>
      <c r="Y4246" s="70">
        <f t="shared" si="622"/>
        <v>0</v>
      </c>
    </row>
    <row r="4247" spans="1:25" s="8" customFormat="1" x14ac:dyDescent="0.25">
      <c r="A4247" s="70">
        <f t="shared" si="623"/>
        <v>2436.15</v>
      </c>
      <c r="B4247" s="70">
        <f t="shared" si="624"/>
        <v>53.639643446296958</v>
      </c>
      <c r="C4247" s="70">
        <f t="shared" si="610"/>
        <v>38.886403755543391</v>
      </c>
      <c r="D4247" s="70">
        <f t="shared" si="625"/>
        <v>36.547785112238813</v>
      </c>
      <c r="E4247" s="70">
        <f t="shared" si="626"/>
        <v>38.886403755543391</v>
      </c>
      <c r="G4247" s="70">
        <f t="shared" si="611"/>
        <v>0</v>
      </c>
      <c r="H4247" s="70">
        <f>SUM(G$2085:$G4247)/($A4247-273.15)</f>
        <v>0</v>
      </c>
      <c r="I4247" s="70">
        <f t="shared" si="612"/>
        <v>0</v>
      </c>
      <c r="J4247" s="70">
        <f t="shared" si="613"/>
        <v>0</v>
      </c>
      <c r="K4247" s="70">
        <f t="shared" si="614"/>
        <v>0</v>
      </c>
      <c r="M4247" s="70">
        <f t="shared" si="615"/>
        <v>0</v>
      </c>
      <c r="N4247" s="70">
        <f>SUM($M$2085:M4247)/($A4247-273.15)</f>
        <v>0</v>
      </c>
      <c r="O4247" s="70">
        <f t="shared" si="616"/>
        <v>0</v>
      </c>
      <c r="P4247" s="70">
        <f t="shared" si="617"/>
        <v>0</v>
      </c>
      <c r="Q4247" s="70">
        <f t="shared" si="618"/>
        <v>0</v>
      </c>
      <c r="S4247" s="8" t="e">
        <f t="shared" si="619"/>
        <v>#DIV/0!</v>
      </c>
      <c r="U4247" s="8">
        <f t="shared" si="609"/>
        <v>36.674476434348414</v>
      </c>
      <c r="V4247" s="8">
        <f t="shared" si="620"/>
        <v>0</v>
      </c>
      <c r="W4247" s="70">
        <f>SUM($V$2085:V4247)/($A4247-273.15)</f>
        <v>0</v>
      </c>
      <c r="X4247" s="70">
        <f t="shared" si="621"/>
        <v>0</v>
      </c>
      <c r="Y4247" s="70">
        <f t="shared" si="622"/>
        <v>0</v>
      </c>
    </row>
    <row r="4248" spans="1:25" s="8" customFormat="1" x14ac:dyDescent="0.25">
      <c r="A4248" s="70">
        <f t="shared" si="623"/>
        <v>2437.15</v>
      </c>
      <c r="B4248" s="70">
        <f t="shared" si="624"/>
        <v>53.643947447585745</v>
      </c>
      <c r="C4248" s="70">
        <f t="shared" si="610"/>
        <v>38.888757045568504</v>
      </c>
      <c r="D4248" s="70">
        <f t="shared" si="625"/>
        <v>36.548801544765141</v>
      </c>
      <c r="E4248" s="70">
        <f t="shared" si="626"/>
        <v>38.888757045568504</v>
      </c>
      <c r="G4248" s="70">
        <f t="shared" si="611"/>
        <v>0</v>
      </c>
      <c r="H4248" s="70">
        <f>SUM(G$2085:$G4248)/($A4248-273.15)</f>
        <v>0</v>
      </c>
      <c r="I4248" s="70">
        <f t="shared" si="612"/>
        <v>0</v>
      </c>
      <c r="J4248" s="70">
        <f t="shared" si="613"/>
        <v>0</v>
      </c>
      <c r="K4248" s="70">
        <f t="shared" si="614"/>
        <v>0</v>
      </c>
      <c r="M4248" s="70">
        <f t="shared" si="615"/>
        <v>0</v>
      </c>
      <c r="N4248" s="70">
        <f>SUM($M$2085:M4248)/($A4248-273.15)</f>
        <v>0</v>
      </c>
      <c r="O4248" s="70">
        <f t="shared" si="616"/>
        <v>0</v>
      </c>
      <c r="P4248" s="70">
        <f t="shared" si="617"/>
        <v>0</v>
      </c>
      <c r="Q4248" s="70">
        <f t="shared" si="618"/>
        <v>0</v>
      </c>
      <c r="S4248" s="8" t="e">
        <f t="shared" si="619"/>
        <v>#DIV/0!</v>
      </c>
      <c r="U4248" s="8">
        <f t="shared" si="609"/>
        <v>36.675656191027528</v>
      </c>
      <c r="V4248" s="8">
        <f t="shared" si="620"/>
        <v>0</v>
      </c>
      <c r="W4248" s="70">
        <f>SUM($V$2085:V4248)/($A4248-273.15)</f>
        <v>0</v>
      </c>
      <c r="X4248" s="70">
        <f t="shared" si="621"/>
        <v>0</v>
      </c>
      <c r="Y4248" s="70">
        <f t="shared" si="622"/>
        <v>0</v>
      </c>
    </row>
    <row r="4249" spans="1:25" s="8" customFormat="1" x14ac:dyDescent="0.25">
      <c r="A4249" s="70">
        <f t="shared" si="623"/>
        <v>2438.15</v>
      </c>
      <c r="B4249" s="70">
        <f t="shared" si="624"/>
        <v>53.648248024234078</v>
      </c>
      <c r="C4249" s="70">
        <f t="shared" si="610"/>
        <v>38.891109516988209</v>
      </c>
      <c r="D4249" s="70">
        <f t="shared" si="625"/>
        <v>36.549817045506487</v>
      </c>
      <c r="E4249" s="70">
        <f t="shared" si="626"/>
        <v>38.891109516988209</v>
      </c>
      <c r="G4249" s="70">
        <f t="shared" si="611"/>
        <v>0</v>
      </c>
      <c r="H4249" s="70">
        <f>SUM(G$2085:$G4249)/($A4249-273.15)</f>
        <v>0</v>
      </c>
      <c r="I4249" s="70">
        <f t="shared" si="612"/>
        <v>0</v>
      </c>
      <c r="J4249" s="70">
        <f t="shared" si="613"/>
        <v>0</v>
      </c>
      <c r="K4249" s="70">
        <f t="shared" si="614"/>
        <v>0</v>
      </c>
      <c r="M4249" s="70">
        <f t="shared" si="615"/>
        <v>0</v>
      </c>
      <c r="N4249" s="70">
        <f>SUM($M$2085:M4249)/($A4249-273.15)</f>
        <v>0</v>
      </c>
      <c r="O4249" s="70">
        <f t="shared" si="616"/>
        <v>0</v>
      </c>
      <c r="P4249" s="70">
        <f t="shared" si="617"/>
        <v>0</v>
      </c>
      <c r="Q4249" s="70">
        <f t="shared" si="618"/>
        <v>0</v>
      </c>
      <c r="S4249" s="8" t="e">
        <f t="shared" si="619"/>
        <v>#DIV/0!</v>
      </c>
      <c r="U4249" s="8">
        <f t="shared" si="609"/>
        <v>36.67683517202321</v>
      </c>
      <c r="V4249" s="8">
        <f t="shared" si="620"/>
        <v>0</v>
      </c>
      <c r="W4249" s="70">
        <f>SUM($V$2085:V4249)/($A4249-273.15)</f>
        <v>0</v>
      </c>
      <c r="X4249" s="70">
        <f t="shared" si="621"/>
        <v>0</v>
      </c>
      <c r="Y4249" s="70">
        <f t="shared" si="622"/>
        <v>0</v>
      </c>
    </row>
    <row r="4250" spans="1:25" s="8" customFormat="1" x14ac:dyDescent="0.25">
      <c r="A4250" s="70">
        <f t="shared" si="623"/>
        <v>2439.15</v>
      </c>
      <c r="B4250" s="70">
        <f t="shared" si="624"/>
        <v>53.652545181266667</v>
      </c>
      <c r="C4250" s="70">
        <f t="shared" si="610"/>
        <v>38.893461169882201</v>
      </c>
      <c r="D4250" s="70">
        <f t="shared" si="625"/>
        <v>36.550831615990589</v>
      </c>
      <c r="E4250" s="70">
        <f t="shared" si="626"/>
        <v>38.893461169882201</v>
      </c>
      <c r="G4250" s="70">
        <f t="shared" si="611"/>
        <v>0</v>
      </c>
      <c r="H4250" s="70">
        <f>SUM(G$2085:$G4250)/($A4250-273.15)</f>
        <v>0</v>
      </c>
      <c r="I4250" s="70">
        <f t="shared" si="612"/>
        <v>0</v>
      </c>
      <c r="J4250" s="70">
        <f t="shared" si="613"/>
        <v>0</v>
      </c>
      <c r="K4250" s="70">
        <f t="shared" si="614"/>
        <v>0</v>
      </c>
      <c r="M4250" s="70">
        <f t="shared" si="615"/>
        <v>0</v>
      </c>
      <c r="N4250" s="70">
        <f>SUM($M$2085:M4250)/($A4250-273.15)</f>
        <v>0</v>
      </c>
      <c r="O4250" s="70">
        <f t="shared" si="616"/>
        <v>0</v>
      </c>
      <c r="P4250" s="70">
        <f t="shared" si="617"/>
        <v>0</v>
      </c>
      <c r="Q4250" s="70">
        <f t="shared" si="618"/>
        <v>0</v>
      </c>
      <c r="S4250" s="8" t="e">
        <f t="shared" si="619"/>
        <v>#DIV/0!</v>
      </c>
      <c r="U4250" s="8">
        <f t="shared" si="609"/>
        <v>36.678013377846483</v>
      </c>
      <c r="V4250" s="8">
        <f t="shared" si="620"/>
        <v>0</v>
      </c>
      <c r="W4250" s="70">
        <f>SUM($V$2085:V4250)/($A4250-273.15)</f>
        <v>0</v>
      </c>
      <c r="X4250" s="70">
        <f t="shared" si="621"/>
        <v>0</v>
      </c>
      <c r="Y4250" s="70">
        <f t="shared" si="622"/>
        <v>0</v>
      </c>
    </row>
    <row r="4251" spans="1:25" s="8" customFormat="1" x14ac:dyDescent="0.25">
      <c r="A4251" s="70">
        <f t="shared" si="623"/>
        <v>2440.15</v>
      </c>
      <c r="B4251" s="70">
        <f t="shared" si="624"/>
        <v>53.656838923697954</v>
      </c>
      <c r="C4251" s="70">
        <f t="shared" si="610"/>
        <v>38.895812004330011</v>
      </c>
      <c r="D4251" s="70">
        <f t="shared" si="625"/>
        <v>36.551845257742045</v>
      </c>
      <c r="E4251" s="70">
        <f t="shared" si="626"/>
        <v>38.895812004330011</v>
      </c>
      <c r="G4251" s="70">
        <f t="shared" si="611"/>
        <v>0</v>
      </c>
      <c r="H4251" s="70">
        <f>SUM(G$2085:$G4251)/($A4251-273.15)</f>
        <v>0</v>
      </c>
      <c r="I4251" s="70">
        <f t="shared" si="612"/>
        <v>0</v>
      </c>
      <c r="J4251" s="70">
        <f t="shared" si="613"/>
        <v>0</v>
      </c>
      <c r="K4251" s="70">
        <f t="shared" si="614"/>
        <v>0</v>
      </c>
      <c r="M4251" s="70">
        <f t="shared" si="615"/>
        <v>0</v>
      </c>
      <c r="N4251" s="70">
        <f>SUM($M$2085:M4251)/($A4251-273.15)</f>
        <v>0</v>
      </c>
      <c r="O4251" s="70">
        <f t="shared" si="616"/>
        <v>0</v>
      </c>
      <c r="P4251" s="70">
        <f t="shared" si="617"/>
        <v>0</v>
      </c>
      <c r="Q4251" s="70">
        <f t="shared" si="618"/>
        <v>0</v>
      </c>
      <c r="S4251" s="8" t="e">
        <f t="shared" si="619"/>
        <v>#DIV/0!</v>
      </c>
      <c r="U4251" s="8">
        <f t="shared" si="609"/>
        <v>36.679190809007352</v>
      </c>
      <c r="V4251" s="8">
        <f t="shared" si="620"/>
        <v>0</v>
      </c>
      <c r="W4251" s="70">
        <f>SUM($V$2085:V4251)/($A4251-273.15)</f>
        <v>0</v>
      </c>
      <c r="X4251" s="70">
        <f t="shared" si="621"/>
        <v>0</v>
      </c>
      <c r="Y4251" s="70">
        <f t="shared" si="622"/>
        <v>0</v>
      </c>
    </row>
    <row r="4252" spans="1:25" s="8" customFormat="1" x14ac:dyDescent="0.25">
      <c r="A4252" s="70">
        <f t="shared" si="623"/>
        <v>2441.15</v>
      </c>
      <c r="B4252" s="70">
        <f t="shared" si="624"/>
        <v>53.661129256532099</v>
      </c>
      <c r="C4252" s="70">
        <f t="shared" si="610"/>
        <v>38.898162020411007</v>
      </c>
      <c r="D4252" s="70">
        <f t="shared" si="625"/>
        <v>36.552857972282339</v>
      </c>
      <c r="E4252" s="70">
        <f t="shared" si="626"/>
        <v>38.898162020411007</v>
      </c>
      <c r="G4252" s="70">
        <f t="shared" si="611"/>
        <v>0</v>
      </c>
      <c r="H4252" s="70">
        <f>SUM(G$2085:$G4252)/($A4252-273.15)</f>
        <v>0</v>
      </c>
      <c r="I4252" s="70">
        <f t="shared" si="612"/>
        <v>0</v>
      </c>
      <c r="J4252" s="70">
        <f t="shared" si="613"/>
        <v>0</v>
      </c>
      <c r="K4252" s="70">
        <f t="shared" si="614"/>
        <v>0</v>
      </c>
      <c r="M4252" s="70">
        <f t="shared" si="615"/>
        <v>0</v>
      </c>
      <c r="N4252" s="70">
        <f>SUM($M$2085:M4252)/($A4252-273.15)</f>
        <v>0</v>
      </c>
      <c r="O4252" s="70">
        <f t="shared" si="616"/>
        <v>0</v>
      </c>
      <c r="P4252" s="70">
        <f t="shared" si="617"/>
        <v>0</v>
      </c>
      <c r="Q4252" s="70">
        <f t="shared" si="618"/>
        <v>0</v>
      </c>
      <c r="S4252" s="8" t="e">
        <f t="shared" si="619"/>
        <v>#DIV/0!</v>
      </c>
      <c r="U4252" s="8">
        <f t="shared" si="609"/>
        <v>36.680367466014737</v>
      </c>
      <c r="V4252" s="8">
        <f t="shared" si="620"/>
        <v>0</v>
      </c>
      <c r="W4252" s="70">
        <f>SUM($V$2085:V4252)/($A4252-273.15)</f>
        <v>0</v>
      </c>
      <c r="X4252" s="70">
        <f t="shared" si="621"/>
        <v>0</v>
      </c>
      <c r="Y4252" s="70">
        <f t="shared" si="622"/>
        <v>0</v>
      </c>
    </row>
    <row r="4253" spans="1:25" s="8" customFormat="1" x14ac:dyDescent="0.25">
      <c r="A4253" s="70">
        <f t="shared" si="623"/>
        <v>2442.15</v>
      </c>
      <c r="B4253" s="70">
        <f t="shared" si="624"/>
        <v>53.665416184763004</v>
      </c>
      <c r="C4253" s="70">
        <f t="shared" si="610"/>
        <v>38.900511218204386</v>
      </c>
      <c r="D4253" s="70">
        <f t="shared" si="625"/>
        <v>36.553869761129839</v>
      </c>
      <c r="E4253" s="70">
        <f t="shared" si="626"/>
        <v>38.900511218204386</v>
      </c>
      <c r="G4253" s="70">
        <f t="shared" si="611"/>
        <v>0</v>
      </c>
      <c r="H4253" s="70">
        <f>SUM(G$2085:$G4253)/($A4253-273.15)</f>
        <v>0</v>
      </c>
      <c r="I4253" s="70">
        <f t="shared" si="612"/>
        <v>0</v>
      </c>
      <c r="J4253" s="70">
        <f t="shared" si="613"/>
        <v>0</v>
      </c>
      <c r="K4253" s="70">
        <f t="shared" si="614"/>
        <v>0</v>
      </c>
      <c r="M4253" s="70">
        <f t="shared" si="615"/>
        <v>0</v>
      </c>
      <c r="N4253" s="70">
        <f>SUM($M$2085:M4253)/($A4253-273.15)</f>
        <v>0</v>
      </c>
      <c r="O4253" s="70">
        <f t="shared" si="616"/>
        <v>0</v>
      </c>
      <c r="P4253" s="70">
        <f t="shared" si="617"/>
        <v>0</v>
      </c>
      <c r="Q4253" s="70">
        <f t="shared" si="618"/>
        <v>0</v>
      </c>
      <c r="S4253" s="8" t="e">
        <f t="shared" si="619"/>
        <v>#DIV/0!</v>
      </c>
      <c r="U4253" s="8">
        <f t="shared" si="609"/>
        <v>36.681543349376525</v>
      </c>
      <c r="V4253" s="8">
        <f t="shared" si="620"/>
        <v>0</v>
      </c>
      <c r="W4253" s="70">
        <f>SUM($V$2085:V4253)/($A4253-273.15)</f>
        <v>0</v>
      </c>
      <c r="X4253" s="70">
        <f t="shared" si="621"/>
        <v>0</v>
      </c>
      <c r="Y4253" s="70">
        <f t="shared" si="622"/>
        <v>0</v>
      </c>
    </row>
    <row r="4254" spans="1:25" s="8" customFormat="1" x14ac:dyDescent="0.25">
      <c r="A4254" s="70">
        <f t="shared" si="623"/>
        <v>2443.15</v>
      </c>
      <c r="B4254" s="70">
        <f t="shared" si="624"/>
        <v>53.669699713374385</v>
      </c>
      <c r="C4254" s="70">
        <f t="shared" si="610"/>
        <v>38.902859597789202</v>
      </c>
      <c r="D4254" s="70">
        <f t="shared" si="625"/>
        <v>36.554880625799818</v>
      </c>
      <c r="E4254" s="70">
        <f t="shared" si="626"/>
        <v>38.902859597789202</v>
      </c>
      <c r="G4254" s="70">
        <f t="shared" si="611"/>
        <v>0</v>
      </c>
      <c r="H4254" s="70">
        <f>SUM(G$2085:$G4254)/($A4254-273.15)</f>
        <v>0</v>
      </c>
      <c r="I4254" s="70">
        <f t="shared" si="612"/>
        <v>0</v>
      </c>
      <c r="J4254" s="70">
        <f t="shared" si="613"/>
        <v>0</v>
      </c>
      <c r="K4254" s="70">
        <f t="shared" si="614"/>
        <v>0</v>
      </c>
      <c r="M4254" s="70">
        <f t="shared" si="615"/>
        <v>0</v>
      </c>
      <c r="N4254" s="70">
        <f>SUM($M$2085:M4254)/($A4254-273.15)</f>
        <v>0</v>
      </c>
      <c r="O4254" s="70">
        <f t="shared" si="616"/>
        <v>0</v>
      </c>
      <c r="P4254" s="70">
        <f t="shared" si="617"/>
        <v>0</v>
      </c>
      <c r="Q4254" s="70">
        <f t="shared" si="618"/>
        <v>0</v>
      </c>
      <c r="S4254" s="8" t="e">
        <f t="shared" si="619"/>
        <v>#DIV/0!</v>
      </c>
      <c r="U4254" s="8">
        <f t="shared" si="609"/>
        <v>36.682718459599606</v>
      </c>
      <c r="V4254" s="8">
        <f t="shared" si="620"/>
        <v>0</v>
      </c>
      <c r="W4254" s="70">
        <f>SUM($V$2085:V4254)/($A4254-273.15)</f>
        <v>0</v>
      </c>
      <c r="X4254" s="70">
        <f t="shared" si="621"/>
        <v>0</v>
      </c>
      <c r="Y4254" s="70">
        <f t="shared" si="622"/>
        <v>0</v>
      </c>
    </row>
    <row r="4255" spans="1:25" s="8" customFormat="1" x14ac:dyDescent="0.25">
      <c r="A4255" s="70">
        <f t="shared" si="623"/>
        <v>2444.15</v>
      </c>
      <c r="B4255" s="70">
        <f t="shared" si="624"/>
        <v>53.673979847339723</v>
      </c>
      <c r="C4255" s="70">
        <f t="shared" si="610"/>
        <v>38.905207159244327</v>
      </c>
      <c r="D4255" s="70">
        <f t="shared" si="625"/>
        <v>36.555890567804433</v>
      </c>
      <c r="E4255" s="70">
        <f t="shared" si="626"/>
        <v>38.905207159244327</v>
      </c>
      <c r="G4255" s="70">
        <f t="shared" si="611"/>
        <v>0</v>
      </c>
      <c r="H4255" s="70">
        <f>SUM(G$2085:$G4255)/($A4255-273.15)</f>
        <v>0</v>
      </c>
      <c r="I4255" s="70">
        <f t="shared" si="612"/>
        <v>0</v>
      </c>
      <c r="J4255" s="70">
        <f t="shared" si="613"/>
        <v>0</v>
      </c>
      <c r="K4255" s="70">
        <f t="shared" si="614"/>
        <v>0</v>
      </c>
      <c r="M4255" s="70">
        <f t="shared" si="615"/>
        <v>0</v>
      </c>
      <c r="N4255" s="70">
        <f>SUM($M$2085:M4255)/($A4255-273.15)</f>
        <v>0</v>
      </c>
      <c r="O4255" s="70">
        <f t="shared" si="616"/>
        <v>0</v>
      </c>
      <c r="P4255" s="70">
        <f t="shared" si="617"/>
        <v>0</v>
      </c>
      <c r="Q4255" s="70">
        <f t="shared" si="618"/>
        <v>0</v>
      </c>
      <c r="S4255" s="8" t="e">
        <f t="shared" si="619"/>
        <v>#DIV/0!</v>
      </c>
      <c r="U4255" s="8">
        <f t="shared" si="609"/>
        <v>36.683892797189792</v>
      </c>
      <c r="V4255" s="8">
        <f t="shared" si="620"/>
        <v>0</v>
      </c>
      <c r="W4255" s="70">
        <f>SUM($V$2085:V4255)/($A4255-273.15)</f>
        <v>0</v>
      </c>
      <c r="X4255" s="70">
        <f t="shared" si="621"/>
        <v>0</v>
      </c>
      <c r="Y4255" s="70">
        <f t="shared" si="622"/>
        <v>0</v>
      </c>
    </row>
    <row r="4256" spans="1:25" s="8" customFormat="1" x14ac:dyDescent="0.25">
      <c r="A4256" s="70">
        <f t="shared" si="623"/>
        <v>2445.15</v>
      </c>
      <c r="B4256" s="70">
        <f t="shared" si="624"/>
        <v>53.678256591622372</v>
      </c>
      <c r="C4256" s="70">
        <f t="shared" si="610"/>
        <v>38.907553902648473</v>
      </c>
      <c r="D4256" s="70">
        <f t="shared" si="625"/>
        <v>36.556899588652747</v>
      </c>
      <c r="E4256" s="70">
        <f t="shared" si="626"/>
        <v>38.907553902648473</v>
      </c>
      <c r="G4256" s="70">
        <f t="shared" si="611"/>
        <v>0</v>
      </c>
      <c r="H4256" s="70">
        <f>SUM(G$2085:$G4256)/($A4256-273.15)</f>
        <v>0</v>
      </c>
      <c r="I4256" s="70">
        <f t="shared" si="612"/>
        <v>0</v>
      </c>
      <c r="J4256" s="70">
        <f t="shared" si="613"/>
        <v>0</v>
      </c>
      <c r="K4256" s="70">
        <f t="shared" si="614"/>
        <v>0</v>
      </c>
      <c r="M4256" s="70">
        <f t="shared" si="615"/>
        <v>0</v>
      </c>
      <c r="N4256" s="70">
        <f>SUM($M$2085:M4256)/($A4256-273.15)</f>
        <v>0</v>
      </c>
      <c r="O4256" s="70">
        <f t="shared" si="616"/>
        <v>0</v>
      </c>
      <c r="P4256" s="70">
        <f t="shared" si="617"/>
        <v>0</v>
      </c>
      <c r="Q4256" s="70">
        <f t="shared" si="618"/>
        <v>0</v>
      </c>
      <c r="S4256" s="8" t="e">
        <f t="shared" si="619"/>
        <v>#DIV/0!</v>
      </c>
      <c r="U4256" s="8">
        <f t="shared" si="609"/>
        <v>36.685066362651845</v>
      </c>
      <c r="V4256" s="8">
        <f t="shared" si="620"/>
        <v>0</v>
      </c>
      <c r="W4256" s="70">
        <f>SUM($V$2085:V4256)/($A4256-273.15)</f>
        <v>0</v>
      </c>
      <c r="X4256" s="70">
        <f t="shared" si="621"/>
        <v>0</v>
      </c>
      <c r="Y4256" s="70">
        <f t="shared" si="622"/>
        <v>0</v>
      </c>
    </row>
    <row r="4257" spans="1:25" s="8" customFormat="1" x14ac:dyDescent="0.25">
      <c r="A4257" s="70">
        <f t="shared" si="623"/>
        <v>2446.15</v>
      </c>
      <c r="B4257" s="70">
        <f t="shared" si="624"/>
        <v>53.682529951175503</v>
      </c>
      <c r="C4257" s="70">
        <f t="shared" si="610"/>
        <v>38.909899828080214</v>
      </c>
      <c r="D4257" s="70">
        <f t="shared" si="625"/>
        <v>36.557907689850765</v>
      </c>
      <c r="E4257" s="70">
        <f t="shared" si="626"/>
        <v>38.909899828080214</v>
      </c>
      <c r="G4257" s="70">
        <f t="shared" si="611"/>
        <v>0</v>
      </c>
      <c r="H4257" s="70">
        <f>SUM(G$2085:$G4257)/($A4257-273.15)</f>
        <v>0</v>
      </c>
      <c r="I4257" s="70">
        <f t="shared" si="612"/>
        <v>0</v>
      </c>
      <c r="J4257" s="70">
        <f t="shared" si="613"/>
        <v>0</v>
      </c>
      <c r="K4257" s="70">
        <f t="shared" si="614"/>
        <v>0</v>
      </c>
      <c r="M4257" s="70">
        <f t="shared" si="615"/>
        <v>0</v>
      </c>
      <c r="N4257" s="70">
        <f>SUM($M$2085:M4257)/($A4257-273.15)</f>
        <v>0</v>
      </c>
      <c r="O4257" s="70">
        <f t="shared" si="616"/>
        <v>0</v>
      </c>
      <c r="P4257" s="70">
        <f t="shared" si="617"/>
        <v>0</v>
      </c>
      <c r="Q4257" s="70">
        <f t="shared" si="618"/>
        <v>0</v>
      </c>
      <c r="S4257" s="8" t="e">
        <f t="shared" si="619"/>
        <v>#DIV/0!</v>
      </c>
      <c r="U4257" s="8">
        <f t="shared" ref="U4257:U4268" si="627">33.349+(2.057/1000)*$A4257-(18.327*100000)/$A4257/$A4257-(0.232*0.000001)*$A4257*$A4257</f>
        <v>36.686239156489549</v>
      </c>
      <c r="V4257" s="8">
        <f t="shared" si="620"/>
        <v>0</v>
      </c>
      <c r="W4257" s="70">
        <f>SUM($V$2085:V4257)/($A4257-273.15)</f>
        <v>0</v>
      </c>
      <c r="X4257" s="70">
        <f t="shared" si="621"/>
        <v>0</v>
      </c>
      <c r="Y4257" s="70">
        <f t="shared" si="622"/>
        <v>0</v>
      </c>
    </row>
    <row r="4258" spans="1:25" s="8" customFormat="1" x14ac:dyDescent="0.25">
      <c r="A4258" s="70">
        <f t="shared" si="623"/>
        <v>2447.15</v>
      </c>
      <c r="B4258" s="70">
        <f t="shared" si="624"/>
        <v>53.686799930942229</v>
      </c>
      <c r="C4258" s="70">
        <f t="shared" si="610"/>
        <v>38.912244935617927</v>
      </c>
      <c r="D4258" s="70">
        <f t="shared" si="625"/>
        <v>36.558914872901383</v>
      </c>
      <c r="E4258" s="70">
        <f t="shared" si="626"/>
        <v>38.912244935617927</v>
      </c>
      <c r="G4258" s="70">
        <f t="shared" si="611"/>
        <v>0</v>
      </c>
      <c r="H4258" s="70">
        <f>SUM(G$2085:$G4258)/($A4258-273.15)</f>
        <v>0</v>
      </c>
      <c r="I4258" s="70">
        <f t="shared" si="612"/>
        <v>0</v>
      </c>
      <c r="J4258" s="70">
        <f t="shared" si="613"/>
        <v>0</v>
      </c>
      <c r="K4258" s="70">
        <f t="shared" si="614"/>
        <v>0</v>
      </c>
      <c r="M4258" s="70">
        <f t="shared" si="615"/>
        <v>0</v>
      </c>
      <c r="N4258" s="70">
        <f>SUM($M$2085:M4258)/($A4258-273.15)</f>
        <v>0</v>
      </c>
      <c r="O4258" s="70">
        <f t="shared" si="616"/>
        <v>0</v>
      </c>
      <c r="P4258" s="70">
        <f t="shared" si="617"/>
        <v>0</v>
      </c>
      <c r="Q4258" s="70">
        <f t="shared" si="618"/>
        <v>0</v>
      </c>
      <c r="S4258" s="8" t="e">
        <f t="shared" si="619"/>
        <v>#DIV/0!</v>
      </c>
      <c r="U4258" s="8">
        <f t="shared" si="627"/>
        <v>36.687411179205604</v>
      </c>
      <c r="V4258" s="8">
        <f t="shared" si="620"/>
        <v>0</v>
      </c>
      <c r="W4258" s="70">
        <f>SUM($V$2085:V4258)/($A4258-273.15)</f>
        <v>0</v>
      </c>
      <c r="X4258" s="70">
        <f t="shared" si="621"/>
        <v>0</v>
      </c>
      <c r="Y4258" s="70">
        <f t="shared" si="622"/>
        <v>0</v>
      </c>
    </row>
    <row r="4259" spans="1:25" s="8" customFormat="1" x14ac:dyDescent="0.25">
      <c r="A4259" s="70">
        <f t="shared" si="623"/>
        <v>2448.15</v>
      </c>
      <c r="B4259" s="70">
        <f t="shared" si="624"/>
        <v>53.691066535855505</v>
      </c>
      <c r="C4259" s="70">
        <f t="shared" si="610"/>
        <v>38.914589225339874</v>
      </c>
      <c r="D4259" s="70">
        <f t="shared" si="625"/>
        <v>36.55992113930445</v>
      </c>
      <c r="E4259" s="70">
        <f t="shared" si="626"/>
        <v>38.914589225339874</v>
      </c>
      <c r="G4259" s="70">
        <f t="shared" si="611"/>
        <v>0</v>
      </c>
      <c r="H4259" s="70">
        <f>SUM(G$2085:$G4259)/($A4259-273.15)</f>
        <v>0</v>
      </c>
      <c r="I4259" s="70">
        <f t="shared" si="612"/>
        <v>0</v>
      </c>
      <c r="J4259" s="70">
        <f t="shared" si="613"/>
        <v>0</v>
      </c>
      <c r="K4259" s="70">
        <f t="shared" si="614"/>
        <v>0</v>
      </c>
      <c r="M4259" s="70">
        <f t="shared" si="615"/>
        <v>0</v>
      </c>
      <c r="N4259" s="70">
        <f>SUM($M$2085:M4259)/($A4259-273.15)</f>
        <v>0</v>
      </c>
      <c r="O4259" s="70">
        <f t="shared" si="616"/>
        <v>0</v>
      </c>
      <c r="P4259" s="70">
        <f t="shared" si="617"/>
        <v>0</v>
      </c>
      <c r="Q4259" s="70">
        <f t="shared" si="618"/>
        <v>0</v>
      </c>
      <c r="S4259" s="8" t="e">
        <f t="shared" si="619"/>
        <v>#DIV/0!</v>
      </c>
      <c r="U4259" s="8">
        <f t="shared" si="627"/>
        <v>36.688582431301732</v>
      </c>
      <c r="V4259" s="8">
        <f t="shared" si="620"/>
        <v>0</v>
      </c>
      <c r="W4259" s="70">
        <f>SUM($V$2085:V4259)/($A4259-273.15)</f>
        <v>0</v>
      </c>
      <c r="X4259" s="70">
        <f t="shared" si="621"/>
        <v>0</v>
      </c>
      <c r="Y4259" s="70">
        <f t="shared" si="622"/>
        <v>0</v>
      </c>
    </row>
    <row r="4260" spans="1:25" s="8" customFormat="1" x14ac:dyDescent="0.25">
      <c r="A4260" s="70">
        <f t="shared" si="623"/>
        <v>2449.15</v>
      </c>
      <c r="B4260" s="70">
        <f t="shared" si="624"/>
        <v>53.695329770838235</v>
      </c>
      <c r="C4260" s="70">
        <f t="shared" si="610"/>
        <v>38.916932697324114</v>
      </c>
      <c r="D4260" s="70">
        <f t="shared" si="625"/>
        <v>36.560926490556746</v>
      </c>
      <c r="E4260" s="70">
        <f t="shared" si="626"/>
        <v>38.916932697324114</v>
      </c>
      <c r="G4260" s="70">
        <f t="shared" si="611"/>
        <v>0</v>
      </c>
      <c r="H4260" s="70">
        <f>SUM(G$2085:$G4260)/($A4260-273.15)</f>
        <v>0</v>
      </c>
      <c r="I4260" s="70">
        <f t="shared" si="612"/>
        <v>0</v>
      </c>
      <c r="J4260" s="70">
        <f t="shared" si="613"/>
        <v>0</v>
      </c>
      <c r="K4260" s="70">
        <f t="shared" si="614"/>
        <v>0</v>
      </c>
      <c r="M4260" s="70">
        <f t="shared" si="615"/>
        <v>0</v>
      </c>
      <c r="N4260" s="70">
        <f>SUM($M$2085:M4260)/($A4260-273.15)</f>
        <v>0</v>
      </c>
      <c r="O4260" s="70">
        <f t="shared" si="616"/>
        <v>0</v>
      </c>
      <c r="P4260" s="70">
        <f t="shared" si="617"/>
        <v>0</v>
      </c>
      <c r="Q4260" s="70">
        <f t="shared" si="618"/>
        <v>0</v>
      </c>
      <c r="S4260" s="8" t="e">
        <f t="shared" si="619"/>
        <v>#DIV/0!</v>
      </c>
      <c r="U4260" s="8">
        <f t="shared" si="627"/>
        <v>36.689752913278596</v>
      </c>
      <c r="V4260" s="8">
        <f t="shared" si="620"/>
        <v>0</v>
      </c>
      <c r="W4260" s="70">
        <f>SUM($V$2085:V4260)/($A4260-273.15)</f>
        <v>0</v>
      </c>
      <c r="X4260" s="70">
        <f t="shared" si="621"/>
        <v>0</v>
      </c>
      <c r="Y4260" s="70">
        <f t="shared" si="622"/>
        <v>0</v>
      </c>
    </row>
    <row r="4261" spans="1:25" s="8" customFormat="1" x14ac:dyDescent="0.25">
      <c r="A4261" s="70">
        <f t="shared" si="623"/>
        <v>2450.15</v>
      </c>
      <c r="B4261" s="70">
        <f t="shared" si="624"/>
        <v>53.699589640803318</v>
      </c>
      <c r="C4261" s="70">
        <f t="shared" si="610"/>
        <v>38.919275351648579</v>
      </c>
      <c r="D4261" s="70">
        <f t="shared" si="625"/>
        <v>36.561930928152002</v>
      </c>
      <c r="E4261" s="70">
        <f t="shared" si="626"/>
        <v>38.919275351648579</v>
      </c>
      <c r="G4261" s="70">
        <f t="shared" si="611"/>
        <v>0</v>
      </c>
      <c r="H4261" s="70">
        <f>SUM(G$2085:$G4261)/($A4261-273.15)</f>
        <v>0</v>
      </c>
      <c r="I4261" s="70">
        <f t="shared" si="612"/>
        <v>0</v>
      </c>
      <c r="J4261" s="70">
        <f t="shared" si="613"/>
        <v>0</v>
      </c>
      <c r="K4261" s="70">
        <f t="shared" si="614"/>
        <v>0</v>
      </c>
      <c r="M4261" s="70">
        <f t="shared" si="615"/>
        <v>0</v>
      </c>
      <c r="N4261" s="70">
        <f>SUM($M$2085:M4261)/($A4261-273.15)</f>
        <v>0</v>
      </c>
      <c r="O4261" s="70">
        <f t="shared" si="616"/>
        <v>0</v>
      </c>
      <c r="P4261" s="70">
        <f t="shared" si="617"/>
        <v>0</v>
      </c>
      <c r="Q4261" s="70">
        <f t="shared" si="618"/>
        <v>0</v>
      </c>
      <c r="S4261" s="8" t="e">
        <f t="shared" si="619"/>
        <v>#DIV/0!</v>
      </c>
      <c r="U4261" s="8">
        <f t="shared" si="627"/>
        <v>36.690922625635856</v>
      </c>
      <c r="V4261" s="8">
        <f t="shared" si="620"/>
        <v>0</v>
      </c>
      <c r="W4261" s="70">
        <f>SUM($V$2085:V4261)/($A4261-273.15)</f>
        <v>0</v>
      </c>
      <c r="X4261" s="70">
        <f t="shared" si="621"/>
        <v>0</v>
      </c>
      <c r="Y4261" s="70">
        <f t="shared" si="622"/>
        <v>0</v>
      </c>
    </row>
    <row r="4262" spans="1:25" s="8" customFormat="1" x14ac:dyDescent="0.25">
      <c r="A4262" s="70">
        <f t="shared" si="623"/>
        <v>2451.15</v>
      </c>
      <c r="B4262" s="70">
        <f t="shared" si="624"/>
        <v>53.703846150653568</v>
      </c>
      <c r="C4262" s="70">
        <f t="shared" ref="C4262:C4268" si="628">31.012+(4.19/1000)*$A4262-(2.858*100000)/$A4262/$A4262-(0.385*0.000001)*$A4262*$A4262</f>
        <v>38.921617188391011</v>
      </c>
      <c r="D4262" s="70">
        <f t="shared" si="625"/>
        <v>36.562934453580894</v>
      </c>
      <c r="E4262" s="70">
        <f t="shared" si="626"/>
        <v>38.921617188391011</v>
      </c>
      <c r="G4262" s="70">
        <f t="shared" ref="G4262:G4268" si="629">($I$2039*$B4262+$I$2040*$C4262+$I$2041*$D4262)</f>
        <v>0</v>
      </c>
      <c r="H4262" s="70">
        <f>SUM(G$2085:$G4262)/($A4262-273.15)</f>
        <v>0</v>
      </c>
      <c r="I4262" s="70">
        <f t="shared" ref="I4262:I4268" si="630">H4262*($A4262-273.15)*0.000001</f>
        <v>0</v>
      </c>
      <c r="J4262" s="70">
        <f t="shared" ref="J4262:J4268" si="631">$N$2039-I4262</f>
        <v>0</v>
      </c>
      <c r="K4262" s="70">
        <f t="shared" ref="K4262:K4267" si="632">IF(AND(J4262&gt;0,J4263&lt;0),A4262-273.15,0)</f>
        <v>0</v>
      </c>
      <c r="M4262" s="70">
        <f t="shared" ref="M4262:M4268" si="633">($K$2050*$B4262+$K$2049*$C4262+$K$2048*$D4262+$K$2047*$E4262)</f>
        <v>0</v>
      </c>
      <c r="N4262" s="70">
        <f>SUM($M$2085:M4262)/($A4262-273.15)</f>
        <v>0</v>
      </c>
      <c r="O4262" s="70">
        <f t="shared" ref="O4262:O4268" si="634">N4262*($A4262-273.15)*0.000001</f>
        <v>0</v>
      </c>
      <c r="P4262" s="70">
        <f t="shared" ref="P4262:P4268" si="635">$N$2039-O4262</f>
        <v>0</v>
      </c>
      <c r="Q4262" s="70">
        <f t="shared" ref="Q4262:Q4267" si="636">IF(AND(P4262&gt;0,P4263&lt;0),A4262-273.15,0)</f>
        <v>0</v>
      </c>
      <c r="S4262" s="8" t="e">
        <f t="shared" ref="S4262:S4268" si="637">IF($P$2050-$A4262=0,$O4262,0)</f>
        <v>#DIV/0!</v>
      </c>
      <c r="U4262" s="8">
        <f t="shared" si="627"/>
        <v>36.692091568872144</v>
      </c>
      <c r="V4262" s="8">
        <f t="shared" ref="V4262:V4268" si="638">($L$2071*$B4262+$L$2072*$C4262+$L$2070*$D4262+$L$2073*$U4262)</f>
        <v>0</v>
      </c>
      <c r="W4262" s="70">
        <f>SUM($V$2085:V4262)/($A4262-273.15)</f>
        <v>0</v>
      </c>
      <c r="X4262" s="70">
        <f t="shared" ref="X4262:X4268" si="639">W4262*($A4262-273.15)*0.000001</f>
        <v>0</v>
      </c>
      <c r="Y4262" s="70">
        <f t="shared" ref="Y4262:Y4268" si="640">$N$2039-X4262</f>
        <v>0</v>
      </c>
    </row>
    <row r="4263" spans="1:25" s="8" customFormat="1" x14ac:dyDescent="0.25">
      <c r="A4263" s="70">
        <f t="shared" ref="A4263:A4268" si="641">A4262+1</f>
        <v>2452.15</v>
      </c>
      <c r="B4263" s="70">
        <f t="shared" si="624"/>
        <v>53.708099305281863</v>
      </c>
      <c r="C4263" s="70">
        <f t="shared" si="628"/>
        <v>38.923958207629028</v>
      </c>
      <c r="D4263" s="70">
        <f t="shared" si="625"/>
        <v>36.563937068331064</v>
      </c>
      <c r="E4263" s="70">
        <f t="shared" si="626"/>
        <v>38.923958207629028</v>
      </c>
      <c r="G4263" s="70">
        <f t="shared" si="629"/>
        <v>0</v>
      </c>
      <c r="H4263" s="70">
        <f>SUM(G$2085:$G4263)/($A4263-273.15)</f>
        <v>0</v>
      </c>
      <c r="I4263" s="70">
        <f t="shared" si="630"/>
        <v>0</v>
      </c>
      <c r="J4263" s="70">
        <f t="shared" si="631"/>
        <v>0</v>
      </c>
      <c r="K4263" s="70">
        <f t="shared" si="632"/>
        <v>0</v>
      </c>
      <c r="M4263" s="70">
        <f t="shared" si="633"/>
        <v>0</v>
      </c>
      <c r="N4263" s="70">
        <f>SUM($M$2085:M4263)/($A4263-273.15)</f>
        <v>0</v>
      </c>
      <c r="O4263" s="70">
        <f t="shared" si="634"/>
        <v>0</v>
      </c>
      <c r="P4263" s="70">
        <f t="shared" si="635"/>
        <v>0</v>
      </c>
      <c r="Q4263" s="70">
        <f t="shared" si="636"/>
        <v>0</v>
      </c>
      <c r="S4263" s="8" t="e">
        <f t="shared" si="637"/>
        <v>#DIV/0!</v>
      </c>
      <c r="U4263" s="8">
        <f t="shared" si="627"/>
        <v>36.693259743485079</v>
      </c>
      <c r="V4263" s="8">
        <f t="shared" si="638"/>
        <v>0</v>
      </c>
      <c r="W4263" s="70">
        <f>SUM($V$2085:V4263)/($A4263-273.15)</f>
        <v>0</v>
      </c>
      <c r="X4263" s="70">
        <f t="shared" si="639"/>
        <v>0</v>
      </c>
      <c r="Y4263" s="70">
        <f t="shared" si="640"/>
        <v>0</v>
      </c>
    </row>
    <row r="4264" spans="1:25" s="8" customFormat="1" x14ac:dyDescent="0.25">
      <c r="A4264" s="70">
        <f t="shared" si="641"/>
        <v>2453.15</v>
      </c>
      <c r="B4264" s="70">
        <f t="shared" si="624"/>
        <v>53.712349109571086</v>
      </c>
      <c r="C4264" s="70">
        <f t="shared" si="628"/>
        <v>38.926298409440065</v>
      </c>
      <c r="D4264" s="70">
        <f t="shared" si="625"/>
        <v>36.564938773887128</v>
      </c>
      <c r="E4264" s="70">
        <f t="shared" si="626"/>
        <v>38.926298409440065</v>
      </c>
      <c r="G4264" s="70">
        <f t="shared" si="629"/>
        <v>0</v>
      </c>
      <c r="H4264" s="70">
        <f>SUM(G$2085:$G4264)/($A4264-273.15)</f>
        <v>0</v>
      </c>
      <c r="I4264" s="70">
        <f t="shared" si="630"/>
        <v>0</v>
      </c>
      <c r="J4264" s="70">
        <f t="shared" si="631"/>
        <v>0</v>
      </c>
      <c r="K4264" s="70">
        <f t="shared" si="632"/>
        <v>0</v>
      </c>
      <c r="M4264" s="70">
        <f t="shared" si="633"/>
        <v>0</v>
      </c>
      <c r="N4264" s="70">
        <f>SUM($M$2085:M4264)/($A4264-273.15)</f>
        <v>0</v>
      </c>
      <c r="O4264" s="70">
        <f t="shared" si="634"/>
        <v>0</v>
      </c>
      <c r="P4264" s="70">
        <f t="shared" si="635"/>
        <v>0</v>
      </c>
      <c r="Q4264" s="70">
        <f t="shared" si="636"/>
        <v>0</v>
      </c>
      <c r="S4264" s="8" t="e">
        <f t="shared" si="637"/>
        <v>#DIV/0!</v>
      </c>
      <c r="U4264" s="8">
        <f t="shared" si="627"/>
        <v>36.694427149971254</v>
      </c>
      <c r="V4264" s="8">
        <f t="shared" si="638"/>
        <v>0</v>
      </c>
      <c r="W4264" s="70">
        <f>SUM($V$2085:V4264)/($A4264-273.15)</f>
        <v>0</v>
      </c>
      <c r="X4264" s="70">
        <f t="shared" si="639"/>
        <v>0</v>
      </c>
      <c r="Y4264" s="70">
        <f t="shared" si="640"/>
        <v>0</v>
      </c>
    </row>
    <row r="4265" spans="1:25" s="8" customFormat="1" x14ac:dyDescent="0.25">
      <c r="A4265" s="70">
        <f t="shared" si="641"/>
        <v>2454.15</v>
      </c>
      <c r="B4265" s="70">
        <f t="shared" si="624"/>
        <v>53.716595568394169</v>
      </c>
      <c r="C4265" s="70">
        <f t="shared" si="628"/>
        <v>38.928637793901395</v>
      </c>
      <c r="D4265" s="70">
        <f t="shared" si="625"/>
        <v>36.565939571730667</v>
      </c>
      <c r="E4265" s="70">
        <f t="shared" si="626"/>
        <v>38.928637793901395</v>
      </c>
      <c r="G4265" s="70">
        <f t="shared" si="629"/>
        <v>0</v>
      </c>
      <c r="H4265" s="70">
        <f>SUM(G$2085:$G4265)/($A4265-273.15)</f>
        <v>0</v>
      </c>
      <c r="I4265" s="70">
        <f t="shared" si="630"/>
        <v>0</v>
      </c>
      <c r="J4265" s="70">
        <f t="shared" si="631"/>
        <v>0</v>
      </c>
      <c r="K4265" s="70">
        <f t="shared" si="632"/>
        <v>0</v>
      </c>
      <c r="M4265" s="70">
        <f t="shared" si="633"/>
        <v>0</v>
      </c>
      <c r="N4265" s="70">
        <f>SUM($M$2085:M4265)/($A4265-273.15)</f>
        <v>0</v>
      </c>
      <c r="O4265" s="70">
        <f t="shared" si="634"/>
        <v>0</v>
      </c>
      <c r="P4265" s="70">
        <f t="shared" si="635"/>
        <v>0</v>
      </c>
      <c r="Q4265" s="70">
        <f t="shared" si="636"/>
        <v>0</v>
      </c>
      <c r="S4265" s="8" t="e">
        <f t="shared" si="637"/>
        <v>#DIV/0!</v>
      </c>
      <c r="U4265" s="8">
        <f t="shared" si="627"/>
        <v>36.69559378882628</v>
      </c>
      <c r="V4265" s="8">
        <f t="shared" si="638"/>
        <v>0</v>
      </c>
      <c r="W4265" s="70">
        <f>SUM($V$2085:V4265)/($A4265-273.15)</f>
        <v>0</v>
      </c>
      <c r="X4265" s="70">
        <f t="shared" si="639"/>
        <v>0</v>
      </c>
      <c r="Y4265" s="70">
        <f t="shared" si="640"/>
        <v>0</v>
      </c>
    </row>
    <row r="4266" spans="1:25" s="8" customFormat="1" x14ac:dyDescent="0.25">
      <c r="A4266" s="70">
        <f t="shared" si="641"/>
        <v>2455.15</v>
      </c>
      <c r="B4266" s="70">
        <f t="shared" si="624"/>
        <v>53.720838686614123</v>
      </c>
      <c r="C4266" s="70">
        <f t="shared" si="628"/>
        <v>38.930976361090167</v>
      </c>
      <c r="D4266" s="70">
        <f t="shared" si="625"/>
        <v>36.566939463340255</v>
      </c>
      <c r="E4266" s="70">
        <f t="shared" si="626"/>
        <v>38.930976361090167</v>
      </c>
      <c r="G4266" s="70">
        <f t="shared" si="629"/>
        <v>0</v>
      </c>
      <c r="H4266" s="70">
        <f>SUM(G$2085:$G4266)/($A4266-273.15)</f>
        <v>0</v>
      </c>
      <c r="I4266" s="70">
        <f t="shared" si="630"/>
        <v>0</v>
      </c>
      <c r="J4266" s="70">
        <f t="shared" si="631"/>
        <v>0</v>
      </c>
      <c r="K4266" s="70">
        <f t="shared" si="632"/>
        <v>0</v>
      </c>
      <c r="M4266" s="70">
        <f t="shared" si="633"/>
        <v>0</v>
      </c>
      <c r="N4266" s="70">
        <f>SUM($M$2085:M4266)/($A4266-273.15)</f>
        <v>0</v>
      </c>
      <c r="O4266" s="70">
        <f t="shared" si="634"/>
        <v>0</v>
      </c>
      <c r="P4266" s="70">
        <f t="shared" si="635"/>
        <v>0</v>
      </c>
      <c r="Q4266" s="70">
        <f t="shared" si="636"/>
        <v>0</v>
      </c>
      <c r="S4266" s="8" t="e">
        <f t="shared" si="637"/>
        <v>#DIV/0!</v>
      </c>
      <c r="U4266" s="8">
        <f t="shared" si="627"/>
        <v>36.696759660544743</v>
      </c>
      <c r="V4266" s="8">
        <f t="shared" si="638"/>
        <v>0</v>
      </c>
      <c r="W4266" s="70">
        <f>SUM($V$2085:V4266)/($A4266-273.15)</f>
        <v>0</v>
      </c>
      <c r="X4266" s="70">
        <f t="shared" si="639"/>
        <v>0</v>
      </c>
      <c r="Y4266" s="70">
        <f t="shared" si="640"/>
        <v>0</v>
      </c>
    </row>
    <row r="4267" spans="1:25" s="8" customFormat="1" x14ac:dyDescent="0.25">
      <c r="A4267" s="70">
        <f t="shared" si="641"/>
        <v>2456.15</v>
      </c>
      <c r="B4267" s="70">
        <f t="shared" si="624"/>
        <v>53.725078469084067</v>
      </c>
      <c r="C4267" s="70">
        <f t="shared" si="628"/>
        <v>38.933314111083348</v>
      </c>
      <c r="D4267" s="70">
        <f t="shared" si="625"/>
        <v>36.567938450191448</v>
      </c>
      <c r="E4267" s="70">
        <f t="shared" si="626"/>
        <v>38.933314111083348</v>
      </c>
      <c r="G4267" s="70">
        <f t="shared" si="629"/>
        <v>0</v>
      </c>
      <c r="H4267" s="70">
        <f>SUM(G$2085:$G4267)/($A4267-273.15)</f>
        <v>0</v>
      </c>
      <c r="I4267" s="70">
        <f t="shared" si="630"/>
        <v>0</v>
      </c>
      <c r="J4267" s="70">
        <f t="shared" si="631"/>
        <v>0</v>
      </c>
      <c r="K4267" s="70">
        <f t="shared" si="632"/>
        <v>0</v>
      </c>
      <c r="M4267" s="70">
        <f t="shared" si="633"/>
        <v>0</v>
      </c>
      <c r="N4267" s="70">
        <f>SUM($M$2085:M4267)/($A4267-273.15)</f>
        <v>0</v>
      </c>
      <c r="O4267" s="70">
        <f t="shared" si="634"/>
        <v>0</v>
      </c>
      <c r="P4267" s="70">
        <f t="shared" si="635"/>
        <v>0</v>
      </c>
      <c r="Q4267" s="70">
        <f t="shared" si="636"/>
        <v>0</v>
      </c>
      <c r="S4267" s="8" t="e">
        <f t="shared" si="637"/>
        <v>#DIV/0!</v>
      </c>
      <c r="U4267" s="8">
        <f t="shared" si="627"/>
        <v>36.697924765620201</v>
      </c>
      <c r="V4267" s="8">
        <f t="shared" si="638"/>
        <v>0</v>
      </c>
      <c r="W4267" s="70">
        <f>SUM($V$2085:V4267)/($A4267-273.15)</f>
        <v>0</v>
      </c>
      <c r="X4267" s="70">
        <f t="shared" si="639"/>
        <v>0</v>
      </c>
      <c r="Y4267" s="70">
        <f t="shared" si="640"/>
        <v>0</v>
      </c>
    </row>
    <row r="4268" spans="1:25" s="8" customFormat="1" x14ac:dyDescent="0.25">
      <c r="A4268" s="70">
        <f t="shared" si="641"/>
        <v>2457.15</v>
      </c>
      <c r="B4268" s="70">
        <f t="shared" si="624"/>
        <v>53.729314920647255</v>
      </c>
      <c r="C4268" s="70">
        <f t="shared" si="628"/>
        <v>38.935651043957748</v>
      </c>
      <c r="D4268" s="70">
        <f t="shared" si="625"/>
        <v>36.568936533756805</v>
      </c>
      <c r="E4268" s="70">
        <f t="shared" si="626"/>
        <v>38.935651043957748</v>
      </c>
      <c r="G4268" s="70">
        <f t="shared" si="629"/>
        <v>0</v>
      </c>
      <c r="H4268" s="70">
        <f>SUM(G$2085:$G4268)/($A4268-273.15)</f>
        <v>0</v>
      </c>
      <c r="I4268" s="70">
        <f t="shared" si="630"/>
        <v>0</v>
      </c>
      <c r="J4268" s="70">
        <f t="shared" si="631"/>
        <v>0</v>
      </c>
      <c r="K4268" s="70"/>
      <c r="M4268" s="70">
        <f t="shared" si="633"/>
        <v>0</v>
      </c>
      <c r="N4268" s="70">
        <f>SUM($M$2085:M4268)/($A4268-273.15)</f>
        <v>0</v>
      </c>
      <c r="O4268" s="70">
        <f t="shared" si="634"/>
        <v>0</v>
      </c>
      <c r="P4268" s="70">
        <f t="shared" si="635"/>
        <v>0</v>
      </c>
      <c r="Q4268" s="70"/>
      <c r="S4268" s="8" t="e">
        <f t="shared" si="637"/>
        <v>#DIV/0!</v>
      </c>
      <c r="U4268" s="8">
        <f t="shared" si="627"/>
        <v>36.699089104545244</v>
      </c>
      <c r="V4268" s="8">
        <f t="shared" si="638"/>
        <v>0</v>
      </c>
      <c r="W4268" s="70">
        <f>SUM($V$2085:V4268)/($A4268-273.15)</f>
        <v>0</v>
      </c>
      <c r="X4268" s="70">
        <f t="shared" si="639"/>
        <v>0</v>
      </c>
      <c r="Y4268" s="70">
        <f t="shared" si="640"/>
        <v>0</v>
      </c>
    </row>
    <row r="4269" spans="1:25" s="8" customFormat="1" x14ac:dyDescent="0.25">
      <c r="A4269" s="70"/>
      <c r="B4269" s="70"/>
      <c r="C4269" s="70"/>
      <c r="D4269" s="70"/>
    </row>
    <row r="4270" spans="1:25" s="8" customFormat="1" x14ac:dyDescent="0.25">
      <c r="A4270" s="70"/>
      <c r="B4270" s="70"/>
      <c r="C4270" s="70"/>
      <c r="D4270" s="70"/>
    </row>
    <row r="4271" spans="1:25" s="8" customFormat="1" x14ac:dyDescent="0.25">
      <c r="A4271" s="70"/>
      <c r="B4271" s="70"/>
      <c r="C4271" s="70"/>
      <c r="D4271" s="70"/>
    </row>
    <row r="4272" spans="1:25" s="8" customFormat="1" x14ac:dyDescent="0.25">
      <c r="A4272" s="70"/>
      <c r="B4272" s="70"/>
      <c r="C4272" s="70"/>
      <c r="D4272" s="70"/>
    </row>
    <row r="4273" spans="1:4" s="8" customFormat="1" x14ac:dyDescent="0.25">
      <c r="A4273" s="70"/>
      <c r="B4273" s="70"/>
      <c r="C4273" s="70"/>
      <c r="D4273" s="70"/>
    </row>
    <row r="4274" spans="1:4" s="8" customFormat="1" x14ac:dyDescent="0.25">
      <c r="A4274" s="70"/>
      <c r="B4274" s="70"/>
      <c r="C4274" s="70"/>
      <c r="D4274" s="70"/>
    </row>
    <row r="4275" spans="1:4" s="8" customFormat="1" x14ac:dyDescent="0.25">
      <c r="A4275" s="70"/>
      <c r="B4275" s="70"/>
      <c r="C4275" s="70"/>
      <c r="D4275" s="70"/>
    </row>
    <row r="4276" spans="1:4" s="8" customFormat="1" x14ac:dyDescent="0.25">
      <c r="A4276" s="70"/>
      <c r="B4276" s="70"/>
      <c r="C4276" s="70"/>
      <c r="D4276" s="70"/>
    </row>
    <row r="4277" spans="1:4" s="8" customFormat="1" x14ac:dyDescent="0.25">
      <c r="A4277" s="70"/>
      <c r="B4277" s="70"/>
      <c r="C4277" s="70"/>
      <c r="D4277" s="70"/>
    </row>
    <row r="4278" spans="1:4" s="8" customFormat="1" x14ac:dyDescent="0.25">
      <c r="A4278" s="70"/>
      <c r="B4278" s="70"/>
      <c r="C4278" s="70"/>
      <c r="D4278" s="70"/>
    </row>
    <row r="4279" spans="1:4" s="8" customFormat="1" x14ac:dyDescent="0.25">
      <c r="A4279" s="70"/>
      <c r="B4279" s="70"/>
      <c r="C4279" s="70"/>
      <c r="D4279" s="70"/>
    </row>
    <row r="4280" spans="1:4" s="8" customFormat="1" x14ac:dyDescent="0.25">
      <c r="A4280" s="70"/>
      <c r="B4280" s="70"/>
      <c r="C4280" s="70"/>
      <c r="D4280" s="70"/>
    </row>
    <row r="4281" spans="1:4" s="8" customFormat="1" x14ac:dyDescent="0.25">
      <c r="A4281" s="70"/>
      <c r="B4281" s="70"/>
      <c r="C4281" s="70"/>
      <c r="D4281" s="70"/>
    </row>
    <row r="4282" spans="1:4" s="8" customFormat="1" x14ac:dyDescent="0.25">
      <c r="A4282" s="70"/>
      <c r="B4282" s="70"/>
      <c r="C4282" s="70"/>
      <c r="D4282" s="70"/>
    </row>
    <row r="4283" spans="1:4" s="8" customFormat="1" x14ac:dyDescent="0.25">
      <c r="A4283" s="70"/>
      <c r="B4283" s="70"/>
      <c r="C4283" s="70"/>
      <c r="D4283" s="70"/>
    </row>
    <row r="4284" spans="1:4" s="8" customFormat="1" x14ac:dyDescent="0.25">
      <c r="A4284" s="70"/>
      <c r="B4284" s="70"/>
      <c r="C4284" s="70"/>
      <c r="D4284" s="70"/>
    </row>
    <row r="4285" spans="1:4" s="8" customFormat="1" x14ac:dyDescent="0.25">
      <c r="A4285" s="70"/>
      <c r="B4285" s="70"/>
      <c r="C4285" s="70"/>
      <c r="D4285" s="70"/>
    </row>
    <row r="4286" spans="1:4" s="8" customFormat="1" x14ac:dyDescent="0.25">
      <c r="A4286" s="70"/>
      <c r="B4286" s="70"/>
      <c r="C4286" s="70"/>
      <c r="D4286" s="70"/>
    </row>
    <row r="4287" spans="1:4" s="8" customFormat="1" x14ac:dyDescent="0.25">
      <c r="A4287" s="70"/>
      <c r="B4287" s="70"/>
      <c r="C4287" s="70"/>
      <c r="D4287" s="70"/>
    </row>
    <row r="4288" spans="1:4" s="8" customFormat="1" x14ac:dyDescent="0.25">
      <c r="A4288" s="70"/>
      <c r="B4288" s="70"/>
      <c r="C4288" s="70"/>
      <c r="D4288" s="70"/>
    </row>
    <row r="4289" spans="1:4" s="8" customFormat="1" x14ac:dyDescent="0.25">
      <c r="A4289" s="70"/>
      <c r="B4289" s="70"/>
      <c r="C4289" s="70"/>
      <c r="D4289" s="70"/>
    </row>
    <row r="4290" spans="1:4" s="8" customFormat="1" x14ac:dyDescent="0.25">
      <c r="A4290" s="70"/>
      <c r="B4290" s="70"/>
      <c r="C4290" s="70"/>
      <c r="D4290" s="70"/>
    </row>
    <row r="4291" spans="1:4" s="8" customFormat="1" x14ac:dyDescent="0.25">
      <c r="A4291" s="70"/>
      <c r="B4291" s="70"/>
      <c r="C4291" s="70"/>
      <c r="D4291" s="70"/>
    </row>
    <row r="4292" spans="1:4" s="8" customFormat="1" x14ac:dyDescent="0.25">
      <c r="A4292" s="70"/>
      <c r="B4292" s="70"/>
      <c r="C4292" s="70"/>
      <c r="D4292" s="70"/>
    </row>
    <row r="4293" spans="1:4" s="8" customFormat="1" x14ac:dyDescent="0.25">
      <c r="A4293" s="70"/>
      <c r="B4293" s="70"/>
      <c r="C4293" s="70"/>
      <c r="D4293" s="70"/>
    </row>
    <row r="4294" spans="1:4" s="8" customFormat="1" x14ac:dyDescent="0.25">
      <c r="A4294" s="70"/>
      <c r="B4294" s="70"/>
      <c r="C4294" s="70"/>
      <c r="D4294" s="70"/>
    </row>
    <row r="4295" spans="1:4" s="8" customFormat="1" x14ac:dyDescent="0.25">
      <c r="A4295" s="70"/>
      <c r="B4295" s="70"/>
      <c r="C4295" s="70"/>
      <c r="D4295" s="70"/>
    </row>
    <row r="4296" spans="1:4" s="8" customFormat="1" x14ac:dyDescent="0.25">
      <c r="A4296" s="70"/>
      <c r="B4296" s="70"/>
      <c r="C4296" s="70"/>
      <c r="D4296" s="70"/>
    </row>
    <row r="4297" spans="1:4" s="8" customFormat="1" x14ac:dyDescent="0.25">
      <c r="A4297" s="70"/>
      <c r="B4297" s="70"/>
      <c r="C4297" s="70"/>
      <c r="D4297" s="70"/>
    </row>
    <row r="4298" spans="1:4" s="8" customFormat="1" x14ac:dyDescent="0.25">
      <c r="A4298" s="70"/>
      <c r="B4298" s="70"/>
      <c r="C4298" s="70"/>
      <c r="D4298" s="70"/>
    </row>
    <row r="4299" spans="1:4" s="8" customFormat="1" x14ac:dyDescent="0.25">
      <c r="A4299" s="70"/>
      <c r="B4299" s="70"/>
      <c r="C4299" s="70"/>
      <c r="D4299" s="70"/>
    </row>
    <row r="4300" spans="1:4" s="8" customFormat="1" x14ac:dyDescent="0.25">
      <c r="A4300" s="70"/>
      <c r="B4300" s="70"/>
      <c r="C4300" s="70"/>
      <c r="D4300" s="70"/>
    </row>
    <row r="4301" spans="1:4" s="8" customFormat="1" x14ac:dyDescent="0.25">
      <c r="A4301" s="70"/>
      <c r="B4301" s="70"/>
      <c r="C4301" s="70"/>
      <c r="D4301" s="70"/>
    </row>
    <row r="4302" spans="1:4" s="8" customFormat="1" x14ac:dyDescent="0.25">
      <c r="A4302" s="70"/>
      <c r="B4302" s="70"/>
      <c r="C4302" s="70"/>
      <c r="D4302" s="70"/>
    </row>
    <row r="4303" spans="1:4" s="8" customFormat="1" x14ac:dyDescent="0.25">
      <c r="A4303" s="70"/>
      <c r="B4303" s="70"/>
      <c r="C4303" s="70"/>
      <c r="D4303" s="70"/>
    </row>
    <row r="4304" spans="1:4" s="8" customFormat="1" x14ac:dyDescent="0.25">
      <c r="A4304" s="70"/>
      <c r="B4304" s="70"/>
      <c r="C4304" s="70"/>
      <c r="D4304" s="70"/>
    </row>
    <row r="4305" spans="1:4" s="8" customFormat="1" x14ac:dyDescent="0.25">
      <c r="A4305" s="70"/>
      <c r="B4305" s="70"/>
      <c r="C4305" s="70"/>
      <c r="D4305" s="70"/>
    </row>
    <row r="4306" spans="1:4" s="8" customFormat="1" x14ac:dyDescent="0.25">
      <c r="A4306" s="70"/>
      <c r="B4306" s="70"/>
      <c r="C4306" s="70"/>
      <c r="D4306" s="70"/>
    </row>
    <row r="4307" spans="1:4" s="8" customFormat="1" x14ac:dyDescent="0.25">
      <c r="A4307" s="70"/>
      <c r="B4307" s="70"/>
      <c r="C4307" s="70"/>
      <c r="D4307" s="70"/>
    </row>
    <row r="4308" spans="1:4" s="8" customFormat="1" x14ac:dyDescent="0.25">
      <c r="A4308" s="70"/>
      <c r="B4308" s="70"/>
      <c r="C4308" s="70"/>
      <c r="D4308" s="70"/>
    </row>
    <row r="4309" spans="1:4" s="8" customFormat="1" x14ac:dyDescent="0.25">
      <c r="A4309" s="70"/>
      <c r="B4309" s="70"/>
      <c r="C4309" s="70"/>
      <c r="D4309" s="70"/>
    </row>
    <row r="4310" spans="1:4" s="8" customFormat="1" x14ac:dyDescent="0.25">
      <c r="A4310" s="70"/>
      <c r="B4310" s="70"/>
      <c r="C4310" s="70"/>
      <c r="D4310" s="70"/>
    </row>
    <row r="4311" spans="1:4" s="8" customFormat="1" x14ac:dyDescent="0.25">
      <c r="A4311" s="70"/>
      <c r="B4311" s="70"/>
      <c r="C4311" s="70"/>
      <c r="D4311" s="70"/>
    </row>
    <row r="4312" spans="1:4" s="8" customFormat="1" x14ac:dyDescent="0.25">
      <c r="A4312" s="70"/>
      <c r="B4312" s="70"/>
      <c r="C4312" s="70"/>
      <c r="D4312" s="70"/>
    </row>
    <row r="4313" spans="1:4" s="66" customFormat="1" x14ac:dyDescent="0.25">
      <c r="A4313" s="65"/>
      <c r="B4313" s="65"/>
      <c r="C4313" s="65"/>
      <c r="D4313" s="65"/>
    </row>
    <row r="4314" spans="1:4" s="66" customFormat="1" x14ac:dyDescent="0.25">
      <c r="A4314" s="65"/>
      <c r="B4314" s="65"/>
      <c r="C4314" s="65"/>
      <c r="D4314" s="65"/>
    </row>
    <row r="4315" spans="1:4" s="66" customFormat="1" x14ac:dyDescent="0.25">
      <c r="A4315" s="65"/>
      <c r="B4315" s="65"/>
      <c r="C4315" s="65"/>
      <c r="D4315" s="65"/>
    </row>
    <row r="4316" spans="1:4" s="66" customFormat="1" x14ac:dyDescent="0.25">
      <c r="A4316" s="65"/>
      <c r="B4316" s="65"/>
      <c r="C4316" s="65"/>
      <c r="D4316" s="65"/>
    </row>
    <row r="4317" spans="1:4" s="66" customFormat="1" x14ac:dyDescent="0.25">
      <c r="A4317" s="65"/>
      <c r="B4317" s="65"/>
      <c r="C4317" s="65"/>
      <c r="D4317" s="65"/>
    </row>
    <row r="4318" spans="1:4" s="66" customFormat="1" x14ac:dyDescent="0.25">
      <c r="A4318" s="65"/>
      <c r="B4318" s="65"/>
      <c r="C4318" s="65"/>
      <c r="D4318" s="65"/>
    </row>
    <row r="4319" spans="1:4" s="66" customFormat="1" x14ac:dyDescent="0.25">
      <c r="A4319" s="65"/>
      <c r="B4319" s="65"/>
      <c r="C4319" s="65"/>
      <c r="D4319" s="65"/>
    </row>
    <row r="4320" spans="1:4" s="66" customFormat="1" x14ac:dyDescent="0.25">
      <c r="A4320" s="65"/>
      <c r="B4320" s="65"/>
      <c r="C4320" s="65"/>
      <c r="D4320" s="65"/>
    </row>
    <row r="4321" spans="1:4" s="66" customFormat="1" x14ac:dyDescent="0.25">
      <c r="A4321" s="65"/>
      <c r="B4321" s="65"/>
      <c r="C4321" s="65"/>
      <c r="D4321" s="65"/>
    </row>
    <row r="4322" spans="1:4" s="66" customFormat="1" x14ac:dyDescent="0.25">
      <c r="A4322" s="65"/>
      <c r="B4322" s="65"/>
      <c r="C4322" s="65"/>
      <c r="D4322" s="65"/>
    </row>
    <row r="4323" spans="1:4" s="66" customFormat="1" x14ac:dyDescent="0.25">
      <c r="A4323" s="65"/>
      <c r="B4323" s="65"/>
      <c r="C4323" s="65"/>
      <c r="D4323" s="65"/>
    </row>
    <row r="4324" spans="1:4" s="66" customFormat="1" x14ac:dyDescent="0.25">
      <c r="A4324" s="65"/>
      <c r="B4324" s="65"/>
      <c r="C4324" s="65"/>
      <c r="D4324" s="65"/>
    </row>
    <row r="4325" spans="1:4" s="66" customFormat="1" x14ac:dyDescent="0.25">
      <c r="A4325" s="65"/>
      <c r="B4325" s="65"/>
      <c r="C4325" s="65"/>
      <c r="D4325" s="65"/>
    </row>
    <row r="4326" spans="1:4" s="66" customFormat="1" x14ac:dyDescent="0.25">
      <c r="A4326" s="65"/>
      <c r="B4326" s="65"/>
      <c r="C4326" s="65"/>
      <c r="D4326" s="65"/>
    </row>
    <row r="4327" spans="1:4" s="66" customFormat="1" x14ac:dyDescent="0.25">
      <c r="A4327" s="65"/>
      <c r="B4327" s="65"/>
      <c r="C4327" s="65"/>
      <c r="D4327" s="65"/>
    </row>
    <row r="4328" spans="1:4" s="66" customFormat="1" x14ac:dyDescent="0.25">
      <c r="A4328" s="65"/>
      <c r="B4328" s="65"/>
      <c r="C4328" s="65"/>
      <c r="D4328" s="65"/>
    </row>
    <row r="4329" spans="1:4" s="66" customFormat="1" x14ac:dyDescent="0.25">
      <c r="A4329" s="65"/>
      <c r="B4329" s="65"/>
      <c r="C4329" s="65"/>
      <c r="D4329" s="65"/>
    </row>
    <row r="4330" spans="1:4" s="66" customFormat="1" x14ac:dyDescent="0.25">
      <c r="A4330" s="65"/>
      <c r="B4330" s="65"/>
      <c r="C4330" s="65"/>
      <c r="D4330" s="65"/>
    </row>
    <row r="4331" spans="1:4" s="66" customFormat="1" x14ac:dyDescent="0.25">
      <c r="A4331" s="65"/>
      <c r="B4331" s="65"/>
      <c r="C4331" s="65"/>
      <c r="D4331" s="65"/>
    </row>
    <row r="4332" spans="1:4" s="66" customFormat="1" x14ac:dyDescent="0.25">
      <c r="A4332" s="65"/>
      <c r="B4332" s="65"/>
      <c r="C4332" s="65"/>
      <c r="D4332" s="65"/>
    </row>
    <row r="4333" spans="1:4" s="66" customFormat="1" x14ac:dyDescent="0.25">
      <c r="A4333" s="65"/>
      <c r="B4333" s="65"/>
      <c r="C4333" s="65"/>
      <c r="D4333" s="65"/>
    </row>
    <row r="4334" spans="1:4" s="66" customFormat="1" x14ac:dyDescent="0.25">
      <c r="A4334" s="65"/>
      <c r="B4334" s="65"/>
      <c r="C4334" s="65"/>
      <c r="D4334" s="65"/>
    </row>
    <row r="4335" spans="1:4" s="66" customFormat="1" x14ac:dyDescent="0.25">
      <c r="A4335" s="65"/>
      <c r="B4335" s="65"/>
      <c r="C4335" s="65"/>
      <c r="D4335" s="65"/>
    </row>
    <row r="4336" spans="1:4" s="66" customFormat="1" x14ac:dyDescent="0.25">
      <c r="A4336" s="65"/>
      <c r="B4336" s="65"/>
      <c r="C4336" s="65"/>
      <c r="D4336" s="65"/>
    </row>
    <row r="4337" spans="1:4" s="66" customFormat="1" x14ac:dyDescent="0.25">
      <c r="A4337" s="65"/>
      <c r="B4337" s="65"/>
      <c r="C4337" s="65"/>
      <c r="D4337" s="65"/>
    </row>
    <row r="4338" spans="1:4" s="66" customFormat="1" x14ac:dyDescent="0.25">
      <c r="A4338" s="65"/>
      <c r="B4338" s="65"/>
      <c r="C4338" s="65"/>
      <c r="D4338" s="65"/>
    </row>
    <row r="4339" spans="1:4" s="66" customFormat="1" x14ac:dyDescent="0.25">
      <c r="A4339" s="65"/>
      <c r="B4339" s="65"/>
      <c r="C4339" s="65"/>
      <c r="D4339" s="65"/>
    </row>
    <row r="4340" spans="1:4" s="66" customFormat="1" x14ac:dyDescent="0.25">
      <c r="A4340" s="65"/>
      <c r="B4340" s="65"/>
      <c r="C4340" s="65"/>
      <c r="D4340" s="65"/>
    </row>
    <row r="4341" spans="1:4" s="66" customFormat="1" x14ac:dyDescent="0.25">
      <c r="A4341" s="65"/>
      <c r="B4341" s="65"/>
      <c r="C4341" s="65"/>
      <c r="D4341" s="65"/>
    </row>
    <row r="4342" spans="1:4" s="66" customFormat="1" x14ac:dyDescent="0.25">
      <c r="A4342" s="65"/>
      <c r="B4342" s="65"/>
      <c r="C4342" s="65"/>
      <c r="D4342" s="65"/>
    </row>
    <row r="4343" spans="1:4" s="66" customFormat="1" x14ac:dyDescent="0.25">
      <c r="A4343" s="65"/>
      <c r="B4343" s="65"/>
      <c r="C4343" s="65"/>
      <c r="D4343" s="65"/>
    </row>
    <row r="4344" spans="1:4" s="66" customFormat="1" x14ac:dyDescent="0.25">
      <c r="A4344" s="65"/>
      <c r="B4344" s="65"/>
      <c r="C4344" s="65"/>
      <c r="D4344" s="65"/>
    </row>
    <row r="4345" spans="1:4" s="66" customFormat="1" x14ac:dyDescent="0.25">
      <c r="A4345" s="65"/>
      <c r="B4345" s="65"/>
      <c r="C4345" s="65"/>
      <c r="D4345" s="65"/>
    </row>
    <row r="4346" spans="1:4" s="66" customFormat="1" x14ac:dyDescent="0.25">
      <c r="A4346" s="65"/>
      <c r="B4346" s="65"/>
      <c r="C4346" s="65"/>
      <c r="D4346" s="65"/>
    </row>
    <row r="4347" spans="1:4" s="66" customFormat="1" x14ac:dyDescent="0.25">
      <c r="A4347" s="65"/>
      <c r="B4347" s="65"/>
      <c r="C4347" s="65"/>
      <c r="D4347" s="65"/>
    </row>
    <row r="4348" spans="1:4" s="66" customFormat="1" x14ac:dyDescent="0.25">
      <c r="A4348" s="65"/>
      <c r="B4348" s="65"/>
      <c r="C4348" s="65"/>
      <c r="D4348" s="65"/>
    </row>
    <row r="4349" spans="1:4" s="66" customFormat="1" x14ac:dyDescent="0.25">
      <c r="A4349" s="65"/>
      <c r="B4349" s="65"/>
      <c r="C4349" s="65"/>
      <c r="D4349" s="65"/>
    </row>
    <row r="4350" spans="1:4" s="66" customFormat="1" x14ac:dyDescent="0.25">
      <c r="A4350" s="65"/>
      <c r="B4350" s="65"/>
      <c r="C4350" s="65"/>
      <c r="D4350" s="65"/>
    </row>
    <row r="4351" spans="1:4" s="66" customFormat="1" x14ac:dyDescent="0.25">
      <c r="A4351" s="65"/>
      <c r="B4351" s="65"/>
      <c r="C4351" s="65"/>
      <c r="D4351" s="65"/>
    </row>
    <row r="4352" spans="1:4" s="66" customFormat="1" x14ac:dyDescent="0.25">
      <c r="A4352" s="65"/>
      <c r="B4352" s="65"/>
      <c r="C4352" s="65"/>
      <c r="D4352" s="65"/>
    </row>
    <row r="4353" spans="1:4" s="66" customFormat="1" x14ac:dyDescent="0.25">
      <c r="A4353" s="65"/>
      <c r="B4353" s="65"/>
      <c r="C4353" s="65"/>
      <c r="D4353" s="65"/>
    </row>
    <row r="4354" spans="1:4" s="66" customFormat="1" x14ac:dyDescent="0.25">
      <c r="A4354" s="65"/>
      <c r="B4354" s="65"/>
      <c r="C4354" s="65"/>
      <c r="D4354" s="65"/>
    </row>
    <row r="4355" spans="1:4" s="66" customFormat="1" x14ac:dyDescent="0.25">
      <c r="A4355" s="65"/>
      <c r="B4355" s="65"/>
      <c r="C4355" s="65"/>
      <c r="D4355" s="65"/>
    </row>
    <row r="4356" spans="1:4" s="66" customFormat="1" x14ac:dyDescent="0.25">
      <c r="A4356" s="65"/>
      <c r="B4356" s="65"/>
      <c r="C4356" s="65"/>
      <c r="D4356" s="65"/>
    </row>
    <row r="4357" spans="1:4" s="66" customFormat="1" x14ac:dyDescent="0.25">
      <c r="A4357" s="65"/>
      <c r="B4357" s="65"/>
      <c r="C4357" s="65"/>
      <c r="D4357" s="65"/>
    </row>
    <row r="4358" spans="1:4" s="66" customFormat="1" x14ac:dyDescent="0.25">
      <c r="A4358" s="65"/>
      <c r="B4358" s="65"/>
      <c r="C4358" s="65"/>
      <c r="D4358" s="65"/>
    </row>
    <row r="4359" spans="1:4" s="66" customFormat="1" x14ac:dyDescent="0.25">
      <c r="A4359" s="65"/>
      <c r="B4359" s="65"/>
      <c r="C4359" s="65"/>
      <c r="D4359" s="65"/>
    </row>
    <row r="4360" spans="1:4" s="66" customFormat="1" x14ac:dyDescent="0.25">
      <c r="A4360" s="65"/>
      <c r="B4360" s="65"/>
      <c r="C4360" s="65"/>
      <c r="D4360" s="65"/>
    </row>
    <row r="4361" spans="1:4" s="66" customFormat="1" x14ac:dyDescent="0.25">
      <c r="A4361" s="65"/>
      <c r="B4361" s="65"/>
      <c r="C4361" s="65"/>
      <c r="D4361" s="65"/>
    </row>
    <row r="4362" spans="1:4" s="66" customFormat="1" x14ac:dyDescent="0.25">
      <c r="A4362" s="65"/>
      <c r="B4362" s="65"/>
      <c r="C4362" s="65"/>
      <c r="D4362" s="65"/>
    </row>
    <row r="4363" spans="1:4" s="66" customFormat="1" x14ac:dyDescent="0.25">
      <c r="A4363" s="65"/>
      <c r="B4363" s="65"/>
      <c r="C4363" s="65"/>
      <c r="D4363" s="65"/>
    </row>
    <row r="4364" spans="1:4" s="66" customFormat="1" x14ac:dyDescent="0.25">
      <c r="A4364" s="65"/>
      <c r="B4364" s="65"/>
      <c r="C4364" s="65"/>
      <c r="D4364" s="65"/>
    </row>
    <row r="4365" spans="1:4" s="66" customFormat="1" x14ac:dyDescent="0.25">
      <c r="A4365" s="65"/>
      <c r="B4365" s="65"/>
      <c r="C4365" s="65"/>
      <c r="D4365" s="65"/>
    </row>
    <row r="4366" spans="1:4" s="66" customFormat="1" x14ac:dyDescent="0.25">
      <c r="A4366" s="65"/>
      <c r="B4366" s="65"/>
      <c r="C4366" s="65"/>
      <c r="D4366" s="65"/>
    </row>
    <row r="4367" spans="1:4" s="66" customFormat="1" x14ac:dyDescent="0.25">
      <c r="A4367" s="65"/>
      <c r="B4367" s="65"/>
      <c r="C4367" s="65"/>
      <c r="D4367" s="65"/>
    </row>
    <row r="4368" spans="1:4" s="66" customFormat="1" x14ac:dyDescent="0.25">
      <c r="A4368" s="65"/>
      <c r="B4368" s="65"/>
      <c r="C4368" s="65"/>
      <c r="D4368" s="65"/>
    </row>
    <row r="4369" spans="1:4" s="66" customFormat="1" x14ac:dyDescent="0.25">
      <c r="A4369" s="65"/>
      <c r="B4369" s="65"/>
      <c r="C4369" s="65"/>
      <c r="D4369" s="65"/>
    </row>
    <row r="4370" spans="1:4" s="66" customFormat="1" x14ac:dyDescent="0.25">
      <c r="A4370" s="65"/>
      <c r="B4370" s="65"/>
      <c r="C4370" s="65"/>
      <c r="D4370" s="65"/>
    </row>
    <row r="4371" spans="1:4" s="66" customFormat="1" x14ac:dyDescent="0.25">
      <c r="A4371" s="65"/>
      <c r="B4371" s="65"/>
      <c r="C4371" s="65"/>
      <c r="D4371" s="65"/>
    </row>
    <row r="4372" spans="1:4" s="66" customFormat="1" x14ac:dyDescent="0.25">
      <c r="A4372" s="65"/>
      <c r="B4372" s="65"/>
      <c r="C4372" s="65"/>
      <c r="D4372" s="65"/>
    </row>
    <row r="4373" spans="1:4" s="66" customFormat="1" x14ac:dyDescent="0.25">
      <c r="A4373" s="65"/>
      <c r="B4373" s="65"/>
      <c r="C4373" s="65"/>
      <c r="D4373" s="65"/>
    </row>
    <row r="4374" spans="1:4" s="66" customFormat="1" x14ac:dyDescent="0.25">
      <c r="A4374" s="65"/>
      <c r="B4374" s="65"/>
      <c r="C4374" s="65"/>
      <c r="D4374" s="65"/>
    </row>
    <row r="4375" spans="1:4" s="66" customFormat="1" x14ac:dyDescent="0.25">
      <c r="A4375" s="65"/>
      <c r="B4375" s="65"/>
      <c r="C4375" s="65"/>
      <c r="D4375" s="65"/>
    </row>
    <row r="4376" spans="1:4" s="66" customFormat="1" x14ac:dyDescent="0.25">
      <c r="A4376" s="65"/>
      <c r="B4376" s="65"/>
      <c r="C4376" s="65"/>
      <c r="D4376" s="65"/>
    </row>
    <row r="4377" spans="1:4" s="66" customFormat="1" x14ac:dyDescent="0.25">
      <c r="A4377" s="65"/>
      <c r="B4377" s="65"/>
      <c r="C4377" s="65"/>
      <c r="D4377" s="65"/>
    </row>
    <row r="4378" spans="1:4" s="66" customFormat="1" x14ac:dyDescent="0.25">
      <c r="A4378" s="65"/>
      <c r="B4378" s="65"/>
      <c r="C4378" s="65"/>
      <c r="D4378" s="65"/>
    </row>
    <row r="4379" spans="1:4" s="66" customFormat="1" x14ac:dyDescent="0.25">
      <c r="A4379" s="65"/>
      <c r="B4379" s="65"/>
      <c r="C4379" s="65"/>
      <c r="D4379" s="65"/>
    </row>
    <row r="4380" spans="1:4" s="66" customFormat="1" x14ac:dyDescent="0.25">
      <c r="A4380" s="65"/>
      <c r="B4380" s="65"/>
      <c r="C4380" s="65"/>
      <c r="D4380" s="65"/>
    </row>
    <row r="4381" spans="1:4" s="66" customFormat="1" x14ac:dyDescent="0.25">
      <c r="A4381" s="65"/>
      <c r="B4381" s="65"/>
      <c r="C4381" s="65"/>
      <c r="D4381" s="65"/>
    </row>
    <row r="4382" spans="1:4" s="66" customFormat="1" x14ac:dyDescent="0.25">
      <c r="A4382" s="65"/>
      <c r="B4382" s="65"/>
      <c r="C4382" s="65"/>
      <c r="D4382" s="65"/>
    </row>
    <row r="4383" spans="1:4" s="66" customFormat="1" x14ac:dyDescent="0.25">
      <c r="A4383" s="65"/>
      <c r="B4383" s="65"/>
      <c r="C4383" s="65"/>
      <c r="D4383" s="65"/>
    </row>
    <row r="4384" spans="1:4" s="66" customFormat="1" x14ac:dyDescent="0.25">
      <c r="A4384" s="65"/>
      <c r="B4384" s="65"/>
      <c r="C4384" s="65"/>
      <c r="D4384" s="65"/>
    </row>
    <row r="4385" spans="1:4" s="66" customFormat="1" x14ac:dyDescent="0.25">
      <c r="A4385" s="65"/>
      <c r="B4385" s="65"/>
      <c r="C4385" s="65"/>
      <c r="D4385" s="65"/>
    </row>
    <row r="4386" spans="1:4" s="66" customFormat="1" x14ac:dyDescent="0.25">
      <c r="A4386" s="65"/>
      <c r="B4386" s="65"/>
      <c r="C4386" s="65"/>
      <c r="D4386" s="65"/>
    </row>
    <row r="4387" spans="1:4" s="66" customFormat="1" x14ac:dyDescent="0.25">
      <c r="A4387" s="65"/>
      <c r="B4387" s="65"/>
      <c r="C4387" s="65"/>
      <c r="D4387" s="65"/>
    </row>
    <row r="4388" spans="1:4" s="66" customFormat="1" x14ac:dyDescent="0.25">
      <c r="A4388" s="65"/>
      <c r="B4388" s="65"/>
      <c r="C4388" s="65"/>
      <c r="D4388" s="65"/>
    </row>
    <row r="4389" spans="1:4" s="66" customFormat="1" x14ac:dyDescent="0.25">
      <c r="A4389" s="65"/>
      <c r="B4389" s="65"/>
      <c r="C4389" s="65"/>
      <c r="D4389" s="65"/>
    </row>
    <row r="4390" spans="1:4" s="66" customFormat="1" x14ac:dyDescent="0.25">
      <c r="A4390" s="65"/>
      <c r="B4390" s="65"/>
      <c r="C4390" s="65"/>
      <c r="D4390" s="65"/>
    </row>
    <row r="4391" spans="1:4" s="66" customFormat="1" x14ac:dyDescent="0.25">
      <c r="A4391" s="65"/>
      <c r="B4391" s="65"/>
      <c r="C4391" s="65"/>
      <c r="D4391" s="65"/>
    </row>
    <row r="4392" spans="1:4" s="66" customFormat="1" x14ac:dyDescent="0.25">
      <c r="A4392" s="65"/>
      <c r="B4392" s="65"/>
      <c r="C4392" s="65"/>
      <c r="D4392" s="65"/>
    </row>
    <row r="4393" spans="1:4" s="66" customFormat="1" x14ac:dyDescent="0.25">
      <c r="A4393" s="65"/>
      <c r="B4393" s="65"/>
      <c r="C4393" s="65"/>
      <c r="D4393" s="65"/>
    </row>
    <row r="4394" spans="1:4" s="66" customFormat="1" x14ac:dyDescent="0.25">
      <c r="A4394" s="65"/>
      <c r="B4394" s="65"/>
      <c r="C4394" s="65"/>
      <c r="D4394" s="65"/>
    </row>
    <row r="4395" spans="1:4" s="66" customFormat="1" x14ac:dyDescent="0.25">
      <c r="A4395" s="65"/>
      <c r="B4395" s="65"/>
      <c r="C4395" s="65"/>
      <c r="D4395" s="65"/>
    </row>
    <row r="4396" spans="1:4" s="66" customFormat="1" x14ac:dyDescent="0.25">
      <c r="A4396" s="65"/>
      <c r="B4396" s="65"/>
      <c r="C4396" s="65"/>
      <c r="D4396" s="65"/>
    </row>
    <row r="4397" spans="1:4" s="66" customFormat="1" x14ac:dyDescent="0.25">
      <c r="A4397" s="65"/>
      <c r="B4397" s="65"/>
      <c r="C4397" s="65"/>
      <c r="D4397" s="65"/>
    </row>
    <row r="4398" spans="1:4" s="66" customFormat="1" x14ac:dyDescent="0.25">
      <c r="A4398" s="65"/>
      <c r="B4398" s="65"/>
      <c r="C4398" s="65"/>
      <c r="D4398" s="65"/>
    </row>
    <row r="4399" spans="1:4" s="66" customFormat="1" x14ac:dyDescent="0.25">
      <c r="A4399" s="65"/>
      <c r="B4399" s="65"/>
      <c r="C4399" s="65"/>
      <c r="D4399" s="65"/>
    </row>
    <row r="4400" spans="1:4" s="66" customFormat="1" x14ac:dyDescent="0.25">
      <c r="A4400" s="65"/>
      <c r="B4400" s="65"/>
      <c r="C4400" s="65"/>
      <c r="D4400" s="65"/>
    </row>
    <row r="4401" spans="1:4" s="66" customFormat="1" x14ac:dyDescent="0.25">
      <c r="A4401" s="65"/>
      <c r="B4401" s="65"/>
      <c r="C4401" s="65"/>
      <c r="D4401" s="65"/>
    </row>
    <row r="4402" spans="1:4" s="66" customFormat="1" x14ac:dyDescent="0.25">
      <c r="A4402" s="65"/>
      <c r="B4402" s="65"/>
      <c r="C4402" s="65"/>
      <c r="D4402" s="65"/>
    </row>
    <row r="4403" spans="1:4" s="66" customFormat="1" x14ac:dyDescent="0.25">
      <c r="A4403" s="65"/>
      <c r="B4403" s="65"/>
      <c r="C4403" s="65"/>
      <c r="D4403" s="65"/>
    </row>
    <row r="4404" spans="1:4" s="66" customFormat="1" x14ac:dyDescent="0.25">
      <c r="A4404" s="65"/>
      <c r="B4404" s="65"/>
      <c r="C4404" s="65"/>
      <c r="D4404" s="65"/>
    </row>
    <row r="4405" spans="1:4" s="66" customFormat="1" x14ac:dyDescent="0.25">
      <c r="A4405" s="65"/>
      <c r="B4405" s="65"/>
      <c r="C4405" s="65"/>
      <c r="D4405" s="65"/>
    </row>
    <row r="4406" spans="1:4" s="66" customFormat="1" x14ac:dyDescent="0.25">
      <c r="A4406" s="65"/>
      <c r="B4406" s="65"/>
      <c r="C4406" s="65"/>
      <c r="D4406" s="65"/>
    </row>
    <row r="4407" spans="1:4" s="66" customFormat="1" x14ac:dyDescent="0.25">
      <c r="A4407" s="65"/>
      <c r="B4407" s="65"/>
      <c r="C4407" s="65"/>
      <c r="D4407" s="65"/>
    </row>
    <row r="4408" spans="1:4" s="66" customFormat="1" x14ac:dyDescent="0.25">
      <c r="A4408" s="65"/>
      <c r="B4408" s="65"/>
      <c r="C4408" s="65"/>
      <c r="D4408" s="65"/>
    </row>
    <row r="4409" spans="1:4" s="66" customFormat="1" x14ac:dyDescent="0.25">
      <c r="A4409" s="65"/>
      <c r="B4409" s="65"/>
      <c r="C4409" s="65"/>
      <c r="D4409" s="65"/>
    </row>
    <row r="4410" spans="1:4" s="66" customFormat="1" x14ac:dyDescent="0.25">
      <c r="A4410" s="65"/>
      <c r="B4410" s="65"/>
      <c r="C4410" s="65"/>
      <c r="D4410" s="65"/>
    </row>
    <row r="4411" spans="1:4" s="66" customFormat="1" x14ac:dyDescent="0.25">
      <c r="A4411" s="65"/>
      <c r="B4411" s="65"/>
      <c r="C4411" s="65"/>
      <c r="D4411" s="65"/>
    </row>
    <row r="4412" spans="1:4" s="66" customFormat="1" x14ac:dyDescent="0.25">
      <c r="A4412" s="65"/>
      <c r="B4412" s="65"/>
      <c r="C4412" s="65"/>
      <c r="D4412" s="65"/>
    </row>
    <row r="4413" spans="1:4" s="66" customFormat="1" x14ac:dyDescent="0.25">
      <c r="A4413" s="65"/>
      <c r="B4413" s="65"/>
      <c r="C4413" s="65"/>
      <c r="D4413" s="65"/>
    </row>
    <row r="4414" spans="1:4" s="66" customFormat="1" x14ac:dyDescent="0.25">
      <c r="A4414" s="65"/>
      <c r="B4414" s="65"/>
      <c r="C4414" s="65"/>
      <c r="D4414" s="65"/>
    </row>
    <row r="4415" spans="1:4" s="66" customFormat="1" x14ac:dyDescent="0.25">
      <c r="A4415" s="65"/>
      <c r="B4415" s="65"/>
      <c r="C4415" s="65"/>
      <c r="D4415" s="65"/>
    </row>
    <row r="4416" spans="1:4" s="66" customFormat="1" x14ac:dyDescent="0.25">
      <c r="A4416" s="65"/>
      <c r="B4416" s="65"/>
      <c r="C4416" s="65"/>
      <c r="D4416" s="65"/>
    </row>
    <row r="4417" spans="1:4" s="66" customFormat="1" x14ac:dyDescent="0.25">
      <c r="A4417" s="65"/>
      <c r="B4417" s="65"/>
      <c r="C4417" s="65"/>
      <c r="D4417" s="65"/>
    </row>
    <row r="4418" spans="1:4" s="66" customFormat="1" x14ac:dyDescent="0.25">
      <c r="A4418" s="65"/>
      <c r="B4418" s="65"/>
      <c r="C4418" s="65"/>
      <c r="D4418" s="65"/>
    </row>
    <row r="4419" spans="1:4" s="66" customFormat="1" x14ac:dyDescent="0.25">
      <c r="A4419" s="65"/>
      <c r="B4419" s="65"/>
      <c r="C4419" s="65"/>
      <c r="D4419" s="65"/>
    </row>
    <row r="4420" spans="1:4" s="66" customFormat="1" x14ac:dyDescent="0.25">
      <c r="A4420" s="65"/>
      <c r="B4420" s="65"/>
      <c r="C4420" s="65"/>
      <c r="D4420" s="65"/>
    </row>
    <row r="4421" spans="1:4" s="66" customFormat="1" x14ac:dyDescent="0.25">
      <c r="A4421" s="65"/>
      <c r="B4421" s="65"/>
      <c r="C4421" s="65"/>
      <c r="D4421" s="65"/>
    </row>
    <row r="4422" spans="1:4" s="66" customFormat="1" x14ac:dyDescent="0.25">
      <c r="A4422" s="65"/>
      <c r="B4422" s="65"/>
      <c r="C4422" s="65"/>
      <c r="D4422" s="65"/>
    </row>
    <row r="4423" spans="1:4" s="66" customFormat="1" x14ac:dyDescent="0.25">
      <c r="A4423" s="65"/>
      <c r="B4423" s="65"/>
      <c r="C4423" s="65"/>
      <c r="D4423" s="65"/>
    </row>
    <row r="4424" spans="1:4" s="66" customFormat="1" x14ac:dyDescent="0.25">
      <c r="A4424" s="65"/>
      <c r="B4424" s="65"/>
      <c r="C4424" s="65"/>
      <c r="D4424" s="65"/>
    </row>
    <row r="4425" spans="1:4" s="66" customFormat="1" x14ac:dyDescent="0.25">
      <c r="A4425" s="65"/>
      <c r="B4425" s="65"/>
      <c r="C4425" s="65"/>
      <c r="D4425" s="65"/>
    </row>
    <row r="4426" spans="1:4" s="66" customFormat="1" x14ac:dyDescent="0.25">
      <c r="A4426" s="65"/>
      <c r="B4426" s="65"/>
      <c r="C4426" s="65"/>
      <c r="D4426" s="65"/>
    </row>
    <row r="4427" spans="1:4" s="66" customFormat="1" x14ac:dyDescent="0.25">
      <c r="A4427" s="65"/>
      <c r="B4427" s="65"/>
      <c r="C4427" s="65"/>
      <c r="D4427" s="65"/>
    </row>
    <row r="4428" spans="1:4" s="66" customFormat="1" x14ac:dyDescent="0.25">
      <c r="A4428" s="65"/>
      <c r="B4428" s="65"/>
      <c r="C4428" s="65"/>
      <c r="D4428" s="65"/>
    </row>
    <row r="4429" spans="1:4" s="66" customFormat="1" x14ac:dyDescent="0.25">
      <c r="A4429" s="65"/>
      <c r="B4429" s="65"/>
      <c r="C4429" s="65"/>
      <c r="D4429" s="65"/>
    </row>
    <row r="4430" spans="1:4" s="66" customFormat="1" x14ac:dyDescent="0.25">
      <c r="A4430" s="65"/>
      <c r="B4430" s="65"/>
      <c r="C4430" s="65"/>
      <c r="D4430" s="65"/>
    </row>
    <row r="4431" spans="1:4" s="66" customFormat="1" x14ac:dyDescent="0.25">
      <c r="A4431" s="65"/>
      <c r="B4431" s="65"/>
      <c r="C4431" s="65"/>
      <c r="D4431" s="65"/>
    </row>
    <row r="4432" spans="1:4" s="66" customFormat="1" x14ac:dyDescent="0.25">
      <c r="A4432" s="65"/>
      <c r="B4432" s="65"/>
      <c r="C4432" s="65"/>
      <c r="D4432" s="65"/>
    </row>
    <row r="4433" spans="1:4" s="66" customFormat="1" x14ac:dyDescent="0.25">
      <c r="A4433" s="65"/>
      <c r="B4433" s="65"/>
      <c r="C4433" s="65"/>
      <c r="D4433" s="65"/>
    </row>
    <row r="4434" spans="1:4" s="66" customFormat="1" x14ac:dyDescent="0.25">
      <c r="A4434" s="65"/>
      <c r="B4434" s="65"/>
      <c r="C4434" s="65"/>
      <c r="D4434" s="65"/>
    </row>
    <row r="4435" spans="1:4" s="66" customFormat="1" x14ac:dyDescent="0.25">
      <c r="A4435" s="65"/>
      <c r="B4435" s="65"/>
      <c r="C4435" s="65"/>
      <c r="D4435" s="65"/>
    </row>
    <row r="4436" spans="1:4" s="66" customFormat="1" x14ac:dyDescent="0.25">
      <c r="A4436" s="65"/>
      <c r="B4436" s="65"/>
      <c r="C4436" s="65"/>
      <c r="D4436" s="65"/>
    </row>
    <row r="4437" spans="1:4" s="66" customFormat="1" x14ac:dyDescent="0.25">
      <c r="A4437" s="65"/>
      <c r="B4437" s="65"/>
      <c r="C4437" s="65"/>
      <c r="D4437" s="65"/>
    </row>
    <row r="4438" spans="1:4" s="66" customFormat="1" x14ac:dyDescent="0.25">
      <c r="A4438" s="65"/>
      <c r="B4438" s="65"/>
      <c r="C4438" s="65"/>
      <c r="D4438" s="65"/>
    </row>
    <row r="4439" spans="1:4" s="66" customFormat="1" x14ac:dyDescent="0.25">
      <c r="A4439" s="65"/>
      <c r="B4439" s="65"/>
      <c r="C4439" s="65"/>
      <c r="D4439" s="65"/>
    </row>
    <row r="4440" spans="1:4" s="66" customFormat="1" x14ac:dyDescent="0.25">
      <c r="A4440" s="65"/>
      <c r="B4440" s="65"/>
      <c r="C4440" s="65"/>
      <c r="D4440" s="65"/>
    </row>
    <row r="4441" spans="1:4" s="66" customFormat="1" x14ac:dyDescent="0.25">
      <c r="A4441" s="65"/>
      <c r="B4441" s="65"/>
      <c r="C4441" s="65"/>
      <c r="D4441" s="65"/>
    </row>
    <row r="4442" spans="1:4" s="66" customFormat="1" x14ac:dyDescent="0.25">
      <c r="A4442" s="65"/>
      <c r="B4442" s="65"/>
      <c r="C4442" s="65"/>
      <c r="D4442" s="65"/>
    </row>
    <row r="4443" spans="1:4" s="66" customFormat="1" x14ac:dyDescent="0.25">
      <c r="A4443" s="65"/>
      <c r="B4443" s="65"/>
      <c r="C4443" s="65"/>
      <c r="D4443" s="65"/>
    </row>
    <row r="4444" spans="1:4" s="66" customFormat="1" x14ac:dyDescent="0.25">
      <c r="A4444" s="65"/>
      <c r="B4444" s="65"/>
      <c r="C4444" s="65"/>
      <c r="D4444" s="65"/>
    </row>
    <row r="4445" spans="1:4" s="66" customFormat="1" x14ac:dyDescent="0.25">
      <c r="A4445" s="65"/>
      <c r="B4445" s="65"/>
      <c r="C4445" s="65"/>
      <c r="D4445" s="65"/>
    </row>
    <row r="4446" spans="1:4" s="66" customFormat="1" x14ac:dyDescent="0.25">
      <c r="A4446" s="65"/>
      <c r="B4446" s="65"/>
      <c r="C4446" s="65"/>
      <c r="D4446" s="65"/>
    </row>
    <row r="4447" spans="1:4" s="66" customFormat="1" x14ac:dyDescent="0.25">
      <c r="A4447" s="65"/>
      <c r="B4447" s="65"/>
      <c r="C4447" s="65"/>
      <c r="D4447" s="65"/>
    </row>
    <row r="4448" spans="1:4" s="66" customFormat="1" x14ac:dyDescent="0.25">
      <c r="A4448" s="65"/>
      <c r="B4448" s="65"/>
      <c r="C4448" s="65"/>
      <c r="D4448" s="65"/>
    </row>
    <row r="4449" spans="1:4" s="66" customFormat="1" x14ac:dyDescent="0.25">
      <c r="A4449" s="65"/>
      <c r="B4449" s="65"/>
      <c r="C4449" s="65"/>
      <c r="D4449" s="65"/>
    </row>
    <row r="4450" spans="1:4" s="66" customFormat="1" x14ac:dyDescent="0.25">
      <c r="A4450" s="65"/>
      <c r="B4450" s="65"/>
      <c r="C4450" s="65"/>
      <c r="D4450" s="65"/>
    </row>
    <row r="4451" spans="1:4" s="66" customFormat="1" x14ac:dyDescent="0.25">
      <c r="A4451" s="65"/>
      <c r="B4451" s="65"/>
      <c r="C4451" s="65"/>
      <c r="D4451" s="65"/>
    </row>
    <row r="4452" spans="1:4" s="66" customFormat="1" x14ac:dyDescent="0.25">
      <c r="A4452" s="65"/>
      <c r="B4452" s="65"/>
      <c r="C4452" s="65"/>
      <c r="D4452" s="65"/>
    </row>
    <row r="4453" spans="1:4" s="66" customFormat="1" x14ac:dyDescent="0.25">
      <c r="A4453" s="65"/>
      <c r="B4453" s="65"/>
      <c r="C4453" s="65"/>
      <c r="D4453" s="65"/>
    </row>
    <row r="4454" spans="1:4" s="66" customFormat="1" x14ac:dyDescent="0.25">
      <c r="A4454" s="65"/>
      <c r="B4454" s="65"/>
      <c r="C4454" s="65"/>
      <c r="D4454" s="65"/>
    </row>
    <row r="4455" spans="1:4" s="66" customFormat="1" x14ac:dyDescent="0.25">
      <c r="A4455" s="65"/>
      <c r="B4455" s="65"/>
      <c r="C4455" s="65"/>
      <c r="D4455" s="65"/>
    </row>
    <row r="4456" spans="1:4" s="66" customFormat="1" x14ac:dyDescent="0.25">
      <c r="A4456" s="65"/>
      <c r="B4456" s="65"/>
      <c r="C4456" s="65"/>
      <c r="D4456" s="65"/>
    </row>
    <row r="4457" spans="1:4" s="66" customFormat="1" x14ac:dyDescent="0.25">
      <c r="A4457" s="65"/>
      <c r="B4457" s="65"/>
      <c r="C4457" s="65"/>
      <c r="D4457" s="65"/>
    </row>
    <row r="4458" spans="1:4" s="66" customFormat="1" x14ac:dyDescent="0.25">
      <c r="A4458" s="65"/>
      <c r="B4458" s="65"/>
      <c r="C4458" s="65"/>
      <c r="D4458" s="65"/>
    </row>
    <row r="4459" spans="1:4" s="66" customFormat="1" x14ac:dyDescent="0.25">
      <c r="A4459" s="65"/>
      <c r="B4459" s="65"/>
      <c r="C4459" s="65"/>
      <c r="D4459" s="65"/>
    </row>
    <row r="4460" spans="1:4" s="66" customFormat="1" x14ac:dyDescent="0.25">
      <c r="A4460" s="65"/>
      <c r="B4460" s="65"/>
      <c r="C4460" s="65"/>
      <c r="D4460" s="65"/>
    </row>
    <row r="4461" spans="1:4" s="66" customFormat="1" x14ac:dyDescent="0.25">
      <c r="A4461" s="65"/>
      <c r="B4461" s="65"/>
      <c r="C4461" s="65"/>
      <c r="D4461" s="65"/>
    </row>
    <row r="4462" spans="1:4" s="66" customFormat="1" x14ac:dyDescent="0.25">
      <c r="A4462" s="65"/>
      <c r="B4462" s="65"/>
      <c r="C4462" s="65"/>
      <c r="D4462" s="65"/>
    </row>
    <row r="4463" spans="1:4" s="66" customFormat="1" x14ac:dyDescent="0.25">
      <c r="A4463" s="65"/>
      <c r="B4463" s="65"/>
      <c r="C4463" s="65"/>
      <c r="D4463" s="65"/>
    </row>
    <row r="4464" spans="1:4" s="66" customFormat="1" x14ac:dyDescent="0.25">
      <c r="A4464" s="65"/>
      <c r="B4464" s="65"/>
      <c r="C4464" s="65"/>
      <c r="D4464" s="65"/>
    </row>
    <row r="4465" spans="1:4" s="66" customFormat="1" x14ac:dyDescent="0.25">
      <c r="A4465" s="65"/>
      <c r="B4465" s="65"/>
      <c r="C4465" s="65"/>
      <c r="D4465" s="65"/>
    </row>
    <row r="4466" spans="1:4" s="66" customFormat="1" x14ac:dyDescent="0.25">
      <c r="A4466" s="65"/>
      <c r="B4466" s="65"/>
      <c r="C4466" s="65"/>
      <c r="D4466" s="65"/>
    </row>
    <row r="4467" spans="1:4" s="66" customFormat="1" x14ac:dyDescent="0.25">
      <c r="A4467" s="65"/>
      <c r="B4467" s="65"/>
      <c r="C4467" s="65"/>
      <c r="D4467" s="65"/>
    </row>
    <row r="4468" spans="1:4" s="66" customFormat="1" x14ac:dyDescent="0.25">
      <c r="A4468" s="65"/>
      <c r="B4468" s="65"/>
      <c r="C4468" s="65"/>
      <c r="D4468" s="65"/>
    </row>
    <row r="4469" spans="1:4" s="66" customFormat="1" x14ac:dyDescent="0.25">
      <c r="A4469" s="65"/>
      <c r="B4469" s="65"/>
      <c r="C4469" s="65"/>
      <c r="D4469" s="65"/>
    </row>
    <row r="4470" spans="1:4" s="66" customFormat="1" x14ac:dyDescent="0.25">
      <c r="A4470" s="65"/>
      <c r="B4470" s="65"/>
      <c r="C4470" s="65"/>
      <c r="D4470" s="65"/>
    </row>
    <row r="4471" spans="1:4" s="66" customFormat="1" x14ac:dyDescent="0.25">
      <c r="A4471" s="65"/>
      <c r="B4471" s="65"/>
      <c r="C4471" s="65"/>
      <c r="D4471" s="65"/>
    </row>
    <row r="4472" spans="1:4" s="66" customFormat="1" x14ac:dyDescent="0.25">
      <c r="A4472" s="65"/>
      <c r="B4472" s="65"/>
      <c r="C4472" s="65"/>
      <c r="D4472" s="65"/>
    </row>
    <row r="4473" spans="1:4" s="66" customFormat="1" x14ac:dyDescent="0.25">
      <c r="A4473" s="65"/>
      <c r="B4473" s="65"/>
      <c r="C4473" s="65"/>
      <c r="D4473" s="65"/>
    </row>
    <row r="4474" spans="1:4" s="66" customFormat="1" x14ac:dyDescent="0.25">
      <c r="A4474" s="65"/>
      <c r="B4474" s="65"/>
      <c r="C4474" s="65"/>
      <c r="D4474" s="65"/>
    </row>
    <row r="4475" spans="1:4" s="66" customFormat="1" x14ac:dyDescent="0.25">
      <c r="A4475" s="65"/>
      <c r="B4475" s="65"/>
      <c r="C4475" s="65"/>
      <c r="D4475" s="65"/>
    </row>
    <row r="4476" spans="1:4" s="66" customFormat="1" x14ac:dyDescent="0.25">
      <c r="A4476" s="65"/>
      <c r="B4476" s="65"/>
      <c r="C4476" s="65"/>
      <c r="D4476" s="65"/>
    </row>
    <row r="4477" spans="1:4" s="66" customFormat="1" x14ac:dyDescent="0.25">
      <c r="A4477" s="65"/>
      <c r="B4477" s="65"/>
      <c r="C4477" s="65"/>
      <c r="D4477" s="65"/>
    </row>
    <row r="4478" spans="1:4" s="66" customFormat="1" x14ac:dyDescent="0.25">
      <c r="A4478" s="65"/>
      <c r="B4478" s="65"/>
      <c r="C4478" s="65"/>
      <c r="D4478" s="65"/>
    </row>
    <row r="4479" spans="1:4" s="66" customFormat="1" x14ac:dyDescent="0.25">
      <c r="A4479" s="65"/>
      <c r="B4479" s="65"/>
      <c r="C4479" s="65"/>
      <c r="D4479" s="65"/>
    </row>
    <row r="4480" spans="1:4" s="66" customFormat="1" x14ac:dyDescent="0.25">
      <c r="A4480" s="65"/>
      <c r="B4480" s="65"/>
      <c r="C4480" s="65"/>
      <c r="D4480" s="65"/>
    </row>
    <row r="4481" spans="1:4" s="66" customFormat="1" x14ac:dyDescent="0.25">
      <c r="A4481" s="65"/>
      <c r="B4481" s="65"/>
      <c r="C4481" s="65"/>
      <c r="D4481" s="65"/>
    </row>
    <row r="4482" spans="1:4" s="66" customFormat="1" x14ac:dyDescent="0.25">
      <c r="A4482" s="65"/>
      <c r="B4482" s="65"/>
      <c r="C4482" s="65"/>
      <c r="D4482" s="65"/>
    </row>
    <row r="4483" spans="1:4" s="66" customFormat="1" x14ac:dyDescent="0.25">
      <c r="A4483" s="65"/>
      <c r="B4483" s="65"/>
      <c r="C4483" s="65"/>
      <c r="D4483" s="65"/>
    </row>
    <row r="4484" spans="1:4" s="66" customFormat="1" x14ac:dyDescent="0.25">
      <c r="A4484" s="65"/>
      <c r="B4484" s="65"/>
      <c r="C4484" s="65"/>
      <c r="D4484" s="65"/>
    </row>
    <row r="4485" spans="1:4" s="66" customFormat="1" x14ac:dyDescent="0.25">
      <c r="A4485" s="65"/>
      <c r="B4485" s="65"/>
      <c r="C4485" s="65"/>
      <c r="D4485" s="65"/>
    </row>
    <row r="4486" spans="1:4" s="66" customFormat="1" x14ac:dyDescent="0.25">
      <c r="A4486" s="65"/>
      <c r="B4486" s="65"/>
      <c r="C4486" s="65"/>
      <c r="D4486" s="65"/>
    </row>
    <row r="4487" spans="1:4" s="66" customFormat="1" x14ac:dyDescent="0.25">
      <c r="A4487" s="65"/>
      <c r="B4487" s="65"/>
      <c r="C4487" s="65"/>
      <c r="D4487" s="65"/>
    </row>
    <row r="4488" spans="1:4" s="66" customFormat="1" x14ac:dyDescent="0.25">
      <c r="A4488" s="65"/>
      <c r="B4488" s="65"/>
      <c r="C4488" s="65"/>
      <c r="D4488" s="65"/>
    </row>
    <row r="4489" spans="1:4" s="66" customFormat="1" x14ac:dyDescent="0.25">
      <c r="A4489" s="65"/>
      <c r="B4489" s="65"/>
      <c r="C4489" s="65"/>
      <c r="D4489" s="65"/>
    </row>
    <row r="4490" spans="1:4" s="66" customFormat="1" x14ac:dyDescent="0.25">
      <c r="A4490" s="65"/>
      <c r="B4490" s="65"/>
      <c r="C4490" s="65"/>
      <c r="D4490" s="65"/>
    </row>
    <row r="4491" spans="1:4" s="66" customFormat="1" x14ac:dyDescent="0.25">
      <c r="A4491" s="65"/>
      <c r="B4491" s="65"/>
      <c r="C4491" s="65"/>
      <c r="D4491" s="65"/>
    </row>
    <row r="4492" spans="1:4" s="66" customFormat="1" x14ac:dyDescent="0.25">
      <c r="A4492" s="65"/>
      <c r="B4492" s="65"/>
      <c r="C4492" s="65"/>
      <c r="D4492" s="65"/>
    </row>
    <row r="4493" spans="1:4" s="66" customFormat="1" x14ac:dyDescent="0.25">
      <c r="A4493" s="65"/>
      <c r="B4493" s="65"/>
      <c r="C4493" s="65"/>
      <c r="D4493" s="65"/>
    </row>
    <row r="4494" spans="1:4" s="66" customFormat="1" x14ac:dyDescent="0.25">
      <c r="A4494" s="65"/>
      <c r="B4494" s="65"/>
      <c r="C4494" s="65"/>
      <c r="D4494" s="65"/>
    </row>
    <row r="4495" spans="1:4" s="66" customFormat="1" x14ac:dyDescent="0.25">
      <c r="A4495" s="65"/>
      <c r="B4495" s="65"/>
      <c r="C4495" s="65"/>
      <c r="D4495" s="65"/>
    </row>
    <row r="4496" spans="1:4" s="66" customFormat="1" x14ac:dyDescent="0.25">
      <c r="A4496" s="65"/>
      <c r="B4496" s="65"/>
      <c r="C4496" s="65"/>
      <c r="D4496" s="65"/>
    </row>
    <row r="4497" spans="1:4" s="66" customFormat="1" x14ac:dyDescent="0.25">
      <c r="A4497" s="65"/>
      <c r="B4497" s="65"/>
      <c r="C4497" s="65"/>
      <c r="D4497" s="65"/>
    </row>
    <row r="4498" spans="1:4" s="66" customFormat="1" x14ac:dyDescent="0.25">
      <c r="A4498" s="65"/>
      <c r="B4498" s="65"/>
      <c r="C4498" s="65"/>
      <c r="D4498" s="65"/>
    </row>
    <row r="4499" spans="1:4" s="66" customFormat="1" x14ac:dyDescent="0.25">
      <c r="A4499" s="65"/>
      <c r="B4499" s="65"/>
      <c r="C4499" s="65"/>
      <c r="D4499" s="65"/>
    </row>
    <row r="4500" spans="1:4" s="66" customFormat="1" x14ac:dyDescent="0.25">
      <c r="A4500" s="65"/>
      <c r="B4500" s="65"/>
      <c r="C4500" s="65"/>
      <c r="D4500" s="65"/>
    </row>
    <row r="4501" spans="1:4" s="66" customFormat="1" x14ac:dyDescent="0.25">
      <c r="A4501" s="65"/>
      <c r="B4501" s="65"/>
      <c r="C4501" s="65"/>
      <c r="D4501" s="65"/>
    </row>
    <row r="4502" spans="1:4" s="66" customFormat="1" x14ac:dyDescent="0.25">
      <c r="A4502" s="65"/>
      <c r="B4502" s="65"/>
      <c r="C4502" s="65"/>
      <c r="D4502" s="65"/>
    </row>
    <row r="4503" spans="1:4" s="66" customFormat="1" x14ac:dyDescent="0.25">
      <c r="A4503" s="65"/>
      <c r="B4503" s="65"/>
      <c r="C4503" s="65"/>
      <c r="D4503" s="65"/>
    </row>
    <row r="4504" spans="1:4" s="66" customFormat="1" x14ac:dyDescent="0.25">
      <c r="A4504" s="65"/>
      <c r="B4504" s="65"/>
      <c r="C4504" s="65"/>
      <c r="D4504" s="65"/>
    </row>
    <row r="4505" spans="1:4" s="66" customFormat="1" x14ac:dyDescent="0.25">
      <c r="A4505" s="65"/>
      <c r="B4505" s="65"/>
      <c r="C4505" s="65"/>
      <c r="D4505" s="65"/>
    </row>
    <row r="4506" spans="1:4" s="66" customFormat="1" x14ac:dyDescent="0.25">
      <c r="A4506" s="65"/>
      <c r="B4506" s="65"/>
      <c r="C4506" s="65"/>
      <c r="D4506" s="65"/>
    </row>
    <row r="4507" spans="1:4" s="66" customFormat="1" x14ac:dyDescent="0.25">
      <c r="A4507" s="65"/>
      <c r="B4507" s="65"/>
      <c r="C4507" s="65"/>
      <c r="D4507" s="65"/>
    </row>
    <row r="4508" spans="1:4" s="66" customFormat="1" x14ac:dyDescent="0.25">
      <c r="A4508" s="65"/>
      <c r="B4508" s="65"/>
      <c r="C4508" s="65"/>
      <c r="D4508" s="65"/>
    </row>
    <row r="4509" spans="1:4" s="66" customFormat="1" x14ac:dyDescent="0.25">
      <c r="A4509" s="65"/>
      <c r="B4509" s="65"/>
      <c r="C4509" s="65"/>
      <c r="D4509" s="65"/>
    </row>
    <row r="4510" spans="1:4" s="66" customFormat="1" x14ac:dyDescent="0.25">
      <c r="A4510" s="65"/>
      <c r="B4510" s="65"/>
      <c r="C4510" s="65"/>
      <c r="D4510" s="65"/>
    </row>
    <row r="4511" spans="1:4" s="66" customFormat="1" x14ac:dyDescent="0.25">
      <c r="A4511" s="65"/>
      <c r="B4511" s="65"/>
      <c r="C4511" s="65"/>
      <c r="D4511" s="65"/>
    </row>
    <row r="4512" spans="1:4" s="66" customFormat="1" x14ac:dyDescent="0.25">
      <c r="A4512" s="65"/>
      <c r="B4512" s="65"/>
      <c r="C4512" s="65"/>
      <c r="D4512" s="65"/>
    </row>
    <row r="4513" spans="1:4" s="66" customFormat="1" x14ac:dyDescent="0.25">
      <c r="A4513" s="65"/>
      <c r="B4513" s="65"/>
      <c r="C4513" s="65"/>
      <c r="D4513" s="65"/>
    </row>
    <row r="4514" spans="1:4" s="66" customFormat="1" x14ac:dyDescent="0.25">
      <c r="A4514" s="65"/>
      <c r="B4514" s="65"/>
      <c r="C4514" s="65"/>
      <c r="D4514" s="65"/>
    </row>
    <row r="4515" spans="1:4" s="66" customFormat="1" x14ac:dyDescent="0.25">
      <c r="A4515" s="65"/>
      <c r="B4515" s="65"/>
      <c r="C4515" s="65"/>
      <c r="D4515" s="65"/>
    </row>
    <row r="4516" spans="1:4" s="66" customFormat="1" x14ac:dyDescent="0.25">
      <c r="A4516" s="65"/>
      <c r="B4516" s="65"/>
      <c r="C4516" s="65"/>
      <c r="D4516" s="65"/>
    </row>
    <row r="4517" spans="1:4" s="66" customFormat="1" x14ac:dyDescent="0.25">
      <c r="A4517" s="65"/>
      <c r="B4517" s="65"/>
      <c r="C4517" s="65"/>
      <c r="D4517" s="65"/>
    </row>
    <row r="4518" spans="1:4" s="66" customFormat="1" x14ac:dyDescent="0.25">
      <c r="A4518" s="65"/>
      <c r="B4518" s="65"/>
      <c r="C4518" s="65"/>
      <c r="D4518" s="65"/>
    </row>
    <row r="4519" spans="1:4" s="66" customFormat="1" x14ac:dyDescent="0.25">
      <c r="A4519" s="65"/>
      <c r="B4519" s="65"/>
      <c r="C4519" s="65"/>
      <c r="D4519" s="65"/>
    </row>
    <row r="4520" spans="1:4" s="66" customFormat="1" x14ac:dyDescent="0.25">
      <c r="A4520" s="65"/>
      <c r="B4520" s="65"/>
      <c r="C4520" s="65"/>
      <c r="D4520" s="65"/>
    </row>
    <row r="4521" spans="1:4" s="66" customFormat="1" x14ac:dyDescent="0.25">
      <c r="A4521" s="65"/>
      <c r="B4521" s="65"/>
      <c r="C4521" s="65"/>
      <c r="D4521" s="65"/>
    </row>
    <row r="4522" spans="1:4" s="66" customFormat="1" x14ac:dyDescent="0.25">
      <c r="A4522" s="65"/>
      <c r="B4522" s="65"/>
      <c r="C4522" s="65"/>
      <c r="D4522" s="65"/>
    </row>
    <row r="4523" spans="1:4" s="66" customFormat="1" x14ac:dyDescent="0.25">
      <c r="A4523" s="65"/>
      <c r="B4523" s="65"/>
      <c r="C4523" s="65"/>
      <c r="D4523" s="65"/>
    </row>
    <row r="4524" spans="1:4" s="66" customFormat="1" x14ac:dyDescent="0.25">
      <c r="A4524" s="65"/>
      <c r="B4524" s="65"/>
      <c r="C4524" s="65"/>
      <c r="D4524" s="65"/>
    </row>
    <row r="4525" spans="1:4" s="66" customFormat="1" x14ac:dyDescent="0.25">
      <c r="A4525" s="65"/>
      <c r="B4525" s="65"/>
      <c r="C4525" s="65"/>
      <c r="D4525" s="65"/>
    </row>
    <row r="4526" spans="1:4" s="66" customFormat="1" x14ac:dyDescent="0.25">
      <c r="A4526" s="65"/>
      <c r="B4526" s="65"/>
      <c r="C4526" s="65"/>
      <c r="D4526" s="65"/>
    </row>
    <row r="4527" spans="1:4" s="66" customFormat="1" x14ac:dyDescent="0.25">
      <c r="A4527" s="65"/>
      <c r="B4527" s="65"/>
      <c r="C4527" s="65"/>
      <c r="D4527" s="65"/>
    </row>
    <row r="4528" spans="1:4" s="66" customFormat="1" x14ac:dyDescent="0.25">
      <c r="A4528" s="65"/>
      <c r="B4528" s="65"/>
      <c r="C4528" s="65"/>
      <c r="D4528" s="65"/>
    </row>
    <row r="4529" spans="1:4" s="66" customFormat="1" x14ac:dyDescent="0.25">
      <c r="A4529" s="65"/>
      <c r="B4529" s="65"/>
      <c r="C4529" s="65"/>
      <c r="D4529" s="65"/>
    </row>
    <row r="4530" spans="1:4" s="66" customFormat="1" x14ac:dyDescent="0.25">
      <c r="A4530" s="65"/>
      <c r="B4530" s="65"/>
      <c r="C4530" s="65"/>
      <c r="D4530" s="65"/>
    </row>
    <row r="4531" spans="1:4" s="66" customFormat="1" x14ac:dyDescent="0.25">
      <c r="A4531" s="65"/>
      <c r="B4531" s="65"/>
      <c r="C4531" s="65"/>
      <c r="D4531" s="65"/>
    </row>
    <row r="4532" spans="1:4" s="66" customFormat="1" x14ac:dyDescent="0.25">
      <c r="A4532" s="65"/>
      <c r="B4532" s="65"/>
      <c r="C4532" s="65"/>
      <c r="D4532" s="65"/>
    </row>
    <row r="4533" spans="1:4" s="66" customFormat="1" x14ac:dyDescent="0.25">
      <c r="A4533" s="65"/>
      <c r="B4533" s="65"/>
      <c r="C4533" s="65"/>
      <c r="D4533" s="65"/>
    </row>
    <row r="4534" spans="1:4" s="66" customFormat="1" x14ac:dyDescent="0.25">
      <c r="A4534" s="65"/>
      <c r="B4534" s="65"/>
      <c r="C4534" s="65"/>
      <c r="D4534" s="65"/>
    </row>
    <row r="4535" spans="1:4" s="66" customFormat="1" x14ac:dyDescent="0.25">
      <c r="A4535" s="65"/>
      <c r="B4535" s="65"/>
      <c r="C4535" s="65"/>
      <c r="D4535" s="65"/>
    </row>
    <row r="4536" spans="1:4" s="66" customFormat="1" x14ac:dyDescent="0.25">
      <c r="A4536" s="65"/>
      <c r="B4536" s="65"/>
      <c r="C4536" s="65"/>
      <c r="D4536" s="65"/>
    </row>
    <row r="4537" spans="1:4" s="66" customFormat="1" x14ac:dyDescent="0.25">
      <c r="A4537" s="65"/>
      <c r="B4537" s="65"/>
      <c r="C4537" s="65"/>
      <c r="D4537" s="65"/>
    </row>
    <row r="4538" spans="1:4" s="66" customFormat="1" x14ac:dyDescent="0.25">
      <c r="A4538" s="65"/>
      <c r="B4538" s="65"/>
      <c r="C4538" s="65"/>
      <c r="D4538" s="65"/>
    </row>
    <row r="4539" spans="1:4" s="66" customFormat="1" x14ac:dyDescent="0.25">
      <c r="A4539" s="65"/>
      <c r="B4539" s="65"/>
      <c r="C4539" s="65"/>
      <c r="D4539" s="65"/>
    </row>
    <row r="4540" spans="1:4" x14ac:dyDescent="0.25">
      <c r="A4540" s="65"/>
      <c r="B4540" s="65"/>
      <c r="C4540" s="65"/>
      <c r="D4540" s="65"/>
    </row>
    <row r="4541" spans="1:4" x14ac:dyDescent="0.25">
      <c r="A4541" s="65"/>
      <c r="B4541" s="65"/>
      <c r="C4541" s="65"/>
      <c r="D4541" s="65"/>
    </row>
    <row r="4542" spans="1:4" x14ac:dyDescent="0.25">
      <c r="A4542" s="65"/>
      <c r="B4542" s="65"/>
      <c r="C4542" s="65"/>
      <c r="D4542" s="65"/>
    </row>
    <row r="4543" spans="1:4" x14ac:dyDescent="0.25">
      <c r="A4543" s="65"/>
      <c r="B4543" s="65"/>
      <c r="C4543" s="65"/>
      <c r="D4543" s="65"/>
    </row>
    <row r="4544" spans="1:4" x14ac:dyDescent="0.25">
      <c r="A4544" s="65"/>
      <c r="B4544" s="65"/>
      <c r="C4544" s="65"/>
      <c r="D4544" s="65"/>
    </row>
    <row r="4545" spans="1:4" x14ac:dyDescent="0.25">
      <c r="A4545" s="65"/>
      <c r="B4545" s="65"/>
      <c r="C4545" s="65"/>
      <c r="D4545" s="65"/>
    </row>
    <row r="4546" spans="1:4" x14ac:dyDescent="0.25">
      <c r="A4546" s="65"/>
      <c r="B4546" s="65"/>
      <c r="C4546" s="65"/>
      <c r="D4546" s="65"/>
    </row>
    <row r="4547" spans="1:4" x14ac:dyDescent="0.25">
      <c r="A4547" s="65"/>
      <c r="B4547" s="65"/>
      <c r="C4547" s="65"/>
      <c r="D4547" s="65"/>
    </row>
    <row r="4548" spans="1:4" x14ac:dyDescent="0.25">
      <c r="A4548" s="65"/>
      <c r="B4548" s="65"/>
      <c r="C4548" s="65"/>
      <c r="D4548" s="65"/>
    </row>
    <row r="4549" spans="1:4" x14ac:dyDescent="0.25">
      <c r="A4549" s="65"/>
      <c r="B4549" s="65"/>
      <c r="C4549" s="65"/>
      <c r="D4549" s="65"/>
    </row>
    <row r="4550" spans="1:4" x14ac:dyDescent="0.25">
      <c r="A4550" s="65"/>
      <c r="B4550" s="65"/>
      <c r="C4550" s="65"/>
      <c r="D4550" s="65"/>
    </row>
    <row r="4551" spans="1:4" x14ac:dyDescent="0.25">
      <c r="A4551" s="65"/>
      <c r="B4551" s="65"/>
      <c r="C4551" s="65"/>
      <c r="D4551" s="65"/>
    </row>
    <row r="4552" spans="1:4" x14ac:dyDescent="0.25">
      <c r="A4552" s="65"/>
      <c r="B4552" s="65"/>
      <c r="C4552" s="65"/>
      <c r="D4552" s="65"/>
    </row>
    <row r="4553" spans="1:4" x14ac:dyDescent="0.25">
      <c r="A4553" s="65"/>
      <c r="B4553" s="65"/>
      <c r="C4553" s="65"/>
      <c r="D4553" s="65"/>
    </row>
    <row r="4554" spans="1:4" x14ac:dyDescent="0.25">
      <c r="A4554" s="65"/>
      <c r="B4554" s="65"/>
      <c r="C4554" s="65"/>
      <c r="D4554" s="65"/>
    </row>
    <row r="4555" spans="1:4" x14ac:dyDescent="0.25">
      <c r="A4555" s="65"/>
      <c r="B4555" s="65"/>
      <c r="C4555" s="65"/>
      <c r="D4555" s="65"/>
    </row>
    <row r="4556" spans="1:4" x14ac:dyDescent="0.25">
      <c r="A4556" s="65"/>
      <c r="B4556" s="65"/>
      <c r="C4556" s="65"/>
      <c r="D4556" s="65"/>
    </row>
    <row r="4557" spans="1:4" x14ac:dyDescent="0.25">
      <c r="A4557" s="65"/>
      <c r="B4557" s="65"/>
      <c r="C4557" s="65"/>
      <c r="D4557" s="65"/>
    </row>
    <row r="4558" spans="1:4" x14ac:dyDescent="0.25">
      <c r="A4558" s="65"/>
      <c r="B4558" s="65"/>
      <c r="C4558" s="65"/>
      <c r="D4558" s="65"/>
    </row>
    <row r="4559" spans="1:4" x14ac:dyDescent="0.25">
      <c r="A4559" s="65"/>
      <c r="B4559" s="65"/>
      <c r="C4559" s="65"/>
      <c r="D4559" s="65"/>
    </row>
    <row r="4560" spans="1:4" x14ac:dyDescent="0.25">
      <c r="A4560" s="65"/>
      <c r="B4560" s="65"/>
      <c r="C4560" s="65"/>
      <c r="D4560" s="65"/>
    </row>
    <row r="4561" spans="1:4" x14ac:dyDescent="0.25">
      <c r="A4561" s="65"/>
      <c r="B4561" s="65"/>
      <c r="C4561" s="65"/>
      <c r="D4561" s="65"/>
    </row>
    <row r="4562" spans="1:4" x14ac:dyDescent="0.25">
      <c r="A4562" s="65"/>
      <c r="B4562" s="65"/>
      <c r="C4562" s="65"/>
      <c r="D4562" s="65"/>
    </row>
    <row r="4563" spans="1:4" x14ac:dyDescent="0.25">
      <c r="A4563" s="65"/>
      <c r="B4563" s="65"/>
      <c r="C4563" s="65"/>
      <c r="D4563" s="65"/>
    </row>
    <row r="4564" spans="1:4" x14ac:dyDescent="0.25">
      <c r="A4564" s="65"/>
      <c r="B4564" s="65"/>
      <c r="C4564" s="65"/>
      <c r="D4564" s="65"/>
    </row>
    <row r="4565" spans="1:4" x14ac:dyDescent="0.25">
      <c r="A4565" s="65"/>
      <c r="B4565" s="65"/>
      <c r="C4565" s="65"/>
      <c r="D4565" s="65"/>
    </row>
    <row r="4566" spans="1:4" x14ac:dyDescent="0.25">
      <c r="A4566" s="65"/>
      <c r="B4566" s="65"/>
      <c r="C4566" s="65"/>
      <c r="D4566" s="65"/>
    </row>
    <row r="4567" spans="1:4" x14ac:dyDescent="0.25">
      <c r="A4567" s="65"/>
      <c r="B4567" s="65"/>
      <c r="C4567" s="65"/>
      <c r="D4567" s="65"/>
    </row>
    <row r="4568" spans="1:4" x14ac:dyDescent="0.25">
      <c r="A4568" s="65"/>
      <c r="B4568" s="65"/>
      <c r="C4568" s="65"/>
      <c r="D4568" s="65"/>
    </row>
    <row r="4569" spans="1:4" x14ac:dyDescent="0.25">
      <c r="A4569" s="65"/>
      <c r="B4569" s="65"/>
      <c r="C4569" s="65"/>
      <c r="D4569" s="65"/>
    </row>
    <row r="4570" spans="1:4" x14ac:dyDescent="0.25">
      <c r="A4570" s="65"/>
      <c r="B4570" s="65"/>
      <c r="C4570" s="65"/>
      <c r="D4570" s="65"/>
    </row>
    <row r="4571" spans="1:4" x14ac:dyDescent="0.25">
      <c r="A4571" s="65"/>
      <c r="B4571" s="65"/>
      <c r="C4571" s="65"/>
      <c r="D4571" s="65"/>
    </row>
    <row r="4572" spans="1:4" x14ac:dyDescent="0.25">
      <c r="A4572" s="65"/>
      <c r="B4572" s="65"/>
      <c r="C4572" s="65"/>
      <c r="D4572" s="65"/>
    </row>
    <row r="4573" spans="1:4" x14ac:dyDescent="0.25">
      <c r="A4573" s="65"/>
      <c r="B4573" s="65"/>
      <c r="C4573" s="65"/>
      <c r="D4573" s="65"/>
    </row>
    <row r="4574" spans="1:4" x14ac:dyDescent="0.25">
      <c r="A4574" s="65"/>
      <c r="B4574" s="65"/>
      <c r="C4574" s="65"/>
      <c r="D4574" s="65"/>
    </row>
    <row r="4575" spans="1:4" x14ac:dyDescent="0.25">
      <c r="A4575" s="65"/>
      <c r="B4575" s="65"/>
      <c r="C4575" s="65"/>
      <c r="D4575" s="65"/>
    </row>
    <row r="4576" spans="1:4" x14ac:dyDescent="0.25">
      <c r="A4576" s="65"/>
      <c r="B4576" s="65"/>
      <c r="C4576" s="65"/>
      <c r="D4576" s="65"/>
    </row>
    <row r="4577" spans="1:4" x14ac:dyDescent="0.25">
      <c r="A4577" s="65"/>
      <c r="B4577" s="65"/>
      <c r="C4577" s="65"/>
      <c r="D4577" s="65"/>
    </row>
    <row r="4578" spans="1:4" x14ac:dyDescent="0.25">
      <c r="A4578" s="65"/>
      <c r="B4578" s="65"/>
      <c r="C4578" s="65"/>
      <c r="D4578" s="65"/>
    </row>
    <row r="4579" spans="1:4" x14ac:dyDescent="0.25">
      <c r="A4579" s="65"/>
      <c r="B4579" s="65"/>
      <c r="C4579" s="65"/>
      <c r="D4579" s="65"/>
    </row>
    <row r="4580" spans="1:4" x14ac:dyDescent="0.25">
      <c r="A4580" s="65"/>
      <c r="B4580" s="65"/>
      <c r="C4580" s="65"/>
      <c r="D4580" s="65"/>
    </row>
    <row r="4581" spans="1:4" x14ac:dyDescent="0.25">
      <c r="A4581" s="65"/>
      <c r="B4581" s="65"/>
      <c r="C4581" s="65"/>
      <c r="D4581" s="65"/>
    </row>
    <row r="4582" spans="1:4" x14ac:dyDescent="0.25">
      <c r="A4582" s="65"/>
      <c r="B4582" s="65"/>
      <c r="C4582" s="65"/>
      <c r="D4582" s="65"/>
    </row>
    <row r="4583" spans="1:4" x14ac:dyDescent="0.25">
      <c r="A4583" s="65"/>
      <c r="B4583" s="65"/>
      <c r="C4583" s="65"/>
      <c r="D4583" s="65"/>
    </row>
    <row r="4584" spans="1:4" x14ac:dyDescent="0.25">
      <c r="A4584" s="65"/>
      <c r="B4584" s="65"/>
      <c r="C4584" s="65"/>
      <c r="D4584" s="65"/>
    </row>
    <row r="4585" spans="1:4" x14ac:dyDescent="0.25">
      <c r="A4585" s="65"/>
      <c r="B4585" s="65"/>
      <c r="C4585" s="65"/>
      <c r="D4585" s="65"/>
    </row>
    <row r="4586" spans="1:4" x14ac:dyDescent="0.25">
      <c r="A4586" s="65"/>
      <c r="B4586" s="65"/>
      <c r="C4586" s="65"/>
      <c r="D4586" s="65"/>
    </row>
    <row r="4587" spans="1:4" x14ac:dyDescent="0.25">
      <c r="A4587" s="65"/>
      <c r="B4587" s="65"/>
      <c r="C4587" s="65"/>
      <c r="D4587" s="65"/>
    </row>
    <row r="4588" spans="1:4" x14ac:dyDescent="0.25">
      <c r="A4588" s="65"/>
      <c r="B4588" s="65"/>
      <c r="C4588" s="65"/>
      <c r="D4588" s="65"/>
    </row>
    <row r="4589" spans="1:4" x14ac:dyDescent="0.25">
      <c r="A4589" s="65"/>
      <c r="B4589" s="65"/>
      <c r="C4589" s="65"/>
      <c r="D4589" s="65"/>
    </row>
    <row r="4590" spans="1:4" x14ac:dyDescent="0.25">
      <c r="A4590" s="65"/>
      <c r="B4590" s="65"/>
      <c r="C4590" s="65"/>
      <c r="D4590" s="65"/>
    </row>
    <row r="4591" spans="1:4" x14ac:dyDescent="0.25">
      <c r="A4591" s="65"/>
      <c r="B4591" s="65"/>
      <c r="C4591" s="65"/>
      <c r="D4591" s="65"/>
    </row>
    <row r="4592" spans="1:4" x14ac:dyDescent="0.25">
      <c r="A4592" s="65"/>
      <c r="B4592" s="65"/>
      <c r="C4592" s="65"/>
      <c r="D4592" s="65"/>
    </row>
    <row r="4593" spans="1:4" x14ac:dyDescent="0.25">
      <c r="A4593" s="65"/>
      <c r="B4593" s="65"/>
      <c r="C4593" s="65"/>
      <c r="D4593" s="65"/>
    </row>
    <row r="4594" spans="1:4" x14ac:dyDescent="0.25">
      <c r="A4594" s="65"/>
      <c r="B4594" s="65"/>
      <c r="C4594" s="65"/>
      <c r="D4594" s="65"/>
    </row>
    <row r="4595" spans="1:4" x14ac:dyDescent="0.25">
      <c r="A4595" s="65"/>
      <c r="B4595" s="65"/>
      <c r="C4595" s="65"/>
      <c r="D4595" s="65"/>
    </row>
    <row r="4596" spans="1:4" x14ac:dyDescent="0.25">
      <c r="A4596" s="65"/>
      <c r="B4596" s="65"/>
      <c r="C4596" s="65"/>
      <c r="D4596" s="65"/>
    </row>
    <row r="4597" spans="1:4" x14ac:dyDescent="0.25">
      <c r="A4597" s="65"/>
      <c r="B4597" s="65"/>
      <c r="C4597" s="65"/>
      <c r="D4597" s="65"/>
    </row>
    <row r="4598" spans="1:4" x14ac:dyDescent="0.25">
      <c r="A4598" s="65"/>
      <c r="B4598" s="65"/>
      <c r="C4598" s="65"/>
      <c r="D4598" s="65"/>
    </row>
    <row r="4599" spans="1:4" x14ac:dyDescent="0.25">
      <c r="A4599" s="65"/>
      <c r="B4599" s="65"/>
      <c r="C4599" s="65"/>
      <c r="D4599" s="65"/>
    </row>
    <row r="4600" spans="1:4" x14ac:dyDescent="0.25">
      <c r="A4600" s="65"/>
      <c r="B4600" s="65"/>
      <c r="C4600" s="65"/>
      <c r="D4600" s="65"/>
    </row>
    <row r="4601" spans="1:4" x14ac:dyDescent="0.25">
      <c r="A4601" s="65"/>
      <c r="B4601" s="65"/>
      <c r="C4601" s="65"/>
      <c r="D4601" s="65"/>
    </row>
    <row r="4602" spans="1:4" x14ac:dyDescent="0.25">
      <c r="A4602" s="65"/>
      <c r="B4602" s="65"/>
      <c r="C4602" s="65"/>
      <c r="D4602" s="65"/>
    </row>
    <row r="4603" spans="1:4" x14ac:dyDescent="0.25">
      <c r="A4603" s="65"/>
      <c r="B4603" s="65"/>
      <c r="C4603" s="65"/>
      <c r="D4603" s="65"/>
    </row>
    <row r="4604" spans="1:4" x14ac:dyDescent="0.25">
      <c r="A4604" s="65"/>
      <c r="B4604" s="65"/>
      <c r="C4604" s="65"/>
      <c r="D4604" s="65"/>
    </row>
    <row r="4605" spans="1:4" x14ac:dyDescent="0.25">
      <c r="A4605" s="65"/>
      <c r="B4605" s="65"/>
      <c r="C4605" s="65"/>
      <c r="D4605" s="65"/>
    </row>
    <row r="4606" spans="1:4" x14ac:dyDescent="0.25">
      <c r="A4606" s="65"/>
      <c r="B4606" s="65"/>
      <c r="C4606" s="65"/>
      <c r="D4606" s="65"/>
    </row>
    <row r="4607" spans="1:4" x14ac:dyDescent="0.25">
      <c r="A4607" s="65"/>
      <c r="B4607" s="65"/>
      <c r="C4607" s="65"/>
      <c r="D4607" s="65"/>
    </row>
    <row r="4608" spans="1:4" x14ac:dyDescent="0.25">
      <c r="A4608" s="65"/>
      <c r="B4608" s="65"/>
      <c r="C4608" s="65"/>
      <c r="D4608" s="65"/>
    </row>
    <row r="4609" spans="1:4" x14ac:dyDescent="0.25">
      <c r="A4609" s="65"/>
      <c r="B4609" s="65"/>
      <c r="C4609" s="65"/>
      <c r="D4609" s="65"/>
    </row>
    <row r="4610" spans="1:4" x14ac:dyDescent="0.25">
      <c r="A4610" s="65"/>
      <c r="B4610" s="65"/>
      <c r="C4610" s="65"/>
      <c r="D4610" s="65"/>
    </row>
    <row r="4611" spans="1:4" x14ac:dyDescent="0.25">
      <c r="A4611" s="65"/>
      <c r="B4611" s="65"/>
      <c r="C4611" s="65"/>
      <c r="D4611" s="65"/>
    </row>
    <row r="4612" spans="1:4" x14ac:dyDescent="0.25">
      <c r="A4612" s="65"/>
      <c r="B4612" s="65"/>
      <c r="C4612" s="65"/>
      <c r="D4612" s="65"/>
    </row>
    <row r="4613" spans="1:4" x14ac:dyDescent="0.25">
      <c r="A4613" s="65"/>
      <c r="B4613" s="65"/>
      <c r="C4613" s="65"/>
      <c r="D4613" s="65"/>
    </row>
    <row r="4614" spans="1:4" x14ac:dyDescent="0.25">
      <c r="A4614" s="65"/>
      <c r="B4614" s="65"/>
      <c r="C4614" s="65"/>
      <c r="D4614" s="65"/>
    </row>
    <row r="4615" spans="1:4" x14ac:dyDescent="0.25">
      <c r="A4615" s="65"/>
      <c r="B4615" s="65"/>
      <c r="C4615" s="65"/>
      <c r="D4615" s="65"/>
    </row>
    <row r="4616" spans="1:4" x14ac:dyDescent="0.25">
      <c r="A4616" s="65"/>
      <c r="B4616" s="65"/>
      <c r="C4616" s="65"/>
      <c r="D4616" s="65"/>
    </row>
    <row r="4617" spans="1:4" x14ac:dyDescent="0.25">
      <c r="A4617" s="65"/>
      <c r="B4617" s="65"/>
      <c r="C4617" s="65"/>
      <c r="D4617" s="65"/>
    </row>
    <row r="4618" spans="1:4" x14ac:dyDescent="0.25">
      <c r="A4618" s="65"/>
      <c r="B4618" s="65"/>
      <c r="C4618" s="65"/>
      <c r="D4618" s="65"/>
    </row>
    <row r="4619" spans="1:4" x14ac:dyDescent="0.25">
      <c r="A4619" s="65"/>
      <c r="B4619" s="65"/>
      <c r="C4619" s="65"/>
      <c r="D4619" s="65"/>
    </row>
    <row r="4620" spans="1:4" x14ac:dyDescent="0.25">
      <c r="A4620" s="65"/>
      <c r="B4620" s="65"/>
      <c r="C4620" s="65"/>
      <c r="D4620" s="65"/>
    </row>
    <row r="4621" spans="1:4" x14ac:dyDescent="0.25">
      <c r="A4621" s="65"/>
      <c r="B4621" s="65"/>
      <c r="C4621" s="65"/>
      <c r="D4621" s="65"/>
    </row>
    <row r="4622" spans="1:4" x14ac:dyDescent="0.25">
      <c r="A4622" s="65"/>
      <c r="B4622" s="65"/>
      <c r="C4622" s="65"/>
      <c r="D4622" s="65"/>
    </row>
    <row r="4623" spans="1:4" x14ac:dyDescent="0.25">
      <c r="A4623" s="65"/>
      <c r="B4623" s="65"/>
      <c r="C4623" s="65"/>
      <c r="D4623" s="65"/>
    </row>
    <row r="4624" spans="1:4" x14ac:dyDescent="0.25">
      <c r="A4624" s="65"/>
      <c r="B4624" s="65"/>
      <c r="C4624" s="65"/>
      <c r="D4624" s="65"/>
    </row>
    <row r="4625" spans="1:4" x14ac:dyDescent="0.25">
      <c r="A4625" s="65"/>
      <c r="B4625" s="65"/>
      <c r="C4625" s="65"/>
      <c r="D4625" s="65"/>
    </row>
    <row r="4626" spans="1:4" x14ac:dyDescent="0.25">
      <c r="A4626" s="65"/>
      <c r="B4626" s="65"/>
      <c r="C4626" s="65"/>
      <c r="D4626" s="65"/>
    </row>
    <row r="4627" spans="1:4" x14ac:dyDescent="0.25">
      <c r="A4627" s="65"/>
      <c r="B4627" s="65"/>
      <c r="C4627" s="65"/>
      <c r="D4627" s="65"/>
    </row>
    <row r="4628" spans="1:4" x14ac:dyDescent="0.25">
      <c r="A4628" s="65"/>
      <c r="B4628" s="65"/>
      <c r="C4628" s="65"/>
      <c r="D4628" s="65"/>
    </row>
    <row r="4629" spans="1:4" x14ac:dyDescent="0.25">
      <c r="A4629" s="65"/>
      <c r="B4629" s="65"/>
      <c r="C4629" s="65"/>
      <c r="D4629" s="65"/>
    </row>
    <row r="4630" spans="1:4" x14ac:dyDescent="0.25">
      <c r="A4630" s="65"/>
      <c r="B4630" s="65"/>
      <c r="C4630" s="65"/>
      <c r="D4630" s="65"/>
    </row>
    <row r="4631" spans="1:4" x14ac:dyDescent="0.25">
      <c r="A4631" s="65"/>
      <c r="B4631" s="65"/>
      <c r="C4631" s="65"/>
      <c r="D4631" s="65"/>
    </row>
    <row r="4632" spans="1:4" x14ac:dyDescent="0.25">
      <c r="A4632" s="65"/>
      <c r="B4632" s="65"/>
      <c r="C4632" s="65"/>
      <c r="D4632" s="65"/>
    </row>
    <row r="4633" spans="1:4" x14ac:dyDescent="0.25">
      <c r="A4633" s="65"/>
      <c r="B4633" s="65"/>
      <c r="C4633" s="65"/>
      <c r="D4633" s="65"/>
    </row>
    <row r="4634" spans="1:4" x14ac:dyDescent="0.25">
      <c r="A4634" s="65"/>
      <c r="B4634" s="65"/>
      <c r="C4634" s="65"/>
      <c r="D4634" s="65"/>
    </row>
    <row r="4635" spans="1:4" x14ac:dyDescent="0.25">
      <c r="A4635" s="65"/>
      <c r="B4635" s="65"/>
      <c r="C4635" s="65"/>
      <c r="D4635" s="65"/>
    </row>
    <row r="4636" spans="1:4" x14ac:dyDescent="0.25">
      <c r="A4636" s="65"/>
      <c r="B4636" s="65"/>
      <c r="C4636" s="65"/>
      <c r="D4636" s="65"/>
    </row>
    <row r="4637" spans="1:4" x14ac:dyDescent="0.25">
      <c r="A4637" s="65"/>
      <c r="B4637" s="65"/>
      <c r="C4637" s="65"/>
      <c r="D4637" s="65"/>
    </row>
    <row r="4638" spans="1:4" x14ac:dyDescent="0.25">
      <c r="A4638" s="65"/>
      <c r="B4638" s="65"/>
      <c r="C4638" s="65"/>
      <c r="D4638" s="65"/>
    </row>
    <row r="4639" spans="1:4" x14ac:dyDescent="0.25">
      <c r="A4639" s="65"/>
      <c r="B4639" s="65"/>
      <c r="C4639" s="65"/>
      <c r="D4639" s="65"/>
    </row>
    <row r="4640" spans="1:4" x14ac:dyDescent="0.25">
      <c r="A4640" s="65"/>
      <c r="B4640" s="65"/>
      <c r="C4640" s="65"/>
      <c r="D4640" s="65"/>
    </row>
    <row r="4641" spans="1:4" x14ac:dyDescent="0.25">
      <c r="A4641" s="65"/>
      <c r="B4641" s="65"/>
      <c r="C4641" s="65"/>
      <c r="D4641" s="65"/>
    </row>
    <row r="4642" spans="1:4" x14ac:dyDescent="0.25">
      <c r="A4642" s="65"/>
      <c r="B4642" s="65"/>
      <c r="C4642" s="65"/>
      <c r="D4642" s="65"/>
    </row>
    <row r="4643" spans="1:4" x14ac:dyDescent="0.25">
      <c r="A4643" s="65"/>
      <c r="B4643" s="65"/>
      <c r="C4643" s="65"/>
      <c r="D4643" s="65"/>
    </row>
    <row r="4644" spans="1:4" x14ac:dyDescent="0.25">
      <c r="A4644" s="65"/>
      <c r="B4644" s="65"/>
      <c r="C4644" s="65"/>
      <c r="D4644" s="65"/>
    </row>
    <row r="4645" spans="1:4" x14ac:dyDescent="0.25">
      <c r="A4645" s="65"/>
      <c r="B4645" s="65"/>
      <c r="C4645" s="65"/>
      <c r="D4645" s="65"/>
    </row>
    <row r="4646" spans="1:4" x14ac:dyDescent="0.25">
      <c r="A4646" s="65"/>
      <c r="B4646" s="65"/>
      <c r="C4646" s="65"/>
      <c r="D4646" s="65"/>
    </row>
    <row r="4647" spans="1:4" x14ac:dyDescent="0.25">
      <c r="A4647" s="65"/>
      <c r="B4647" s="65"/>
      <c r="C4647" s="65"/>
      <c r="D4647" s="65"/>
    </row>
    <row r="4648" spans="1:4" x14ac:dyDescent="0.25">
      <c r="A4648" s="65"/>
      <c r="B4648" s="65"/>
      <c r="C4648" s="65"/>
      <c r="D4648" s="65"/>
    </row>
    <row r="4649" spans="1:4" x14ac:dyDescent="0.25">
      <c r="A4649" s="65"/>
      <c r="B4649" s="65"/>
      <c r="C4649" s="65"/>
      <c r="D4649" s="65"/>
    </row>
    <row r="4650" spans="1:4" x14ac:dyDescent="0.25">
      <c r="A4650" s="65"/>
      <c r="B4650" s="65"/>
      <c r="C4650" s="65"/>
      <c r="D4650" s="65"/>
    </row>
    <row r="4651" spans="1:4" x14ac:dyDescent="0.25">
      <c r="A4651" s="65"/>
      <c r="B4651" s="65"/>
      <c r="C4651" s="65"/>
      <c r="D4651" s="65"/>
    </row>
    <row r="4652" spans="1:4" x14ac:dyDescent="0.25">
      <c r="A4652" s="65"/>
      <c r="B4652" s="65"/>
      <c r="C4652" s="65"/>
      <c r="D4652" s="65"/>
    </row>
    <row r="4653" spans="1:4" x14ac:dyDescent="0.25">
      <c r="A4653" s="65"/>
      <c r="B4653" s="65"/>
      <c r="C4653" s="65"/>
      <c r="D4653" s="65"/>
    </row>
    <row r="4654" spans="1:4" x14ac:dyDescent="0.25">
      <c r="A4654" s="65"/>
      <c r="B4654" s="65"/>
      <c r="C4654" s="65"/>
      <c r="D4654" s="65"/>
    </row>
    <row r="4655" spans="1:4" x14ac:dyDescent="0.25">
      <c r="A4655" s="65"/>
      <c r="B4655" s="65"/>
      <c r="C4655" s="65"/>
      <c r="D4655" s="65"/>
    </row>
    <row r="4656" spans="1:4" x14ac:dyDescent="0.25">
      <c r="A4656" s="65"/>
      <c r="B4656" s="65"/>
      <c r="C4656" s="65"/>
      <c r="D4656" s="65"/>
    </row>
    <row r="4657" spans="1:4" x14ac:dyDescent="0.25">
      <c r="A4657" s="65"/>
      <c r="B4657" s="65"/>
      <c r="C4657" s="65"/>
      <c r="D4657" s="65"/>
    </row>
    <row r="4658" spans="1:4" x14ac:dyDescent="0.25">
      <c r="A4658" s="65"/>
      <c r="B4658" s="65"/>
      <c r="C4658" s="65"/>
      <c r="D4658" s="65"/>
    </row>
    <row r="4659" spans="1:4" x14ac:dyDescent="0.25">
      <c r="A4659" s="65"/>
      <c r="B4659" s="65"/>
      <c r="C4659" s="65"/>
      <c r="D4659" s="65"/>
    </row>
    <row r="4660" spans="1:4" x14ac:dyDescent="0.25">
      <c r="A4660" s="65"/>
      <c r="B4660" s="65"/>
      <c r="C4660" s="65"/>
      <c r="D4660" s="65"/>
    </row>
    <row r="4661" spans="1:4" x14ac:dyDescent="0.25">
      <c r="A4661" s="65"/>
      <c r="B4661" s="65"/>
      <c r="C4661" s="65"/>
      <c r="D4661" s="65"/>
    </row>
    <row r="4662" spans="1:4" x14ac:dyDescent="0.25">
      <c r="A4662" s="65"/>
      <c r="B4662" s="65"/>
      <c r="C4662" s="65"/>
      <c r="D4662" s="65"/>
    </row>
    <row r="4663" spans="1:4" x14ac:dyDescent="0.25">
      <c r="A4663" s="65"/>
      <c r="B4663" s="65"/>
      <c r="C4663" s="65"/>
      <c r="D4663" s="65"/>
    </row>
    <row r="4664" spans="1:4" x14ac:dyDescent="0.25">
      <c r="A4664" s="65"/>
      <c r="B4664" s="65"/>
      <c r="C4664" s="65"/>
      <c r="D4664" s="65"/>
    </row>
    <row r="4665" spans="1:4" x14ac:dyDescent="0.25">
      <c r="A4665" s="65"/>
      <c r="B4665" s="65"/>
      <c r="C4665" s="65"/>
      <c r="D4665" s="65"/>
    </row>
    <row r="4666" spans="1:4" x14ac:dyDescent="0.25">
      <c r="A4666" s="65"/>
      <c r="B4666" s="65"/>
      <c r="C4666" s="65"/>
      <c r="D4666" s="65"/>
    </row>
    <row r="4667" spans="1:4" x14ac:dyDescent="0.25">
      <c r="A4667" s="65"/>
      <c r="B4667" s="65"/>
      <c r="C4667" s="65"/>
      <c r="D4667" s="65"/>
    </row>
    <row r="4668" spans="1:4" x14ac:dyDescent="0.25">
      <c r="A4668" s="65"/>
      <c r="B4668" s="65"/>
      <c r="C4668" s="65"/>
      <c r="D4668" s="65"/>
    </row>
    <row r="4669" spans="1:4" x14ac:dyDescent="0.25">
      <c r="A4669" s="65"/>
      <c r="B4669" s="65"/>
      <c r="C4669" s="65"/>
      <c r="D4669" s="65"/>
    </row>
    <row r="4670" spans="1:4" x14ac:dyDescent="0.25">
      <c r="A4670" s="65"/>
      <c r="B4670" s="65"/>
      <c r="C4670" s="65"/>
      <c r="D4670" s="65"/>
    </row>
    <row r="4671" spans="1:4" x14ac:dyDescent="0.25">
      <c r="A4671" s="65"/>
      <c r="B4671" s="65"/>
      <c r="C4671" s="65"/>
      <c r="D4671" s="65"/>
    </row>
    <row r="4672" spans="1:4" x14ac:dyDescent="0.25">
      <c r="A4672" s="65"/>
      <c r="B4672" s="65"/>
      <c r="C4672" s="65"/>
      <c r="D4672" s="65"/>
    </row>
    <row r="4673" spans="1:4" x14ac:dyDescent="0.25">
      <c r="A4673" s="65"/>
      <c r="B4673" s="65"/>
      <c r="C4673" s="65"/>
      <c r="D4673" s="65"/>
    </row>
    <row r="4674" spans="1:4" x14ac:dyDescent="0.25">
      <c r="A4674" s="65"/>
      <c r="B4674" s="65"/>
      <c r="C4674" s="65"/>
      <c r="D4674" s="65"/>
    </row>
    <row r="4675" spans="1:4" x14ac:dyDescent="0.25">
      <c r="A4675" s="65"/>
      <c r="B4675" s="65"/>
      <c r="C4675" s="65"/>
      <c r="D4675" s="65"/>
    </row>
    <row r="4676" spans="1:4" x14ac:dyDescent="0.25">
      <c r="A4676" s="65"/>
      <c r="B4676" s="65"/>
      <c r="C4676" s="65"/>
      <c r="D4676" s="65"/>
    </row>
    <row r="4677" spans="1:4" x14ac:dyDescent="0.25">
      <c r="A4677" s="65"/>
      <c r="B4677" s="65"/>
      <c r="C4677" s="65"/>
      <c r="D4677" s="65"/>
    </row>
    <row r="4678" spans="1:4" x14ac:dyDescent="0.25">
      <c r="A4678" s="65"/>
      <c r="B4678" s="65"/>
      <c r="C4678" s="65"/>
      <c r="D4678" s="65"/>
    </row>
    <row r="4679" spans="1:4" x14ac:dyDescent="0.25">
      <c r="A4679" s="65"/>
      <c r="B4679" s="65"/>
      <c r="C4679" s="65"/>
      <c r="D4679" s="65"/>
    </row>
    <row r="4680" spans="1:4" x14ac:dyDescent="0.25">
      <c r="A4680" s="65"/>
      <c r="B4680" s="65"/>
      <c r="C4680" s="65"/>
      <c r="D4680" s="65"/>
    </row>
    <row r="4681" spans="1:4" x14ac:dyDescent="0.25">
      <c r="A4681" s="65"/>
      <c r="B4681" s="65"/>
      <c r="C4681" s="65"/>
      <c r="D4681" s="65"/>
    </row>
    <row r="4682" spans="1:4" x14ac:dyDescent="0.25">
      <c r="A4682" s="65"/>
      <c r="B4682" s="65"/>
      <c r="C4682" s="65"/>
      <c r="D4682" s="65"/>
    </row>
    <row r="4683" spans="1:4" x14ac:dyDescent="0.25">
      <c r="A4683" s="65"/>
      <c r="B4683" s="65"/>
      <c r="C4683" s="65"/>
      <c r="D4683" s="65"/>
    </row>
    <row r="4684" spans="1:4" x14ac:dyDescent="0.25">
      <c r="A4684" s="65"/>
      <c r="B4684" s="65"/>
      <c r="C4684" s="65"/>
      <c r="D4684" s="65"/>
    </row>
    <row r="4685" spans="1:4" x14ac:dyDescent="0.25">
      <c r="A4685" s="65"/>
      <c r="B4685" s="65"/>
      <c r="C4685" s="65"/>
      <c r="D4685" s="65"/>
    </row>
    <row r="4686" spans="1:4" x14ac:dyDescent="0.25">
      <c r="A4686" s="65"/>
      <c r="B4686" s="65"/>
      <c r="C4686" s="65"/>
      <c r="D4686" s="65"/>
    </row>
    <row r="4687" spans="1:4" x14ac:dyDescent="0.25">
      <c r="A4687" s="65"/>
      <c r="B4687" s="65"/>
      <c r="C4687" s="65"/>
      <c r="D4687" s="65"/>
    </row>
    <row r="4688" spans="1:4" x14ac:dyDescent="0.25">
      <c r="A4688" s="65"/>
      <c r="B4688" s="65"/>
      <c r="C4688" s="65"/>
      <c r="D4688" s="65"/>
    </row>
    <row r="4689" spans="1:4" x14ac:dyDescent="0.25">
      <c r="A4689" s="65"/>
      <c r="B4689" s="65"/>
      <c r="C4689" s="65"/>
      <c r="D4689" s="65"/>
    </row>
    <row r="4690" spans="1:4" x14ac:dyDescent="0.25">
      <c r="A4690" s="65"/>
      <c r="B4690" s="65"/>
      <c r="C4690" s="65"/>
      <c r="D4690" s="65"/>
    </row>
    <row r="4691" spans="1:4" x14ac:dyDescent="0.25">
      <c r="A4691" s="65"/>
      <c r="B4691" s="65"/>
      <c r="C4691" s="65"/>
      <c r="D4691" s="65"/>
    </row>
    <row r="4692" spans="1:4" x14ac:dyDescent="0.25">
      <c r="A4692" s="65"/>
      <c r="B4692" s="65"/>
      <c r="C4692" s="65"/>
      <c r="D4692" s="65"/>
    </row>
    <row r="4693" spans="1:4" x14ac:dyDescent="0.25">
      <c r="A4693" s="65"/>
      <c r="B4693" s="65"/>
      <c r="C4693" s="65"/>
      <c r="D4693" s="65"/>
    </row>
    <row r="4694" spans="1:4" x14ac:dyDescent="0.25">
      <c r="A4694" s="65"/>
      <c r="B4694" s="65"/>
      <c r="C4694" s="65"/>
      <c r="D4694" s="65"/>
    </row>
    <row r="4695" spans="1:4" x14ac:dyDescent="0.25">
      <c r="A4695" s="65"/>
      <c r="B4695" s="65"/>
      <c r="C4695" s="65"/>
      <c r="D4695" s="65"/>
    </row>
    <row r="4696" spans="1:4" x14ac:dyDescent="0.25">
      <c r="A4696" s="65"/>
      <c r="B4696" s="65"/>
      <c r="C4696" s="65"/>
      <c r="D4696" s="65"/>
    </row>
    <row r="4697" spans="1:4" x14ac:dyDescent="0.25">
      <c r="A4697" s="65"/>
      <c r="B4697" s="65"/>
      <c r="C4697" s="65"/>
      <c r="D4697" s="65"/>
    </row>
    <row r="4698" spans="1:4" x14ac:dyDescent="0.25">
      <c r="A4698" s="65"/>
      <c r="B4698" s="65"/>
      <c r="C4698" s="65"/>
      <c r="D4698" s="65"/>
    </row>
    <row r="4699" spans="1:4" x14ac:dyDescent="0.25">
      <c r="A4699" s="65"/>
      <c r="B4699" s="65"/>
      <c r="C4699" s="65"/>
      <c r="D4699" s="65"/>
    </row>
    <row r="4700" spans="1:4" x14ac:dyDescent="0.25">
      <c r="A4700" s="65"/>
      <c r="B4700" s="65"/>
      <c r="C4700" s="65"/>
      <c r="D4700" s="65"/>
    </row>
    <row r="4701" spans="1:4" x14ac:dyDescent="0.25">
      <c r="A4701" s="65"/>
      <c r="B4701" s="65"/>
      <c r="C4701" s="65"/>
      <c r="D4701" s="65"/>
    </row>
    <row r="4702" spans="1:4" x14ac:dyDescent="0.25">
      <c r="A4702" s="65"/>
      <c r="B4702" s="65"/>
      <c r="C4702" s="65"/>
      <c r="D4702" s="65"/>
    </row>
    <row r="4703" spans="1:4" x14ac:dyDescent="0.25">
      <c r="A4703" s="65"/>
      <c r="B4703" s="65"/>
      <c r="C4703" s="65"/>
      <c r="D4703" s="65"/>
    </row>
    <row r="4704" spans="1:4" x14ac:dyDescent="0.25">
      <c r="A4704" s="65"/>
      <c r="B4704" s="65"/>
      <c r="C4704" s="65"/>
      <c r="D4704" s="65"/>
    </row>
    <row r="4705" spans="1:4" x14ac:dyDescent="0.25">
      <c r="A4705" s="65"/>
      <c r="B4705" s="65"/>
      <c r="C4705" s="65"/>
      <c r="D4705" s="65"/>
    </row>
    <row r="4706" spans="1:4" x14ac:dyDescent="0.25">
      <c r="A4706" s="65"/>
      <c r="B4706" s="65"/>
      <c r="C4706" s="65"/>
      <c r="D4706" s="65"/>
    </row>
    <row r="4707" spans="1:4" x14ac:dyDescent="0.25">
      <c r="A4707" s="65"/>
      <c r="B4707" s="65"/>
      <c r="C4707" s="65"/>
      <c r="D4707" s="65"/>
    </row>
    <row r="4708" spans="1:4" x14ac:dyDescent="0.25">
      <c r="A4708" s="65"/>
      <c r="B4708" s="65"/>
      <c r="C4708" s="65"/>
      <c r="D4708" s="65"/>
    </row>
    <row r="4709" spans="1:4" x14ac:dyDescent="0.25">
      <c r="A4709" s="65"/>
      <c r="B4709" s="65"/>
      <c r="C4709" s="65"/>
      <c r="D4709" s="65"/>
    </row>
    <row r="4710" spans="1:4" x14ac:dyDescent="0.25">
      <c r="A4710" s="65"/>
      <c r="B4710" s="65"/>
      <c r="C4710" s="65"/>
      <c r="D4710" s="65"/>
    </row>
    <row r="4711" spans="1:4" x14ac:dyDescent="0.25">
      <c r="A4711" s="65"/>
      <c r="B4711" s="65"/>
      <c r="C4711" s="65"/>
      <c r="D4711" s="65"/>
    </row>
    <row r="4712" spans="1:4" x14ac:dyDescent="0.25">
      <c r="A4712" s="65"/>
      <c r="B4712" s="65"/>
      <c r="C4712" s="65"/>
      <c r="D4712" s="65"/>
    </row>
    <row r="4713" spans="1:4" x14ac:dyDescent="0.25">
      <c r="A4713" s="65"/>
      <c r="B4713" s="65"/>
      <c r="C4713" s="65"/>
      <c r="D4713" s="65"/>
    </row>
    <row r="4714" spans="1:4" x14ac:dyDescent="0.25">
      <c r="A4714" s="65"/>
      <c r="B4714" s="65"/>
      <c r="C4714" s="65"/>
      <c r="D4714" s="65"/>
    </row>
    <row r="4715" spans="1:4" x14ac:dyDescent="0.25">
      <c r="A4715" s="65"/>
      <c r="B4715" s="65"/>
      <c r="C4715" s="65"/>
      <c r="D4715" s="65"/>
    </row>
    <row r="4716" spans="1:4" x14ac:dyDescent="0.25">
      <c r="A4716" s="65"/>
      <c r="B4716" s="65"/>
      <c r="C4716" s="65"/>
      <c r="D4716" s="65"/>
    </row>
    <row r="4717" spans="1:4" x14ac:dyDescent="0.25">
      <c r="A4717" s="65"/>
      <c r="B4717" s="65"/>
      <c r="C4717" s="65"/>
      <c r="D4717" s="65"/>
    </row>
    <row r="4718" spans="1:4" x14ac:dyDescent="0.25">
      <c r="A4718" s="65"/>
      <c r="B4718" s="65"/>
      <c r="C4718" s="65"/>
      <c r="D4718" s="65"/>
    </row>
    <row r="4719" spans="1:4" x14ac:dyDescent="0.25">
      <c r="A4719" s="65"/>
      <c r="B4719" s="65"/>
      <c r="C4719" s="65"/>
      <c r="D4719" s="65"/>
    </row>
    <row r="4720" spans="1:4" x14ac:dyDescent="0.25">
      <c r="A4720" s="65"/>
      <c r="B4720" s="65"/>
      <c r="C4720" s="65"/>
      <c r="D4720" s="65"/>
    </row>
    <row r="4721" spans="1:4" x14ac:dyDescent="0.25">
      <c r="A4721" s="65"/>
      <c r="B4721" s="65"/>
      <c r="C4721" s="65"/>
      <c r="D4721" s="65"/>
    </row>
    <row r="4722" spans="1:4" x14ac:dyDescent="0.25">
      <c r="A4722" s="65"/>
      <c r="B4722" s="65"/>
      <c r="C4722" s="65"/>
      <c r="D4722" s="65"/>
    </row>
    <row r="4723" spans="1:4" x14ac:dyDescent="0.25">
      <c r="A4723" s="65"/>
      <c r="B4723" s="65"/>
      <c r="C4723" s="65"/>
      <c r="D4723" s="65"/>
    </row>
    <row r="4724" spans="1:4" x14ac:dyDescent="0.25">
      <c r="A4724" s="65"/>
      <c r="B4724" s="65"/>
      <c r="C4724" s="65"/>
      <c r="D4724" s="65"/>
    </row>
    <row r="4725" spans="1:4" x14ac:dyDescent="0.25">
      <c r="A4725" s="65"/>
      <c r="B4725" s="65"/>
      <c r="C4725" s="65"/>
      <c r="D4725" s="65"/>
    </row>
    <row r="4726" spans="1:4" x14ac:dyDescent="0.25">
      <c r="A4726" s="65"/>
      <c r="B4726" s="65"/>
      <c r="C4726" s="65"/>
      <c r="D4726" s="65"/>
    </row>
  </sheetData>
  <sheetProtection password="80AB" sheet="1" objects="1" scenarios="1"/>
  <mergeCells count="3">
    <mergeCell ref="G4:J4"/>
    <mergeCell ref="A7:C8"/>
    <mergeCell ref="H21:J21"/>
  </mergeCells>
  <dataValidations disablePrompts="1" count="3">
    <dataValidation type="list" allowBlank="1" showInputMessage="1" showErrorMessage="1" sqref="N21">
      <formula1>$A$2048:$A$2049</formula1>
    </dataValidation>
    <dataValidation type="list" allowBlank="1" showInputMessage="1" showErrorMessage="1" sqref="F22">
      <formula1>$A$2073:$A$2081</formula1>
    </dataValidation>
    <dataValidation type="list" allowBlank="1" showInputMessage="1" showErrorMessage="1" sqref="H21:J21">
      <formula1>$A$2053:$A$2064</formula1>
    </dataValidation>
  </dataValidations>
  <hyperlinks>
    <hyperlink ref="G4:J4" r:id="rId1" display="Bioenergy Professor. "/>
  </hyperlinks>
  <pageMargins left="0.7" right="0.7" top="0.75" bottom="0.75" header="0.3" footer="0.3"/>
  <pageSetup paperSize="9"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General</vt:lpstr>
      <vt:lpstr>Biomass properties</vt:lpstr>
      <vt:lpstr>Resources</vt:lpstr>
      <vt:lpstr>Supply chains</vt:lpstr>
      <vt:lpstr>Biomass processes</vt:lpstr>
      <vt:lpstr>Your processes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2018-06-17T14:21:43Z</dcterms:modified>
</cp:coreProperties>
</file>